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60" windowHeight="7650" firstSheet="4" activeTab="4"/>
  </bookViews>
  <sheets>
    <sheet name="решение" sheetId="25" r:id="rId1"/>
    <sheet name="решение-проект март" sheetId="26" r:id="rId2"/>
    <sheet name="проект МАРТ" sheetId="27" r:id="rId3"/>
    <sheet name="решение март" sheetId="24" r:id="rId4"/>
    <sheet name="проект ДЕКАБРЬ" sheetId="32" r:id="rId5"/>
  </sheets>
  <definedNames>
    <definedName name="_xlnm._FilterDatabase" localSheetId="4" hidden="1">'проект ДЕКАБРЬ'!$A$13:$G$1141</definedName>
    <definedName name="_xlnm._FilterDatabase" localSheetId="2" hidden="1">'проект МАРТ'!$A$13:$AH$1061</definedName>
    <definedName name="_xlnm._FilterDatabase" localSheetId="0" hidden="1">решение!$A$8:$AG$903</definedName>
    <definedName name="_xlnm._FilterDatabase" localSheetId="3" hidden="1">'решение март'!$A$13:$AH$1061</definedName>
    <definedName name="_xlnm._FilterDatabase" localSheetId="1" hidden="1">'решение-проект март'!$A$9:$AI$1085</definedName>
    <definedName name="_xlnm.Print_Titles" localSheetId="4">'проект ДЕКАБРЬ'!$13:$13</definedName>
    <definedName name="_xlnm.Print_Titles" localSheetId="2">'проект МАРТ'!$13:$13</definedName>
    <definedName name="_xlnm.Print_Titles" localSheetId="0">решение!$8:$8</definedName>
    <definedName name="_xlnm.Print_Titles" localSheetId="3">'решение март'!$13:$13</definedName>
    <definedName name="_xlnm.Print_Titles" localSheetId="1">'решение-проект март'!$9:$9</definedName>
    <definedName name="_xlnm.Print_Area" localSheetId="4">'проект ДЕКАБРЬ'!$A$1:$H$1140</definedName>
    <definedName name="_xlnm.Print_Area" localSheetId="2">'проект МАРТ'!$A$1:$H$1059</definedName>
    <definedName name="_xlnm.Print_Area" localSheetId="0">решение!$A$1:$G$903</definedName>
    <definedName name="_xlnm.Print_Area" localSheetId="3">'решение март'!$A$1:$H$1059</definedName>
    <definedName name="_xlnm.Print_Area" localSheetId="1">'решение-проект март'!$A$1:$M$1066</definedName>
  </definedNames>
  <calcPr calcId="125725"/>
</workbook>
</file>

<file path=xl/calcChain.xml><?xml version="1.0" encoding="utf-8"?>
<calcChain xmlns="http://schemas.openxmlformats.org/spreadsheetml/2006/main">
  <c r="W1061" i="27"/>
  <c r="V1061"/>
  <c r="X1059"/>
  <c r="W1059"/>
  <c r="V1059"/>
  <c r="L1059"/>
  <c r="L1061" s="1"/>
  <c r="K1059"/>
  <c r="J1059"/>
  <c r="J1061" s="1"/>
  <c r="AB1058"/>
  <c r="AA1058"/>
  <c r="Z1058"/>
  <c r="Y1058"/>
  <c r="N1058"/>
  <c r="M1058"/>
  <c r="L1058"/>
  <c r="K1058"/>
  <c r="G1058"/>
  <c r="G1057" s="1"/>
  <c r="F1058"/>
  <c r="AB1057"/>
  <c r="AA1057"/>
  <c r="Z1057"/>
  <c r="Y1057"/>
  <c r="F1057"/>
  <c r="N1057" s="1"/>
  <c r="E1057"/>
  <c r="M1057" s="1"/>
  <c r="AB1056"/>
  <c r="AA1056"/>
  <c r="Z1056"/>
  <c r="Y1056"/>
  <c r="G1056"/>
  <c r="O1056" s="1"/>
  <c r="F1056"/>
  <c r="F1055" s="1"/>
  <c r="E1056"/>
  <c r="M1056" s="1"/>
  <c r="AB1055"/>
  <c r="AA1055"/>
  <c r="Z1055"/>
  <c r="Y1055"/>
  <c r="G1055"/>
  <c r="O1055" s="1"/>
  <c r="E1055"/>
  <c r="M1055" s="1"/>
  <c r="AB1054"/>
  <c r="AA1054"/>
  <c r="Z1054"/>
  <c r="Y1054"/>
  <c r="O1054"/>
  <c r="N1054"/>
  <c r="E1054"/>
  <c r="M1054" s="1"/>
  <c r="AB1053"/>
  <c r="AA1053"/>
  <c r="Z1053"/>
  <c r="Y1053"/>
  <c r="O1053"/>
  <c r="G1053"/>
  <c r="F1053"/>
  <c r="N1053" s="1"/>
  <c r="E1053"/>
  <c r="M1053" s="1"/>
  <c r="AB1052"/>
  <c r="AA1052"/>
  <c r="Z1052"/>
  <c r="Y1052"/>
  <c r="O1052"/>
  <c r="N1052"/>
  <c r="E1052"/>
  <c r="M1052" s="1"/>
  <c r="AB1051"/>
  <c r="AA1051"/>
  <c r="Z1051"/>
  <c r="Y1051"/>
  <c r="N1051"/>
  <c r="G1051"/>
  <c r="O1051" s="1"/>
  <c r="F1051"/>
  <c r="AB1050"/>
  <c r="AA1050"/>
  <c r="Z1050"/>
  <c r="Y1050"/>
  <c r="O1050"/>
  <c r="N1050"/>
  <c r="M1050"/>
  <c r="AB1049"/>
  <c r="AA1049"/>
  <c r="Z1049"/>
  <c r="Y1049"/>
  <c r="M1049"/>
  <c r="G1049"/>
  <c r="O1049" s="1"/>
  <c r="F1049"/>
  <c r="N1049" s="1"/>
  <c r="E1049"/>
  <c r="AB1048"/>
  <c r="AA1048"/>
  <c r="Z1048"/>
  <c r="Y1048"/>
  <c r="AB1047"/>
  <c r="AA1047"/>
  <c r="Z1047"/>
  <c r="Y1047"/>
  <c r="O1047"/>
  <c r="N1047"/>
  <c r="M1047"/>
  <c r="E1047"/>
  <c r="AB1046"/>
  <c r="AA1046"/>
  <c r="Z1046"/>
  <c r="Y1046"/>
  <c r="N1046"/>
  <c r="G1046"/>
  <c r="F1046"/>
  <c r="E1046"/>
  <c r="E1045" s="1"/>
  <c r="AB1045"/>
  <c r="AA1045"/>
  <c r="Z1045"/>
  <c r="Y1045"/>
  <c r="F1045"/>
  <c r="F1044" s="1"/>
  <c r="AB1044"/>
  <c r="AA1044"/>
  <c r="Z1044"/>
  <c r="Y1044"/>
  <c r="AB1043"/>
  <c r="AA1043"/>
  <c r="Z1043"/>
  <c r="Y1043"/>
  <c r="AB1042"/>
  <c r="AA1042"/>
  <c r="Z1042"/>
  <c r="Y1042"/>
  <c r="O1042"/>
  <c r="N1042"/>
  <c r="M1042"/>
  <c r="AB1041"/>
  <c r="AA1041"/>
  <c r="Z1041"/>
  <c r="Y1041"/>
  <c r="M1041"/>
  <c r="G1041"/>
  <c r="G1040" s="1"/>
  <c r="O1040" s="1"/>
  <c r="F1041"/>
  <c r="N1041" s="1"/>
  <c r="E1041"/>
  <c r="E1040" s="1"/>
  <c r="M1040" s="1"/>
  <c r="AB1040"/>
  <c r="AA1040"/>
  <c r="Z1040"/>
  <c r="Y1040"/>
  <c r="F1040"/>
  <c r="N1040" s="1"/>
  <c r="AB1039"/>
  <c r="AA1039"/>
  <c r="Z1039"/>
  <c r="Y1039"/>
  <c r="O1039"/>
  <c r="N1039"/>
  <c r="M1039"/>
  <c r="AB1038"/>
  <c r="AA1038"/>
  <c r="Z1038"/>
  <c r="Y1038"/>
  <c r="O1038"/>
  <c r="N1038"/>
  <c r="M1038"/>
  <c r="AB1037"/>
  <c r="AA1037"/>
  <c r="Z1037"/>
  <c r="Y1037"/>
  <c r="O1037"/>
  <c r="G1037"/>
  <c r="F1037"/>
  <c r="F1036" s="1"/>
  <c r="E1037"/>
  <c r="E1036" s="1"/>
  <c r="AB1036"/>
  <c r="AA1036"/>
  <c r="Z1036"/>
  <c r="Y1036"/>
  <c r="G1036"/>
  <c r="AB1035"/>
  <c r="AA1035"/>
  <c r="Z1035"/>
  <c r="Y1035"/>
  <c r="AB1034"/>
  <c r="AA1034"/>
  <c r="Z1034"/>
  <c r="Y1034"/>
  <c r="O1034"/>
  <c r="N1034"/>
  <c r="E1034"/>
  <c r="AB1033"/>
  <c r="AA1033"/>
  <c r="Z1033"/>
  <c r="Y1033"/>
  <c r="G1033"/>
  <c r="G1032" s="1"/>
  <c r="F1033"/>
  <c r="N1033" s="1"/>
  <c r="AB1032"/>
  <c r="AA1032"/>
  <c r="Z1032"/>
  <c r="Y1032"/>
  <c r="AB1031"/>
  <c r="AA1031"/>
  <c r="Z1031"/>
  <c r="Y1031"/>
  <c r="AB1030"/>
  <c r="AA1030"/>
  <c r="Z1030"/>
  <c r="Y1030"/>
  <c r="O1030"/>
  <c r="N1030"/>
  <c r="M1030"/>
  <c r="AB1029"/>
  <c r="AA1029"/>
  <c r="Z1029"/>
  <c r="Y1029"/>
  <c r="M1029"/>
  <c r="G1029"/>
  <c r="F1029"/>
  <c r="N1029" s="1"/>
  <c r="E1029"/>
  <c r="E1028" s="1"/>
  <c r="AB1028"/>
  <c r="AA1028"/>
  <c r="Z1028"/>
  <c r="Y1028"/>
  <c r="F1028"/>
  <c r="F1027" s="1"/>
  <c r="AB1027"/>
  <c r="AA1027"/>
  <c r="Z1027"/>
  <c r="Y1027"/>
  <c r="AB1026"/>
  <c r="AA1026"/>
  <c r="Z1026"/>
  <c r="Y1026"/>
  <c r="AB1025"/>
  <c r="AA1025"/>
  <c r="Z1025"/>
  <c r="Y1025"/>
  <c r="AB1024"/>
  <c r="AA1024"/>
  <c r="Z1024"/>
  <c r="Y1024"/>
  <c r="O1024"/>
  <c r="N1024"/>
  <c r="M1024"/>
  <c r="AB1023"/>
  <c r="AA1023"/>
  <c r="Z1023"/>
  <c r="Y1023"/>
  <c r="O1023"/>
  <c r="G1023"/>
  <c r="F1023"/>
  <c r="F1022" s="1"/>
  <c r="N1022" s="1"/>
  <c r="E1023"/>
  <c r="E1022" s="1"/>
  <c r="M1022" s="1"/>
  <c r="AB1022"/>
  <c r="AA1022"/>
  <c r="Z1022"/>
  <c r="Y1022"/>
  <c r="G1022"/>
  <c r="O1022" s="1"/>
  <c r="AB1021"/>
  <c r="AA1021"/>
  <c r="Z1021"/>
  <c r="Y1021"/>
  <c r="O1021"/>
  <c r="N1021"/>
  <c r="M1021"/>
  <c r="AB1020"/>
  <c r="AA1020"/>
  <c r="Z1020"/>
  <c r="Y1020"/>
  <c r="N1020"/>
  <c r="G1020"/>
  <c r="O1020" s="1"/>
  <c r="F1020"/>
  <c r="E1020"/>
  <c r="E1019" s="1"/>
  <c r="M1019" s="1"/>
  <c r="AB1019"/>
  <c r="AA1019"/>
  <c r="Z1019"/>
  <c r="Y1019"/>
  <c r="G1019"/>
  <c r="O1019" s="1"/>
  <c r="F1019"/>
  <c r="N1019" s="1"/>
  <c r="AB1018"/>
  <c r="AA1018"/>
  <c r="Z1018"/>
  <c r="Y1018"/>
  <c r="O1018"/>
  <c r="N1018"/>
  <c r="M1018"/>
  <c r="AB1017"/>
  <c r="AA1017"/>
  <c r="Z1017"/>
  <c r="Y1017"/>
  <c r="O1017"/>
  <c r="N1017"/>
  <c r="M1017"/>
  <c r="AB1016"/>
  <c r="AA1016"/>
  <c r="Z1016"/>
  <c r="Y1016"/>
  <c r="G1016"/>
  <c r="G1015" s="1"/>
  <c r="O1015" s="1"/>
  <c r="F1016"/>
  <c r="F1015" s="1"/>
  <c r="N1015" s="1"/>
  <c r="E1016"/>
  <c r="M1016" s="1"/>
  <c r="AB1015"/>
  <c r="AA1015"/>
  <c r="Z1015"/>
  <c r="Y1015"/>
  <c r="E1015"/>
  <c r="M1015" s="1"/>
  <c r="AB1014"/>
  <c r="AA1014"/>
  <c r="Z1014"/>
  <c r="Y1014"/>
  <c r="O1014"/>
  <c r="N1014"/>
  <c r="M1014"/>
  <c r="AB1013"/>
  <c r="AA1013"/>
  <c r="Z1013"/>
  <c r="Y1013"/>
  <c r="O1013"/>
  <c r="N1013"/>
  <c r="M1013"/>
  <c r="AB1012"/>
  <c r="AA1012"/>
  <c r="Z1012"/>
  <c r="Y1012"/>
  <c r="O1012"/>
  <c r="N1012"/>
  <c r="M1012"/>
  <c r="AB1011"/>
  <c r="AA1011"/>
  <c r="Z1011"/>
  <c r="Y1011"/>
  <c r="G1011"/>
  <c r="G1010" s="1"/>
  <c r="F1011"/>
  <c r="E1011"/>
  <c r="M1011" s="1"/>
  <c r="AB1010"/>
  <c r="AA1010"/>
  <c r="Z1010"/>
  <c r="Y1010"/>
  <c r="E1010"/>
  <c r="AB1009"/>
  <c r="AA1009"/>
  <c r="Z1009"/>
  <c r="Y1009"/>
  <c r="AB1008"/>
  <c r="AA1008"/>
  <c r="Z1008"/>
  <c r="Y1008"/>
  <c r="O1008"/>
  <c r="N1008"/>
  <c r="M1008"/>
  <c r="AB1007"/>
  <c r="AA1007"/>
  <c r="Z1007"/>
  <c r="Y1007"/>
  <c r="N1007"/>
  <c r="G1007"/>
  <c r="O1007" s="1"/>
  <c r="F1007"/>
  <c r="E1007"/>
  <c r="E1006" s="1"/>
  <c r="M1006" s="1"/>
  <c r="AB1006"/>
  <c r="AA1006"/>
  <c r="Z1006"/>
  <c r="Y1006"/>
  <c r="G1006"/>
  <c r="O1006" s="1"/>
  <c r="F1006"/>
  <c r="N1006" s="1"/>
  <c r="AB1005"/>
  <c r="AA1005"/>
  <c r="Z1005"/>
  <c r="Y1005"/>
  <c r="O1005"/>
  <c r="N1005"/>
  <c r="M1005"/>
  <c r="AB1004"/>
  <c r="AA1004"/>
  <c r="Z1004"/>
  <c r="Y1004"/>
  <c r="G1004"/>
  <c r="G1003" s="1"/>
  <c r="O1003" s="1"/>
  <c r="F1004"/>
  <c r="N1004" s="1"/>
  <c r="E1004"/>
  <c r="AB1003"/>
  <c r="AA1003"/>
  <c r="Z1003"/>
  <c r="Y1003"/>
  <c r="AB1002"/>
  <c r="AA1002"/>
  <c r="Z1002"/>
  <c r="Y1002"/>
  <c r="O1002"/>
  <c r="N1002"/>
  <c r="M1002"/>
  <c r="AB1001"/>
  <c r="AA1001"/>
  <c r="Z1001"/>
  <c r="Y1001"/>
  <c r="G1001"/>
  <c r="G1000" s="1"/>
  <c r="O1000" s="1"/>
  <c r="F1001"/>
  <c r="F1000" s="1"/>
  <c r="N1000" s="1"/>
  <c r="E1001"/>
  <c r="AB1000"/>
  <c r="AA1000"/>
  <c r="Z1000"/>
  <c r="Y1000"/>
  <c r="AB999"/>
  <c r="AA999"/>
  <c r="Z999"/>
  <c r="Y999"/>
  <c r="O999"/>
  <c r="N999"/>
  <c r="M999"/>
  <c r="AB998"/>
  <c r="AA998"/>
  <c r="Z998"/>
  <c r="Y998"/>
  <c r="O998"/>
  <c r="G998"/>
  <c r="F998"/>
  <c r="N998" s="1"/>
  <c r="E998"/>
  <c r="M998" s="1"/>
  <c r="AB997"/>
  <c r="AA997"/>
  <c r="Z997"/>
  <c r="Y997"/>
  <c r="O997"/>
  <c r="N997"/>
  <c r="M997"/>
  <c r="AB996"/>
  <c r="AA996"/>
  <c r="Z996"/>
  <c r="Y996"/>
  <c r="M996"/>
  <c r="G996"/>
  <c r="G995" s="1"/>
  <c r="F996"/>
  <c r="E996"/>
  <c r="AB995"/>
  <c r="AA995"/>
  <c r="Z995"/>
  <c r="Y995"/>
  <c r="E995"/>
  <c r="AB994"/>
  <c r="AA994"/>
  <c r="Z994"/>
  <c r="Y994"/>
  <c r="AB993"/>
  <c r="AA993"/>
  <c r="Z993"/>
  <c r="Y993"/>
  <c r="O993"/>
  <c r="N993"/>
  <c r="M993"/>
  <c r="AB992"/>
  <c r="AA992"/>
  <c r="Z992"/>
  <c r="Y992"/>
  <c r="M992"/>
  <c r="G992"/>
  <c r="O992" s="1"/>
  <c r="F992"/>
  <c r="N992" s="1"/>
  <c r="E992"/>
  <c r="AB991"/>
  <c r="AA991"/>
  <c r="Z991"/>
  <c r="Y991"/>
  <c r="O991"/>
  <c r="G991"/>
  <c r="F991"/>
  <c r="N991" s="1"/>
  <c r="E991"/>
  <c r="M991" s="1"/>
  <c r="AB990"/>
  <c r="AA990"/>
  <c r="Z990"/>
  <c r="Y990"/>
  <c r="O990"/>
  <c r="N990"/>
  <c r="M990"/>
  <c r="AB989"/>
  <c r="AA989"/>
  <c r="Z989"/>
  <c r="Y989"/>
  <c r="M989"/>
  <c r="G989"/>
  <c r="G988" s="1"/>
  <c r="O988" s="1"/>
  <c r="F989"/>
  <c r="F988" s="1"/>
  <c r="N988" s="1"/>
  <c r="E989"/>
  <c r="AB988"/>
  <c r="AA988"/>
  <c r="Z988"/>
  <c r="Y988"/>
  <c r="E988"/>
  <c r="M988" s="1"/>
  <c r="AB987"/>
  <c r="AA987"/>
  <c r="Z987"/>
  <c r="Y987"/>
  <c r="O987"/>
  <c r="N987"/>
  <c r="M987"/>
  <c r="AB986"/>
  <c r="AA986"/>
  <c r="Z986"/>
  <c r="Y986"/>
  <c r="G986"/>
  <c r="O986" s="1"/>
  <c r="F986"/>
  <c r="F985" s="1"/>
  <c r="N985" s="1"/>
  <c r="E986"/>
  <c r="M986" s="1"/>
  <c r="AB985"/>
  <c r="AA985"/>
  <c r="Z985"/>
  <c r="Y985"/>
  <c r="E985"/>
  <c r="M985" s="1"/>
  <c r="AB984"/>
  <c r="AA984"/>
  <c r="Z984"/>
  <c r="Y984"/>
  <c r="O984"/>
  <c r="N984"/>
  <c r="M984"/>
  <c r="AB983"/>
  <c r="AA983"/>
  <c r="Z983"/>
  <c r="Y983"/>
  <c r="O983"/>
  <c r="M983"/>
  <c r="G983"/>
  <c r="F983"/>
  <c r="N983" s="1"/>
  <c r="E983"/>
  <c r="E982" s="1"/>
  <c r="AB982"/>
  <c r="AA982"/>
  <c r="Z982"/>
  <c r="Y982"/>
  <c r="G982"/>
  <c r="AB981"/>
  <c r="AA981"/>
  <c r="Z981"/>
  <c r="Y981"/>
  <c r="AB980"/>
  <c r="AA980"/>
  <c r="Z980"/>
  <c r="Y980"/>
  <c r="AB979"/>
  <c r="AA979"/>
  <c r="Z979"/>
  <c r="Y979"/>
  <c r="O979"/>
  <c r="N979"/>
  <c r="M979"/>
  <c r="AB978"/>
  <c r="AA978"/>
  <c r="Z978"/>
  <c r="Y978"/>
  <c r="G978"/>
  <c r="O978" s="1"/>
  <c r="F978"/>
  <c r="N978" s="1"/>
  <c r="E978"/>
  <c r="AB977"/>
  <c r="AA977"/>
  <c r="Z977"/>
  <c r="Y977"/>
  <c r="G977"/>
  <c r="O977" s="1"/>
  <c r="F977"/>
  <c r="F976" s="1"/>
  <c r="AB976"/>
  <c r="AA976"/>
  <c r="Z976"/>
  <c r="Y976"/>
  <c r="G976"/>
  <c r="O976" s="1"/>
  <c r="AB975"/>
  <c r="AA975"/>
  <c r="Z975"/>
  <c r="Y975"/>
  <c r="G975"/>
  <c r="O975" s="1"/>
  <c r="AB974"/>
  <c r="AA974"/>
  <c r="Z974"/>
  <c r="Y974"/>
  <c r="AB973"/>
  <c r="AA973"/>
  <c r="Z973"/>
  <c r="Y973"/>
  <c r="O973"/>
  <c r="N973"/>
  <c r="M973"/>
  <c r="AB972"/>
  <c r="AA972"/>
  <c r="Z972"/>
  <c r="Y972"/>
  <c r="G972"/>
  <c r="O972" s="1"/>
  <c r="F972"/>
  <c r="N972" s="1"/>
  <c r="E972"/>
  <c r="E971" s="1"/>
  <c r="M971" s="1"/>
  <c r="AB971"/>
  <c r="AA971"/>
  <c r="Z971"/>
  <c r="Y971"/>
  <c r="G971"/>
  <c r="O971" s="1"/>
  <c r="AB970"/>
  <c r="AA970"/>
  <c r="Z970"/>
  <c r="Y970"/>
  <c r="O970"/>
  <c r="N970"/>
  <c r="M970"/>
  <c r="AB969"/>
  <c r="AA969"/>
  <c r="Z969"/>
  <c r="Y969"/>
  <c r="N969"/>
  <c r="G969"/>
  <c r="G968" s="1"/>
  <c r="F969"/>
  <c r="E969"/>
  <c r="M969" s="1"/>
  <c r="AB968"/>
  <c r="AA968"/>
  <c r="Z968"/>
  <c r="Y968"/>
  <c r="N968"/>
  <c r="F968"/>
  <c r="F967" s="1"/>
  <c r="AB967"/>
  <c r="AA967"/>
  <c r="Z967"/>
  <c r="Y967"/>
  <c r="AB966"/>
  <c r="AA966"/>
  <c r="Z966"/>
  <c r="Y966"/>
  <c r="AB965"/>
  <c r="AA965"/>
  <c r="Z965"/>
  <c r="Y965"/>
  <c r="O965"/>
  <c r="N965"/>
  <c r="M965"/>
  <c r="AB964"/>
  <c r="AA964"/>
  <c r="Z964"/>
  <c r="Y964"/>
  <c r="M964"/>
  <c r="G964"/>
  <c r="F964"/>
  <c r="F963" s="1"/>
  <c r="E964"/>
  <c r="AB963"/>
  <c r="AA963"/>
  <c r="Z963"/>
  <c r="Y963"/>
  <c r="M963"/>
  <c r="E963"/>
  <c r="AB962"/>
  <c r="AA962"/>
  <c r="Z962"/>
  <c r="Y962"/>
  <c r="M962"/>
  <c r="E962"/>
  <c r="AB961"/>
  <c r="AA961"/>
  <c r="Z961"/>
  <c r="Y961"/>
  <c r="E961"/>
  <c r="M961" s="1"/>
  <c r="AB960"/>
  <c r="AA960"/>
  <c r="Z960"/>
  <c r="Y960"/>
  <c r="O960"/>
  <c r="N960"/>
  <c r="M960"/>
  <c r="AB959"/>
  <c r="AA959"/>
  <c r="Z959"/>
  <c r="Y959"/>
  <c r="N959"/>
  <c r="G959"/>
  <c r="O959" s="1"/>
  <c r="F959"/>
  <c r="F958" s="1"/>
  <c r="N958" s="1"/>
  <c r="E959"/>
  <c r="M959" s="1"/>
  <c r="AB958"/>
  <c r="AA958"/>
  <c r="Z958"/>
  <c r="Y958"/>
  <c r="G958"/>
  <c r="O958" s="1"/>
  <c r="AB957"/>
  <c r="AA957"/>
  <c r="Z957"/>
  <c r="Y957"/>
  <c r="O957"/>
  <c r="N957"/>
  <c r="M957"/>
  <c r="AB956"/>
  <c r="AA956"/>
  <c r="Z956"/>
  <c r="Y956"/>
  <c r="G956"/>
  <c r="O956" s="1"/>
  <c r="F956"/>
  <c r="N956" s="1"/>
  <c r="E956"/>
  <c r="E955" s="1"/>
  <c r="M955" s="1"/>
  <c r="AB955"/>
  <c r="AA955"/>
  <c r="Z955"/>
  <c r="Y955"/>
  <c r="G955"/>
  <c r="O955" s="1"/>
  <c r="AB954"/>
  <c r="AA954"/>
  <c r="Z954"/>
  <c r="Y954"/>
  <c r="O954"/>
  <c r="N954"/>
  <c r="M954"/>
  <c r="AB953"/>
  <c r="AA953"/>
  <c r="Z953"/>
  <c r="Y953"/>
  <c r="O953"/>
  <c r="N953"/>
  <c r="M953"/>
  <c r="AB952"/>
  <c r="AA952"/>
  <c r="Z952"/>
  <c r="Y952"/>
  <c r="O952"/>
  <c r="N952"/>
  <c r="M952"/>
  <c r="AB951"/>
  <c r="AA951"/>
  <c r="Z951"/>
  <c r="Y951"/>
  <c r="O951"/>
  <c r="N951"/>
  <c r="M951"/>
  <c r="AB950"/>
  <c r="AA950"/>
  <c r="Z950"/>
  <c r="Y950"/>
  <c r="G950"/>
  <c r="O950" s="1"/>
  <c r="F950"/>
  <c r="N950" s="1"/>
  <c r="E950"/>
  <c r="E949" s="1"/>
  <c r="M949" s="1"/>
  <c r="AB949"/>
  <c r="AA949"/>
  <c r="Z949"/>
  <c r="Y949"/>
  <c r="G949"/>
  <c r="O949" s="1"/>
  <c r="AB948"/>
  <c r="AA948"/>
  <c r="Z948"/>
  <c r="Y948"/>
  <c r="O948"/>
  <c r="N948"/>
  <c r="M948"/>
  <c r="AB947"/>
  <c r="AA947"/>
  <c r="Z947"/>
  <c r="Y947"/>
  <c r="O947"/>
  <c r="N947"/>
  <c r="M947"/>
  <c r="AB946"/>
  <c r="AA946"/>
  <c r="Z946"/>
  <c r="Y946"/>
  <c r="O946"/>
  <c r="N946"/>
  <c r="M946"/>
  <c r="AB945"/>
  <c r="AA945"/>
  <c r="Z945"/>
  <c r="Y945"/>
  <c r="O945"/>
  <c r="N945"/>
  <c r="M945"/>
  <c r="AB944"/>
  <c r="AA944"/>
  <c r="Z944"/>
  <c r="Y944"/>
  <c r="O944"/>
  <c r="G944"/>
  <c r="F944"/>
  <c r="N944" s="1"/>
  <c r="E944"/>
  <c r="AB943"/>
  <c r="AA943"/>
  <c r="Z943"/>
  <c r="Y943"/>
  <c r="O943"/>
  <c r="G943"/>
  <c r="AB942"/>
  <c r="AA942"/>
  <c r="Z942"/>
  <c r="Y942"/>
  <c r="AB941"/>
  <c r="AA941"/>
  <c r="Z941"/>
  <c r="Y941"/>
  <c r="O941"/>
  <c r="N941"/>
  <c r="M941"/>
  <c r="AB940"/>
  <c r="AA940"/>
  <c r="Z940"/>
  <c r="Y940"/>
  <c r="G940"/>
  <c r="O940" s="1"/>
  <c r="F940"/>
  <c r="F939" s="1"/>
  <c r="N939" s="1"/>
  <c r="E940"/>
  <c r="AB939"/>
  <c r="AA939"/>
  <c r="Z939"/>
  <c r="Y939"/>
  <c r="AB938"/>
  <c r="AA938"/>
  <c r="Z938"/>
  <c r="Y938"/>
  <c r="O938"/>
  <c r="N938"/>
  <c r="M938"/>
  <c r="AB937"/>
  <c r="AA937"/>
  <c r="Z937"/>
  <c r="Y937"/>
  <c r="G937"/>
  <c r="O937" s="1"/>
  <c r="F937"/>
  <c r="N937" s="1"/>
  <c r="E937"/>
  <c r="E936" s="1"/>
  <c r="M936" s="1"/>
  <c r="AB936"/>
  <c r="AA936"/>
  <c r="Z936"/>
  <c r="Y936"/>
  <c r="AB935"/>
  <c r="AA935"/>
  <c r="Z935"/>
  <c r="Y935"/>
  <c r="O935"/>
  <c r="N935"/>
  <c r="M935"/>
  <c r="AB934"/>
  <c r="AA934"/>
  <c r="Z934"/>
  <c r="Y934"/>
  <c r="G934"/>
  <c r="O934" s="1"/>
  <c r="F934"/>
  <c r="N934" s="1"/>
  <c r="E934"/>
  <c r="M934" s="1"/>
  <c r="AB933"/>
  <c r="AA933"/>
  <c r="Z933"/>
  <c r="Y933"/>
  <c r="G933"/>
  <c r="O933" s="1"/>
  <c r="F933"/>
  <c r="N933" s="1"/>
  <c r="E933"/>
  <c r="M933" s="1"/>
  <c r="AB932"/>
  <c r="AA932"/>
  <c r="Z932"/>
  <c r="Y932"/>
  <c r="O932"/>
  <c r="N932"/>
  <c r="M932"/>
  <c r="AB931"/>
  <c r="AA931"/>
  <c r="Z931"/>
  <c r="Y931"/>
  <c r="G931"/>
  <c r="G930" s="1"/>
  <c r="F931"/>
  <c r="E931"/>
  <c r="M931" s="1"/>
  <c r="AB930"/>
  <c r="AA930"/>
  <c r="Z930"/>
  <c r="Y930"/>
  <c r="E930"/>
  <c r="M930" s="1"/>
  <c r="AB929"/>
  <c r="AA929"/>
  <c r="Z929"/>
  <c r="Y929"/>
  <c r="AB928"/>
  <c r="AA928"/>
  <c r="Z928"/>
  <c r="Y928"/>
  <c r="O928"/>
  <c r="N928"/>
  <c r="M928"/>
  <c r="AB927"/>
  <c r="AA927"/>
  <c r="Z927"/>
  <c r="Y927"/>
  <c r="N927"/>
  <c r="G927"/>
  <c r="O927" s="1"/>
  <c r="F927"/>
  <c r="E927"/>
  <c r="M927" s="1"/>
  <c r="AB926"/>
  <c r="AA926"/>
  <c r="Z926"/>
  <c r="Y926"/>
  <c r="O926"/>
  <c r="N926"/>
  <c r="M926"/>
  <c r="AB925"/>
  <c r="AA925"/>
  <c r="Z925"/>
  <c r="Y925"/>
  <c r="O925"/>
  <c r="M925"/>
  <c r="G925"/>
  <c r="F925"/>
  <c r="N925" s="1"/>
  <c r="E925"/>
  <c r="AB924"/>
  <c r="AA924"/>
  <c r="Z924"/>
  <c r="Y924"/>
  <c r="O924"/>
  <c r="N924"/>
  <c r="M924"/>
  <c r="AB923"/>
  <c r="AA923"/>
  <c r="Z923"/>
  <c r="Y923"/>
  <c r="N923"/>
  <c r="G923"/>
  <c r="F923"/>
  <c r="F922" s="1"/>
  <c r="N922" s="1"/>
  <c r="E923"/>
  <c r="M923" s="1"/>
  <c r="AB922"/>
  <c r="AA922"/>
  <c r="Z922"/>
  <c r="Y922"/>
  <c r="E922"/>
  <c r="M922" s="1"/>
  <c r="AB921"/>
  <c r="AA921"/>
  <c r="Z921"/>
  <c r="Y921"/>
  <c r="O921"/>
  <c r="N921"/>
  <c r="M921"/>
  <c r="AB920"/>
  <c r="AA920"/>
  <c r="Z920"/>
  <c r="Y920"/>
  <c r="O920"/>
  <c r="G920"/>
  <c r="F920"/>
  <c r="N920" s="1"/>
  <c r="E920"/>
  <c r="M920" s="1"/>
  <c r="AB919"/>
  <c r="AA919"/>
  <c r="Z919"/>
  <c r="Y919"/>
  <c r="O919"/>
  <c r="N919"/>
  <c r="M919"/>
  <c r="AB918"/>
  <c r="AA918"/>
  <c r="Z918"/>
  <c r="Y918"/>
  <c r="N918"/>
  <c r="G918"/>
  <c r="O918" s="1"/>
  <c r="F918"/>
  <c r="E918"/>
  <c r="M918" s="1"/>
  <c r="AB917"/>
  <c r="AA917"/>
  <c r="Z917"/>
  <c r="Y917"/>
  <c r="E917"/>
  <c r="M917" s="1"/>
  <c r="AB916"/>
  <c r="AA916"/>
  <c r="Z916"/>
  <c r="Y916"/>
  <c r="G916"/>
  <c r="O916" s="1"/>
  <c r="F916"/>
  <c r="N916" s="1"/>
  <c r="E916"/>
  <c r="AB915"/>
  <c r="AA915"/>
  <c r="Z915"/>
  <c r="Y915"/>
  <c r="AB914"/>
  <c r="AA914"/>
  <c r="Z914"/>
  <c r="Y914"/>
  <c r="AB913"/>
  <c r="AA913"/>
  <c r="Z913"/>
  <c r="Y913"/>
  <c r="O913"/>
  <c r="N913"/>
  <c r="M913"/>
  <c r="AB912"/>
  <c r="AA912"/>
  <c r="Z912"/>
  <c r="Y912"/>
  <c r="G912"/>
  <c r="O912" s="1"/>
  <c r="F912"/>
  <c r="E912"/>
  <c r="M912" s="1"/>
  <c r="AB911"/>
  <c r="AA911"/>
  <c r="Z911"/>
  <c r="Y911"/>
  <c r="G911"/>
  <c r="O911" s="1"/>
  <c r="AB910"/>
  <c r="AA910"/>
  <c r="Z910"/>
  <c r="Y910"/>
  <c r="O910"/>
  <c r="N910"/>
  <c r="M910"/>
  <c r="AB909"/>
  <c r="AA909"/>
  <c r="Z909"/>
  <c r="Y909"/>
  <c r="G909"/>
  <c r="O909" s="1"/>
  <c r="F909"/>
  <c r="N909" s="1"/>
  <c r="E909"/>
  <c r="M909" s="1"/>
  <c r="AB908"/>
  <c r="AA908"/>
  <c r="Z908"/>
  <c r="Y908"/>
  <c r="O908"/>
  <c r="N908"/>
  <c r="M908"/>
  <c r="AB907"/>
  <c r="AA907"/>
  <c r="Z907"/>
  <c r="Y907"/>
  <c r="G907"/>
  <c r="O907" s="1"/>
  <c r="F907"/>
  <c r="N907" s="1"/>
  <c r="E907"/>
  <c r="M907" s="1"/>
  <c r="AB906"/>
  <c r="AA906"/>
  <c r="Z906"/>
  <c r="Y906"/>
  <c r="O906"/>
  <c r="N906"/>
  <c r="M906"/>
  <c r="AB905"/>
  <c r="AA905"/>
  <c r="Z905"/>
  <c r="Y905"/>
  <c r="G905"/>
  <c r="F905"/>
  <c r="N905" s="1"/>
  <c r="E905"/>
  <c r="M905" s="1"/>
  <c r="AB904"/>
  <c r="AA904"/>
  <c r="Z904"/>
  <c r="Y904"/>
  <c r="O904"/>
  <c r="N904"/>
  <c r="M904"/>
  <c r="AB903"/>
  <c r="AA903"/>
  <c r="Z903"/>
  <c r="Y903"/>
  <c r="O903"/>
  <c r="G903"/>
  <c r="F903"/>
  <c r="N903" s="1"/>
  <c r="E903"/>
  <c r="M903" s="1"/>
  <c r="AB902"/>
  <c r="AA902"/>
  <c r="Z902"/>
  <c r="Y902"/>
  <c r="AB901"/>
  <c r="AA901"/>
  <c r="Z901"/>
  <c r="Y901"/>
  <c r="G901"/>
  <c r="O901" s="1"/>
  <c r="F901"/>
  <c r="N901" s="1"/>
  <c r="E901"/>
  <c r="M901" s="1"/>
  <c r="AB900"/>
  <c r="AA900"/>
  <c r="Z900"/>
  <c r="Y900"/>
  <c r="M900"/>
  <c r="G900"/>
  <c r="E900"/>
  <c r="AB899"/>
  <c r="AA899"/>
  <c r="Z899"/>
  <c r="Y899"/>
  <c r="O899"/>
  <c r="N899"/>
  <c r="M899"/>
  <c r="AB898"/>
  <c r="AA898"/>
  <c r="Z898"/>
  <c r="Y898"/>
  <c r="G898"/>
  <c r="O898" s="1"/>
  <c r="F898"/>
  <c r="N898" s="1"/>
  <c r="E898"/>
  <c r="AB897"/>
  <c r="AA897"/>
  <c r="Z897"/>
  <c r="Y897"/>
  <c r="AB896"/>
  <c r="AA896"/>
  <c r="Z896"/>
  <c r="Y896"/>
  <c r="N896"/>
  <c r="G896"/>
  <c r="F896"/>
  <c r="F895" s="1"/>
  <c r="E896"/>
  <c r="M896" s="1"/>
  <c r="AB895"/>
  <c r="AA895"/>
  <c r="Z895"/>
  <c r="Y895"/>
  <c r="E895"/>
  <c r="AB894"/>
  <c r="AA894"/>
  <c r="Z894"/>
  <c r="Y894"/>
  <c r="O894"/>
  <c r="N894"/>
  <c r="M894"/>
  <c r="AB893"/>
  <c r="AA893"/>
  <c r="Z893"/>
  <c r="Y893"/>
  <c r="O893"/>
  <c r="G893"/>
  <c r="F893"/>
  <c r="N893" s="1"/>
  <c r="E893"/>
  <c r="M893" s="1"/>
  <c r="AB892"/>
  <c r="AA892"/>
  <c r="Z892"/>
  <c r="Y892"/>
  <c r="G892"/>
  <c r="O892" s="1"/>
  <c r="F892"/>
  <c r="E892"/>
  <c r="M892" s="1"/>
  <c r="AB891"/>
  <c r="AA891"/>
  <c r="Z891"/>
  <c r="Y891"/>
  <c r="G891"/>
  <c r="O891" s="1"/>
  <c r="AB890"/>
  <c r="AA890"/>
  <c r="Z890"/>
  <c r="Y890"/>
  <c r="AB889"/>
  <c r="AA889"/>
  <c r="Z889"/>
  <c r="Y889"/>
  <c r="O889"/>
  <c r="N889"/>
  <c r="M889"/>
  <c r="AB888"/>
  <c r="AA888"/>
  <c r="Z888"/>
  <c r="Y888"/>
  <c r="O888"/>
  <c r="N888"/>
  <c r="M888"/>
  <c r="AB887"/>
  <c r="AA887"/>
  <c r="Z887"/>
  <c r="Y887"/>
  <c r="G887"/>
  <c r="O887" s="1"/>
  <c r="F887"/>
  <c r="N887" s="1"/>
  <c r="E887"/>
  <c r="M887" s="1"/>
  <c r="AB886"/>
  <c r="AA886"/>
  <c r="Z886"/>
  <c r="Y886"/>
  <c r="M886"/>
  <c r="G886"/>
  <c r="O886" s="1"/>
  <c r="E886"/>
  <c r="AB885"/>
  <c r="AA885"/>
  <c r="Z885"/>
  <c r="Y885"/>
  <c r="M885"/>
  <c r="G885"/>
  <c r="F885"/>
  <c r="N885" s="1"/>
  <c r="E885"/>
  <c r="AB884"/>
  <c r="AA884"/>
  <c r="Z884"/>
  <c r="Y884"/>
  <c r="M884"/>
  <c r="E884"/>
  <c r="AB883"/>
  <c r="AA883"/>
  <c r="Z883"/>
  <c r="Y883"/>
  <c r="O883"/>
  <c r="M883"/>
  <c r="G883"/>
  <c r="F883"/>
  <c r="N883" s="1"/>
  <c r="E883"/>
  <c r="E882" s="1"/>
  <c r="AB882"/>
  <c r="AA882"/>
  <c r="Z882"/>
  <c r="Y882"/>
  <c r="M882"/>
  <c r="G882"/>
  <c r="O882" s="1"/>
  <c r="AB881"/>
  <c r="AA881"/>
  <c r="Z881"/>
  <c r="Y881"/>
  <c r="E881"/>
  <c r="M881" s="1"/>
  <c r="AB880"/>
  <c r="AA880"/>
  <c r="Z880"/>
  <c r="Y880"/>
  <c r="AB879"/>
  <c r="AA879"/>
  <c r="Z879"/>
  <c r="Y879"/>
  <c r="AB878"/>
  <c r="AA878"/>
  <c r="Z878"/>
  <c r="Y878"/>
  <c r="AB877"/>
  <c r="AA877"/>
  <c r="Z877"/>
  <c r="Y877"/>
  <c r="O877"/>
  <c r="N877"/>
  <c r="M877"/>
  <c r="AB876"/>
  <c r="AA876"/>
  <c r="Z876"/>
  <c r="Y876"/>
  <c r="O876"/>
  <c r="G876"/>
  <c r="F876"/>
  <c r="F875" s="1"/>
  <c r="N875" s="1"/>
  <c r="E876"/>
  <c r="M876" s="1"/>
  <c r="AB875"/>
  <c r="AA875"/>
  <c r="Z875"/>
  <c r="Y875"/>
  <c r="G875"/>
  <c r="O875" s="1"/>
  <c r="AB874"/>
  <c r="AA874"/>
  <c r="Z874"/>
  <c r="Y874"/>
  <c r="O874"/>
  <c r="N874"/>
  <c r="M874"/>
  <c r="AB873"/>
  <c r="AA873"/>
  <c r="Z873"/>
  <c r="Y873"/>
  <c r="N873"/>
  <c r="G873"/>
  <c r="G872" s="1"/>
  <c r="F873"/>
  <c r="F872" s="1"/>
  <c r="E873"/>
  <c r="M873" s="1"/>
  <c r="AB872"/>
  <c r="AA872"/>
  <c r="Z872"/>
  <c r="Y872"/>
  <c r="E872"/>
  <c r="E871" s="1"/>
  <c r="AB871"/>
  <c r="AA871"/>
  <c r="Z871"/>
  <c r="Y871"/>
  <c r="AB870"/>
  <c r="AA870"/>
  <c r="Z870"/>
  <c r="Y870"/>
  <c r="AB869"/>
  <c r="AA869"/>
  <c r="Z869"/>
  <c r="Y869"/>
  <c r="O869"/>
  <c r="N869"/>
  <c r="M869"/>
  <c r="AB868"/>
  <c r="AA868"/>
  <c r="Z868"/>
  <c r="Y868"/>
  <c r="O868"/>
  <c r="G868"/>
  <c r="F868"/>
  <c r="F867" s="1"/>
  <c r="E868"/>
  <c r="AB867"/>
  <c r="AA867"/>
  <c r="Z867"/>
  <c r="Y867"/>
  <c r="G867"/>
  <c r="O867" s="1"/>
  <c r="AB866"/>
  <c r="AA866"/>
  <c r="Z866"/>
  <c r="Y866"/>
  <c r="G866"/>
  <c r="O866" s="1"/>
  <c r="AB865"/>
  <c r="AA865"/>
  <c r="Z865"/>
  <c r="Y865"/>
  <c r="AB864"/>
  <c r="AA864"/>
  <c r="Z864"/>
  <c r="Y864"/>
  <c r="O864"/>
  <c r="N864"/>
  <c r="M864"/>
  <c r="AB863"/>
  <c r="AA863"/>
  <c r="Z863"/>
  <c r="Y863"/>
  <c r="O863"/>
  <c r="N863"/>
  <c r="M863"/>
  <c r="AB862"/>
  <c r="AA862"/>
  <c r="Z862"/>
  <c r="Y862"/>
  <c r="G862"/>
  <c r="O862" s="1"/>
  <c r="F862"/>
  <c r="E862"/>
  <c r="M862" s="1"/>
  <c r="AB861"/>
  <c r="AA861"/>
  <c r="Z861"/>
  <c r="Y861"/>
  <c r="G861"/>
  <c r="O861" s="1"/>
  <c r="E861"/>
  <c r="M861" s="1"/>
  <c r="AB860"/>
  <c r="AA860"/>
  <c r="Z860"/>
  <c r="Y860"/>
  <c r="O860"/>
  <c r="N860"/>
  <c r="M860"/>
  <c r="AB859"/>
  <c r="AA859"/>
  <c r="Z859"/>
  <c r="Y859"/>
  <c r="G859"/>
  <c r="O859" s="1"/>
  <c r="F859"/>
  <c r="N859" s="1"/>
  <c r="E859"/>
  <c r="AB858"/>
  <c r="AA858"/>
  <c r="Z858"/>
  <c r="Y858"/>
  <c r="O858"/>
  <c r="N858"/>
  <c r="M858"/>
  <c r="AB857"/>
  <c r="AA857"/>
  <c r="Z857"/>
  <c r="Y857"/>
  <c r="AB856"/>
  <c r="AA856"/>
  <c r="Z856"/>
  <c r="Y856"/>
  <c r="AB855"/>
  <c r="AA855"/>
  <c r="Z855"/>
  <c r="Y855"/>
  <c r="O855"/>
  <c r="N855"/>
  <c r="M855"/>
  <c r="AB854"/>
  <c r="AA854"/>
  <c r="Z854"/>
  <c r="Y854"/>
  <c r="G854"/>
  <c r="O854" s="1"/>
  <c r="F854"/>
  <c r="N854" s="1"/>
  <c r="E854"/>
  <c r="M854" s="1"/>
  <c r="AB853"/>
  <c r="AA853"/>
  <c r="Z853"/>
  <c r="Y853"/>
  <c r="O853"/>
  <c r="N853"/>
  <c r="M853"/>
  <c r="AB852"/>
  <c r="AA852"/>
  <c r="Z852"/>
  <c r="Y852"/>
  <c r="M852"/>
  <c r="G852"/>
  <c r="G851" s="1"/>
  <c r="F852"/>
  <c r="N852" s="1"/>
  <c r="E852"/>
  <c r="E851" s="1"/>
  <c r="AB851"/>
  <c r="AA851"/>
  <c r="Z851"/>
  <c r="Y851"/>
  <c r="F851"/>
  <c r="AB850"/>
  <c r="AA850"/>
  <c r="Z850"/>
  <c r="Y850"/>
  <c r="AB849"/>
  <c r="AA849"/>
  <c r="Z849"/>
  <c r="Y849"/>
  <c r="O849"/>
  <c r="N849"/>
  <c r="M849"/>
  <c r="AB848"/>
  <c r="AA848"/>
  <c r="Z848"/>
  <c r="Y848"/>
  <c r="G848"/>
  <c r="O848" s="1"/>
  <c r="F848"/>
  <c r="E848"/>
  <c r="M848" s="1"/>
  <c r="AB847"/>
  <c r="AA847"/>
  <c r="Z847"/>
  <c r="Y847"/>
  <c r="E847"/>
  <c r="M847" s="1"/>
  <c r="AB846"/>
  <c r="AA846"/>
  <c r="Z846"/>
  <c r="Y846"/>
  <c r="O846"/>
  <c r="N846"/>
  <c r="M846"/>
  <c r="AB845"/>
  <c r="AA845"/>
  <c r="Z845"/>
  <c r="Y845"/>
  <c r="O845"/>
  <c r="G845"/>
  <c r="G844" s="1"/>
  <c r="F845"/>
  <c r="F844" s="1"/>
  <c r="E845"/>
  <c r="AB844"/>
  <c r="AA844"/>
  <c r="Z844"/>
  <c r="Y844"/>
  <c r="AB843"/>
  <c r="AA843"/>
  <c r="Z843"/>
  <c r="Y843"/>
  <c r="AB842"/>
  <c r="AA842"/>
  <c r="Z842"/>
  <c r="Y842"/>
  <c r="O842"/>
  <c r="N842"/>
  <c r="M842"/>
  <c r="AB841"/>
  <c r="AA841"/>
  <c r="Z841"/>
  <c r="Y841"/>
  <c r="G841"/>
  <c r="G840" s="1"/>
  <c r="O840" s="1"/>
  <c r="F841"/>
  <c r="E841"/>
  <c r="M841" s="1"/>
  <c r="AB840"/>
  <c r="AA840"/>
  <c r="Z840"/>
  <c r="Y840"/>
  <c r="E840"/>
  <c r="M840" s="1"/>
  <c r="AB839"/>
  <c r="AA839"/>
  <c r="Z839"/>
  <c r="Y839"/>
  <c r="O839"/>
  <c r="N839"/>
  <c r="M839"/>
  <c r="AB838"/>
  <c r="AA838"/>
  <c r="Z838"/>
  <c r="Y838"/>
  <c r="O838"/>
  <c r="G838"/>
  <c r="F838"/>
  <c r="F837" s="1"/>
  <c r="N837" s="1"/>
  <c r="E838"/>
  <c r="M838" s="1"/>
  <c r="AB837"/>
  <c r="AA837"/>
  <c r="Z837"/>
  <c r="Y837"/>
  <c r="G837"/>
  <c r="O837" s="1"/>
  <c r="AB836"/>
  <c r="AA836"/>
  <c r="Z836"/>
  <c r="Y836"/>
  <c r="O836"/>
  <c r="N836"/>
  <c r="M836"/>
  <c r="AB835"/>
  <c r="AA835"/>
  <c r="Z835"/>
  <c r="Y835"/>
  <c r="G835"/>
  <c r="F835"/>
  <c r="F834" s="1"/>
  <c r="E835"/>
  <c r="E834" s="1"/>
  <c r="AB834"/>
  <c r="AA834"/>
  <c r="Z834"/>
  <c r="Y834"/>
  <c r="AB833"/>
  <c r="AA833"/>
  <c r="Z833"/>
  <c r="Y833"/>
  <c r="AB832"/>
  <c r="AA832"/>
  <c r="Z832"/>
  <c r="Y832"/>
  <c r="N832"/>
  <c r="G832"/>
  <c r="G831" s="1"/>
  <c r="F832"/>
  <c r="E832"/>
  <c r="M832" s="1"/>
  <c r="AB831"/>
  <c r="AA831"/>
  <c r="Z831"/>
  <c r="Y831"/>
  <c r="N831"/>
  <c r="F831"/>
  <c r="F830" s="1"/>
  <c r="N830" s="1"/>
  <c r="AB830"/>
  <c r="AA830"/>
  <c r="Z830"/>
  <c r="Y830"/>
  <c r="AB829"/>
  <c r="AA829"/>
  <c r="Z829"/>
  <c r="Y829"/>
  <c r="O829"/>
  <c r="N829"/>
  <c r="M829"/>
  <c r="AB828"/>
  <c r="AA828"/>
  <c r="Z828"/>
  <c r="Y828"/>
  <c r="G828"/>
  <c r="O828" s="1"/>
  <c r="F828"/>
  <c r="E828"/>
  <c r="M828" s="1"/>
  <c r="AB827"/>
  <c r="AA827"/>
  <c r="Z827"/>
  <c r="Y827"/>
  <c r="G827"/>
  <c r="O827" s="1"/>
  <c r="E827"/>
  <c r="M827" s="1"/>
  <c r="AB826"/>
  <c r="AA826"/>
  <c r="Z826"/>
  <c r="Y826"/>
  <c r="O826"/>
  <c r="N826"/>
  <c r="M826"/>
  <c r="AB825"/>
  <c r="AA825"/>
  <c r="Z825"/>
  <c r="Y825"/>
  <c r="G825"/>
  <c r="O825" s="1"/>
  <c r="F825"/>
  <c r="N825" s="1"/>
  <c r="E825"/>
  <c r="M825" s="1"/>
  <c r="AB824"/>
  <c r="AA824"/>
  <c r="Z824"/>
  <c r="Y824"/>
  <c r="O824"/>
  <c r="N824"/>
  <c r="M824"/>
  <c r="AB823"/>
  <c r="AA823"/>
  <c r="Z823"/>
  <c r="Y823"/>
  <c r="N823"/>
  <c r="G823"/>
  <c r="O823" s="1"/>
  <c r="F823"/>
  <c r="E823"/>
  <c r="AB822"/>
  <c r="AA822"/>
  <c r="Z822"/>
  <c r="Y822"/>
  <c r="F822"/>
  <c r="N822" s="1"/>
  <c r="AB821"/>
  <c r="AA821"/>
  <c r="Z821"/>
  <c r="Y821"/>
  <c r="O821"/>
  <c r="N821"/>
  <c r="M821"/>
  <c r="AB820"/>
  <c r="AA820"/>
  <c r="Z820"/>
  <c r="Y820"/>
  <c r="G820"/>
  <c r="O820" s="1"/>
  <c r="F820"/>
  <c r="E820"/>
  <c r="M820" s="1"/>
  <c r="AB819"/>
  <c r="AA819"/>
  <c r="Z819"/>
  <c r="Y819"/>
  <c r="O819"/>
  <c r="N819"/>
  <c r="M819"/>
  <c r="AB818"/>
  <c r="AA818"/>
  <c r="Z818"/>
  <c r="Y818"/>
  <c r="G818"/>
  <c r="O818" s="1"/>
  <c r="F818"/>
  <c r="N818" s="1"/>
  <c r="E818"/>
  <c r="AB817"/>
  <c r="AA817"/>
  <c r="Z817"/>
  <c r="Y817"/>
  <c r="AB816"/>
  <c r="AA816"/>
  <c r="Z816"/>
  <c r="Y816"/>
  <c r="O816"/>
  <c r="N816"/>
  <c r="M816"/>
  <c r="AB815"/>
  <c r="AA815"/>
  <c r="Z815"/>
  <c r="Y815"/>
  <c r="M815"/>
  <c r="G815"/>
  <c r="O815" s="1"/>
  <c r="F815"/>
  <c r="N815" s="1"/>
  <c r="E815"/>
  <c r="AB814"/>
  <c r="AA814"/>
  <c r="Z814"/>
  <c r="Y814"/>
  <c r="O814"/>
  <c r="N814"/>
  <c r="M814"/>
  <c r="AB813"/>
  <c r="AA813"/>
  <c r="Z813"/>
  <c r="Y813"/>
  <c r="G813"/>
  <c r="O813" s="1"/>
  <c r="F813"/>
  <c r="N813" s="1"/>
  <c r="E813"/>
  <c r="M813" s="1"/>
  <c r="AB812"/>
  <c r="AA812"/>
  <c r="Z812"/>
  <c r="Y812"/>
  <c r="O812"/>
  <c r="N812"/>
  <c r="M812"/>
  <c r="AB811"/>
  <c r="AA811"/>
  <c r="Z811"/>
  <c r="Y811"/>
  <c r="M811"/>
  <c r="G811"/>
  <c r="O811" s="1"/>
  <c r="F811"/>
  <c r="N811" s="1"/>
  <c r="E811"/>
  <c r="E810" s="1"/>
  <c r="M810" s="1"/>
  <c r="AB810"/>
  <c r="AA810"/>
  <c r="Z810"/>
  <c r="Y810"/>
  <c r="F810"/>
  <c r="N810" s="1"/>
  <c r="AB809"/>
  <c r="AA809"/>
  <c r="Z809"/>
  <c r="Y809"/>
  <c r="O809"/>
  <c r="N809"/>
  <c r="M809"/>
  <c r="AB808"/>
  <c r="AA808"/>
  <c r="Z808"/>
  <c r="Y808"/>
  <c r="M808"/>
  <c r="G808"/>
  <c r="O808" s="1"/>
  <c r="F808"/>
  <c r="N808" s="1"/>
  <c r="E808"/>
  <c r="E807" s="1"/>
  <c r="M807" s="1"/>
  <c r="AB807"/>
  <c r="AA807"/>
  <c r="Z807"/>
  <c r="Y807"/>
  <c r="N807"/>
  <c r="F807"/>
  <c r="AB806"/>
  <c r="AA806"/>
  <c r="Z806"/>
  <c r="Y806"/>
  <c r="AB805"/>
  <c r="AA805"/>
  <c r="Z805"/>
  <c r="Y805"/>
  <c r="AB804"/>
  <c r="AA804"/>
  <c r="Z804"/>
  <c r="Y804"/>
  <c r="AB803"/>
  <c r="AA803"/>
  <c r="Z803"/>
  <c r="Y803"/>
  <c r="O803"/>
  <c r="N803"/>
  <c r="M803"/>
  <c r="AB802"/>
  <c r="AA802"/>
  <c r="Z802"/>
  <c r="Y802"/>
  <c r="M802"/>
  <c r="G802"/>
  <c r="F802"/>
  <c r="N802" s="1"/>
  <c r="E802"/>
  <c r="AB801"/>
  <c r="AA801"/>
  <c r="Z801"/>
  <c r="Y801"/>
  <c r="M801"/>
  <c r="F801"/>
  <c r="N801" s="1"/>
  <c r="E801"/>
  <c r="AB800"/>
  <c r="AA800"/>
  <c r="Z800"/>
  <c r="Y800"/>
  <c r="O800"/>
  <c r="N800"/>
  <c r="M800"/>
  <c r="AB799"/>
  <c r="AA799"/>
  <c r="Z799"/>
  <c r="Y799"/>
  <c r="O799"/>
  <c r="N799"/>
  <c r="M799"/>
  <c r="AB798"/>
  <c r="AA798"/>
  <c r="Z798"/>
  <c r="Y798"/>
  <c r="M798"/>
  <c r="G798"/>
  <c r="F798"/>
  <c r="N798" s="1"/>
  <c r="E798"/>
  <c r="AB797"/>
  <c r="AA797"/>
  <c r="Z797"/>
  <c r="Y797"/>
  <c r="M797"/>
  <c r="E797"/>
  <c r="AB796"/>
  <c r="AA796"/>
  <c r="Z796"/>
  <c r="Y796"/>
  <c r="M796"/>
  <c r="E796"/>
  <c r="AB795"/>
  <c r="AA795"/>
  <c r="Z795"/>
  <c r="Y795"/>
  <c r="O795"/>
  <c r="N795"/>
  <c r="M795"/>
  <c r="AB794"/>
  <c r="AA794"/>
  <c r="Z794"/>
  <c r="Y794"/>
  <c r="G794"/>
  <c r="O794" s="1"/>
  <c r="F794"/>
  <c r="F793" s="1"/>
  <c r="N793" s="1"/>
  <c r="E794"/>
  <c r="AB793"/>
  <c r="AA793"/>
  <c r="Z793"/>
  <c r="Y793"/>
  <c r="AB792"/>
  <c r="AA792"/>
  <c r="Z792"/>
  <c r="Y792"/>
  <c r="O792"/>
  <c r="N792"/>
  <c r="M792"/>
  <c r="AB791"/>
  <c r="AA791"/>
  <c r="Z791"/>
  <c r="Y791"/>
  <c r="O791"/>
  <c r="G791"/>
  <c r="F791"/>
  <c r="N791" s="1"/>
  <c r="E791"/>
  <c r="M791" s="1"/>
  <c r="AB790"/>
  <c r="AA790"/>
  <c r="Z790"/>
  <c r="Y790"/>
  <c r="O790"/>
  <c r="N790"/>
  <c r="M790"/>
  <c r="AB789"/>
  <c r="AA789"/>
  <c r="Z789"/>
  <c r="Y789"/>
  <c r="N789"/>
  <c r="G789"/>
  <c r="O789" s="1"/>
  <c r="F789"/>
  <c r="E789"/>
  <c r="AB788"/>
  <c r="AA788"/>
  <c r="Z788"/>
  <c r="Y788"/>
  <c r="AB787"/>
  <c r="AA787"/>
  <c r="Z787"/>
  <c r="Y787"/>
  <c r="O787"/>
  <c r="N787"/>
  <c r="E787"/>
  <c r="M787" s="1"/>
  <c r="AB786"/>
  <c r="AA786"/>
  <c r="Z786"/>
  <c r="Y786"/>
  <c r="N786"/>
  <c r="G786"/>
  <c r="O786" s="1"/>
  <c r="F786"/>
  <c r="F785" s="1"/>
  <c r="N785" s="1"/>
  <c r="AB785"/>
  <c r="AA785"/>
  <c r="Z785"/>
  <c r="Y785"/>
  <c r="AB784"/>
  <c r="AA784"/>
  <c r="Z784"/>
  <c r="Y784"/>
  <c r="N784"/>
  <c r="G784"/>
  <c r="O784" s="1"/>
  <c r="F784"/>
  <c r="F783" s="1"/>
  <c r="N783" s="1"/>
  <c r="E784"/>
  <c r="M784" s="1"/>
  <c r="AB783"/>
  <c r="AA783"/>
  <c r="Z783"/>
  <c r="Y783"/>
  <c r="E783"/>
  <c r="M783" s="1"/>
  <c r="AB782"/>
  <c r="AA782"/>
  <c r="Z782"/>
  <c r="Y782"/>
  <c r="O782"/>
  <c r="N782"/>
  <c r="M782"/>
  <c r="AB781"/>
  <c r="AA781"/>
  <c r="Z781"/>
  <c r="Y781"/>
  <c r="O781"/>
  <c r="G781"/>
  <c r="F781"/>
  <c r="N781" s="1"/>
  <c r="E781"/>
  <c r="M781" s="1"/>
  <c r="AB780"/>
  <c r="AA780"/>
  <c r="Z780"/>
  <c r="Y780"/>
  <c r="G780"/>
  <c r="O780" s="1"/>
  <c r="F780"/>
  <c r="E780"/>
  <c r="M780" s="1"/>
  <c r="AB779"/>
  <c r="AA779"/>
  <c r="Z779"/>
  <c r="Y779"/>
  <c r="M779"/>
  <c r="G779"/>
  <c r="O779" s="1"/>
  <c r="E779"/>
  <c r="AB778"/>
  <c r="AA778"/>
  <c r="Z778"/>
  <c r="Y778"/>
  <c r="AB777"/>
  <c r="AA777"/>
  <c r="Z777"/>
  <c r="Y777"/>
  <c r="O777"/>
  <c r="N777"/>
  <c r="M777"/>
  <c r="AB776"/>
  <c r="AA776"/>
  <c r="Z776"/>
  <c r="Y776"/>
  <c r="G776"/>
  <c r="O776" s="1"/>
  <c r="F776"/>
  <c r="E776"/>
  <c r="M776" s="1"/>
  <c r="AB775"/>
  <c r="AA775"/>
  <c r="Z775"/>
  <c r="Y775"/>
  <c r="AB774"/>
  <c r="AA774"/>
  <c r="Z774"/>
  <c r="Y774"/>
  <c r="AB773"/>
  <c r="AA773"/>
  <c r="Z773"/>
  <c r="Y773"/>
  <c r="O773"/>
  <c r="N773"/>
  <c r="M773"/>
  <c r="AB772"/>
  <c r="AA772"/>
  <c r="Z772"/>
  <c r="Y772"/>
  <c r="G772"/>
  <c r="F772"/>
  <c r="N772" s="1"/>
  <c r="E772"/>
  <c r="M772" s="1"/>
  <c r="AB771"/>
  <c r="AA771"/>
  <c r="Z771"/>
  <c r="Y771"/>
  <c r="E771"/>
  <c r="AB770"/>
  <c r="AA770"/>
  <c r="Z770"/>
  <c r="Y770"/>
  <c r="AB769"/>
  <c r="AA769"/>
  <c r="Z769"/>
  <c r="Y769"/>
  <c r="AB768"/>
  <c r="AA768"/>
  <c r="Z768"/>
  <c r="Y768"/>
  <c r="AB767"/>
  <c r="AA767"/>
  <c r="Z767"/>
  <c r="Y767"/>
  <c r="O767"/>
  <c r="N767"/>
  <c r="M767"/>
  <c r="AB766"/>
  <c r="AA766"/>
  <c r="Z766"/>
  <c r="Y766"/>
  <c r="O766"/>
  <c r="N766"/>
  <c r="M766"/>
  <c r="AB765"/>
  <c r="AA765"/>
  <c r="Z765"/>
  <c r="Y765"/>
  <c r="M765"/>
  <c r="G765"/>
  <c r="O765" s="1"/>
  <c r="F765"/>
  <c r="N765" s="1"/>
  <c r="E765"/>
  <c r="AB764"/>
  <c r="AA764"/>
  <c r="Z764"/>
  <c r="Y764"/>
  <c r="O764"/>
  <c r="N764"/>
  <c r="M764"/>
  <c r="AB763"/>
  <c r="AA763"/>
  <c r="Z763"/>
  <c r="Y763"/>
  <c r="M763"/>
  <c r="G763"/>
  <c r="O763" s="1"/>
  <c r="F763"/>
  <c r="N763" s="1"/>
  <c r="E763"/>
  <c r="AB762"/>
  <c r="AA762"/>
  <c r="Z762"/>
  <c r="Y762"/>
  <c r="O762"/>
  <c r="N762"/>
  <c r="E762"/>
  <c r="M762" s="1"/>
  <c r="AB761"/>
  <c r="AA761"/>
  <c r="Z761"/>
  <c r="Y761"/>
  <c r="G761"/>
  <c r="O761" s="1"/>
  <c r="F761"/>
  <c r="N761" s="1"/>
  <c r="E761"/>
  <c r="M761" s="1"/>
  <c r="AB760"/>
  <c r="AA760"/>
  <c r="Z760"/>
  <c r="Y760"/>
  <c r="O760"/>
  <c r="N760"/>
  <c r="M760"/>
  <c r="AB759"/>
  <c r="AA759"/>
  <c r="Z759"/>
  <c r="Y759"/>
  <c r="G759"/>
  <c r="F759"/>
  <c r="N759" s="1"/>
  <c r="E759"/>
  <c r="M759" s="1"/>
  <c r="AB758"/>
  <c r="AA758"/>
  <c r="Z758"/>
  <c r="Y758"/>
  <c r="AB757"/>
  <c r="AA757"/>
  <c r="Z757"/>
  <c r="Y757"/>
  <c r="O757"/>
  <c r="N757"/>
  <c r="M757"/>
  <c r="AB756"/>
  <c r="AA756"/>
  <c r="Z756"/>
  <c r="Y756"/>
  <c r="G756"/>
  <c r="O756" s="1"/>
  <c r="F756"/>
  <c r="E756"/>
  <c r="M756" s="1"/>
  <c r="AB755"/>
  <c r="AA755"/>
  <c r="Z755"/>
  <c r="Y755"/>
  <c r="G755"/>
  <c r="O755" s="1"/>
  <c r="AB754"/>
  <c r="AA754"/>
  <c r="Z754"/>
  <c r="Y754"/>
  <c r="AB753"/>
  <c r="AA753"/>
  <c r="Z753"/>
  <c r="Y753"/>
  <c r="AB752"/>
  <c r="AA752"/>
  <c r="Z752"/>
  <c r="Y752"/>
  <c r="O752"/>
  <c r="N752"/>
  <c r="M752"/>
  <c r="AB751"/>
  <c r="AA751"/>
  <c r="Z751"/>
  <c r="Y751"/>
  <c r="G751"/>
  <c r="F751"/>
  <c r="N751" s="1"/>
  <c r="E751"/>
  <c r="M751" s="1"/>
  <c r="AB750"/>
  <c r="AA750"/>
  <c r="Z750"/>
  <c r="Y750"/>
  <c r="F750"/>
  <c r="N750" s="1"/>
  <c r="AB749"/>
  <c r="AA749"/>
  <c r="Z749"/>
  <c r="Y749"/>
  <c r="AB748"/>
  <c r="AA748"/>
  <c r="Z748"/>
  <c r="Y748"/>
  <c r="O748"/>
  <c r="N748"/>
  <c r="M748"/>
  <c r="AB747"/>
  <c r="AA747"/>
  <c r="Z747"/>
  <c r="Y747"/>
  <c r="N747"/>
  <c r="G747"/>
  <c r="O747" s="1"/>
  <c r="F747"/>
  <c r="F746" s="1"/>
  <c r="N746" s="1"/>
  <c r="E747"/>
  <c r="M747" s="1"/>
  <c r="AB746"/>
  <c r="AA746"/>
  <c r="Z746"/>
  <c r="Y746"/>
  <c r="G746"/>
  <c r="O746" s="1"/>
  <c r="AB745"/>
  <c r="AA745"/>
  <c r="Z745"/>
  <c r="Y745"/>
  <c r="O745"/>
  <c r="N745"/>
  <c r="E745"/>
  <c r="M745" s="1"/>
  <c r="AB744"/>
  <c r="AA744"/>
  <c r="Z744"/>
  <c r="Y744"/>
  <c r="N744"/>
  <c r="G744"/>
  <c r="O744" s="1"/>
  <c r="F744"/>
  <c r="F743" s="1"/>
  <c r="N743" s="1"/>
  <c r="E744"/>
  <c r="M744" s="1"/>
  <c r="AB743"/>
  <c r="AA743"/>
  <c r="Z743"/>
  <c r="Y743"/>
  <c r="G743"/>
  <c r="O743" s="1"/>
  <c r="AB742"/>
  <c r="AA742"/>
  <c r="Z742"/>
  <c r="Y742"/>
  <c r="O742"/>
  <c r="N742"/>
  <c r="M742"/>
  <c r="AB741"/>
  <c r="AA741"/>
  <c r="Z741"/>
  <c r="Y741"/>
  <c r="O741"/>
  <c r="G741"/>
  <c r="F741"/>
  <c r="E741"/>
  <c r="M741" s="1"/>
  <c r="AB740"/>
  <c r="AA740"/>
  <c r="Z740"/>
  <c r="Y740"/>
  <c r="G740"/>
  <c r="AB739"/>
  <c r="AA739"/>
  <c r="Z739"/>
  <c r="Y739"/>
  <c r="AB738"/>
  <c r="AA738"/>
  <c r="Z738"/>
  <c r="Y738"/>
  <c r="AB737"/>
  <c r="AA737"/>
  <c r="Z737"/>
  <c r="Y737"/>
  <c r="O737"/>
  <c r="N737"/>
  <c r="M737"/>
  <c r="AB736"/>
  <c r="AA736"/>
  <c r="Z736"/>
  <c r="Y736"/>
  <c r="G736"/>
  <c r="O736" s="1"/>
  <c r="F736"/>
  <c r="E736"/>
  <c r="M736" s="1"/>
  <c r="AB735"/>
  <c r="AA735"/>
  <c r="Z735"/>
  <c r="Y735"/>
  <c r="E735"/>
  <c r="M735" s="1"/>
  <c r="AB734"/>
  <c r="AA734"/>
  <c r="Z734"/>
  <c r="Y734"/>
  <c r="O734"/>
  <c r="N734"/>
  <c r="M734"/>
  <c r="AB733"/>
  <c r="AA733"/>
  <c r="Z733"/>
  <c r="Y733"/>
  <c r="O733"/>
  <c r="N733"/>
  <c r="M733"/>
  <c r="AB732"/>
  <c r="AA732"/>
  <c r="Z732"/>
  <c r="Y732"/>
  <c r="G732"/>
  <c r="F732"/>
  <c r="F731" s="1"/>
  <c r="E732"/>
  <c r="M732" s="1"/>
  <c r="AB731"/>
  <c r="AA731"/>
  <c r="Z731"/>
  <c r="Y731"/>
  <c r="AB730"/>
  <c r="AA730"/>
  <c r="Z730"/>
  <c r="Y730"/>
  <c r="AB729"/>
  <c r="AA729"/>
  <c r="Z729"/>
  <c r="Y729"/>
  <c r="O729"/>
  <c r="N729"/>
  <c r="E729"/>
  <c r="M729" s="1"/>
  <c r="AB728"/>
  <c r="AA728"/>
  <c r="Z728"/>
  <c r="Y728"/>
  <c r="G728"/>
  <c r="O728" s="1"/>
  <c r="F728"/>
  <c r="N728" s="1"/>
  <c r="AB727"/>
  <c r="AA727"/>
  <c r="Z727"/>
  <c r="Y727"/>
  <c r="AB726"/>
  <c r="AA726"/>
  <c r="Z726"/>
  <c r="Y726"/>
  <c r="AB725"/>
  <c r="AA725"/>
  <c r="Z725"/>
  <c r="Y725"/>
  <c r="AB724"/>
  <c r="AA724"/>
  <c r="Z724"/>
  <c r="Y724"/>
  <c r="O724"/>
  <c r="N724"/>
  <c r="M724"/>
  <c r="AB723"/>
  <c r="AA723"/>
  <c r="Z723"/>
  <c r="Y723"/>
  <c r="O723"/>
  <c r="N723"/>
  <c r="M723"/>
  <c r="AB722"/>
  <c r="AA722"/>
  <c r="Z722"/>
  <c r="Y722"/>
  <c r="O722"/>
  <c r="N722"/>
  <c r="M722"/>
  <c r="AB721"/>
  <c r="AA721"/>
  <c r="Z721"/>
  <c r="Y721"/>
  <c r="O721"/>
  <c r="G721"/>
  <c r="F721"/>
  <c r="N721" s="1"/>
  <c r="E721"/>
  <c r="E720" s="1"/>
  <c r="AB720"/>
  <c r="AA720"/>
  <c r="Z720"/>
  <c r="Y720"/>
  <c r="G720"/>
  <c r="G719" s="1"/>
  <c r="F720"/>
  <c r="N720" s="1"/>
  <c r="AB719"/>
  <c r="AA719"/>
  <c r="Z719"/>
  <c r="Y719"/>
  <c r="AB718"/>
  <c r="AA718"/>
  <c r="Z718"/>
  <c r="Y718"/>
  <c r="AB717"/>
  <c r="AA717"/>
  <c r="Z717"/>
  <c r="Y717"/>
  <c r="AB716"/>
  <c r="AA716"/>
  <c r="Z716"/>
  <c r="Y716"/>
  <c r="O716"/>
  <c r="N716"/>
  <c r="M716"/>
  <c r="AB715"/>
  <c r="AA715"/>
  <c r="Z715"/>
  <c r="Y715"/>
  <c r="N715"/>
  <c r="G715"/>
  <c r="O715" s="1"/>
  <c r="F715"/>
  <c r="F714" s="1"/>
  <c r="N714" s="1"/>
  <c r="E715"/>
  <c r="M715" s="1"/>
  <c r="AB714"/>
  <c r="AA714"/>
  <c r="Z714"/>
  <c r="Y714"/>
  <c r="G714"/>
  <c r="O714" s="1"/>
  <c r="AB713"/>
  <c r="AA713"/>
  <c r="Z713"/>
  <c r="Y713"/>
  <c r="O713"/>
  <c r="N713"/>
  <c r="M713"/>
  <c r="AB712"/>
  <c r="AA712"/>
  <c r="Z712"/>
  <c r="Y712"/>
  <c r="O712"/>
  <c r="G712"/>
  <c r="F712"/>
  <c r="N712" s="1"/>
  <c r="E712"/>
  <c r="AB711"/>
  <c r="AA711"/>
  <c r="Z711"/>
  <c r="Y711"/>
  <c r="G711"/>
  <c r="G710" s="1"/>
  <c r="F711"/>
  <c r="N711" s="1"/>
  <c r="AB710"/>
  <c r="AA710"/>
  <c r="Z710"/>
  <c r="Y710"/>
  <c r="AB709"/>
  <c r="AA709"/>
  <c r="Z709"/>
  <c r="Y709"/>
  <c r="AB708"/>
  <c r="AA708"/>
  <c r="Z708"/>
  <c r="Y708"/>
  <c r="O708"/>
  <c r="N708"/>
  <c r="E708"/>
  <c r="M708" s="1"/>
  <c r="AB707"/>
  <c r="AA707"/>
  <c r="Z707"/>
  <c r="Y707"/>
  <c r="O707"/>
  <c r="G707"/>
  <c r="F707"/>
  <c r="N707" s="1"/>
  <c r="E707"/>
  <c r="AB706"/>
  <c r="AA706"/>
  <c r="Z706"/>
  <c r="Y706"/>
  <c r="G706"/>
  <c r="O706" s="1"/>
  <c r="F706"/>
  <c r="N706" s="1"/>
  <c r="AB705"/>
  <c r="AA705"/>
  <c r="Z705"/>
  <c r="Y705"/>
  <c r="O705"/>
  <c r="N705"/>
  <c r="E705"/>
  <c r="E703" s="1"/>
  <c r="AB704"/>
  <c r="AA704"/>
  <c r="Z704"/>
  <c r="Y704"/>
  <c r="O704"/>
  <c r="N704"/>
  <c r="M704"/>
  <c r="AB703"/>
  <c r="AA703"/>
  <c r="Z703"/>
  <c r="Y703"/>
  <c r="G703"/>
  <c r="O703" s="1"/>
  <c r="F703"/>
  <c r="F702" s="1"/>
  <c r="N702" s="1"/>
  <c r="AB702"/>
  <c r="AA702"/>
  <c r="Z702"/>
  <c r="Y702"/>
  <c r="AB701"/>
  <c r="AA701"/>
  <c r="Z701"/>
  <c r="Y701"/>
  <c r="O701"/>
  <c r="N701"/>
  <c r="M701"/>
  <c r="AB700"/>
  <c r="AA700"/>
  <c r="Z700"/>
  <c r="Y700"/>
  <c r="M700"/>
  <c r="G700"/>
  <c r="O700" s="1"/>
  <c r="F700"/>
  <c r="N700" s="1"/>
  <c r="E700"/>
  <c r="AB699"/>
  <c r="AA699"/>
  <c r="Z699"/>
  <c r="Y699"/>
  <c r="O699"/>
  <c r="N699"/>
  <c r="M699"/>
  <c r="AB698"/>
  <c r="AA698"/>
  <c r="Z698"/>
  <c r="Y698"/>
  <c r="G698"/>
  <c r="O698" s="1"/>
  <c r="F698"/>
  <c r="F697" s="1"/>
  <c r="E698"/>
  <c r="AB697"/>
  <c r="AA697"/>
  <c r="Z697"/>
  <c r="Y697"/>
  <c r="AB696"/>
  <c r="AA696"/>
  <c r="Z696"/>
  <c r="Y696"/>
  <c r="AB695"/>
  <c r="AA695"/>
  <c r="Z695"/>
  <c r="Y695"/>
  <c r="O695"/>
  <c r="N695"/>
  <c r="M695"/>
  <c r="AB694"/>
  <c r="AA694"/>
  <c r="Z694"/>
  <c r="Y694"/>
  <c r="G694"/>
  <c r="O694" s="1"/>
  <c r="F694"/>
  <c r="F691" s="1"/>
  <c r="N691" s="1"/>
  <c r="E694"/>
  <c r="M694" s="1"/>
  <c r="AB693"/>
  <c r="AA693"/>
  <c r="Z693"/>
  <c r="Y693"/>
  <c r="O693"/>
  <c r="N693"/>
  <c r="M693"/>
  <c r="AB692"/>
  <c r="AA692"/>
  <c r="Z692"/>
  <c r="Y692"/>
  <c r="N692"/>
  <c r="G692"/>
  <c r="O692" s="1"/>
  <c r="F692"/>
  <c r="E692"/>
  <c r="M692" s="1"/>
  <c r="AB691"/>
  <c r="AA691"/>
  <c r="Z691"/>
  <c r="Y691"/>
  <c r="G691"/>
  <c r="O691" s="1"/>
  <c r="AB690"/>
  <c r="AA690"/>
  <c r="Z690"/>
  <c r="Y690"/>
  <c r="O690"/>
  <c r="N690"/>
  <c r="M690"/>
  <c r="AB689"/>
  <c r="AA689"/>
  <c r="Z689"/>
  <c r="Y689"/>
  <c r="G689"/>
  <c r="O689" s="1"/>
  <c r="F689"/>
  <c r="N689" s="1"/>
  <c r="E689"/>
  <c r="M689" s="1"/>
  <c r="AB688"/>
  <c r="AA688"/>
  <c r="Z688"/>
  <c r="Y688"/>
  <c r="O688"/>
  <c r="G688"/>
  <c r="F688"/>
  <c r="N688" s="1"/>
  <c r="E688"/>
  <c r="M688" s="1"/>
  <c r="AB687"/>
  <c r="AA687"/>
  <c r="Z687"/>
  <c r="Y687"/>
  <c r="O687"/>
  <c r="N687"/>
  <c r="M687"/>
  <c r="AB686"/>
  <c r="AA686"/>
  <c r="Z686"/>
  <c r="Y686"/>
  <c r="M686"/>
  <c r="G686"/>
  <c r="O686" s="1"/>
  <c r="F686"/>
  <c r="N686" s="1"/>
  <c r="E686"/>
  <c r="AB685"/>
  <c r="AA685"/>
  <c r="Z685"/>
  <c r="Y685"/>
  <c r="O685"/>
  <c r="N685"/>
  <c r="M685"/>
  <c r="AB684"/>
  <c r="AA684"/>
  <c r="Z684"/>
  <c r="Y684"/>
  <c r="M684"/>
  <c r="G684"/>
  <c r="O684" s="1"/>
  <c r="F684"/>
  <c r="N684" s="1"/>
  <c r="E684"/>
  <c r="AB683"/>
  <c r="AA683"/>
  <c r="Z683"/>
  <c r="Y683"/>
  <c r="O683"/>
  <c r="N683"/>
  <c r="M683"/>
  <c r="AB682"/>
  <c r="AA682"/>
  <c r="Z682"/>
  <c r="Y682"/>
  <c r="G682"/>
  <c r="O682" s="1"/>
  <c r="F682"/>
  <c r="N682" s="1"/>
  <c r="E682"/>
  <c r="AB681"/>
  <c r="AA681"/>
  <c r="Z681"/>
  <c r="Y681"/>
  <c r="O681"/>
  <c r="N681"/>
  <c r="M681"/>
  <c r="AB680"/>
  <c r="AA680"/>
  <c r="Z680"/>
  <c r="Y680"/>
  <c r="O680"/>
  <c r="G680"/>
  <c r="F680"/>
  <c r="N680" s="1"/>
  <c r="E680"/>
  <c r="M680" s="1"/>
  <c r="AB679"/>
  <c r="AA679"/>
  <c r="Z679"/>
  <c r="Y679"/>
  <c r="O679"/>
  <c r="N679"/>
  <c r="M679"/>
  <c r="AB678"/>
  <c r="AA678"/>
  <c r="Z678"/>
  <c r="Y678"/>
  <c r="M678"/>
  <c r="G678"/>
  <c r="O678" s="1"/>
  <c r="F678"/>
  <c r="N678" s="1"/>
  <c r="E678"/>
  <c r="AB677"/>
  <c r="AA677"/>
  <c r="Z677"/>
  <c r="Y677"/>
  <c r="O677"/>
  <c r="N677"/>
  <c r="M677"/>
  <c r="AB676"/>
  <c r="AA676"/>
  <c r="Z676"/>
  <c r="Y676"/>
  <c r="M676"/>
  <c r="G676"/>
  <c r="F676"/>
  <c r="N676" s="1"/>
  <c r="E676"/>
  <c r="AB675"/>
  <c r="AA675"/>
  <c r="Z675"/>
  <c r="Y675"/>
  <c r="AB674"/>
  <c r="AA674"/>
  <c r="Z674"/>
  <c r="Y674"/>
  <c r="G674"/>
  <c r="G673" s="1"/>
  <c r="O673" s="1"/>
  <c r="F674"/>
  <c r="N674" s="1"/>
  <c r="E674"/>
  <c r="E673" s="1"/>
  <c r="M673" s="1"/>
  <c r="AB673"/>
  <c r="AA673"/>
  <c r="Z673"/>
  <c r="Y673"/>
  <c r="F673"/>
  <c r="N673" s="1"/>
  <c r="AB672"/>
  <c r="AA672"/>
  <c r="Z672"/>
  <c r="Y672"/>
  <c r="O672"/>
  <c r="N672"/>
  <c r="M672"/>
  <c r="AB671"/>
  <c r="AA671"/>
  <c r="Z671"/>
  <c r="Y671"/>
  <c r="G671"/>
  <c r="O671" s="1"/>
  <c r="F671"/>
  <c r="N671" s="1"/>
  <c r="E671"/>
  <c r="M671" s="1"/>
  <c r="AB670"/>
  <c r="AA670"/>
  <c r="Z670"/>
  <c r="Y670"/>
  <c r="M670"/>
  <c r="G670"/>
  <c r="O670" s="1"/>
  <c r="F670"/>
  <c r="N670" s="1"/>
  <c r="E670"/>
  <c r="E669" s="1"/>
  <c r="M669" s="1"/>
  <c r="AB669"/>
  <c r="AA669"/>
  <c r="Z669"/>
  <c r="Y669"/>
  <c r="O669"/>
  <c r="G669"/>
  <c r="F669"/>
  <c r="N669" s="1"/>
  <c r="AB668"/>
  <c r="AA668"/>
  <c r="Z668"/>
  <c r="Y668"/>
  <c r="G668"/>
  <c r="O668" s="1"/>
  <c r="F668"/>
  <c r="E668"/>
  <c r="M668" s="1"/>
  <c r="AB667"/>
  <c r="AA667"/>
  <c r="Z667"/>
  <c r="Y667"/>
  <c r="E667"/>
  <c r="AB666"/>
  <c r="AA666"/>
  <c r="Z666"/>
  <c r="Y666"/>
  <c r="AB665"/>
  <c r="AA665"/>
  <c r="Z665"/>
  <c r="Y665"/>
  <c r="O665"/>
  <c r="N665"/>
  <c r="M665"/>
  <c r="AB664"/>
  <c r="AA664"/>
  <c r="Z664"/>
  <c r="Y664"/>
  <c r="O664"/>
  <c r="G664"/>
  <c r="F664"/>
  <c r="N664" s="1"/>
  <c r="E664"/>
  <c r="E663" s="1"/>
  <c r="M663" s="1"/>
  <c r="AB663"/>
  <c r="AA663"/>
  <c r="Z663"/>
  <c r="Y663"/>
  <c r="G663"/>
  <c r="O663" s="1"/>
  <c r="AB662"/>
  <c r="AA662"/>
  <c r="Z662"/>
  <c r="Y662"/>
  <c r="O662"/>
  <c r="N662"/>
  <c r="E662"/>
  <c r="AB661"/>
  <c r="AA661"/>
  <c r="Z661"/>
  <c r="Y661"/>
  <c r="O661"/>
  <c r="G661"/>
  <c r="F661"/>
  <c r="AB660"/>
  <c r="AA660"/>
  <c r="Z660"/>
  <c r="Y660"/>
  <c r="G660"/>
  <c r="O660" s="1"/>
  <c r="AB659"/>
  <c r="AA659"/>
  <c r="Z659"/>
  <c r="Y659"/>
  <c r="O659"/>
  <c r="N659"/>
  <c r="M659"/>
  <c r="AB658"/>
  <c r="AA658"/>
  <c r="Z658"/>
  <c r="Y658"/>
  <c r="M658"/>
  <c r="G658"/>
  <c r="O658" s="1"/>
  <c r="F658"/>
  <c r="N658" s="1"/>
  <c r="E658"/>
  <c r="E657" s="1"/>
  <c r="M657" s="1"/>
  <c r="AB657"/>
  <c r="AA657"/>
  <c r="Z657"/>
  <c r="Y657"/>
  <c r="O657"/>
  <c r="G657"/>
  <c r="F657"/>
  <c r="N657" s="1"/>
  <c r="AB656"/>
  <c r="AA656"/>
  <c r="Z656"/>
  <c r="Y656"/>
  <c r="O656"/>
  <c r="N656"/>
  <c r="M656"/>
  <c r="AB655"/>
  <c r="AA655"/>
  <c r="Z655"/>
  <c r="Y655"/>
  <c r="G655"/>
  <c r="G654" s="1"/>
  <c r="O654" s="1"/>
  <c r="F655"/>
  <c r="N655" s="1"/>
  <c r="E655"/>
  <c r="M655" s="1"/>
  <c r="AB654"/>
  <c r="AA654"/>
  <c r="Z654"/>
  <c r="Y654"/>
  <c r="F654"/>
  <c r="N654" s="1"/>
  <c r="E654"/>
  <c r="M654" s="1"/>
  <c r="AB653"/>
  <c r="AA653"/>
  <c r="Z653"/>
  <c r="Y653"/>
  <c r="O653"/>
  <c r="N653"/>
  <c r="E653"/>
  <c r="M653" s="1"/>
  <c r="AB652"/>
  <c r="AA652"/>
  <c r="Z652"/>
  <c r="Y652"/>
  <c r="N652"/>
  <c r="G652"/>
  <c r="F652"/>
  <c r="AB651"/>
  <c r="AA651"/>
  <c r="Z651"/>
  <c r="Y651"/>
  <c r="O651"/>
  <c r="N651"/>
  <c r="M651"/>
  <c r="AB650"/>
  <c r="AA650"/>
  <c r="Z650"/>
  <c r="Y650"/>
  <c r="M650"/>
  <c r="G650"/>
  <c r="O650" s="1"/>
  <c r="F650"/>
  <c r="N650" s="1"/>
  <c r="E650"/>
  <c r="AB649"/>
  <c r="AA649"/>
  <c r="Z649"/>
  <c r="Y649"/>
  <c r="F649"/>
  <c r="AB648"/>
  <c r="AA648"/>
  <c r="Z648"/>
  <c r="Y648"/>
  <c r="AB647"/>
  <c r="AA647"/>
  <c r="Z647"/>
  <c r="Y647"/>
  <c r="AB646"/>
  <c r="AA646"/>
  <c r="Z646"/>
  <c r="Y646"/>
  <c r="AB645"/>
  <c r="AA645"/>
  <c r="Z645"/>
  <c r="Y645"/>
  <c r="O645"/>
  <c r="N645"/>
  <c r="M645"/>
  <c r="AB644"/>
  <c r="AA644"/>
  <c r="Z644"/>
  <c r="Y644"/>
  <c r="O644"/>
  <c r="G644"/>
  <c r="F644"/>
  <c r="N644" s="1"/>
  <c r="E644"/>
  <c r="E643" s="1"/>
  <c r="M643" s="1"/>
  <c r="AB643"/>
  <c r="AA643"/>
  <c r="Z643"/>
  <c r="Y643"/>
  <c r="G643"/>
  <c r="O643" s="1"/>
  <c r="AB642"/>
  <c r="AA642"/>
  <c r="Z642"/>
  <c r="Y642"/>
  <c r="O642"/>
  <c r="N642"/>
  <c r="M642"/>
  <c r="AB641"/>
  <c r="AA641"/>
  <c r="Z641"/>
  <c r="Y641"/>
  <c r="O641"/>
  <c r="N641"/>
  <c r="M641"/>
  <c r="AB640"/>
  <c r="AA640"/>
  <c r="Z640"/>
  <c r="Y640"/>
  <c r="M640"/>
  <c r="G640"/>
  <c r="O640" s="1"/>
  <c r="F640"/>
  <c r="N640" s="1"/>
  <c r="E640"/>
  <c r="AB639"/>
  <c r="AA639"/>
  <c r="Z639"/>
  <c r="Y639"/>
  <c r="O639"/>
  <c r="N639"/>
  <c r="M639"/>
  <c r="AB638"/>
  <c r="AA638"/>
  <c r="Z638"/>
  <c r="Y638"/>
  <c r="G638"/>
  <c r="O638" s="1"/>
  <c r="F638"/>
  <c r="N638" s="1"/>
  <c r="E638"/>
  <c r="M638" s="1"/>
  <c r="AB637"/>
  <c r="AA637"/>
  <c r="Z637"/>
  <c r="Y637"/>
  <c r="O637"/>
  <c r="N637"/>
  <c r="M637"/>
  <c r="AB636"/>
  <c r="AA636"/>
  <c r="Z636"/>
  <c r="Y636"/>
  <c r="G636"/>
  <c r="O636" s="1"/>
  <c r="F636"/>
  <c r="N636" s="1"/>
  <c r="E636"/>
  <c r="M636" s="1"/>
  <c r="AB635"/>
  <c r="AA635"/>
  <c r="Z635"/>
  <c r="Y635"/>
  <c r="O635"/>
  <c r="N635"/>
  <c r="M635"/>
  <c r="AB634"/>
  <c r="AA634"/>
  <c r="Z634"/>
  <c r="Y634"/>
  <c r="M634"/>
  <c r="G634"/>
  <c r="O634" s="1"/>
  <c r="F634"/>
  <c r="N634" s="1"/>
  <c r="E634"/>
  <c r="AB633"/>
  <c r="AA633"/>
  <c r="Z633"/>
  <c r="Y633"/>
  <c r="O633"/>
  <c r="N633"/>
  <c r="M633"/>
  <c r="AB632"/>
  <c r="AA632"/>
  <c r="Z632"/>
  <c r="Y632"/>
  <c r="M632"/>
  <c r="G632"/>
  <c r="G631" s="1"/>
  <c r="F632"/>
  <c r="N632" s="1"/>
  <c r="E632"/>
  <c r="AB631"/>
  <c r="AA631"/>
  <c r="Z631"/>
  <c r="Y631"/>
  <c r="F631"/>
  <c r="AB630"/>
  <c r="AA630"/>
  <c r="Z630"/>
  <c r="Y630"/>
  <c r="AB629"/>
  <c r="AA629"/>
  <c r="Z629"/>
  <c r="Y629"/>
  <c r="O629"/>
  <c r="N629"/>
  <c r="M629"/>
  <c r="AB628"/>
  <c r="AA628"/>
  <c r="Z628"/>
  <c r="Y628"/>
  <c r="G628"/>
  <c r="O628" s="1"/>
  <c r="F628"/>
  <c r="E628"/>
  <c r="M628" s="1"/>
  <c r="AB627"/>
  <c r="AA627"/>
  <c r="Z627"/>
  <c r="Y627"/>
  <c r="M627"/>
  <c r="G627"/>
  <c r="O627" s="1"/>
  <c r="E627"/>
  <c r="AB626"/>
  <c r="AA626"/>
  <c r="Z626"/>
  <c r="Y626"/>
  <c r="E626"/>
  <c r="M626" s="1"/>
  <c r="AB625"/>
  <c r="AA625"/>
  <c r="Z625"/>
  <c r="Y625"/>
  <c r="O625"/>
  <c r="N625"/>
  <c r="E625"/>
  <c r="M625" s="1"/>
  <c r="AB624"/>
  <c r="AA624"/>
  <c r="Z624"/>
  <c r="Y624"/>
  <c r="O624"/>
  <c r="N624"/>
  <c r="E624"/>
  <c r="M624" s="1"/>
  <c r="AB623"/>
  <c r="AA623"/>
  <c r="Z623"/>
  <c r="Y623"/>
  <c r="G623"/>
  <c r="O623" s="1"/>
  <c r="F623"/>
  <c r="F622" s="1"/>
  <c r="N622" s="1"/>
  <c r="AB622"/>
  <c r="AA622"/>
  <c r="Z622"/>
  <c r="Y622"/>
  <c r="AB621"/>
  <c r="AA621"/>
  <c r="Z621"/>
  <c r="Y621"/>
  <c r="O621"/>
  <c r="N621"/>
  <c r="M621"/>
  <c r="AB620"/>
  <c r="AA620"/>
  <c r="Z620"/>
  <c r="Y620"/>
  <c r="O620"/>
  <c r="G620"/>
  <c r="F620"/>
  <c r="E620"/>
  <c r="M620" s="1"/>
  <c r="AB619"/>
  <c r="AA619"/>
  <c r="Z619"/>
  <c r="Y619"/>
  <c r="O619"/>
  <c r="N619"/>
  <c r="M619"/>
  <c r="E619"/>
  <c r="E618" s="1"/>
  <c r="AB618"/>
  <c r="AA618"/>
  <c r="Z618"/>
  <c r="Y618"/>
  <c r="G618"/>
  <c r="O618" s="1"/>
  <c r="F618"/>
  <c r="N618" s="1"/>
  <c r="AB617"/>
  <c r="AA617"/>
  <c r="Z617"/>
  <c r="Y617"/>
  <c r="O617"/>
  <c r="G617"/>
  <c r="AB616"/>
  <c r="AA616"/>
  <c r="Z616"/>
  <c r="Y616"/>
  <c r="O616"/>
  <c r="N616"/>
  <c r="M616"/>
  <c r="AB615"/>
  <c r="AA615"/>
  <c r="Z615"/>
  <c r="Y615"/>
  <c r="G615"/>
  <c r="O615" s="1"/>
  <c r="F615"/>
  <c r="N615" s="1"/>
  <c r="E615"/>
  <c r="M615" s="1"/>
  <c r="AB614"/>
  <c r="AA614"/>
  <c r="Z614"/>
  <c r="Y614"/>
  <c r="N614"/>
  <c r="G614"/>
  <c r="O614" s="1"/>
  <c r="F614"/>
  <c r="E614"/>
  <c r="M614" s="1"/>
  <c r="AB613"/>
  <c r="AA613"/>
  <c r="Z613"/>
  <c r="Y613"/>
  <c r="G613"/>
  <c r="O613" s="1"/>
  <c r="F613"/>
  <c r="F612" s="1"/>
  <c r="N612" s="1"/>
  <c r="AB612"/>
  <c r="AA612"/>
  <c r="Z612"/>
  <c r="Y612"/>
  <c r="AB611"/>
  <c r="AA611"/>
  <c r="Z611"/>
  <c r="Y611"/>
  <c r="G611"/>
  <c r="O611" s="1"/>
  <c r="F611"/>
  <c r="F610" s="1"/>
  <c r="E611"/>
  <c r="M611" s="1"/>
  <c r="AB610"/>
  <c r="AA610"/>
  <c r="Z610"/>
  <c r="Y610"/>
  <c r="AB609"/>
  <c r="AA609"/>
  <c r="Z609"/>
  <c r="Y609"/>
  <c r="AB608"/>
  <c r="AA608"/>
  <c r="Z608"/>
  <c r="Y608"/>
  <c r="N608"/>
  <c r="G608"/>
  <c r="O608" s="1"/>
  <c r="F608"/>
  <c r="E608"/>
  <c r="M608" s="1"/>
  <c r="AB607"/>
  <c r="AA607"/>
  <c r="Z607"/>
  <c r="Y607"/>
  <c r="N607"/>
  <c r="G607"/>
  <c r="O607" s="1"/>
  <c r="F607"/>
  <c r="AB606"/>
  <c r="AA606"/>
  <c r="Z606"/>
  <c r="Y606"/>
  <c r="N606"/>
  <c r="G606"/>
  <c r="O606" s="1"/>
  <c r="F606"/>
  <c r="E606"/>
  <c r="M606" s="1"/>
  <c r="AB605"/>
  <c r="AA605"/>
  <c r="Z605"/>
  <c r="Y605"/>
  <c r="N605"/>
  <c r="G605"/>
  <c r="O605" s="1"/>
  <c r="F605"/>
  <c r="AB604"/>
  <c r="AA604"/>
  <c r="Z604"/>
  <c r="Y604"/>
  <c r="AB603"/>
  <c r="AA603"/>
  <c r="Z603"/>
  <c r="Y603"/>
  <c r="O603"/>
  <c r="N603"/>
  <c r="M603"/>
  <c r="AB602"/>
  <c r="AA602"/>
  <c r="Z602"/>
  <c r="Y602"/>
  <c r="O602"/>
  <c r="N602"/>
  <c r="M602"/>
  <c r="AB601"/>
  <c r="AA601"/>
  <c r="Z601"/>
  <c r="Y601"/>
  <c r="N601"/>
  <c r="G601"/>
  <c r="O601" s="1"/>
  <c r="F601"/>
  <c r="E601"/>
  <c r="M601" s="1"/>
  <c r="AB600"/>
  <c r="AA600"/>
  <c r="Z600"/>
  <c r="Y600"/>
  <c r="N600"/>
  <c r="G600"/>
  <c r="O600" s="1"/>
  <c r="F600"/>
  <c r="AB599"/>
  <c r="AA599"/>
  <c r="Z599"/>
  <c r="Y599"/>
  <c r="AB598"/>
  <c r="AA598"/>
  <c r="Z598"/>
  <c r="Y598"/>
  <c r="AB597"/>
  <c r="AA597"/>
  <c r="Z597"/>
  <c r="Y597"/>
  <c r="AB596"/>
  <c r="AA596"/>
  <c r="Z596"/>
  <c r="Y596"/>
  <c r="O596"/>
  <c r="N596"/>
  <c r="M596"/>
  <c r="AB595"/>
  <c r="AA595"/>
  <c r="Z595"/>
  <c r="Y595"/>
  <c r="O595"/>
  <c r="N595"/>
  <c r="M595"/>
  <c r="E595"/>
  <c r="AB594"/>
  <c r="AA594"/>
  <c r="Z594"/>
  <c r="Y594"/>
  <c r="O594"/>
  <c r="N594"/>
  <c r="M594"/>
  <c r="E594"/>
  <c r="AB593"/>
  <c r="AA593"/>
  <c r="Z593"/>
  <c r="Y593"/>
  <c r="O593"/>
  <c r="N593"/>
  <c r="M593"/>
  <c r="AB592"/>
  <c r="AA592"/>
  <c r="Z592"/>
  <c r="Y592"/>
  <c r="O592"/>
  <c r="N592"/>
  <c r="M592"/>
  <c r="AB591"/>
  <c r="AA591"/>
  <c r="Z591"/>
  <c r="Y591"/>
  <c r="O591"/>
  <c r="N591"/>
  <c r="M591"/>
  <c r="AB590"/>
  <c r="AA590"/>
  <c r="Z590"/>
  <c r="Y590"/>
  <c r="O590"/>
  <c r="N590"/>
  <c r="M590"/>
  <c r="AB589"/>
  <c r="AA589"/>
  <c r="Z589"/>
  <c r="Y589"/>
  <c r="O589"/>
  <c r="N589"/>
  <c r="M589"/>
  <c r="E589"/>
  <c r="AB588"/>
  <c r="AA588"/>
  <c r="Z588"/>
  <c r="Y588"/>
  <c r="O588"/>
  <c r="N588"/>
  <c r="M588"/>
  <c r="E588"/>
  <c r="AB587"/>
  <c r="AA587"/>
  <c r="Z587"/>
  <c r="Y587"/>
  <c r="O587"/>
  <c r="N587"/>
  <c r="M587"/>
  <c r="E587"/>
  <c r="AB586"/>
  <c r="AA586"/>
  <c r="Z586"/>
  <c r="Y586"/>
  <c r="O586"/>
  <c r="N586"/>
  <c r="M586"/>
  <c r="E586"/>
  <c r="AB585"/>
  <c r="AA585"/>
  <c r="Z585"/>
  <c r="Y585"/>
  <c r="O585"/>
  <c r="N585"/>
  <c r="M585"/>
  <c r="E585"/>
  <c r="AB584"/>
  <c r="AA584"/>
  <c r="Z584"/>
  <c r="Y584"/>
  <c r="O584"/>
  <c r="N584"/>
  <c r="M584"/>
  <c r="AB583"/>
  <c r="AA583"/>
  <c r="Z583"/>
  <c r="Y583"/>
  <c r="N583"/>
  <c r="G583"/>
  <c r="O583" s="1"/>
  <c r="F583"/>
  <c r="F582" s="1"/>
  <c r="N582" s="1"/>
  <c r="E583"/>
  <c r="M583" s="1"/>
  <c r="AB582"/>
  <c r="AA582"/>
  <c r="Z582"/>
  <c r="Y582"/>
  <c r="G582"/>
  <c r="O582" s="1"/>
  <c r="AB581"/>
  <c r="AA581"/>
  <c r="Z581"/>
  <c r="Y581"/>
  <c r="O581"/>
  <c r="N581"/>
  <c r="M581"/>
  <c r="AB580"/>
  <c r="AA580"/>
  <c r="Z580"/>
  <c r="Y580"/>
  <c r="O580"/>
  <c r="G580"/>
  <c r="F580"/>
  <c r="N580" s="1"/>
  <c r="E580"/>
  <c r="M580" s="1"/>
  <c r="AB579"/>
  <c r="AA579"/>
  <c r="Z579"/>
  <c r="Y579"/>
  <c r="O579"/>
  <c r="N579"/>
  <c r="M579"/>
  <c r="AB578"/>
  <c r="AA578"/>
  <c r="Z578"/>
  <c r="Y578"/>
  <c r="N578"/>
  <c r="G578"/>
  <c r="O578" s="1"/>
  <c r="F578"/>
  <c r="E578"/>
  <c r="M578" s="1"/>
  <c r="AB577"/>
  <c r="AA577"/>
  <c r="Z577"/>
  <c r="Y577"/>
  <c r="G577"/>
  <c r="O577" s="1"/>
  <c r="AB576"/>
  <c r="AA576"/>
  <c r="Z576"/>
  <c r="Y576"/>
  <c r="O576"/>
  <c r="N576"/>
  <c r="M576"/>
  <c r="AB575"/>
  <c r="AA575"/>
  <c r="Z575"/>
  <c r="Y575"/>
  <c r="O575"/>
  <c r="G575"/>
  <c r="F575"/>
  <c r="N575" s="1"/>
  <c r="E575"/>
  <c r="M575" s="1"/>
  <c r="AB574"/>
  <c r="AA574"/>
  <c r="Z574"/>
  <c r="Y574"/>
  <c r="O574"/>
  <c r="N574"/>
  <c r="M574"/>
  <c r="AB573"/>
  <c r="AA573"/>
  <c r="Z573"/>
  <c r="Y573"/>
  <c r="N573"/>
  <c r="G573"/>
  <c r="O573" s="1"/>
  <c r="F573"/>
  <c r="E573"/>
  <c r="AB572"/>
  <c r="AA572"/>
  <c r="Z572"/>
  <c r="Y572"/>
  <c r="G572"/>
  <c r="O572" s="1"/>
  <c r="AB571"/>
  <c r="AA571"/>
  <c r="Z571"/>
  <c r="Y571"/>
  <c r="AB570"/>
  <c r="AA570"/>
  <c r="Z570"/>
  <c r="Y570"/>
  <c r="AB569"/>
  <c r="AA569"/>
  <c r="Z569"/>
  <c r="Y569"/>
  <c r="O569"/>
  <c r="N569"/>
  <c r="M569"/>
  <c r="AB568"/>
  <c r="AA568"/>
  <c r="Z568"/>
  <c r="Y568"/>
  <c r="O568"/>
  <c r="G568"/>
  <c r="F568"/>
  <c r="F567" s="1"/>
  <c r="N567" s="1"/>
  <c r="E568"/>
  <c r="E567" s="1"/>
  <c r="M567" s="1"/>
  <c r="AB567"/>
  <c r="AA567"/>
  <c r="Z567"/>
  <c r="Y567"/>
  <c r="G567"/>
  <c r="O567" s="1"/>
  <c r="AB566"/>
  <c r="AA566"/>
  <c r="Z566"/>
  <c r="Y566"/>
  <c r="O566"/>
  <c r="N566"/>
  <c r="M566"/>
  <c r="AB565"/>
  <c r="AA565"/>
  <c r="Z565"/>
  <c r="Y565"/>
  <c r="O565"/>
  <c r="N565"/>
  <c r="M565"/>
  <c r="AB564"/>
  <c r="AA564"/>
  <c r="Z564"/>
  <c r="Y564"/>
  <c r="O564"/>
  <c r="N564"/>
  <c r="M564"/>
  <c r="AB563"/>
  <c r="AA563"/>
  <c r="Z563"/>
  <c r="Y563"/>
  <c r="O563"/>
  <c r="N563"/>
  <c r="M563"/>
  <c r="AB562"/>
  <c r="AA562"/>
  <c r="Z562"/>
  <c r="Y562"/>
  <c r="O562"/>
  <c r="G562"/>
  <c r="F562"/>
  <c r="N562" s="1"/>
  <c r="E562"/>
  <c r="M562" s="1"/>
  <c r="AB561"/>
  <c r="AA561"/>
  <c r="Z561"/>
  <c r="Y561"/>
  <c r="O561"/>
  <c r="N561"/>
  <c r="M561"/>
  <c r="AB560"/>
  <c r="AA560"/>
  <c r="Z560"/>
  <c r="Y560"/>
  <c r="N560"/>
  <c r="G560"/>
  <c r="O560" s="1"/>
  <c r="F560"/>
  <c r="E560"/>
  <c r="M560" s="1"/>
  <c r="AB559"/>
  <c r="AA559"/>
  <c r="Z559"/>
  <c r="Y559"/>
  <c r="O559"/>
  <c r="N559"/>
  <c r="M559"/>
  <c r="AB558"/>
  <c r="AA558"/>
  <c r="Z558"/>
  <c r="Y558"/>
  <c r="O558"/>
  <c r="N558"/>
  <c r="M558"/>
  <c r="AB557"/>
  <c r="AA557"/>
  <c r="Z557"/>
  <c r="Y557"/>
  <c r="G557"/>
  <c r="F557"/>
  <c r="F556" s="1"/>
  <c r="E557"/>
  <c r="AB556"/>
  <c r="AA556"/>
  <c r="Z556"/>
  <c r="Y556"/>
  <c r="AB555"/>
  <c r="AA555"/>
  <c r="Z555"/>
  <c r="Y555"/>
  <c r="AB554"/>
  <c r="AA554"/>
  <c r="Z554"/>
  <c r="Y554"/>
  <c r="O554"/>
  <c r="N554"/>
  <c r="E554"/>
  <c r="M554" s="1"/>
  <c r="AB553"/>
  <c r="AA553"/>
  <c r="Z553"/>
  <c r="Y553"/>
  <c r="N553"/>
  <c r="G553"/>
  <c r="O553" s="1"/>
  <c r="F553"/>
  <c r="E553"/>
  <c r="E552" s="1"/>
  <c r="M552" s="1"/>
  <c r="AB552"/>
  <c r="AA552"/>
  <c r="Z552"/>
  <c r="Y552"/>
  <c r="N552"/>
  <c r="G552"/>
  <c r="O552" s="1"/>
  <c r="F552"/>
  <c r="AB551"/>
  <c r="AA551"/>
  <c r="Z551"/>
  <c r="Y551"/>
  <c r="O551"/>
  <c r="N551"/>
  <c r="M551"/>
  <c r="AB550"/>
  <c r="AA550"/>
  <c r="Z550"/>
  <c r="Y550"/>
  <c r="M550"/>
  <c r="G550"/>
  <c r="G549" s="1"/>
  <c r="O549" s="1"/>
  <c r="F550"/>
  <c r="N550" s="1"/>
  <c r="E550"/>
  <c r="AB549"/>
  <c r="AA549"/>
  <c r="Z549"/>
  <c r="Y549"/>
  <c r="M549"/>
  <c r="F549"/>
  <c r="N549" s="1"/>
  <c r="E549"/>
  <c r="AB548"/>
  <c r="AA548"/>
  <c r="Z548"/>
  <c r="Y548"/>
  <c r="O548"/>
  <c r="N548"/>
  <c r="M548"/>
  <c r="AB547"/>
  <c r="AA547"/>
  <c r="Z547"/>
  <c r="Y547"/>
  <c r="G547"/>
  <c r="G546" s="1"/>
  <c r="O546" s="1"/>
  <c r="F547"/>
  <c r="E547"/>
  <c r="M547" s="1"/>
  <c r="AB546"/>
  <c r="AA546"/>
  <c r="Z546"/>
  <c r="Y546"/>
  <c r="AB545"/>
  <c r="AA545"/>
  <c r="Z545"/>
  <c r="Y545"/>
  <c r="O545"/>
  <c r="N545"/>
  <c r="M545"/>
  <c r="AB544"/>
  <c r="AA544"/>
  <c r="Z544"/>
  <c r="Y544"/>
  <c r="G544"/>
  <c r="O544" s="1"/>
  <c r="F544"/>
  <c r="F543" s="1"/>
  <c r="E544"/>
  <c r="E543" s="1"/>
  <c r="AB543"/>
  <c r="AA543"/>
  <c r="Z543"/>
  <c r="Y543"/>
  <c r="G543"/>
  <c r="O543" s="1"/>
  <c r="AB542"/>
  <c r="AA542"/>
  <c r="Z542"/>
  <c r="Y542"/>
  <c r="AB541"/>
  <c r="AA541"/>
  <c r="Z541"/>
  <c r="Y541"/>
  <c r="O541"/>
  <c r="N541"/>
  <c r="M541"/>
  <c r="AB540"/>
  <c r="AA540"/>
  <c r="Z540"/>
  <c r="Y540"/>
  <c r="G540"/>
  <c r="G539" s="1"/>
  <c r="O539" s="1"/>
  <c r="F540"/>
  <c r="F539" s="1"/>
  <c r="N539" s="1"/>
  <c r="E540"/>
  <c r="M540" s="1"/>
  <c r="AB539"/>
  <c r="AA539"/>
  <c r="Z539"/>
  <c r="Y539"/>
  <c r="AB538"/>
  <c r="AA538"/>
  <c r="Z538"/>
  <c r="Y538"/>
  <c r="O538"/>
  <c r="N538"/>
  <c r="E538"/>
  <c r="M538" s="1"/>
  <c r="AB537"/>
  <c r="AA537"/>
  <c r="Z537"/>
  <c r="Y537"/>
  <c r="G537"/>
  <c r="G536" s="1"/>
  <c r="O536" s="1"/>
  <c r="F537"/>
  <c r="F536" s="1"/>
  <c r="N536" s="1"/>
  <c r="AB536"/>
  <c r="AA536"/>
  <c r="Z536"/>
  <c r="Y536"/>
  <c r="AB535"/>
  <c r="AA535"/>
  <c r="Z535"/>
  <c r="Y535"/>
  <c r="O535"/>
  <c r="N535"/>
  <c r="M535"/>
  <c r="AB534"/>
  <c r="AA534"/>
  <c r="Z534"/>
  <c r="Y534"/>
  <c r="O534"/>
  <c r="N534"/>
  <c r="M534"/>
  <c r="AB533"/>
  <c r="AA533"/>
  <c r="Z533"/>
  <c r="Y533"/>
  <c r="N533"/>
  <c r="G533"/>
  <c r="O533" s="1"/>
  <c r="F533"/>
  <c r="E533"/>
  <c r="E532" s="1"/>
  <c r="M532" s="1"/>
  <c r="AB532"/>
  <c r="AA532"/>
  <c r="Z532"/>
  <c r="Y532"/>
  <c r="N532"/>
  <c r="G532"/>
  <c r="O532" s="1"/>
  <c r="F532"/>
  <c r="AB531"/>
  <c r="AA531"/>
  <c r="Z531"/>
  <c r="Y531"/>
  <c r="O531"/>
  <c r="N531"/>
  <c r="E531"/>
  <c r="M531" s="1"/>
  <c r="AB530"/>
  <c r="AA530"/>
  <c r="Z530"/>
  <c r="Y530"/>
  <c r="G530"/>
  <c r="O530" s="1"/>
  <c r="F530"/>
  <c r="N530" s="1"/>
  <c r="E530"/>
  <c r="E529" s="1"/>
  <c r="M529" s="1"/>
  <c r="AB529"/>
  <c r="AA529"/>
  <c r="Z529"/>
  <c r="Y529"/>
  <c r="G529"/>
  <c r="O529" s="1"/>
  <c r="F529"/>
  <c r="N529" s="1"/>
  <c r="AB528"/>
  <c r="AA528"/>
  <c r="Z528"/>
  <c r="Y528"/>
  <c r="O528"/>
  <c r="N528"/>
  <c r="M528"/>
  <c r="AB527"/>
  <c r="AA527"/>
  <c r="Z527"/>
  <c r="Y527"/>
  <c r="O527"/>
  <c r="G527"/>
  <c r="G526" s="1"/>
  <c r="F527"/>
  <c r="N527" s="1"/>
  <c r="E527"/>
  <c r="AB526"/>
  <c r="AA526"/>
  <c r="Z526"/>
  <c r="Y526"/>
  <c r="AB525"/>
  <c r="AA525"/>
  <c r="Z525"/>
  <c r="Y525"/>
  <c r="AB524"/>
  <c r="AA524"/>
  <c r="Z524"/>
  <c r="Y524"/>
  <c r="AB523"/>
  <c r="AA523"/>
  <c r="Z523"/>
  <c r="Y523"/>
  <c r="O523"/>
  <c r="N523"/>
  <c r="M523"/>
  <c r="AB522"/>
  <c r="AA522"/>
  <c r="Z522"/>
  <c r="Y522"/>
  <c r="G522"/>
  <c r="G521" s="1"/>
  <c r="O521" s="1"/>
  <c r="F522"/>
  <c r="F521" s="1"/>
  <c r="N521" s="1"/>
  <c r="E522"/>
  <c r="M522" s="1"/>
  <c r="AB521"/>
  <c r="AA521"/>
  <c r="Z521"/>
  <c r="Y521"/>
  <c r="E521"/>
  <c r="M521" s="1"/>
  <c r="AB520"/>
  <c r="AA520"/>
  <c r="Z520"/>
  <c r="Y520"/>
  <c r="O520"/>
  <c r="N520"/>
  <c r="E520"/>
  <c r="M520" s="1"/>
  <c r="AB519"/>
  <c r="AA519"/>
  <c r="Z519"/>
  <c r="Y519"/>
  <c r="N519"/>
  <c r="G519"/>
  <c r="O519" s="1"/>
  <c r="F519"/>
  <c r="AB518"/>
  <c r="AA518"/>
  <c r="Z518"/>
  <c r="Y518"/>
  <c r="O518"/>
  <c r="N518"/>
  <c r="E518"/>
  <c r="M518" s="1"/>
  <c r="AB517"/>
  <c r="AA517"/>
  <c r="Z517"/>
  <c r="Y517"/>
  <c r="N517"/>
  <c r="G517"/>
  <c r="O517" s="1"/>
  <c r="F517"/>
  <c r="E517"/>
  <c r="M517" s="1"/>
  <c r="AB516"/>
  <c r="AA516"/>
  <c r="Z516"/>
  <c r="Y516"/>
  <c r="O516"/>
  <c r="N516"/>
  <c r="M516"/>
  <c r="AB515"/>
  <c r="AA515"/>
  <c r="Z515"/>
  <c r="Y515"/>
  <c r="O515"/>
  <c r="G515"/>
  <c r="F515"/>
  <c r="N515" s="1"/>
  <c r="E515"/>
  <c r="M515" s="1"/>
  <c r="AB514"/>
  <c r="AA514"/>
  <c r="Z514"/>
  <c r="Y514"/>
  <c r="O514"/>
  <c r="N514"/>
  <c r="M514"/>
  <c r="AB513"/>
  <c r="AA513"/>
  <c r="Z513"/>
  <c r="Y513"/>
  <c r="N513"/>
  <c r="G513"/>
  <c r="O513" s="1"/>
  <c r="F513"/>
  <c r="E513"/>
  <c r="M513" s="1"/>
  <c r="AB512"/>
  <c r="AA512"/>
  <c r="Z512"/>
  <c r="Y512"/>
  <c r="O512"/>
  <c r="N512"/>
  <c r="M512"/>
  <c r="AB511"/>
  <c r="AA511"/>
  <c r="Z511"/>
  <c r="Y511"/>
  <c r="O511"/>
  <c r="M511"/>
  <c r="G511"/>
  <c r="G510" s="1"/>
  <c r="O510" s="1"/>
  <c r="F511"/>
  <c r="N511" s="1"/>
  <c r="E511"/>
  <c r="AB510"/>
  <c r="AA510"/>
  <c r="Z510"/>
  <c r="Y510"/>
  <c r="F510"/>
  <c r="N510" s="1"/>
  <c r="AB509"/>
  <c r="AA509"/>
  <c r="Z509"/>
  <c r="Y509"/>
  <c r="O509"/>
  <c r="N509"/>
  <c r="E509"/>
  <c r="AB508"/>
  <c r="AA508"/>
  <c r="Z508"/>
  <c r="Y508"/>
  <c r="G508"/>
  <c r="G507" s="1"/>
  <c r="O507" s="1"/>
  <c r="F508"/>
  <c r="N508" s="1"/>
  <c r="AB507"/>
  <c r="AA507"/>
  <c r="Z507"/>
  <c r="Y507"/>
  <c r="F507"/>
  <c r="N507" s="1"/>
  <c r="AB506"/>
  <c r="AA506"/>
  <c r="Z506"/>
  <c r="Y506"/>
  <c r="O506"/>
  <c r="N506"/>
  <c r="M506"/>
  <c r="AB505"/>
  <c r="AA505"/>
  <c r="Z505"/>
  <c r="Y505"/>
  <c r="N505"/>
  <c r="G505"/>
  <c r="G504" s="1"/>
  <c r="O504" s="1"/>
  <c r="F505"/>
  <c r="F504" s="1"/>
  <c r="N504" s="1"/>
  <c r="E505"/>
  <c r="M505" s="1"/>
  <c r="AB504"/>
  <c r="AA504"/>
  <c r="Z504"/>
  <c r="Y504"/>
  <c r="E504"/>
  <c r="M504" s="1"/>
  <c r="AB503"/>
  <c r="AA503"/>
  <c r="Z503"/>
  <c r="Y503"/>
  <c r="O503"/>
  <c r="N503"/>
  <c r="M503"/>
  <c r="AB502"/>
  <c r="AA502"/>
  <c r="Z502"/>
  <c r="Y502"/>
  <c r="O502"/>
  <c r="N502"/>
  <c r="E502"/>
  <c r="M502" s="1"/>
  <c r="AB501"/>
  <c r="AA501"/>
  <c r="Z501"/>
  <c r="Y501"/>
  <c r="O501"/>
  <c r="G501"/>
  <c r="F501"/>
  <c r="N501" s="1"/>
  <c r="E501"/>
  <c r="M501" s="1"/>
  <c r="AB500"/>
  <c r="AA500"/>
  <c r="Z500"/>
  <c r="Y500"/>
  <c r="O500"/>
  <c r="N500"/>
  <c r="E500"/>
  <c r="AB499"/>
  <c r="AA499"/>
  <c r="Z499"/>
  <c r="Y499"/>
  <c r="G499"/>
  <c r="G498" s="1"/>
  <c r="O498" s="1"/>
  <c r="F499"/>
  <c r="N499" s="1"/>
  <c r="AB498"/>
  <c r="AA498"/>
  <c r="Z498"/>
  <c r="Y498"/>
  <c r="F498"/>
  <c r="N498" s="1"/>
  <c r="AB497"/>
  <c r="AA497"/>
  <c r="Z497"/>
  <c r="Y497"/>
  <c r="O497"/>
  <c r="N497"/>
  <c r="M497"/>
  <c r="AB496"/>
  <c r="AA496"/>
  <c r="Z496"/>
  <c r="Y496"/>
  <c r="O496"/>
  <c r="N496"/>
  <c r="M496"/>
  <c r="AB495"/>
  <c r="AA495"/>
  <c r="Z495"/>
  <c r="Y495"/>
  <c r="G495"/>
  <c r="O495" s="1"/>
  <c r="F495"/>
  <c r="F494" s="1"/>
  <c r="N494" s="1"/>
  <c r="E495"/>
  <c r="E494" s="1"/>
  <c r="M494" s="1"/>
  <c r="AB494"/>
  <c r="AA494"/>
  <c r="Z494"/>
  <c r="Y494"/>
  <c r="AB493"/>
  <c r="AA493"/>
  <c r="Z493"/>
  <c r="Y493"/>
  <c r="O493"/>
  <c r="N493"/>
  <c r="E493"/>
  <c r="M493" s="1"/>
  <c r="AB492"/>
  <c r="AA492"/>
  <c r="Z492"/>
  <c r="Y492"/>
  <c r="G492"/>
  <c r="F492"/>
  <c r="F491" s="1"/>
  <c r="N491" s="1"/>
  <c r="E492"/>
  <c r="E491" s="1"/>
  <c r="M491" s="1"/>
  <c r="AB491"/>
  <c r="AA491"/>
  <c r="Z491"/>
  <c r="Y491"/>
  <c r="AB490"/>
  <c r="AA490"/>
  <c r="Z490"/>
  <c r="Y490"/>
  <c r="O490"/>
  <c r="G490"/>
  <c r="F490"/>
  <c r="N490" s="1"/>
  <c r="E490"/>
  <c r="M490" s="1"/>
  <c r="AB489"/>
  <c r="AA489"/>
  <c r="Z489"/>
  <c r="Y489"/>
  <c r="O489"/>
  <c r="N489"/>
  <c r="M489"/>
  <c r="AB488"/>
  <c r="AA488"/>
  <c r="Z488"/>
  <c r="Y488"/>
  <c r="G488"/>
  <c r="G487" s="1"/>
  <c r="O487" s="1"/>
  <c r="AB487"/>
  <c r="AA487"/>
  <c r="Z487"/>
  <c r="Y487"/>
  <c r="AB486"/>
  <c r="AA486"/>
  <c r="Z486"/>
  <c r="Y486"/>
  <c r="O486"/>
  <c r="N486"/>
  <c r="M486"/>
  <c r="AB485"/>
  <c r="AA485"/>
  <c r="Z485"/>
  <c r="Y485"/>
  <c r="O485"/>
  <c r="N485"/>
  <c r="E485"/>
  <c r="M485" s="1"/>
  <c r="AB484"/>
  <c r="AA484"/>
  <c r="Z484"/>
  <c r="Y484"/>
  <c r="G484"/>
  <c r="F484"/>
  <c r="F483" s="1"/>
  <c r="E484"/>
  <c r="E483" s="1"/>
  <c r="AB483"/>
  <c r="AA483"/>
  <c r="Z483"/>
  <c r="Y483"/>
  <c r="AB482"/>
  <c r="AA482"/>
  <c r="Z482"/>
  <c r="Y482"/>
  <c r="AB481"/>
  <c r="AA481"/>
  <c r="Z481"/>
  <c r="Y481"/>
  <c r="AB480"/>
  <c r="AA480"/>
  <c r="Z480"/>
  <c r="Y480"/>
  <c r="O480"/>
  <c r="N480"/>
  <c r="M480"/>
  <c r="AB479"/>
  <c r="AA479"/>
  <c r="Z479"/>
  <c r="Y479"/>
  <c r="N479"/>
  <c r="G479"/>
  <c r="F479"/>
  <c r="E479"/>
  <c r="E478" s="1"/>
  <c r="AB478"/>
  <c r="AA478"/>
  <c r="Z478"/>
  <c r="Y478"/>
  <c r="F478"/>
  <c r="F477" s="1"/>
  <c r="AB477"/>
  <c r="AA477"/>
  <c r="Z477"/>
  <c r="Y477"/>
  <c r="AB476"/>
  <c r="AA476"/>
  <c r="Z476"/>
  <c r="Y476"/>
  <c r="AB475"/>
  <c r="AA475"/>
  <c r="Z475"/>
  <c r="Y475"/>
  <c r="AB474"/>
  <c r="AA474"/>
  <c r="Z474"/>
  <c r="Y474"/>
  <c r="O474"/>
  <c r="N474"/>
  <c r="M474"/>
  <c r="AB473"/>
  <c r="AA473"/>
  <c r="Z473"/>
  <c r="Y473"/>
  <c r="O473"/>
  <c r="G473"/>
  <c r="F473"/>
  <c r="N473" s="1"/>
  <c r="E473"/>
  <c r="M473" s="1"/>
  <c r="AB472"/>
  <c r="AA472"/>
  <c r="Z472"/>
  <c r="Y472"/>
  <c r="O472"/>
  <c r="N472"/>
  <c r="M472"/>
  <c r="AB471"/>
  <c r="AA471"/>
  <c r="Z471"/>
  <c r="Y471"/>
  <c r="G471"/>
  <c r="O471" s="1"/>
  <c r="F471"/>
  <c r="N471" s="1"/>
  <c r="E471"/>
  <c r="M471" s="1"/>
  <c r="AB470"/>
  <c r="AA470"/>
  <c r="Z470"/>
  <c r="Y470"/>
  <c r="O470"/>
  <c r="N470"/>
  <c r="M470"/>
  <c r="AB469"/>
  <c r="AA469"/>
  <c r="Z469"/>
  <c r="Y469"/>
  <c r="G469"/>
  <c r="F469"/>
  <c r="N469" s="1"/>
  <c r="E469"/>
  <c r="AB468"/>
  <c r="AA468"/>
  <c r="Z468"/>
  <c r="Y468"/>
  <c r="AB467"/>
  <c r="AA467"/>
  <c r="Z467"/>
  <c r="Y467"/>
  <c r="O467"/>
  <c r="N467"/>
  <c r="E467"/>
  <c r="E466" s="1"/>
  <c r="M466" s="1"/>
  <c r="AB466"/>
  <c r="AA466"/>
  <c r="Z466"/>
  <c r="Y466"/>
  <c r="G466"/>
  <c r="O466" s="1"/>
  <c r="F466"/>
  <c r="N466" s="1"/>
  <c r="AB465"/>
  <c r="AA465"/>
  <c r="Z465"/>
  <c r="Y465"/>
  <c r="O465"/>
  <c r="N465"/>
  <c r="M465"/>
  <c r="AB464"/>
  <c r="AA464"/>
  <c r="Z464"/>
  <c r="Y464"/>
  <c r="N464"/>
  <c r="G464"/>
  <c r="O464" s="1"/>
  <c r="F464"/>
  <c r="F463" s="1"/>
  <c r="F462" s="1"/>
  <c r="E464"/>
  <c r="AB463"/>
  <c r="AA463"/>
  <c r="Z463"/>
  <c r="Y463"/>
  <c r="G463"/>
  <c r="G462" s="1"/>
  <c r="AB462"/>
  <c r="AA462"/>
  <c r="Z462"/>
  <c r="Y462"/>
  <c r="AB461"/>
  <c r="AA461"/>
  <c r="Z461"/>
  <c r="Y461"/>
  <c r="AB460"/>
  <c r="AA460"/>
  <c r="Z460"/>
  <c r="Y460"/>
  <c r="O460"/>
  <c r="N460"/>
  <c r="M460"/>
  <c r="AB459"/>
  <c r="AA459"/>
  <c r="Z459"/>
  <c r="Y459"/>
  <c r="G459"/>
  <c r="G458" s="1"/>
  <c r="F459"/>
  <c r="N459" s="1"/>
  <c r="E459"/>
  <c r="AB458"/>
  <c r="AA458"/>
  <c r="Z458"/>
  <c r="Y458"/>
  <c r="F458"/>
  <c r="F457" s="1"/>
  <c r="N457" s="1"/>
  <c r="AB457"/>
  <c r="AA457"/>
  <c r="Z457"/>
  <c r="Y457"/>
  <c r="AB456"/>
  <c r="AA456"/>
  <c r="Z456"/>
  <c r="Y456"/>
  <c r="O456"/>
  <c r="N456"/>
  <c r="M456"/>
  <c r="AB455"/>
  <c r="AA455"/>
  <c r="Z455"/>
  <c r="Y455"/>
  <c r="G455"/>
  <c r="O455" s="1"/>
  <c r="F455"/>
  <c r="E455"/>
  <c r="E454" s="1"/>
  <c r="M454" s="1"/>
  <c r="AB454"/>
  <c r="AA454"/>
  <c r="Z454"/>
  <c r="Y454"/>
  <c r="G454"/>
  <c r="O454" s="1"/>
  <c r="AB453"/>
  <c r="AA453"/>
  <c r="Z453"/>
  <c r="Y453"/>
  <c r="O453"/>
  <c r="N453"/>
  <c r="E453"/>
  <c r="M453" s="1"/>
  <c r="AB452"/>
  <c r="AA452"/>
  <c r="Z452"/>
  <c r="Y452"/>
  <c r="N452"/>
  <c r="G452"/>
  <c r="O452" s="1"/>
  <c r="F452"/>
  <c r="E452"/>
  <c r="E451" s="1"/>
  <c r="AB451"/>
  <c r="AA451"/>
  <c r="Z451"/>
  <c r="Y451"/>
  <c r="G451"/>
  <c r="G450" s="1"/>
  <c r="O450" s="1"/>
  <c r="F451"/>
  <c r="AB450"/>
  <c r="AA450"/>
  <c r="Z450"/>
  <c r="Y450"/>
  <c r="AB449"/>
  <c r="AA449"/>
  <c r="Z449"/>
  <c r="Y449"/>
  <c r="O449"/>
  <c r="N449"/>
  <c r="E449"/>
  <c r="M449" s="1"/>
  <c r="AB448"/>
  <c r="AA448"/>
  <c r="Z448"/>
  <c r="Y448"/>
  <c r="G448"/>
  <c r="G447" s="1"/>
  <c r="F448"/>
  <c r="F447" s="1"/>
  <c r="AB447"/>
  <c r="AA447"/>
  <c r="Z447"/>
  <c r="Y447"/>
  <c r="AB446"/>
  <c r="AA446"/>
  <c r="Z446"/>
  <c r="Y446"/>
  <c r="AB445"/>
  <c r="AA445"/>
  <c r="Z445"/>
  <c r="Y445"/>
  <c r="AB444"/>
  <c r="AA444"/>
  <c r="Z444"/>
  <c r="Y444"/>
  <c r="O444"/>
  <c r="N444"/>
  <c r="E444"/>
  <c r="M444" s="1"/>
  <c r="AB443"/>
  <c r="AA443"/>
  <c r="Z443"/>
  <c r="Y443"/>
  <c r="G443"/>
  <c r="G442" s="1"/>
  <c r="O442" s="1"/>
  <c r="F443"/>
  <c r="AB442"/>
  <c r="AA442"/>
  <c r="Z442"/>
  <c r="Y442"/>
  <c r="AB441"/>
  <c r="AA441"/>
  <c r="Z441"/>
  <c r="Y441"/>
  <c r="O441"/>
  <c r="N441"/>
  <c r="E441"/>
  <c r="M441" s="1"/>
  <c r="AB440"/>
  <c r="AA440"/>
  <c r="Z440"/>
  <c r="Y440"/>
  <c r="N440"/>
  <c r="G440"/>
  <c r="G439" s="1"/>
  <c r="F440"/>
  <c r="F439" s="1"/>
  <c r="AB439"/>
  <c r="AA439"/>
  <c r="Z439"/>
  <c r="Y439"/>
  <c r="AB438"/>
  <c r="AA438"/>
  <c r="Z438"/>
  <c r="Y438"/>
  <c r="AB437"/>
  <c r="AA437"/>
  <c r="Z437"/>
  <c r="Y437"/>
  <c r="AB436"/>
  <c r="AA436"/>
  <c r="Z436"/>
  <c r="Y436"/>
  <c r="O436"/>
  <c r="N436"/>
  <c r="E436"/>
  <c r="M436" s="1"/>
  <c r="AB435"/>
  <c r="AA435"/>
  <c r="Z435"/>
  <c r="Y435"/>
  <c r="G435"/>
  <c r="G434" s="1"/>
  <c r="F435"/>
  <c r="AB434"/>
  <c r="AA434"/>
  <c r="Z434"/>
  <c r="Y434"/>
  <c r="AB433"/>
  <c r="AA433"/>
  <c r="Z433"/>
  <c r="Y433"/>
  <c r="AB432"/>
  <c r="AA432"/>
  <c r="Z432"/>
  <c r="Y432"/>
  <c r="AB431"/>
  <c r="AA431"/>
  <c r="Z431"/>
  <c r="Y431"/>
  <c r="O431"/>
  <c r="N431"/>
  <c r="M431"/>
  <c r="AB430"/>
  <c r="AA430"/>
  <c r="Z430"/>
  <c r="Y430"/>
  <c r="O430"/>
  <c r="N430"/>
  <c r="M430"/>
  <c r="AB429"/>
  <c r="AA429"/>
  <c r="Z429"/>
  <c r="Y429"/>
  <c r="O429"/>
  <c r="N429"/>
  <c r="E429"/>
  <c r="M429" s="1"/>
  <c r="AB428"/>
  <c r="AA428"/>
  <c r="Z428"/>
  <c r="Y428"/>
  <c r="G428"/>
  <c r="O428" s="1"/>
  <c r="F428"/>
  <c r="N428" s="1"/>
  <c r="E428"/>
  <c r="E427" s="1"/>
  <c r="M427" s="1"/>
  <c r="AB427"/>
  <c r="AA427"/>
  <c r="Z427"/>
  <c r="Y427"/>
  <c r="G427"/>
  <c r="O427" s="1"/>
  <c r="F427"/>
  <c r="N427" s="1"/>
  <c r="AB426"/>
  <c r="AA426"/>
  <c r="Z426"/>
  <c r="Y426"/>
  <c r="O426"/>
  <c r="N426"/>
  <c r="M426"/>
  <c r="AB425"/>
  <c r="AA425"/>
  <c r="Z425"/>
  <c r="Y425"/>
  <c r="O425"/>
  <c r="G425"/>
  <c r="G424" s="1"/>
  <c r="F425"/>
  <c r="N425" s="1"/>
  <c r="E425"/>
  <c r="AB424"/>
  <c r="AA424"/>
  <c r="Z424"/>
  <c r="Y424"/>
  <c r="F424"/>
  <c r="AB423"/>
  <c r="AA423"/>
  <c r="Z423"/>
  <c r="Y423"/>
  <c r="AB422"/>
  <c r="AA422"/>
  <c r="Z422"/>
  <c r="Y422"/>
  <c r="O422"/>
  <c r="N422"/>
  <c r="M422"/>
  <c r="AB421"/>
  <c r="AA421"/>
  <c r="Z421"/>
  <c r="Y421"/>
  <c r="N421"/>
  <c r="G421"/>
  <c r="O421" s="1"/>
  <c r="F421"/>
  <c r="E421"/>
  <c r="E420" s="1"/>
  <c r="AB420"/>
  <c r="AA420"/>
  <c r="Z420"/>
  <c r="Y420"/>
  <c r="N420"/>
  <c r="G420"/>
  <c r="G419" s="1"/>
  <c r="O419" s="1"/>
  <c r="F420"/>
  <c r="F419" s="1"/>
  <c r="N419" s="1"/>
  <c r="AB419"/>
  <c r="AA419"/>
  <c r="Z419"/>
  <c r="Y419"/>
  <c r="AB418"/>
  <c r="AA418"/>
  <c r="Z418"/>
  <c r="Y418"/>
  <c r="O418"/>
  <c r="N418"/>
  <c r="M418"/>
  <c r="AB417"/>
  <c r="AA417"/>
  <c r="Z417"/>
  <c r="Y417"/>
  <c r="O417"/>
  <c r="G417"/>
  <c r="F417"/>
  <c r="F416" s="1"/>
  <c r="E417"/>
  <c r="E416" s="1"/>
  <c r="AB416"/>
  <c r="AA416"/>
  <c r="Z416"/>
  <c r="Y416"/>
  <c r="O416"/>
  <c r="G416"/>
  <c r="G415" s="1"/>
  <c r="AB415"/>
  <c r="AA415"/>
  <c r="Z415"/>
  <c r="Y415"/>
  <c r="AB414"/>
  <c r="AA414"/>
  <c r="Z414"/>
  <c r="Y414"/>
  <c r="AB413"/>
  <c r="AA413"/>
  <c r="Z413"/>
  <c r="Y413"/>
  <c r="O413"/>
  <c r="N413"/>
  <c r="M413"/>
  <c r="AB412"/>
  <c r="AA412"/>
  <c r="Z412"/>
  <c r="Y412"/>
  <c r="N412"/>
  <c r="G412"/>
  <c r="O412" s="1"/>
  <c r="F412"/>
  <c r="E412"/>
  <c r="M412" s="1"/>
  <c r="AB411"/>
  <c r="AA411"/>
  <c r="Z411"/>
  <c r="Y411"/>
  <c r="O411"/>
  <c r="N411"/>
  <c r="M411"/>
  <c r="AB410"/>
  <c r="AA410"/>
  <c r="Z410"/>
  <c r="Y410"/>
  <c r="M410"/>
  <c r="G410"/>
  <c r="O410" s="1"/>
  <c r="F410"/>
  <c r="N410" s="1"/>
  <c r="E410"/>
  <c r="AB409"/>
  <c r="AA409"/>
  <c r="Z409"/>
  <c r="Y409"/>
  <c r="O409"/>
  <c r="N409"/>
  <c r="M409"/>
  <c r="AB408"/>
  <c r="AA408"/>
  <c r="Z408"/>
  <c r="Y408"/>
  <c r="G408"/>
  <c r="F408"/>
  <c r="E408"/>
  <c r="M408" s="1"/>
  <c r="AB407"/>
  <c r="AA407"/>
  <c r="Z407"/>
  <c r="Y407"/>
  <c r="E407"/>
  <c r="E406" s="1"/>
  <c r="M406" s="1"/>
  <c r="AB406"/>
  <c r="AA406"/>
  <c r="Z406"/>
  <c r="Y406"/>
  <c r="AB405"/>
  <c r="AA405"/>
  <c r="Z405"/>
  <c r="Y405"/>
  <c r="O405"/>
  <c r="N405"/>
  <c r="M405"/>
  <c r="AB404"/>
  <c r="AA404"/>
  <c r="Z404"/>
  <c r="Y404"/>
  <c r="G404"/>
  <c r="F404"/>
  <c r="N404" s="1"/>
  <c r="E404"/>
  <c r="E403" s="1"/>
  <c r="AB403"/>
  <c r="AA403"/>
  <c r="Z403"/>
  <c r="Y403"/>
  <c r="F403"/>
  <c r="F402" s="1"/>
  <c r="AB402"/>
  <c r="AA402"/>
  <c r="Z402"/>
  <c r="Y402"/>
  <c r="AB401"/>
  <c r="AA401"/>
  <c r="Z401"/>
  <c r="Y401"/>
  <c r="AB400"/>
  <c r="AA400"/>
  <c r="Z400"/>
  <c r="Y400"/>
  <c r="O400"/>
  <c r="N400"/>
  <c r="M400"/>
  <c r="E400"/>
  <c r="E399" s="1"/>
  <c r="AB399"/>
  <c r="AA399"/>
  <c r="Z399"/>
  <c r="Y399"/>
  <c r="O399"/>
  <c r="G399"/>
  <c r="G398" s="1"/>
  <c r="F399"/>
  <c r="AB398"/>
  <c r="AA398"/>
  <c r="Z398"/>
  <c r="Y398"/>
  <c r="AB397"/>
  <c r="AA397"/>
  <c r="Z397"/>
  <c r="Y397"/>
  <c r="AB396"/>
  <c r="AA396"/>
  <c r="Z396"/>
  <c r="Y396"/>
  <c r="AB395"/>
  <c r="AA395"/>
  <c r="Z395"/>
  <c r="Y395"/>
  <c r="AB394"/>
  <c r="AA394"/>
  <c r="Z394"/>
  <c r="Y394"/>
  <c r="O394"/>
  <c r="N394"/>
  <c r="M394"/>
  <c r="AB393"/>
  <c r="AA393"/>
  <c r="Z393"/>
  <c r="Y393"/>
  <c r="N393"/>
  <c r="G393"/>
  <c r="O393" s="1"/>
  <c r="F393"/>
  <c r="E393"/>
  <c r="M393" s="1"/>
  <c r="AB392"/>
  <c r="AA392"/>
  <c r="Z392"/>
  <c r="Y392"/>
  <c r="O392"/>
  <c r="N392"/>
  <c r="M392"/>
  <c r="AB391"/>
  <c r="AA391"/>
  <c r="Z391"/>
  <c r="Y391"/>
  <c r="O391"/>
  <c r="G391"/>
  <c r="F391"/>
  <c r="F390" s="1"/>
  <c r="N390" s="1"/>
  <c r="E391"/>
  <c r="AB390"/>
  <c r="AA390"/>
  <c r="Z390"/>
  <c r="Y390"/>
  <c r="AB389"/>
  <c r="AA389"/>
  <c r="Z389"/>
  <c r="Y389"/>
  <c r="O389"/>
  <c r="N389"/>
  <c r="M389"/>
  <c r="AB388"/>
  <c r="AA388"/>
  <c r="Z388"/>
  <c r="Y388"/>
  <c r="O388"/>
  <c r="N388"/>
  <c r="M388"/>
  <c r="AB387"/>
  <c r="AA387"/>
  <c r="Z387"/>
  <c r="Y387"/>
  <c r="M387"/>
  <c r="G387"/>
  <c r="G386" s="1"/>
  <c r="O386" s="1"/>
  <c r="F387"/>
  <c r="N387" s="1"/>
  <c r="E387"/>
  <c r="AB386"/>
  <c r="AA386"/>
  <c r="Z386"/>
  <c r="Y386"/>
  <c r="M386"/>
  <c r="F386"/>
  <c r="N386" s="1"/>
  <c r="E386"/>
  <c r="AB385"/>
  <c r="AA385"/>
  <c r="Z385"/>
  <c r="Y385"/>
  <c r="O385"/>
  <c r="N385"/>
  <c r="M385"/>
  <c r="AB384"/>
  <c r="AA384"/>
  <c r="Z384"/>
  <c r="Y384"/>
  <c r="O384"/>
  <c r="N384"/>
  <c r="M384"/>
  <c r="AB383"/>
  <c r="AA383"/>
  <c r="Z383"/>
  <c r="Y383"/>
  <c r="O383"/>
  <c r="N383"/>
  <c r="M383"/>
  <c r="AB382"/>
  <c r="AA382"/>
  <c r="Z382"/>
  <c r="Y382"/>
  <c r="N382"/>
  <c r="G382"/>
  <c r="O382" s="1"/>
  <c r="F382"/>
  <c r="E382"/>
  <c r="E381" s="1"/>
  <c r="AB381"/>
  <c r="AA381"/>
  <c r="Z381"/>
  <c r="Y381"/>
  <c r="N381"/>
  <c r="G381"/>
  <c r="G380" s="1"/>
  <c r="O380" s="1"/>
  <c r="F381"/>
  <c r="F380" s="1"/>
  <c r="N380" s="1"/>
  <c r="AB380"/>
  <c r="AA380"/>
  <c r="Z380"/>
  <c r="Y380"/>
  <c r="AB379"/>
  <c r="AA379"/>
  <c r="Z379"/>
  <c r="Y379"/>
  <c r="O379"/>
  <c r="N379"/>
  <c r="E379"/>
  <c r="M379" s="1"/>
  <c r="AB378"/>
  <c r="AA378"/>
  <c r="Z378"/>
  <c r="Y378"/>
  <c r="G378"/>
  <c r="O378" s="1"/>
  <c r="F378"/>
  <c r="AB377"/>
  <c r="AA377"/>
  <c r="Z377"/>
  <c r="Y377"/>
  <c r="O377"/>
  <c r="N377"/>
  <c r="E377"/>
  <c r="M377" s="1"/>
  <c r="AB376"/>
  <c r="AA376"/>
  <c r="Z376"/>
  <c r="Y376"/>
  <c r="N376"/>
  <c r="G376"/>
  <c r="O376" s="1"/>
  <c r="F376"/>
  <c r="E376"/>
  <c r="AB375"/>
  <c r="AA375"/>
  <c r="Z375"/>
  <c r="Y375"/>
  <c r="G375"/>
  <c r="O375" s="1"/>
  <c r="AB374"/>
  <c r="AA374"/>
  <c r="Z374"/>
  <c r="Y374"/>
  <c r="O374"/>
  <c r="N374"/>
  <c r="M374"/>
  <c r="AB373"/>
  <c r="AA373"/>
  <c r="Z373"/>
  <c r="Y373"/>
  <c r="M373"/>
  <c r="G373"/>
  <c r="F373"/>
  <c r="N373" s="1"/>
  <c r="E373"/>
  <c r="AB372"/>
  <c r="AA372"/>
  <c r="Z372"/>
  <c r="Y372"/>
  <c r="O372"/>
  <c r="N372"/>
  <c r="M372"/>
  <c r="AB371"/>
  <c r="AA371"/>
  <c r="Z371"/>
  <c r="Y371"/>
  <c r="G371"/>
  <c r="O371" s="1"/>
  <c r="F371"/>
  <c r="N371" s="1"/>
  <c r="E371"/>
  <c r="E370" s="1"/>
  <c r="AB370"/>
  <c r="AA370"/>
  <c r="Z370"/>
  <c r="Y370"/>
  <c r="AB369"/>
  <c r="AA369"/>
  <c r="Z369"/>
  <c r="Y369"/>
  <c r="AB368"/>
  <c r="AA368"/>
  <c r="Z368"/>
  <c r="Y368"/>
  <c r="M368"/>
  <c r="G368"/>
  <c r="O368" s="1"/>
  <c r="F368"/>
  <c r="N368" s="1"/>
  <c r="AB367"/>
  <c r="AA367"/>
  <c r="Z367"/>
  <c r="Y367"/>
  <c r="F367"/>
  <c r="N367" s="1"/>
  <c r="E367"/>
  <c r="M367" s="1"/>
  <c r="AB366"/>
  <c r="AA366"/>
  <c r="Z366"/>
  <c r="Y366"/>
  <c r="O366"/>
  <c r="N366"/>
  <c r="M366"/>
  <c r="AB365"/>
  <c r="AA365"/>
  <c r="Z365"/>
  <c r="Y365"/>
  <c r="N365"/>
  <c r="G365"/>
  <c r="O365" s="1"/>
  <c r="F365"/>
  <c r="E365"/>
  <c r="E364" s="1"/>
  <c r="M364" s="1"/>
  <c r="AB364"/>
  <c r="AA364"/>
  <c r="Z364"/>
  <c r="Y364"/>
  <c r="AB363"/>
  <c r="AA363"/>
  <c r="Z363"/>
  <c r="Y363"/>
  <c r="O363"/>
  <c r="N363"/>
  <c r="E363"/>
  <c r="M363" s="1"/>
  <c r="AB362"/>
  <c r="AA362"/>
  <c r="Z362"/>
  <c r="Y362"/>
  <c r="N362"/>
  <c r="G362"/>
  <c r="O362" s="1"/>
  <c r="F362"/>
  <c r="E362"/>
  <c r="M362" s="1"/>
  <c r="AB361"/>
  <c r="AA361"/>
  <c r="Z361"/>
  <c r="Y361"/>
  <c r="O361"/>
  <c r="N361"/>
  <c r="E361"/>
  <c r="AB360"/>
  <c r="AA360"/>
  <c r="Z360"/>
  <c r="Y360"/>
  <c r="N360"/>
  <c r="G360"/>
  <c r="F360"/>
  <c r="F359" s="1"/>
  <c r="AB359"/>
  <c r="AA359"/>
  <c r="Z359"/>
  <c r="Y359"/>
  <c r="N359"/>
  <c r="AB358"/>
  <c r="AA358"/>
  <c r="Z358"/>
  <c r="Y358"/>
  <c r="O358"/>
  <c r="N358"/>
  <c r="M358"/>
  <c r="AB357"/>
  <c r="AA357"/>
  <c r="Z357"/>
  <c r="Y357"/>
  <c r="O357"/>
  <c r="N357"/>
  <c r="M357"/>
  <c r="AB356"/>
  <c r="AA356"/>
  <c r="Z356"/>
  <c r="Y356"/>
  <c r="G356"/>
  <c r="F356"/>
  <c r="N356" s="1"/>
  <c r="E356"/>
  <c r="M356" s="1"/>
  <c r="AB355"/>
  <c r="AA355"/>
  <c r="Z355"/>
  <c r="Y355"/>
  <c r="O355"/>
  <c r="N355"/>
  <c r="M355"/>
  <c r="AB354"/>
  <c r="AA354"/>
  <c r="Z354"/>
  <c r="Y354"/>
  <c r="O354"/>
  <c r="G354"/>
  <c r="F354"/>
  <c r="E354"/>
  <c r="E353" s="1"/>
  <c r="M353" s="1"/>
  <c r="AB353"/>
  <c r="AA353"/>
  <c r="Z353"/>
  <c r="Y353"/>
  <c r="AB352"/>
  <c r="AA352"/>
  <c r="Z352"/>
  <c r="Y352"/>
  <c r="AB351"/>
  <c r="AA351"/>
  <c r="Z351"/>
  <c r="Y351"/>
  <c r="O351"/>
  <c r="N351"/>
  <c r="M351"/>
  <c r="AB350"/>
  <c r="AA350"/>
  <c r="Z350"/>
  <c r="Y350"/>
  <c r="O350"/>
  <c r="N350"/>
  <c r="M350"/>
  <c r="AB349"/>
  <c r="AA349"/>
  <c r="Z349"/>
  <c r="Y349"/>
  <c r="O349"/>
  <c r="G349"/>
  <c r="F349"/>
  <c r="N349" s="1"/>
  <c r="E349"/>
  <c r="E348" s="1"/>
  <c r="M348" s="1"/>
  <c r="AB348"/>
  <c r="AA348"/>
  <c r="Z348"/>
  <c r="Y348"/>
  <c r="G348"/>
  <c r="O348" s="1"/>
  <c r="AB347"/>
  <c r="AA347"/>
  <c r="Z347"/>
  <c r="Y347"/>
  <c r="O347"/>
  <c r="N347"/>
  <c r="M347"/>
  <c r="AB346"/>
  <c r="AA346"/>
  <c r="Z346"/>
  <c r="Y346"/>
  <c r="N346"/>
  <c r="G346"/>
  <c r="F346"/>
  <c r="E346"/>
  <c r="M346" s="1"/>
  <c r="AB345"/>
  <c r="AA345"/>
  <c r="Z345"/>
  <c r="Y345"/>
  <c r="O345"/>
  <c r="N345"/>
  <c r="M345"/>
  <c r="AB344"/>
  <c r="AA344"/>
  <c r="Z344"/>
  <c r="Y344"/>
  <c r="M344"/>
  <c r="G344"/>
  <c r="O344" s="1"/>
  <c r="F344"/>
  <c r="N344" s="1"/>
  <c r="E344"/>
  <c r="E343" s="1"/>
  <c r="M343" s="1"/>
  <c r="AB343"/>
  <c r="AA343"/>
  <c r="Z343"/>
  <c r="Y343"/>
  <c r="F343"/>
  <c r="N343" s="1"/>
  <c r="AB342"/>
  <c r="AA342"/>
  <c r="Z342"/>
  <c r="Y342"/>
  <c r="O342"/>
  <c r="N342"/>
  <c r="E342"/>
  <c r="M342" s="1"/>
  <c r="AB341"/>
  <c r="AA341"/>
  <c r="Z341"/>
  <c r="Y341"/>
  <c r="O341"/>
  <c r="N341"/>
  <c r="E341"/>
  <c r="AB340"/>
  <c r="AA340"/>
  <c r="Z340"/>
  <c r="Y340"/>
  <c r="G340"/>
  <c r="O340" s="1"/>
  <c r="F340"/>
  <c r="N340" s="1"/>
  <c r="AB339"/>
  <c r="AA339"/>
  <c r="Z339"/>
  <c r="Y339"/>
  <c r="O339"/>
  <c r="N339"/>
  <c r="M339"/>
  <c r="AB338"/>
  <c r="AA338"/>
  <c r="Z338"/>
  <c r="Y338"/>
  <c r="O338"/>
  <c r="N338"/>
  <c r="E338"/>
  <c r="M338" s="1"/>
  <c r="AB337"/>
  <c r="AA337"/>
  <c r="Z337"/>
  <c r="Y337"/>
  <c r="N337"/>
  <c r="G337"/>
  <c r="O337" s="1"/>
  <c r="F337"/>
  <c r="E337"/>
  <c r="M337" s="1"/>
  <c r="AB336"/>
  <c r="AA336"/>
  <c r="Z336"/>
  <c r="Y336"/>
  <c r="G336"/>
  <c r="O336" s="1"/>
  <c r="AB335"/>
  <c r="AA335"/>
  <c r="Z335"/>
  <c r="Y335"/>
  <c r="O335"/>
  <c r="N335"/>
  <c r="E335"/>
  <c r="M335" s="1"/>
  <c r="AB334"/>
  <c r="AA334"/>
  <c r="Z334"/>
  <c r="Y334"/>
  <c r="O334"/>
  <c r="N334"/>
  <c r="E334"/>
  <c r="M334" s="1"/>
  <c r="AB333"/>
  <c r="AA333"/>
  <c r="Z333"/>
  <c r="Y333"/>
  <c r="N333"/>
  <c r="G333"/>
  <c r="O333" s="1"/>
  <c r="F333"/>
  <c r="AB332"/>
  <c r="AA332"/>
  <c r="Z332"/>
  <c r="Y332"/>
  <c r="O332"/>
  <c r="N332"/>
  <c r="M332"/>
  <c r="AB331"/>
  <c r="AA331"/>
  <c r="Z331"/>
  <c r="Y331"/>
  <c r="G331"/>
  <c r="O331" s="1"/>
  <c r="F331"/>
  <c r="N331" s="1"/>
  <c r="E331"/>
  <c r="M331" s="1"/>
  <c r="AB330"/>
  <c r="AA330"/>
  <c r="Z330"/>
  <c r="Y330"/>
  <c r="M330"/>
  <c r="G330"/>
  <c r="F330"/>
  <c r="N330" s="1"/>
  <c r="E330"/>
  <c r="E329" s="1"/>
  <c r="M329" s="1"/>
  <c r="AB329"/>
  <c r="AA329"/>
  <c r="Z329"/>
  <c r="Y329"/>
  <c r="F329"/>
  <c r="N329" s="1"/>
  <c r="AB328"/>
  <c r="AA328"/>
  <c r="Z328"/>
  <c r="Y328"/>
  <c r="O328"/>
  <c r="N328"/>
  <c r="M328"/>
  <c r="AB327"/>
  <c r="AA327"/>
  <c r="Z327"/>
  <c r="Y327"/>
  <c r="G327"/>
  <c r="O327" s="1"/>
  <c r="F327"/>
  <c r="N327" s="1"/>
  <c r="E327"/>
  <c r="M327" s="1"/>
  <c r="AB326"/>
  <c r="AA326"/>
  <c r="Z326"/>
  <c r="Y326"/>
  <c r="G326"/>
  <c r="O326" s="1"/>
  <c r="F326"/>
  <c r="N326" s="1"/>
  <c r="AB325"/>
  <c r="AA325"/>
  <c r="Z325"/>
  <c r="Y325"/>
  <c r="AB324"/>
  <c r="AA324"/>
  <c r="Z324"/>
  <c r="Y324"/>
  <c r="AB323"/>
  <c r="AA323"/>
  <c r="Z323"/>
  <c r="Y323"/>
  <c r="AB322"/>
  <c r="AA322"/>
  <c r="Z322"/>
  <c r="Y322"/>
  <c r="O322"/>
  <c r="N322"/>
  <c r="M322"/>
  <c r="AB321"/>
  <c r="AA321"/>
  <c r="Z321"/>
  <c r="Y321"/>
  <c r="O321"/>
  <c r="G321"/>
  <c r="F321"/>
  <c r="N321" s="1"/>
  <c r="E321"/>
  <c r="M321" s="1"/>
  <c r="AB320"/>
  <c r="AA320"/>
  <c r="Z320"/>
  <c r="Y320"/>
  <c r="O320"/>
  <c r="N320"/>
  <c r="E320"/>
  <c r="E319" s="1"/>
  <c r="M319" s="1"/>
  <c r="AB319"/>
  <c r="AA319"/>
  <c r="Z319"/>
  <c r="Y319"/>
  <c r="G319"/>
  <c r="O319" s="1"/>
  <c r="F319"/>
  <c r="N319" s="1"/>
  <c r="AB318"/>
  <c r="AA318"/>
  <c r="Z318"/>
  <c r="Y318"/>
  <c r="O318"/>
  <c r="N318"/>
  <c r="M318"/>
  <c r="AB317"/>
  <c r="AA317"/>
  <c r="Z317"/>
  <c r="Y317"/>
  <c r="G317"/>
  <c r="O317" s="1"/>
  <c r="F317"/>
  <c r="N317" s="1"/>
  <c r="E317"/>
  <c r="M317" s="1"/>
  <c r="AB316"/>
  <c r="AA316"/>
  <c r="Z316"/>
  <c r="Y316"/>
  <c r="O316"/>
  <c r="N316"/>
  <c r="M316"/>
  <c r="AB315"/>
  <c r="AA315"/>
  <c r="Z315"/>
  <c r="Y315"/>
  <c r="O315"/>
  <c r="G315"/>
  <c r="F315"/>
  <c r="N315" s="1"/>
  <c r="E315"/>
  <c r="M315" s="1"/>
  <c r="AB314"/>
  <c r="AA314"/>
  <c r="Z314"/>
  <c r="Y314"/>
  <c r="G314"/>
  <c r="O314" s="1"/>
  <c r="AB313"/>
  <c r="AA313"/>
  <c r="Z313"/>
  <c r="Y313"/>
  <c r="O313"/>
  <c r="N313"/>
  <c r="M313"/>
  <c r="AB312"/>
  <c r="AA312"/>
  <c r="Z312"/>
  <c r="Y312"/>
  <c r="O312"/>
  <c r="N312"/>
  <c r="E312"/>
  <c r="M312" s="1"/>
  <c r="AB311"/>
  <c r="AA311"/>
  <c r="Z311"/>
  <c r="Y311"/>
  <c r="N311"/>
  <c r="G311"/>
  <c r="O311" s="1"/>
  <c r="F311"/>
  <c r="AB310"/>
  <c r="AA310"/>
  <c r="Z310"/>
  <c r="Y310"/>
  <c r="N310"/>
  <c r="G310"/>
  <c r="O310" s="1"/>
  <c r="F310"/>
  <c r="AB309"/>
  <c r="AA309"/>
  <c r="Z309"/>
  <c r="Y309"/>
  <c r="AB308"/>
  <c r="AA308"/>
  <c r="Z308"/>
  <c r="Y308"/>
  <c r="AB307"/>
  <c r="AA307"/>
  <c r="Z307"/>
  <c r="Y307"/>
  <c r="O307"/>
  <c r="N307"/>
  <c r="M307"/>
  <c r="AB306"/>
  <c r="AA306"/>
  <c r="Z306"/>
  <c r="Y306"/>
  <c r="M306"/>
  <c r="G306"/>
  <c r="O306" s="1"/>
  <c r="F306"/>
  <c r="N306" s="1"/>
  <c r="E306"/>
  <c r="AB305"/>
  <c r="AA305"/>
  <c r="Z305"/>
  <c r="Y305"/>
  <c r="O305"/>
  <c r="N305"/>
  <c r="M305"/>
  <c r="AB304"/>
  <c r="AA304"/>
  <c r="Z304"/>
  <c r="Y304"/>
  <c r="N304"/>
  <c r="G304"/>
  <c r="O304" s="1"/>
  <c r="F304"/>
  <c r="E304"/>
  <c r="M304" s="1"/>
  <c r="AB303"/>
  <c r="AA303"/>
  <c r="Z303"/>
  <c r="Y303"/>
  <c r="O303"/>
  <c r="N303"/>
  <c r="M303"/>
  <c r="AB302"/>
  <c r="AA302"/>
  <c r="Z302"/>
  <c r="Y302"/>
  <c r="M302"/>
  <c r="G302"/>
  <c r="O302" s="1"/>
  <c r="F302"/>
  <c r="N302" s="1"/>
  <c r="E302"/>
  <c r="AB301"/>
  <c r="AA301"/>
  <c r="Z301"/>
  <c r="Y301"/>
  <c r="O301"/>
  <c r="N301"/>
  <c r="M301"/>
  <c r="AB300"/>
  <c r="AA300"/>
  <c r="Z300"/>
  <c r="Y300"/>
  <c r="M300"/>
  <c r="G300"/>
  <c r="O300" s="1"/>
  <c r="F300"/>
  <c r="N300" s="1"/>
  <c r="E300"/>
  <c r="AB299"/>
  <c r="AA299"/>
  <c r="Z299"/>
  <c r="Y299"/>
  <c r="O299"/>
  <c r="N299"/>
  <c r="M299"/>
  <c r="AB298"/>
  <c r="AA298"/>
  <c r="Z298"/>
  <c r="Y298"/>
  <c r="M298"/>
  <c r="G298"/>
  <c r="O298" s="1"/>
  <c r="F298"/>
  <c r="N298" s="1"/>
  <c r="E298"/>
  <c r="AB297"/>
  <c r="AA297"/>
  <c r="Z297"/>
  <c r="Y297"/>
  <c r="O297"/>
  <c r="N297"/>
  <c r="M297"/>
  <c r="AB296"/>
  <c r="AA296"/>
  <c r="Z296"/>
  <c r="Y296"/>
  <c r="O296"/>
  <c r="N296"/>
  <c r="G296"/>
  <c r="F296"/>
  <c r="E296"/>
  <c r="M296" s="1"/>
  <c r="AB295"/>
  <c r="AA295"/>
  <c r="Z295"/>
  <c r="Y295"/>
  <c r="O295"/>
  <c r="N295"/>
  <c r="M295"/>
  <c r="AB294"/>
  <c r="AA294"/>
  <c r="Z294"/>
  <c r="Y294"/>
  <c r="O294"/>
  <c r="M294"/>
  <c r="G294"/>
  <c r="F294"/>
  <c r="N294" s="1"/>
  <c r="E294"/>
  <c r="AB293"/>
  <c r="AA293"/>
  <c r="Z293"/>
  <c r="Y293"/>
  <c r="O293"/>
  <c r="N293"/>
  <c r="M293"/>
  <c r="AB292"/>
  <c r="AA292"/>
  <c r="Z292"/>
  <c r="Y292"/>
  <c r="G292"/>
  <c r="G289" s="1"/>
  <c r="F292"/>
  <c r="N292" s="1"/>
  <c r="E292"/>
  <c r="M292" s="1"/>
  <c r="AB291"/>
  <c r="AA291"/>
  <c r="Z291"/>
  <c r="Y291"/>
  <c r="O291"/>
  <c r="N291"/>
  <c r="M291"/>
  <c r="AB290"/>
  <c r="AA290"/>
  <c r="Z290"/>
  <c r="Y290"/>
  <c r="N290"/>
  <c r="G290"/>
  <c r="O290" s="1"/>
  <c r="F290"/>
  <c r="E290"/>
  <c r="E289" s="1"/>
  <c r="AB289"/>
  <c r="AA289"/>
  <c r="Z289"/>
  <c r="Y289"/>
  <c r="F289"/>
  <c r="F288" s="1"/>
  <c r="AB288"/>
  <c r="AA288"/>
  <c r="Z288"/>
  <c r="Y288"/>
  <c r="AB287"/>
  <c r="AA287"/>
  <c r="Z287"/>
  <c r="Y287"/>
  <c r="AB286"/>
  <c r="AA286"/>
  <c r="Z286"/>
  <c r="Y286"/>
  <c r="AB285"/>
  <c r="AA285"/>
  <c r="Z285"/>
  <c r="Y285"/>
  <c r="O285"/>
  <c r="N285"/>
  <c r="M285"/>
  <c r="AB284"/>
  <c r="AA284"/>
  <c r="Z284"/>
  <c r="Y284"/>
  <c r="O284"/>
  <c r="N284"/>
  <c r="M284"/>
  <c r="AB283"/>
  <c r="AA283"/>
  <c r="Z283"/>
  <c r="Y283"/>
  <c r="N283"/>
  <c r="G283"/>
  <c r="O283" s="1"/>
  <c r="F283"/>
  <c r="E283"/>
  <c r="M283" s="1"/>
  <c r="AB282"/>
  <c r="AA282"/>
  <c r="Z282"/>
  <c r="Y282"/>
  <c r="O282"/>
  <c r="N282"/>
  <c r="M282"/>
  <c r="AB281"/>
  <c r="AA281"/>
  <c r="Z281"/>
  <c r="Y281"/>
  <c r="O281"/>
  <c r="G281"/>
  <c r="F281"/>
  <c r="N281" s="1"/>
  <c r="E281"/>
  <c r="M281" s="1"/>
  <c r="AB280"/>
  <c r="AA280"/>
  <c r="Z280"/>
  <c r="Y280"/>
  <c r="O280"/>
  <c r="N280"/>
  <c r="M280"/>
  <c r="AB279"/>
  <c r="AA279"/>
  <c r="Z279"/>
  <c r="Y279"/>
  <c r="N279"/>
  <c r="M279"/>
  <c r="G279"/>
  <c r="O279" s="1"/>
  <c r="AB278"/>
  <c r="AA278"/>
  <c r="Z278"/>
  <c r="Y278"/>
  <c r="O278"/>
  <c r="N278"/>
  <c r="M278"/>
  <c r="AB277"/>
  <c r="AA277"/>
  <c r="Z277"/>
  <c r="Y277"/>
  <c r="F277"/>
  <c r="N277" s="1"/>
  <c r="E277"/>
  <c r="E276" s="1"/>
  <c r="M276" s="1"/>
  <c r="AB276"/>
  <c r="AA276"/>
  <c r="Z276"/>
  <c r="Y276"/>
  <c r="AB275"/>
  <c r="AA275"/>
  <c r="Z275"/>
  <c r="Y275"/>
  <c r="O275"/>
  <c r="N275"/>
  <c r="M275"/>
  <c r="AB274"/>
  <c r="AA274"/>
  <c r="Z274"/>
  <c r="Y274"/>
  <c r="O274"/>
  <c r="G274"/>
  <c r="F274"/>
  <c r="N274" s="1"/>
  <c r="E274"/>
  <c r="M274" s="1"/>
  <c r="AB273"/>
  <c r="AA273"/>
  <c r="Z273"/>
  <c r="Y273"/>
  <c r="O273"/>
  <c r="N273"/>
  <c r="M273"/>
  <c r="AB272"/>
  <c r="AA272"/>
  <c r="Z272"/>
  <c r="Y272"/>
  <c r="O272"/>
  <c r="G272"/>
  <c r="F272"/>
  <c r="N272" s="1"/>
  <c r="E272"/>
  <c r="M272" s="1"/>
  <c r="AB271"/>
  <c r="AA271"/>
  <c r="Z271"/>
  <c r="Y271"/>
  <c r="O271"/>
  <c r="N271"/>
  <c r="M271"/>
  <c r="AB270"/>
  <c r="AA270"/>
  <c r="Z270"/>
  <c r="Y270"/>
  <c r="M270"/>
  <c r="G270"/>
  <c r="O270" s="1"/>
  <c r="F270"/>
  <c r="N270" s="1"/>
  <c r="E270"/>
  <c r="AB269"/>
  <c r="AA269"/>
  <c r="Z269"/>
  <c r="Y269"/>
  <c r="O269"/>
  <c r="N269"/>
  <c r="M269"/>
  <c r="AB268"/>
  <c r="AA268"/>
  <c r="Z268"/>
  <c r="Y268"/>
  <c r="G268"/>
  <c r="O268" s="1"/>
  <c r="F268"/>
  <c r="N268" s="1"/>
  <c r="E268"/>
  <c r="M268" s="1"/>
  <c r="AB267"/>
  <c r="AA267"/>
  <c r="Z267"/>
  <c r="Y267"/>
  <c r="O267"/>
  <c r="N267"/>
  <c r="M267"/>
  <c r="AB266"/>
  <c r="AA266"/>
  <c r="Z266"/>
  <c r="Y266"/>
  <c r="G266"/>
  <c r="O266" s="1"/>
  <c r="F266"/>
  <c r="N266" s="1"/>
  <c r="E266"/>
  <c r="M266" s="1"/>
  <c r="AB265"/>
  <c r="AA265"/>
  <c r="Z265"/>
  <c r="Y265"/>
  <c r="AB264"/>
  <c r="AA264"/>
  <c r="Z264"/>
  <c r="Y264"/>
  <c r="O264"/>
  <c r="N264"/>
  <c r="M264"/>
  <c r="AB263"/>
  <c r="AA263"/>
  <c r="Z263"/>
  <c r="Y263"/>
  <c r="N263"/>
  <c r="G263"/>
  <c r="F263"/>
  <c r="E263"/>
  <c r="M263" s="1"/>
  <c r="AB262"/>
  <c r="AA262"/>
  <c r="Z262"/>
  <c r="Y262"/>
  <c r="O262"/>
  <c r="N262"/>
  <c r="E262"/>
  <c r="M262" s="1"/>
  <c r="AB261"/>
  <c r="AA261"/>
  <c r="Z261"/>
  <c r="Y261"/>
  <c r="O261"/>
  <c r="G261"/>
  <c r="F261"/>
  <c r="N261" s="1"/>
  <c r="E261"/>
  <c r="E260" s="1"/>
  <c r="AB260"/>
  <c r="AA260"/>
  <c r="Z260"/>
  <c r="Y260"/>
  <c r="AB259"/>
  <c r="AA259"/>
  <c r="Z259"/>
  <c r="Y259"/>
  <c r="AB258"/>
  <c r="AA258"/>
  <c r="Z258"/>
  <c r="Y258"/>
  <c r="N258"/>
  <c r="M258"/>
  <c r="G258"/>
  <c r="O258" s="1"/>
  <c r="AB257"/>
  <c r="AA257"/>
  <c r="Z257"/>
  <c r="Y257"/>
  <c r="G257"/>
  <c r="O257" s="1"/>
  <c r="F257"/>
  <c r="N257" s="1"/>
  <c r="E257"/>
  <c r="M257" s="1"/>
  <c r="AB256"/>
  <c r="AA256"/>
  <c r="Z256"/>
  <c r="Y256"/>
  <c r="O256"/>
  <c r="N256"/>
  <c r="M256"/>
  <c r="F256"/>
  <c r="AB255"/>
  <c r="AA255"/>
  <c r="Z255"/>
  <c r="Y255"/>
  <c r="N255"/>
  <c r="G255"/>
  <c r="O255" s="1"/>
  <c r="F255"/>
  <c r="F254" s="1"/>
  <c r="N254" s="1"/>
  <c r="E255"/>
  <c r="AB254"/>
  <c r="AA254"/>
  <c r="Z254"/>
  <c r="Y254"/>
  <c r="G254"/>
  <c r="O254" s="1"/>
  <c r="AB253"/>
  <c r="AA253"/>
  <c r="Z253"/>
  <c r="Y253"/>
  <c r="O253"/>
  <c r="N253"/>
  <c r="E253"/>
  <c r="M253" s="1"/>
  <c r="AB252"/>
  <c r="AA252"/>
  <c r="Z252"/>
  <c r="Y252"/>
  <c r="O252"/>
  <c r="G252"/>
  <c r="F252"/>
  <c r="N252" s="1"/>
  <c r="E252"/>
  <c r="M252" s="1"/>
  <c r="AB251"/>
  <c r="AA251"/>
  <c r="Z251"/>
  <c r="Y251"/>
  <c r="O251"/>
  <c r="N251"/>
  <c r="E251"/>
  <c r="M251" s="1"/>
  <c r="AB250"/>
  <c r="AA250"/>
  <c r="Z250"/>
  <c r="Y250"/>
  <c r="N250"/>
  <c r="G250"/>
  <c r="G249" s="1"/>
  <c r="F250"/>
  <c r="AB249"/>
  <c r="AA249"/>
  <c r="Z249"/>
  <c r="Y249"/>
  <c r="F249"/>
  <c r="N249" s="1"/>
  <c r="AB248"/>
  <c r="AA248"/>
  <c r="Z248"/>
  <c r="Y248"/>
  <c r="AB247"/>
  <c r="AA247"/>
  <c r="Z247"/>
  <c r="Y247"/>
  <c r="O247"/>
  <c r="N247"/>
  <c r="M247"/>
  <c r="AB246"/>
  <c r="AA246"/>
  <c r="Z246"/>
  <c r="Y246"/>
  <c r="O246"/>
  <c r="M246"/>
  <c r="G246"/>
  <c r="F246"/>
  <c r="N246" s="1"/>
  <c r="E246"/>
  <c r="E245" s="1"/>
  <c r="M245" s="1"/>
  <c r="AB245"/>
  <c r="AA245"/>
  <c r="Z245"/>
  <c r="Y245"/>
  <c r="G245"/>
  <c r="O245" s="1"/>
  <c r="F245"/>
  <c r="N245" s="1"/>
  <c r="AB244"/>
  <c r="AA244"/>
  <c r="Z244"/>
  <c r="Y244"/>
  <c r="O244"/>
  <c r="N244"/>
  <c r="M244"/>
  <c r="AB243"/>
  <c r="AA243"/>
  <c r="Z243"/>
  <c r="Y243"/>
  <c r="N243"/>
  <c r="G243"/>
  <c r="G242" s="1"/>
  <c r="O242" s="1"/>
  <c r="F243"/>
  <c r="F242" s="1"/>
  <c r="N242" s="1"/>
  <c r="E243"/>
  <c r="AB242"/>
  <c r="AA242"/>
  <c r="Z242"/>
  <c r="Y242"/>
  <c r="AB241"/>
  <c r="AA241"/>
  <c r="Z241"/>
  <c r="Y241"/>
  <c r="O241"/>
  <c r="N241"/>
  <c r="E241"/>
  <c r="M241" s="1"/>
  <c r="AB240"/>
  <c r="AA240"/>
  <c r="Z240"/>
  <c r="Y240"/>
  <c r="N240"/>
  <c r="G240"/>
  <c r="F240"/>
  <c r="AB239"/>
  <c r="AA239"/>
  <c r="Z239"/>
  <c r="Y239"/>
  <c r="O239"/>
  <c r="N239"/>
  <c r="E239"/>
  <c r="M239" s="1"/>
  <c r="AB238"/>
  <c r="AA238"/>
  <c r="Z238"/>
  <c r="Y238"/>
  <c r="G238"/>
  <c r="O238" s="1"/>
  <c r="F238"/>
  <c r="F237" s="1"/>
  <c r="AB237"/>
  <c r="AA237"/>
  <c r="Z237"/>
  <c r="Y237"/>
  <c r="AB236"/>
  <c r="AA236"/>
  <c r="Z236"/>
  <c r="Y236"/>
  <c r="AB235"/>
  <c r="AA235"/>
  <c r="Z235"/>
  <c r="Y235"/>
  <c r="AB234"/>
  <c r="AA234"/>
  <c r="Z234"/>
  <c r="Y234"/>
  <c r="O234"/>
  <c r="N234"/>
  <c r="M234"/>
  <c r="AB233"/>
  <c r="AA233"/>
  <c r="Z233"/>
  <c r="Y233"/>
  <c r="O233"/>
  <c r="G233"/>
  <c r="F233"/>
  <c r="N233" s="1"/>
  <c r="E233"/>
  <c r="E232" s="1"/>
  <c r="AB232"/>
  <c r="AA232"/>
  <c r="Z232"/>
  <c r="Y232"/>
  <c r="G232"/>
  <c r="G231" s="1"/>
  <c r="O231" s="1"/>
  <c r="F232"/>
  <c r="F231" s="1"/>
  <c r="N231" s="1"/>
  <c r="AB231"/>
  <c r="AA231"/>
  <c r="Z231"/>
  <c r="Y231"/>
  <c r="AB230"/>
  <c r="AA230"/>
  <c r="Z230"/>
  <c r="Y230"/>
  <c r="O230"/>
  <c r="N230"/>
  <c r="M230"/>
  <c r="AB229"/>
  <c r="AA229"/>
  <c r="Z229"/>
  <c r="Y229"/>
  <c r="N229"/>
  <c r="G229"/>
  <c r="O229" s="1"/>
  <c r="F229"/>
  <c r="F228" s="1"/>
  <c r="N228" s="1"/>
  <c r="E229"/>
  <c r="E228" s="1"/>
  <c r="M228" s="1"/>
  <c r="AB228"/>
  <c r="AA228"/>
  <c r="Z228"/>
  <c r="Y228"/>
  <c r="G228"/>
  <c r="O228" s="1"/>
  <c r="AB227"/>
  <c r="AA227"/>
  <c r="Z227"/>
  <c r="Y227"/>
  <c r="O227"/>
  <c r="N227"/>
  <c r="M227"/>
  <c r="AB226"/>
  <c r="AA226"/>
  <c r="Z226"/>
  <c r="Y226"/>
  <c r="O226"/>
  <c r="G226"/>
  <c r="F226"/>
  <c r="N226" s="1"/>
  <c r="E226"/>
  <c r="AB225"/>
  <c r="AA225"/>
  <c r="Z225"/>
  <c r="Y225"/>
  <c r="O225"/>
  <c r="G225"/>
  <c r="F225"/>
  <c r="N225" s="1"/>
  <c r="AB224"/>
  <c r="AA224"/>
  <c r="Z224"/>
  <c r="Y224"/>
  <c r="O224"/>
  <c r="M224"/>
  <c r="F224"/>
  <c r="N224" s="1"/>
  <c r="AB223"/>
  <c r="AA223"/>
  <c r="Z223"/>
  <c r="Y223"/>
  <c r="O223"/>
  <c r="G223"/>
  <c r="F223"/>
  <c r="N223" s="1"/>
  <c r="E223"/>
  <c r="AB222"/>
  <c r="AA222"/>
  <c r="Z222"/>
  <c r="Y222"/>
  <c r="O222"/>
  <c r="G222"/>
  <c r="F222"/>
  <c r="AB221"/>
  <c r="AA221"/>
  <c r="Z221"/>
  <c r="Y221"/>
  <c r="AB220"/>
  <c r="AA220"/>
  <c r="Z220"/>
  <c r="Y220"/>
  <c r="O220"/>
  <c r="N220"/>
  <c r="M220"/>
  <c r="AB219"/>
  <c r="AA219"/>
  <c r="Z219"/>
  <c r="Y219"/>
  <c r="N219"/>
  <c r="G219"/>
  <c r="F219"/>
  <c r="F218" s="1"/>
  <c r="N218" s="1"/>
  <c r="E219"/>
  <c r="E218" s="1"/>
  <c r="M218" s="1"/>
  <c r="AB218"/>
  <c r="AA218"/>
  <c r="Z218"/>
  <c r="Y218"/>
  <c r="AB217"/>
  <c r="AA217"/>
  <c r="Z217"/>
  <c r="Y217"/>
  <c r="O217"/>
  <c r="N217"/>
  <c r="M217"/>
  <c r="AB216"/>
  <c r="AA216"/>
  <c r="Z216"/>
  <c r="Y216"/>
  <c r="O216"/>
  <c r="N216"/>
  <c r="M216"/>
  <c r="AB215"/>
  <c r="AA215"/>
  <c r="Z215"/>
  <c r="Y215"/>
  <c r="G215"/>
  <c r="G214" s="1"/>
  <c r="O214" s="1"/>
  <c r="F215"/>
  <c r="E215"/>
  <c r="M215" s="1"/>
  <c r="AB214"/>
  <c r="AA214"/>
  <c r="Z214"/>
  <c r="Y214"/>
  <c r="E214"/>
  <c r="M214" s="1"/>
  <c r="AB213"/>
  <c r="AA213"/>
  <c r="Z213"/>
  <c r="Y213"/>
  <c r="O213"/>
  <c r="N213"/>
  <c r="M213"/>
  <c r="AB212"/>
  <c r="AA212"/>
  <c r="Z212"/>
  <c r="Y212"/>
  <c r="O212"/>
  <c r="G212"/>
  <c r="G211" s="1"/>
  <c r="O211" s="1"/>
  <c r="F212"/>
  <c r="F211" s="1"/>
  <c r="N211" s="1"/>
  <c r="E212"/>
  <c r="AB211"/>
  <c r="AA211"/>
  <c r="Z211"/>
  <c r="Y211"/>
  <c r="AB210"/>
  <c r="AA210"/>
  <c r="Z210"/>
  <c r="Y210"/>
  <c r="O210"/>
  <c r="N210"/>
  <c r="M210"/>
  <c r="AB209"/>
  <c r="AA209"/>
  <c r="Z209"/>
  <c r="Y209"/>
  <c r="G209"/>
  <c r="O209" s="1"/>
  <c r="F209"/>
  <c r="E209"/>
  <c r="E208" s="1"/>
  <c r="M208" s="1"/>
  <c r="AB208"/>
  <c r="AA208"/>
  <c r="Z208"/>
  <c r="Y208"/>
  <c r="G208"/>
  <c r="O208" s="1"/>
  <c r="AB207"/>
  <c r="AA207"/>
  <c r="Z207"/>
  <c r="Y207"/>
  <c r="O207"/>
  <c r="N207"/>
  <c r="E207"/>
  <c r="M207" s="1"/>
  <c r="AB206"/>
  <c r="AA206"/>
  <c r="Z206"/>
  <c r="Y206"/>
  <c r="G206"/>
  <c r="O206" s="1"/>
  <c r="F206"/>
  <c r="E206"/>
  <c r="E205" s="1"/>
  <c r="AB205"/>
  <c r="AA205"/>
  <c r="Z205"/>
  <c r="Y205"/>
  <c r="G205"/>
  <c r="AB204"/>
  <c r="AA204"/>
  <c r="Z204"/>
  <c r="Y204"/>
  <c r="AB203"/>
  <c r="AA203"/>
  <c r="Z203"/>
  <c r="Y203"/>
  <c r="AB202"/>
  <c r="AA202"/>
  <c r="Z202"/>
  <c r="Y202"/>
  <c r="O202"/>
  <c r="N202"/>
  <c r="M202"/>
  <c r="AB201"/>
  <c r="AA201"/>
  <c r="Z201"/>
  <c r="Y201"/>
  <c r="O201"/>
  <c r="N201"/>
  <c r="M201"/>
  <c r="AB200"/>
  <c r="AA200"/>
  <c r="Z200"/>
  <c r="Y200"/>
  <c r="N200"/>
  <c r="G200"/>
  <c r="G199" s="1"/>
  <c r="F200"/>
  <c r="E200"/>
  <c r="AB199"/>
  <c r="AA199"/>
  <c r="Z199"/>
  <c r="Y199"/>
  <c r="N199"/>
  <c r="F199"/>
  <c r="F198" s="1"/>
  <c r="AB198"/>
  <c r="AA198"/>
  <c r="Z198"/>
  <c r="Y198"/>
  <c r="AB197"/>
  <c r="AA197"/>
  <c r="Z197"/>
  <c r="Y197"/>
  <c r="AB196"/>
  <c r="AA196"/>
  <c r="Z196"/>
  <c r="Y196"/>
  <c r="N196"/>
  <c r="M196"/>
  <c r="G196"/>
  <c r="O196" s="1"/>
  <c r="F196"/>
  <c r="AB195"/>
  <c r="AA195"/>
  <c r="Z195"/>
  <c r="Y195"/>
  <c r="M195"/>
  <c r="F195"/>
  <c r="N195" s="1"/>
  <c r="E195"/>
  <c r="E194" s="1"/>
  <c r="M194" s="1"/>
  <c r="AB194"/>
  <c r="AA194"/>
  <c r="Z194"/>
  <c r="Y194"/>
  <c r="AB193"/>
  <c r="AA193"/>
  <c r="Z193"/>
  <c r="Y193"/>
  <c r="O193"/>
  <c r="N193"/>
  <c r="M193"/>
  <c r="AB192"/>
  <c r="AA192"/>
  <c r="Z192"/>
  <c r="Y192"/>
  <c r="G192"/>
  <c r="F192"/>
  <c r="N192" s="1"/>
  <c r="E192"/>
  <c r="M192" s="1"/>
  <c r="AB191"/>
  <c r="AA191"/>
  <c r="Z191"/>
  <c r="Y191"/>
  <c r="O191"/>
  <c r="N191"/>
  <c r="M191"/>
  <c r="AB190"/>
  <c r="AA190"/>
  <c r="Z190"/>
  <c r="Y190"/>
  <c r="G190"/>
  <c r="O190" s="1"/>
  <c r="F190"/>
  <c r="N190" s="1"/>
  <c r="E190"/>
  <c r="E189" s="1"/>
  <c r="M189" s="1"/>
  <c r="AB189"/>
  <c r="AA189"/>
  <c r="Z189"/>
  <c r="Y189"/>
  <c r="AB188"/>
  <c r="AA188"/>
  <c r="Z188"/>
  <c r="Y188"/>
  <c r="O188"/>
  <c r="N188"/>
  <c r="M188"/>
  <c r="AB187"/>
  <c r="AA187"/>
  <c r="Z187"/>
  <c r="Y187"/>
  <c r="G187"/>
  <c r="G186" s="1"/>
  <c r="O186" s="1"/>
  <c r="F187"/>
  <c r="N187" s="1"/>
  <c r="E187"/>
  <c r="M187" s="1"/>
  <c r="AB186"/>
  <c r="AA186"/>
  <c r="Z186"/>
  <c r="Y186"/>
  <c r="F186"/>
  <c r="N186" s="1"/>
  <c r="E186"/>
  <c r="M186" s="1"/>
  <c r="AB185"/>
  <c r="AA185"/>
  <c r="Z185"/>
  <c r="Y185"/>
  <c r="O185"/>
  <c r="N185"/>
  <c r="M185"/>
  <c r="AB184"/>
  <c r="AA184"/>
  <c r="Z184"/>
  <c r="Y184"/>
  <c r="O184"/>
  <c r="M184"/>
  <c r="G184"/>
  <c r="G183" s="1"/>
  <c r="O183" s="1"/>
  <c r="F184"/>
  <c r="F183" s="1"/>
  <c r="N183" s="1"/>
  <c r="E184"/>
  <c r="E183" s="1"/>
  <c r="M183" s="1"/>
  <c r="AB183"/>
  <c r="AA183"/>
  <c r="Z183"/>
  <c r="Y183"/>
  <c r="AB182"/>
  <c r="AA182"/>
  <c r="Z182"/>
  <c r="Y182"/>
  <c r="O182"/>
  <c r="N182"/>
  <c r="E182"/>
  <c r="E181" s="1"/>
  <c r="AB181"/>
  <c r="AA181"/>
  <c r="Z181"/>
  <c r="Y181"/>
  <c r="O181"/>
  <c r="G181"/>
  <c r="G180" s="1"/>
  <c r="O180" s="1"/>
  <c r="F181"/>
  <c r="F180" s="1"/>
  <c r="N180" s="1"/>
  <c r="AB180"/>
  <c r="AA180"/>
  <c r="Z180"/>
  <c r="Y180"/>
  <c r="AB179"/>
  <c r="AA179"/>
  <c r="Z179"/>
  <c r="Y179"/>
  <c r="O179"/>
  <c r="N179"/>
  <c r="E179"/>
  <c r="E178" s="1"/>
  <c r="AB178"/>
  <c r="AA178"/>
  <c r="Z178"/>
  <c r="Y178"/>
  <c r="G178"/>
  <c r="F178"/>
  <c r="F177" s="1"/>
  <c r="N177" s="1"/>
  <c r="AB177"/>
  <c r="AA177"/>
  <c r="Z177"/>
  <c r="Y177"/>
  <c r="AB176"/>
  <c r="AA176"/>
  <c r="Z176"/>
  <c r="Y176"/>
  <c r="G176"/>
  <c r="F176"/>
  <c r="N176" s="1"/>
  <c r="E176"/>
  <c r="M176" s="1"/>
  <c r="AB175"/>
  <c r="AA175"/>
  <c r="Z175"/>
  <c r="Y175"/>
  <c r="O175"/>
  <c r="N175"/>
  <c r="M175"/>
  <c r="AB174"/>
  <c r="AA174"/>
  <c r="Z174"/>
  <c r="Y174"/>
  <c r="AB173"/>
  <c r="AA173"/>
  <c r="Z173"/>
  <c r="Y173"/>
  <c r="AB172"/>
  <c r="AA172"/>
  <c r="Z172"/>
  <c r="Y172"/>
  <c r="O172"/>
  <c r="N172"/>
  <c r="E172"/>
  <c r="M172" s="1"/>
  <c r="AB171"/>
  <c r="AA171"/>
  <c r="Z171"/>
  <c r="Y171"/>
  <c r="O171"/>
  <c r="N171"/>
  <c r="M171"/>
  <c r="AB170"/>
  <c r="AA170"/>
  <c r="Z170"/>
  <c r="Y170"/>
  <c r="G170"/>
  <c r="F170"/>
  <c r="F169" s="1"/>
  <c r="AB169"/>
  <c r="AA169"/>
  <c r="Z169"/>
  <c r="Y169"/>
  <c r="AB168"/>
  <c r="AA168"/>
  <c r="Z168"/>
  <c r="Y168"/>
  <c r="AB167"/>
  <c r="AA167"/>
  <c r="Z167"/>
  <c r="Y167"/>
  <c r="AB166"/>
  <c r="AA166"/>
  <c r="Z166"/>
  <c r="Y166"/>
  <c r="O166"/>
  <c r="N166"/>
  <c r="M166"/>
  <c r="AB165"/>
  <c r="AA165"/>
  <c r="Z165"/>
  <c r="Y165"/>
  <c r="N165"/>
  <c r="G165"/>
  <c r="F165"/>
  <c r="F164" s="1"/>
  <c r="E165"/>
  <c r="E164" s="1"/>
  <c r="AB164"/>
  <c r="AA164"/>
  <c r="Z164"/>
  <c r="Y164"/>
  <c r="AB163"/>
  <c r="AA163"/>
  <c r="Z163"/>
  <c r="Y163"/>
  <c r="AB162"/>
  <c r="AA162"/>
  <c r="Z162"/>
  <c r="Y162"/>
  <c r="AB161"/>
  <c r="AA161"/>
  <c r="Z161"/>
  <c r="Y161"/>
  <c r="O161"/>
  <c r="N161"/>
  <c r="M161"/>
  <c r="AB160"/>
  <c r="AA160"/>
  <c r="Z160"/>
  <c r="Y160"/>
  <c r="O160"/>
  <c r="M160"/>
  <c r="G160"/>
  <c r="F160"/>
  <c r="N160" s="1"/>
  <c r="E160"/>
  <c r="AB159"/>
  <c r="AA159"/>
  <c r="Z159"/>
  <c r="Y159"/>
  <c r="O159"/>
  <c r="G159"/>
  <c r="F159"/>
  <c r="F158" s="1"/>
  <c r="E159"/>
  <c r="AB158"/>
  <c r="AA158"/>
  <c r="Z158"/>
  <c r="Y158"/>
  <c r="G158"/>
  <c r="O158" s="1"/>
  <c r="AB157"/>
  <c r="AA157"/>
  <c r="Z157"/>
  <c r="Y157"/>
  <c r="G157"/>
  <c r="O157" s="1"/>
  <c r="AB156"/>
  <c r="AA156"/>
  <c r="Z156"/>
  <c r="Y156"/>
  <c r="AB155"/>
  <c r="AA155"/>
  <c r="Z155"/>
  <c r="Y155"/>
  <c r="O155"/>
  <c r="N155"/>
  <c r="M155"/>
  <c r="AB154"/>
  <c r="AA154"/>
  <c r="Z154"/>
  <c r="Y154"/>
  <c r="O154"/>
  <c r="N154"/>
  <c r="M154"/>
  <c r="AB153"/>
  <c r="AA153"/>
  <c r="Z153"/>
  <c r="Y153"/>
  <c r="O153"/>
  <c r="N153"/>
  <c r="E153"/>
  <c r="E152" s="1"/>
  <c r="M152" s="1"/>
  <c r="AB152"/>
  <c r="AA152"/>
  <c r="Z152"/>
  <c r="Y152"/>
  <c r="G152"/>
  <c r="O152" s="1"/>
  <c r="F152"/>
  <c r="N152" s="1"/>
  <c r="AB151"/>
  <c r="AA151"/>
  <c r="Z151"/>
  <c r="Y151"/>
  <c r="O151"/>
  <c r="N151"/>
  <c r="M151"/>
  <c r="AB150"/>
  <c r="AA150"/>
  <c r="Z150"/>
  <c r="Y150"/>
  <c r="G150"/>
  <c r="O150" s="1"/>
  <c r="F150"/>
  <c r="N150" s="1"/>
  <c r="E150"/>
  <c r="M150" s="1"/>
  <c r="AB149"/>
  <c r="AA149"/>
  <c r="Z149"/>
  <c r="Y149"/>
  <c r="O149"/>
  <c r="N149"/>
  <c r="M149"/>
  <c r="AB148"/>
  <c r="AA148"/>
  <c r="Z148"/>
  <c r="Y148"/>
  <c r="O148"/>
  <c r="N148"/>
  <c r="E148"/>
  <c r="M148" s="1"/>
  <c r="AB147"/>
  <c r="AA147"/>
  <c r="Z147"/>
  <c r="Y147"/>
  <c r="O147"/>
  <c r="N147"/>
  <c r="M147"/>
  <c r="AB146"/>
  <c r="AA146"/>
  <c r="Z146"/>
  <c r="Y146"/>
  <c r="N146"/>
  <c r="G146"/>
  <c r="O146" s="1"/>
  <c r="F146"/>
  <c r="E146"/>
  <c r="AB145"/>
  <c r="AA145"/>
  <c r="Z145"/>
  <c r="Y145"/>
  <c r="O145"/>
  <c r="N145"/>
  <c r="M145"/>
  <c r="AB144"/>
  <c r="AA144"/>
  <c r="Z144"/>
  <c r="Y144"/>
  <c r="G144"/>
  <c r="F144"/>
  <c r="F143" s="1"/>
  <c r="N143" s="1"/>
  <c r="E144"/>
  <c r="M144" s="1"/>
  <c r="AB143"/>
  <c r="AA143"/>
  <c r="Z143"/>
  <c r="Y143"/>
  <c r="AB142"/>
  <c r="AA142"/>
  <c r="Z142"/>
  <c r="Y142"/>
  <c r="O142"/>
  <c r="N142"/>
  <c r="M142"/>
  <c r="AB141"/>
  <c r="AA141"/>
  <c r="Z141"/>
  <c r="Y141"/>
  <c r="O141"/>
  <c r="N141"/>
  <c r="M141"/>
  <c r="AB140"/>
  <c r="AA140"/>
  <c r="Z140"/>
  <c r="Y140"/>
  <c r="O140"/>
  <c r="N140"/>
  <c r="M140"/>
  <c r="AB139"/>
  <c r="AA139"/>
  <c r="Z139"/>
  <c r="Y139"/>
  <c r="N139"/>
  <c r="G139"/>
  <c r="O139" s="1"/>
  <c r="F139"/>
  <c r="E139"/>
  <c r="M139" s="1"/>
  <c r="AB138"/>
  <c r="AA138"/>
  <c r="Z138"/>
  <c r="Y138"/>
  <c r="O138"/>
  <c r="N138"/>
  <c r="M138"/>
  <c r="AB137"/>
  <c r="AA137"/>
  <c r="Z137"/>
  <c r="Y137"/>
  <c r="O137"/>
  <c r="M137"/>
  <c r="G137"/>
  <c r="F137"/>
  <c r="N137" s="1"/>
  <c r="E137"/>
  <c r="AB136"/>
  <c r="AA136"/>
  <c r="Z136"/>
  <c r="Y136"/>
  <c r="O136"/>
  <c r="N136"/>
  <c r="E136"/>
  <c r="M136" s="1"/>
  <c r="AB135"/>
  <c r="AA135"/>
  <c r="Z135"/>
  <c r="Y135"/>
  <c r="O135"/>
  <c r="G135"/>
  <c r="F135"/>
  <c r="N135" s="1"/>
  <c r="E135"/>
  <c r="M135" s="1"/>
  <c r="AB134"/>
  <c r="AA134"/>
  <c r="Z134"/>
  <c r="Y134"/>
  <c r="O134"/>
  <c r="N134"/>
  <c r="M134"/>
  <c r="AB133"/>
  <c r="AA133"/>
  <c r="Z133"/>
  <c r="Y133"/>
  <c r="O133"/>
  <c r="N133"/>
  <c r="M133"/>
  <c r="AB132"/>
  <c r="AA132"/>
  <c r="Z132"/>
  <c r="Y132"/>
  <c r="O132"/>
  <c r="M132"/>
  <c r="G132"/>
  <c r="F132"/>
  <c r="N132" s="1"/>
  <c r="E132"/>
  <c r="AB131"/>
  <c r="AA131"/>
  <c r="Z131"/>
  <c r="Y131"/>
  <c r="O131"/>
  <c r="N131"/>
  <c r="E131"/>
  <c r="M131" s="1"/>
  <c r="AB130"/>
  <c r="AA130"/>
  <c r="Z130"/>
  <c r="Y130"/>
  <c r="M130"/>
  <c r="G130"/>
  <c r="O130" s="1"/>
  <c r="F130"/>
  <c r="N130" s="1"/>
  <c r="E130"/>
  <c r="AB129"/>
  <c r="AA129"/>
  <c r="Z129"/>
  <c r="Y129"/>
  <c r="O129"/>
  <c r="N129"/>
  <c r="M129"/>
  <c r="AB128"/>
  <c r="AA128"/>
  <c r="Z128"/>
  <c r="Y128"/>
  <c r="O128"/>
  <c r="N128"/>
  <c r="M128"/>
  <c r="AB127"/>
  <c r="AA127"/>
  <c r="Z127"/>
  <c r="Y127"/>
  <c r="G127"/>
  <c r="O127" s="1"/>
  <c r="F127"/>
  <c r="N127" s="1"/>
  <c r="E127"/>
  <c r="M127" s="1"/>
  <c r="AB126"/>
  <c r="AA126"/>
  <c r="Z126"/>
  <c r="Y126"/>
  <c r="O126"/>
  <c r="N126"/>
  <c r="M126"/>
  <c r="AB125"/>
  <c r="AA125"/>
  <c r="Z125"/>
  <c r="Y125"/>
  <c r="G125"/>
  <c r="O125" s="1"/>
  <c r="F125"/>
  <c r="N125" s="1"/>
  <c r="E125"/>
  <c r="M125" s="1"/>
  <c r="AB124"/>
  <c r="AA124"/>
  <c r="Z124"/>
  <c r="Y124"/>
  <c r="O124"/>
  <c r="N124"/>
  <c r="E124"/>
  <c r="M124" s="1"/>
  <c r="AB123"/>
  <c r="AA123"/>
  <c r="Z123"/>
  <c r="Y123"/>
  <c r="N123"/>
  <c r="G123"/>
  <c r="O123" s="1"/>
  <c r="F123"/>
  <c r="AB122"/>
  <c r="AA122"/>
  <c r="Z122"/>
  <c r="Y122"/>
  <c r="O122"/>
  <c r="N122"/>
  <c r="E122"/>
  <c r="M122" s="1"/>
  <c r="AB121"/>
  <c r="AA121"/>
  <c r="Z121"/>
  <c r="Y121"/>
  <c r="G121"/>
  <c r="O121" s="1"/>
  <c r="F121"/>
  <c r="N121" s="1"/>
  <c r="E121"/>
  <c r="M121" s="1"/>
  <c r="AB120"/>
  <c r="AA120"/>
  <c r="Z120"/>
  <c r="Y120"/>
  <c r="O120"/>
  <c r="N120"/>
  <c r="M120"/>
  <c r="AB119"/>
  <c r="AA119"/>
  <c r="Z119"/>
  <c r="Y119"/>
  <c r="O119"/>
  <c r="G119"/>
  <c r="F119"/>
  <c r="N119" s="1"/>
  <c r="E119"/>
  <c r="M119" s="1"/>
  <c r="AB118"/>
  <c r="AA118"/>
  <c r="Z118"/>
  <c r="Y118"/>
  <c r="O118"/>
  <c r="N118"/>
  <c r="M118"/>
  <c r="AB117"/>
  <c r="AA117"/>
  <c r="Z117"/>
  <c r="Y117"/>
  <c r="N117"/>
  <c r="G117"/>
  <c r="O117" s="1"/>
  <c r="F117"/>
  <c r="E117"/>
  <c r="M117" s="1"/>
  <c r="AB116"/>
  <c r="AA116"/>
  <c r="Z116"/>
  <c r="Y116"/>
  <c r="L116"/>
  <c r="K116"/>
  <c r="G116"/>
  <c r="G115" s="1"/>
  <c r="F116"/>
  <c r="N116" s="1"/>
  <c r="E116"/>
  <c r="M116" s="1"/>
  <c r="AB115"/>
  <c r="AA115"/>
  <c r="Z115"/>
  <c r="Y115"/>
  <c r="F115"/>
  <c r="N115" s="1"/>
  <c r="E115"/>
  <c r="AB114"/>
  <c r="AA114"/>
  <c r="Z114"/>
  <c r="Y114"/>
  <c r="AB113"/>
  <c r="AA113"/>
  <c r="Z113"/>
  <c r="Y113"/>
  <c r="O113"/>
  <c r="N113"/>
  <c r="M113"/>
  <c r="AB112"/>
  <c r="AA112"/>
  <c r="Z112"/>
  <c r="Y112"/>
  <c r="O112"/>
  <c r="G112"/>
  <c r="F112"/>
  <c r="E112"/>
  <c r="M112" s="1"/>
  <c r="AB111"/>
  <c r="AA111"/>
  <c r="Z111"/>
  <c r="Y111"/>
  <c r="G111"/>
  <c r="AB110"/>
  <c r="AA110"/>
  <c r="Z110"/>
  <c r="Y110"/>
  <c r="AB109"/>
  <c r="AA109"/>
  <c r="Z109"/>
  <c r="Y109"/>
  <c r="AB108"/>
  <c r="AA108"/>
  <c r="Z108"/>
  <c r="Y108"/>
  <c r="O108"/>
  <c r="N108"/>
  <c r="M108"/>
  <c r="AB107"/>
  <c r="AA107"/>
  <c r="Z107"/>
  <c r="Y107"/>
  <c r="O107"/>
  <c r="N107"/>
  <c r="M107"/>
  <c r="AB106"/>
  <c r="AA106"/>
  <c r="Z106"/>
  <c r="Y106"/>
  <c r="O106"/>
  <c r="G106"/>
  <c r="F106"/>
  <c r="F105" s="1"/>
  <c r="N105" s="1"/>
  <c r="E106"/>
  <c r="M106" s="1"/>
  <c r="AB105"/>
  <c r="AA105"/>
  <c r="Z105"/>
  <c r="Y105"/>
  <c r="G105"/>
  <c r="O105" s="1"/>
  <c r="E105"/>
  <c r="M105" s="1"/>
  <c r="AB104"/>
  <c r="AA104"/>
  <c r="Z104"/>
  <c r="Y104"/>
  <c r="O104"/>
  <c r="N104"/>
  <c r="M104"/>
  <c r="AB103"/>
  <c r="AA103"/>
  <c r="Z103"/>
  <c r="Y103"/>
  <c r="O103"/>
  <c r="N103"/>
  <c r="G103"/>
  <c r="F103"/>
  <c r="F102" s="1"/>
  <c r="E103"/>
  <c r="E102" s="1"/>
  <c r="AB102"/>
  <c r="AA102"/>
  <c r="Z102"/>
  <c r="Y102"/>
  <c r="G102"/>
  <c r="G101" s="1"/>
  <c r="AB101"/>
  <c r="AA101"/>
  <c r="Z101"/>
  <c r="Y101"/>
  <c r="AB100"/>
  <c r="AA100"/>
  <c r="Z100"/>
  <c r="Y100"/>
  <c r="AB99"/>
  <c r="AA99"/>
  <c r="Z99"/>
  <c r="Y99"/>
  <c r="G99"/>
  <c r="O99" s="1"/>
  <c r="F99"/>
  <c r="N99" s="1"/>
  <c r="E99"/>
  <c r="E98" s="1"/>
  <c r="AB98"/>
  <c r="AA98"/>
  <c r="Z98"/>
  <c r="Y98"/>
  <c r="G98"/>
  <c r="G97" s="1"/>
  <c r="F98"/>
  <c r="AB97"/>
  <c r="AA97"/>
  <c r="Z97"/>
  <c r="Y97"/>
  <c r="AB96"/>
  <c r="AA96"/>
  <c r="Z96"/>
  <c r="Y96"/>
  <c r="AB95"/>
  <c r="AA95"/>
  <c r="Z95"/>
  <c r="Y95"/>
  <c r="O95"/>
  <c r="N95"/>
  <c r="M95"/>
  <c r="AB94"/>
  <c r="AA94"/>
  <c r="Z94"/>
  <c r="Y94"/>
  <c r="O94"/>
  <c r="N94"/>
  <c r="M94"/>
  <c r="AB93"/>
  <c r="AA93"/>
  <c r="Z93"/>
  <c r="Y93"/>
  <c r="O93"/>
  <c r="N93"/>
  <c r="M93"/>
  <c r="AB92"/>
  <c r="AA92"/>
  <c r="Z92"/>
  <c r="Y92"/>
  <c r="G92"/>
  <c r="F92"/>
  <c r="F91" s="1"/>
  <c r="E92"/>
  <c r="M92" s="1"/>
  <c r="AB91"/>
  <c r="AA91"/>
  <c r="Z91"/>
  <c r="Y91"/>
  <c r="M91"/>
  <c r="E91"/>
  <c r="AB90"/>
  <c r="AA90"/>
  <c r="Z90"/>
  <c r="Y90"/>
  <c r="M90"/>
  <c r="E90"/>
  <c r="AB89"/>
  <c r="AA89"/>
  <c r="Z89"/>
  <c r="Y89"/>
  <c r="AB88"/>
  <c r="AA88"/>
  <c r="Z88"/>
  <c r="Y88"/>
  <c r="O88"/>
  <c r="N88"/>
  <c r="M88"/>
  <c r="AB87"/>
  <c r="AA87"/>
  <c r="Z87"/>
  <c r="Y87"/>
  <c r="G87"/>
  <c r="O87" s="1"/>
  <c r="F87"/>
  <c r="E87"/>
  <c r="E86" s="1"/>
  <c r="AB86"/>
  <c r="AA86"/>
  <c r="Z86"/>
  <c r="Y86"/>
  <c r="G86"/>
  <c r="G85" s="1"/>
  <c r="AB85"/>
  <c r="AA85"/>
  <c r="Z85"/>
  <c r="Y85"/>
  <c r="AB84"/>
  <c r="AA84"/>
  <c r="Z84"/>
  <c r="Y84"/>
  <c r="AB83"/>
  <c r="AA83"/>
  <c r="Z83"/>
  <c r="Y83"/>
  <c r="O83"/>
  <c r="N83"/>
  <c r="M83"/>
  <c r="AB82"/>
  <c r="AA82"/>
  <c r="Z82"/>
  <c r="Y82"/>
  <c r="G82"/>
  <c r="F82"/>
  <c r="N82" s="1"/>
  <c r="E82"/>
  <c r="M82" s="1"/>
  <c r="AB81"/>
  <c r="AA81"/>
  <c r="Z81"/>
  <c r="Y81"/>
  <c r="AB80"/>
  <c r="AA80"/>
  <c r="Z80"/>
  <c r="Y80"/>
  <c r="O80"/>
  <c r="N80"/>
  <c r="M80"/>
  <c r="AB79"/>
  <c r="AA79"/>
  <c r="Z79"/>
  <c r="Y79"/>
  <c r="G79"/>
  <c r="G78" s="1"/>
  <c r="F79"/>
  <c r="F78" s="1"/>
  <c r="E79"/>
  <c r="M79" s="1"/>
  <c r="AB78"/>
  <c r="AA78"/>
  <c r="Z78"/>
  <c r="Y78"/>
  <c r="AB77"/>
  <c r="AA77"/>
  <c r="Z77"/>
  <c r="Y77"/>
  <c r="AB76"/>
  <c r="AA76"/>
  <c r="Z76"/>
  <c r="Y76"/>
  <c r="O76"/>
  <c r="N76"/>
  <c r="M76"/>
  <c r="AB75"/>
  <c r="AA75"/>
  <c r="Z75"/>
  <c r="Y75"/>
  <c r="M75"/>
  <c r="G75"/>
  <c r="G74" s="1"/>
  <c r="O74" s="1"/>
  <c r="F75"/>
  <c r="N75" s="1"/>
  <c r="E75"/>
  <c r="AB74"/>
  <c r="AA74"/>
  <c r="Z74"/>
  <c r="Y74"/>
  <c r="E74"/>
  <c r="M74" s="1"/>
  <c r="AB73"/>
  <c r="AA73"/>
  <c r="Z73"/>
  <c r="Y73"/>
  <c r="O73"/>
  <c r="N73"/>
  <c r="M73"/>
  <c r="AB72"/>
  <c r="AA72"/>
  <c r="Z72"/>
  <c r="Y72"/>
  <c r="N72"/>
  <c r="G72"/>
  <c r="G71" s="1"/>
  <c r="F72"/>
  <c r="F71" s="1"/>
  <c r="E72"/>
  <c r="M72" s="1"/>
  <c r="AB71"/>
  <c r="AA71"/>
  <c r="Z71"/>
  <c r="Y71"/>
  <c r="E71"/>
  <c r="E70" s="1"/>
  <c r="AB70"/>
  <c r="AA70"/>
  <c r="Z70"/>
  <c r="Y70"/>
  <c r="AB69"/>
  <c r="AA69"/>
  <c r="Z69"/>
  <c r="Y69"/>
  <c r="AB68"/>
  <c r="AA68"/>
  <c r="Z68"/>
  <c r="Y68"/>
  <c r="O68"/>
  <c r="N68"/>
  <c r="M68"/>
  <c r="AB67"/>
  <c r="AA67"/>
  <c r="Z67"/>
  <c r="Y67"/>
  <c r="O67"/>
  <c r="G67"/>
  <c r="F67"/>
  <c r="F66" s="1"/>
  <c r="N66" s="1"/>
  <c r="E67"/>
  <c r="AB66"/>
  <c r="AA66"/>
  <c r="Z66"/>
  <c r="Y66"/>
  <c r="G66"/>
  <c r="O66" s="1"/>
  <c r="E66"/>
  <c r="M66" s="1"/>
  <c r="AB65"/>
  <c r="AA65"/>
  <c r="Z65"/>
  <c r="Y65"/>
  <c r="G65"/>
  <c r="O65" s="1"/>
  <c r="F65"/>
  <c r="N65" s="1"/>
  <c r="AB64"/>
  <c r="AA64"/>
  <c r="Z64"/>
  <c r="Y64"/>
  <c r="O64"/>
  <c r="N64"/>
  <c r="M64"/>
  <c r="E64"/>
  <c r="E63" s="1"/>
  <c r="AB63"/>
  <c r="AA63"/>
  <c r="Z63"/>
  <c r="Y63"/>
  <c r="O63"/>
  <c r="G63"/>
  <c r="G62" s="1"/>
  <c r="O62" s="1"/>
  <c r="F63"/>
  <c r="N63" s="1"/>
  <c r="AB62"/>
  <c r="AA62"/>
  <c r="Z62"/>
  <c r="Y62"/>
  <c r="AB61"/>
  <c r="AA61"/>
  <c r="Z61"/>
  <c r="Y61"/>
  <c r="O61"/>
  <c r="N61"/>
  <c r="M61"/>
  <c r="E61"/>
  <c r="E60" s="1"/>
  <c r="AB60"/>
  <c r="AA60"/>
  <c r="Z60"/>
  <c r="Y60"/>
  <c r="G60"/>
  <c r="G59" s="1"/>
  <c r="O59" s="1"/>
  <c r="F60"/>
  <c r="N60" s="1"/>
  <c r="AB59"/>
  <c r="AA59"/>
  <c r="Z59"/>
  <c r="Y59"/>
  <c r="F59"/>
  <c r="N59" s="1"/>
  <c r="AB58"/>
  <c r="AA58"/>
  <c r="Z58"/>
  <c r="Y58"/>
  <c r="O58"/>
  <c r="N58"/>
  <c r="M58"/>
  <c r="AB57"/>
  <c r="AA57"/>
  <c r="Z57"/>
  <c r="Y57"/>
  <c r="G57"/>
  <c r="G56" s="1"/>
  <c r="F57"/>
  <c r="F56" s="1"/>
  <c r="E57"/>
  <c r="AB56"/>
  <c r="AA56"/>
  <c r="Z56"/>
  <c r="Y56"/>
  <c r="AB55"/>
  <c r="AA55"/>
  <c r="Z55"/>
  <c r="Y55"/>
  <c r="AB54"/>
  <c r="AA54"/>
  <c r="Z54"/>
  <c r="Y54"/>
  <c r="O54"/>
  <c r="N54"/>
  <c r="E54"/>
  <c r="M54" s="1"/>
  <c r="AB53"/>
  <c r="AA53"/>
  <c r="Z53"/>
  <c r="Y53"/>
  <c r="N53"/>
  <c r="G53"/>
  <c r="O53" s="1"/>
  <c r="F53"/>
  <c r="E53"/>
  <c r="E52" s="1"/>
  <c r="AB52"/>
  <c r="AA52"/>
  <c r="Z52"/>
  <c r="Y52"/>
  <c r="N52"/>
  <c r="G52"/>
  <c r="G51" s="1"/>
  <c r="F52"/>
  <c r="F51" s="1"/>
  <c r="AB51"/>
  <c r="AA51"/>
  <c r="Z51"/>
  <c r="Y51"/>
  <c r="AB50"/>
  <c r="AA50"/>
  <c r="Z50"/>
  <c r="Y50"/>
  <c r="AB49"/>
  <c r="AA49"/>
  <c r="Z49"/>
  <c r="Y49"/>
  <c r="O49"/>
  <c r="N49"/>
  <c r="M49"/>
  <c r="AB48"/>
  <c r="AA48"/>
  <c r="Z48"/>
  <c r="Y48"/>
  <c r="M48"/>
  <c r="G48"/>
  <c r="G47" s="1"/>
  <c r="F48"/>
  <c r="N48" s="1"/>
  <c r="E48"/>
  <c r="AB47"/>
  <c r="AA47"/>
  <c r="Z47"/>
  <c r="Y47"/>
  <c r="M47"/>
  <c r="E47"/>
  <c r="E46" s="1"/>
  <c r="AB46"/>
  <c r="AA46"/>
  <c r="Z46"/>
  <c r="Y46"/>
  <c r="AB45"/>
  <c r="AA45"/>
  <c r="Z45"/>
  <c r="Y45"/>
  <c r="AB44"/>
  <c r="AA44"/>
  <c r="Z44"/>
  <c r="Y44"/>
  <c r="AB43"/>
  <c r="AA43"/>
  <c r="Z43"/>
  <c r="Y43"/>
  <c r="O43"/>
  <c r="N43"/>
  <c r="M43"/>
  <c r="AB42"/>
  <c r="AA42"/>
  <c r="Z42"/>
  <c r="Y42"/>
  <c r="O42"/>
  <c r="N42"/>
  <c r="M42"/>
  <c r="AB41"/>
  <c r="AA41"/>
  <c r="Z41"/>
  <c r="Y41"/>
  <c r="O41"/>
  <c r="M41"/>
  <c r="G41"/>
  <c r="F41"/>
  <c r="N41" s="1"/>
  <c r="E41"/>
  <c r="AB40"/>
  <c r="AA40"/>
  <c r="Z40"/>
  <c r="Y40"/>
  <c r="O40"/>
  <c r="N40"/>
  <c r="M40"/>
  <c r="AB39"/>
  <c r="AA39"/>
  <c r="Z39"/>
  <c r="Y39"/>
  <c r="O39"/>
  <c r="N39"/>
  <c r="M39"/>
  <c r="AB38"/>
  <c r="AA38"/>
  <c r="Z38"/>
  <c r="Y38"/>
  <c r="O38"/>
  <c r="G38"/>
  <c r="F38"/>
  <c r="N38" s="1"/>
  <c r="E38"/>
  <c r="M38" s="1"/>
  <c r="AB37"/>
  <c r="AA37"/>
  <c r="Z37"/>
  <c r="Y37"/>
  <c r="O37"/>
  <c r="N37"/>
  <c r="M37"/>
  <c r="AB36"/>
  <c r="AA36"/>
  <c r="Z36"/>
  <c r="Y36"/>
  <c r="O36"/>
  <c r="N36"/>
  <c r="M36"/>
  <c r="AB35"/>
  <c r="AA35"/>
  <c r="Z35"/>
  <c r="Y35"/>
  <c r="M35"/>
  <c r="G35"/>
  <c r="O35" s="1"/>
  <c r="F35"/>
  <c r="N35" s="1"/>
  <c r="E35"/>
  <c r="AB34"/>
  <c r="AA34"/>
  <c r="Z34"/>
  <c r="Y34"/>
  <c r="O34"/>
  <c r="N34"/>
  <c r="M34"/>
  <c r="AB33"/>
  <c r="AA33"/>
  <c r="Z33"/>
  <c r="Y33"/>
  <c r="O33"/>
  <c r="N33"/>
  <c r="M33"/>
  <c r="AB32"/>
  <c r="AA32"/>
  <c r="Z32"/>
  <c r="Y32"/>
  <c r="G32"/>
  <c r="F32"/>
  <c r="E32"/>
  <c r="M32" s="1"/>
  <c r="AB31"/>
  <c r="AA31"/>
  <c r="Z31"/>
  <c r="Y31"/>
  <c r="E31"/>
  <c r="M31" s="1"/>
  <c r="AB30"/>
  <c r="AA30"/>
  <c r="Z30"/>
  <c r="Y30"/>
  <c r="O30"/>
  <c r="N30"/>
  <c r="E30"/>
  <c r="M30" s="1"/>
  <c r="AB29"/>
  <c r="AA29"/>
  <c r="Z29"/>
  <c r="Y29"/>
  <c r="O29"/>
  <c r="G29"/>
  <c r="F29"/>
  <c r="AB28"/>
  <c r="AA28"/>
  <c r="Z28"/>
  <c r="Y28"/>
  <c r="AB27"/>
  <c r="AA27"/>
  <c r="Z27"/>
  <c r="Y27"/>
  <c r="AB26"/>
  <c r="AA26"/>
  <c r="Z26"/>
  <c r="Y26"/>
  <c r="O26"/>
  <c r="N26"/>
  <c r="M26"/>
  <c r="AB25"/>
  <c r="AA25"/>
  <c r="Z25"/>
  <c r="Y25"/>
  <c r="O25"/>
  <c r="N25"/>
  <c r="M25"/>
  <c r="AB24"/>
  <c r="AA24"/>
  <c r="Z24"/>
  <c r="Y24"/>
  <c r="G24"/>
  <c r="O24" s="1"/>
  <c r="F24"/>
  <c r="N24" s="1"/>
  <c r="E24"/>
  <c r="M24" s="1"/>
  <c r="AB23"/>
  <c r="AA23"/>
  <c r="Z23"/>
  <c r="Y23"/>
  <c r="O23"/>
  <c r="N23"/>
  <c r="E23"/>
  <c r="AB22"/>
  <c r="AA22"/>
  <c r="Z22"/>
  <c r="Y22"/>
  <c r="O22"/>
  <c r="N22"/>
  <c r="M22"/>
  <c r="AB21"/>
  <c r="AA21"/>
  <c r="Z21"/>
  <c r="Y21"/>
  <c r="G21"/>
  <c r="O21" s="1"/>
  <c r="F21"/>
  <c r="N21" s="1"/>
  <c r="AB20"/>
  <c r="AA20"/>
  <c r="Z20"/>
  <c r="Y20"/>
  <c r="O20"/>
  <c r="N20"/>
  <c r="M20"/>
  <c r="E20"/>
  <c r="AB19"/>
  <c r="AA19"/>
  <c r="Z19"/>
  <c r="Y19"/>
  <c r="G19"/>
  <c r="F19"/>
  <c r="F18" s="1"/>
  <c r="E19"/>
  <c r="AB18"/>
  <c r="AA18"/>
  <c r="Z18"/>
  <c r="Y18"/>
  <c r="AB17"/>
  <c r="AA17"/>
  <c r="Z17"/>
  <c r="Y17"/>
  <c r="O17"/>
  <c r="N17"/>
  <c r="M17"/>
  <c r="AB16"/>
  <c r="AA16"/>
  <c r="Z16"/>
  <c r="Y16"/>
  <c r="M16"/>
  <c r="G16"/>
  <c r="O16" s="1"/>
  <c r="F16"/>
  <c r="N16" s="1"/>
  <c r="E16"/>
  <c r="AB15"/>
  <c r="AA15"/>
  <c r="Z15"/>
  <c r="Y15"/>
  <c r="AB14"/>
  <c r="AA14"/>
  <c r="Z14"/>
  <c r="Y14"/>
  <c r="J1121" i="26"/>
  <c r="I1121"/>
  <c r="H1121"/>
  <c r="G1121"/>
  <c r="F1121"/>
  <c r="E1121"/>
  <c r="J1120"/>
  <c r="I1120"/>
  <c r="H1120"/>
  <c r="G1120"/>
  <c r="F1120"/>
  <c r="E1120"/>
  <c r="J1119"/>
  <c r="I1119"/>
  <c r="H1119"/>
  <c r="G1119"/>
  <c r="F1119"/>
  <c r="E1119"/>
  <c r="J1118"/>
  <c r="I1118"/>
  <c r="H1118"/>
  <c r="G1118"/>
  <c r="F1118"/>
  <c r="E1118"/>
  <c r="G1114"/>
  <c r="F1114"/>
  <c r="E1114"/>
  <c r="J1113"/>
  <c r="I1113"/>
  <c r="H1113"/>
  <c r="G1113"/>
  <c r="F1113"/>
  <c r="E1113"/>
  <c r="G1108"/>
  <c r="F1108"/>
  <c r="E1108"/>
  <c r="F1091"/>
  <c r="G1089"/>
  <c r="G1091" s="1"/>
  <c r="F1089"/>
  <c r="E1089"/>
  <c r="E1091" s="1"/>
  <c r="G1087"/>
  <c r="F1087"/>
  <c r="E1087"/>
  <c r="Q1082"/>
  <c r="P1082"/>
  <c r="O1082"/>
  <c r="Q1081"/>
  <c r="P1081"/>
  <c r="O1081"/>
  <c r="Q1080"/>
  <c r="P1080"/>
  <c r="O1080"/>
  <c r="Q1079"/>
  <c r="P1079"/>
  <c r="O1079"/>
  <c r="Q1078"/>
  <c r="P1078"/>
  <c r="O1078"/>
  <c r="Q1077"/>
  <c r="P1077"/>
  <c r="O1077"/>
  <c r="Q1076"/>
  <c r="P1076"/>
  <c r="O1076"/>
  <c r="Q1075"/>
  <c r="P1075"/>
  <c r="O1075"/>
  <c r="Q1074"/>
  <c r="P1074"/>
  <c r="O1074"/>
  <c r="Q1073"/>
  <c r="P1073"/>
  <c r="O1073"/>
  <c r="Q1072"/>
  <c r="P1072"/>
  <c r="O1072"/>
  <c r="Q1071"/>
  <c r="P1071"/>
  <c r="O1071"/>
  <c r="Q1070"/>
  <c r="P1070"/>
  <c r="O1070"/>
  <c r="Q1069"/>
  <c r="P1069"/>
  <c r="O1069"/>
  <c r="O1083" s="1"/>
  <c r="Q1068"/>
  <c r="P1068"/>
  <c r="O1068"/>
  <c r="AC1066"/>
  <c r="AB1066"/>
  <c r="AA1066"/>
  <c r="Z1066"/>
  <c r="Y1066"/>
  <c r="X1066"/>
  <c r="W1066"/>
  <c r="V1066"/>
  <c r="U1066"/>
  <c r="AG1065"/>
  <c r="AF1065"/>
  <c r="AE1065"/>
  <c r="AD1065"/>
  <c r="R1065"/>
  <c r="K1065"/>
  <c r="J1065"/>
  <c r="T1065" s="1"/>
  <c r="I1065"/>
  <c r="S1065" s="1"/>
  <c r="G1065"/>
  <c r="F1065"/>
  <c r="F1064" s="1"/>
  <c r="AG1064"/>
  <c r="AF1064"/>
  <c r="AE1064"/>
  <c r="AD1064"/>
  <c r="J1064"/>
  <c r="T1064" s="1"/>
  <c r="H1064"/>
  <c r="R1064" s="1"/>
  <c r="G1064"/>
  <c r="E1064"/>
  <c r="AG1063"/>
  <c r="AF1063"/>
  <c r="AE1063"/>
  <c r="AD1063"/>
  <c r="R1063"/>
  <c r="J1063"/>
  <c r="T1063" s="1"/>
  <c r="I1063"/>
  <c r="S1063" s="1"/>
  <c r="H1063"/>
  <c r="H1062" s="1"/>
  <c r="R1062" s="1"/>
  <c r="E1063"/>
  <c r="AG1062"/>
  <c r="AF1062"/>
  <c r="AE1062"/>
  <c r="AD1062"/>
  <c r="I1062"/>
  <c r="G1062"/>
  <c r="F1062"/>
  <c r="E1062"/>
  <c r="K1062" s="1"/>
  <c r="AG1061"/>
  <c r="AF1061"/>
  <c r="AE1061"/>
  <c r="AD1061"/>
  <c r="T1061"/>
  <c r="S1061"/>
  <c r="M1061"/>
  <c r="L1061"/>
  <c r="H1061"/>
  <c r="R1061" s="1"/>
  <c r="AG1060"/>
  <c r="AF1060"/>
  <c r="AE1060"/>
  <c r="AD1060"/>
  <c r="M1060"/>
  <c r="J1060"/>
  <c r="T1060" s="1"/>
  <c r="I1060"/>
  <c r="S1060" s="1"/>
  <c r="H1060"/>
  <c r="R1060" s="1"/>
  <c r="G1060"/>
  <c r="F1060"/>
  <c r="L1060" s="1"/>
  <c r="E1060"/>
  <c r="AG1059"/>
  <c r="AF1059"/>
  <c r="AE1059"/>
  <c r="AD1059"/>
  <c r="T1059"/>
  <c r="S1059"/>
  <c r="M1059"/>
  <c r="L1059"/>
  <c r="H1059"/>
  <c r="AG1058"/>
  <c r="AF1058"/>
  <c r="AE1058"/>
  <c r="AD1058"/>
  <c r="S1058"/>
  <c r="J1058"/>
  <c r="T1058" s="1"/>
  <c r="I1058"/>
  <c r="G1058"/>
  <c r="F1058"/>
  <c r="F1055" s="1"/>
  <c r="E1058"/>
  <c r="AG1057"/>
  <c r="AF1057"/>
  <c r="AE1057"/>
  <c r="AD1057"/>
  <c r="T1057"/>
  <c r="S1057"/>
  <c r="R1057"/>
  <c r="M1057"/>
  <c r="L1057"/>
  <c r="K1057"/>
  <c r="AG1056"/>
  <c r="AF1056"/>
  <c r="AE1056"/>
  <c r="AD1056"/>
  <c r="J1056"/>
  <c r="T1056" s="1"/>
  <c r="I1056"/>
  <c r="S1056" s="1"/>
  <c r="H1056"/>
  <c r="R1056" s="1"/>
  <c r="G1056"/>
  <c r="F1056"/>
  <c r="E1056"/>
  <c r="AG1055"/>
  <c r="AF1055"/>
  <c r="AE1055"/>
  <c r="AD1055"/>
  <c r="AG1054"/>
  <c r="AF1054"/>
  <c r="AE1054"/>
  <c r="AD1054"/>
  <c r="T1054"/>
  <c r="S1054"/>
  <c r="M1054"/>
  <c r="L1054"/>
  <c r="K1054"/>
  <c r="H1054"/>
  <c r="R1054" s="1"/>
  <c r="AG1053"/>
  <c r="AF1053"/>
  <c r="AE1053"/>
  <c r="AD1053"/>
  <c r="T1053"/>
  <c r="L1053"/>
  <c r="J1053"/>
  <c r="I1053"/>
  <c r="S1053" s="1"/>
  <c r="G1053"/>
  <c r="G1052" s="1"/>
  <c r="G1051" s="1"/>
  <c r="G1050" s="1"/>
  <c r="F1053"/>
  <c r="E1053"/>
  <c r="E1052" s="1"/>
  <c r="AG1052"/>
  <c r="AF1052"/>
  <c r="AE1052"/>
  <c r="AD1052"/>
  <c r="J1052"/>
  <c r="T1052" s="1"/>
  <c r="F1052"/>
  <c r="F1051" s="1"/>
  <c r="F1050" s="1"/>
  <c r="AG1051"/>
  <c r="AF1051"/>
  <c r="AE1051"/>
  <c r="AD1051"/>
  <c r="E1051"/>
  <c r="E1050" s="1"/>
  <c r="AG1050"/>
  <c r="AF1050"/>
  <c r="AE1050"/>
  <c r="AD1050"/>
  <c r="AG1049"/>
  <c r="AF1049"/>
  <c r="AE1049"/>
  <c r="AD1049"/>
  <c r="T1049"/>
  <c r="S1049"/>
  <c r="R1049"/>
  <c r="M1049"/>
  <c r="L1049"/>
  <c r="K1049"/>
  <c r="AG1048"/>
  <c r="AF1048"/>
  <c r="AE1048"/>
  <c r="AD1048"/>
  <c r="J1048"/>
  <c r="T1048" s="1"/>
  <c r="I1048"/>
  <c r="I1047" s="1"/>
  <c r="H1048"/>
  <c r="R1048" s="1"/>
  <c r="G1048"/>
  <c r="G1047" s="1"/>
  <c r="F1048"/>
  <c r="E1048"/>
  <c r="AG1047"/>
  <c r="AF1047"/>
  <c r="AE1047"/>
  <c r="AD1047"/>
  <c r="J1047"/>
  <c r="T1047" s="1"/>
  <c r="H1047"/>
  <c r="R1047" s="1"/>
  <c r="F1047"/>
  <c r="AG1046"/>
  <c r="AF1046"/>
  <c r="AE1046"/>
  <c r="AD1046"/>
  <c r="T1046"/>
  <c r="S1046"/>
  <c r="R1046"/>
  <c r="M1046"/>
  <c r="L1046"/>
  <c r="K1046"/>
  <c r="AG1045"/>
  <c r="AF1045"/>
  <c r="AE1045"/>
  <c r="AD1045"/>
  <c r="T1045"/>
  <c r="S1045"/>
  <c r="R1045"/>
  <c r="M1045"/>
  <c r="L1045"/>
  <c r="K1045"/>
  <c r="AG1044"/>
  <c r="AF1044"/>
  <c r="AE1044"/>
  <c r="AD1044"/>
  <c r="K1044"/>
  <c r="J1044"/>
  <c r="T1044" s="1"/>
  <c r="I1044"/>
  <c r="L1044" s="1"/>
  <c r="H1044"/>
  <c r="R1044" s="1"/>
  <c r="G1044"/>
  <c r="G1043" s="1"/>
  <c r="G1042" s="1"/>
  <c r="F1044"/>
  <c r="E1044"/>
  <c r="E1043" s="1"/>
  <c r="AG1043"/>
  <c r="AF1043"/>
  <c r="AE1043"/>
  <c r="AD1043"/>
  <c r="J1043"/>
  <c r="T1043" s="1"/>
  <c r="H1043"/>
  <c r="F1043"/>
  <c r="F1042" s="1"/>
  <c r="AG1042"/>
  <c r="AF1042"/>
  <c r="AE1042"/>
  <c r="AD1042"/>
  <c r="AG1041"/>
  <c r="AF1041"/>
  <c r="AE1041"/>
  <c r="AD1041"/>
  <c r="T1041"/>
  <c r="S1041"/>
  <c r="M1041"/>
  <c r="L1041"/>
  <c r="H1041"/>
  <c r="H1040" s="1"/>
  <c r="AG1040"/>
  <c r="AF1040"/>
  <c r="AE1040"/>
  <c r="AD1040"/>
  <c r="M1040"/>
  <c r="J1040"/>
  <c r="T1040" s="1"/>
  <c r="I1040"/>
  <c r="G1040"/>
  <c r="G1039" s="1"/>
  <c r="G1038" s="1"/>
  <c r="F1040"/>
  <c r="E1040"/>
  <c r="AG1039"/>
  <c r="AF1039"/>
  <c r="AE1039"/>
  <c r="AD1039"/>
  <c r="M1039"/>
  <c r="J1039"/>
  <c r="T1039" s="1"/>
  <c r="F1039"/>
  <c r="F1038" s="1"/>
  <c r="E1039"/>
  <c r="E1038" s="1"/>
  <c r="AG1038"/>
  <c r="AF1038"/>
  <c r="AE1038"/>
  <c r="AD1038"/>
  <c r="AG1037"/>
  <c r="AF1037"/>
  <c r="AE1037"/>
  <c r="AD1037"/>
  <c r="T1037"/>
  <c r="S1037"/>
  <c r="R1037"/>
  <c r="M1037"/>
  <c r="L1037"/>
  <c r="K1037"/>
  <c r="AG1036"/>
  <c r="AF1036"/>
  <c r="AE1036"/>
  <c r="AD1036"/>
  <c r="L1036"/>
  <c r="J1036"/>
  <c r="M1036" s="1"/>
  <c r="I1036"/>
  <c r="S1036" s="1"/>
  <c r="H1036"/>
  <c r="G1036"/>
  <c r="G1035" s="1"/>
  <c r="G1034" s="1"/>
  <c r="G1033" s="1"/>
  <c r="F1036"/>
  <c r="E1036"/>
  <c r="AG1035"/>
  <c r="AF1035"/>
  <c r="AE1035"/>
  <c r="AD1035"/>
  <c r="J1035"/>
  <c r="I1035"/>
  <c r="S1035" s="1"/>
  <c r="F1035"/>
  <c r="E1035"/>
  <c r="E1034" s="1"/>
  <c r="AG1034"/>
  <c r="AF1034"/>
  <c r="AE1034"/>
  <c r="AD1034"/>
  <c r="AG1033"/>
  <c r="AF1033"/>
  <c r="AE1033"/>
  <c r="AD1033"/>
  <c r="AG1032"/>
  <c r="AF1032"/>
  <c r="AE1032"/>
  <c r="AD1032"/>
  <c r="AG1031"/>
  <c r="AF1031"/>
  <c r="AE1031"/>
  <c r="AD1031"/>
  <c r="T1031"/>
  <c r="S1031"/>
  <c r="R1031"/>
  <c r="M1031"/>
  <c r="L1031"/>
  <c r="K1031"/>
  <c r="AG1030"/>
  <c r="AF1030"/>
  <c r="AE1030"/>
  <c r="AD1030"/>
  <c r="J1030"/>
  <c r="T1030" s="1"/>
  <c r="I1030"/>
  <c r="S1030" s="1"/>
  <c r="H1030"/>
  <c r="R1030" s="1"/>
  <c r="G1030"/>
  <c r="G1029" s="1"/>
  <c r="M1029" s="1"/>
  <c r="F1030"/>
  <c r="E1030"/>
  <c r="K1030" s="1"/>
  <c r="AG1029"/>
  <c r="AF1029"/>
  <c r="AE1029"/>
  <c r="AD1029"/>
  <c r="J1029"/>
  <c r="T1029" s="1"/>
  <c r="I1029"/>
  <c r="S1029" s="1"/>
  <c r="H1029"/>
  <c r="R1029" s="1"/>
  <c r="F1029"/>
  <c r="E1029"/>
  <c r="K1029" s="1"/>
  <c r="AG1028"/>
  <c r="AF1028"/>
  <c r="AE1028"/>
  <c r="AD1028"/>
  <c r="T1028"/>
  <c r="S1028"/>
  <c r="R1028"/>
  <c r="M1028"/>
  <c r="L1028"/>
  <c r="K1028"/>
  <c r="AG1027"/>
  <c r="AF1027"/>
  <c r="AE1027"/>
  <c r="AD1027"/>
  <c r="S1027"/>
  <c r="J1027"/>
  <c r="I1027"/>
  <c r="H1027"/>
  <c r="R1027" s="1"/>
  <c r="G1027"/>
  <c r="F1027"/>
  <c r="F1026" s="1"/>
  <c r="E1027"/>
  <c r="AG1026"/>
  <c r="AF1026"/>
  <c r="AE1026"/>
  <c r="AD1026"/>
  <c r="I1026"/>
  <c r="S1026" s="1"/>
  <c r="G1026"/>
  <c r="E1026"/>
  <c r="AG1025"/>
  <c r="AF1025"/>
  <c r="AE1025"/>
  <c r="AD1025"/>
  <c r="T1025"/>
  <c r="S1025"/>
  <c r="R1025"/>
  <c r="M1025"/>
  <c r="L1025"/>
  <c r="K1025"/>
  <c r="AG1024"/>
  <c r="AF1024"/>
  <c r="AE1024"/>
  <c r="AD1024"/>
  <c r="T1024"/>
  <c r="S1024"/>
  <c r="R1024"/>
  <c r="M1024"/>
  <c r="L1024"/>
  <c r="K1024"/>
  <c r="AG1023"/>
  <c r="AF1023"/>
  <c r="AE1023"/>
  <c r="AD1023"/>
  <c r="S1023"/>
  <c r="J1023"/>
  <c r="T1023" s="1"/>
  <c r="I1023"/>
  <c r="H1023"/>
  <c r="G1023"/>
  <c r="F1023"/>
  <c r="F1022" s="1"/>
  <c r="F1016" s="1"/>
  <c r="E1023"/>
  <c r="AG1022"/>
  <c r="AF1022"/>
  <c r="AE1022"/>
  <c r="AD1022"/>
  <c r="I1022"/>
  <c r="G1022"/>
  <c r="E1022"/>
  <c r="E1016" s="1"/>
  <c r="AG1021"/>
  <c r="AF1021"/>
  <c r="AE1021"/>
  <c r="AD1021"/>
  <c r="T1021"/>
  <c r="S1021"/>
  <c r="R1021"/>
  <c r="M1021"/>
  <c r="L1021"/>
  <c r="K1021"/>
  <c r="AG1020"/>
  <c r="AF1020"/>
  <c r="AE1020"/>
  <c r="AD1020"/>
  <c r="T1020"/>
  <c r="S1020"/>
  <c r="R1020"/>
  <c r="M1020"/>
  <c r="L1020"/>
  <c r="K1020"/>
  <c r="AG1019"/>
  <c r="AF1019"/>
  <c r="AE1019"/>
  <c r="AD1019"/>
  <c r="T1019"/>
  <c r="S1019"/>
  <c r="R1019"/>
  <c r="M1019"/>
  <c r="L1019"/>
  <c r="K1019"/>
  <c r="AG1018"/>
  <c r="AF1018"/>
  <c r="AE1018"/>
  <c r="AD1018"/>
  <c r="J1018"/>
  <c r="T1018" s="1"/>
  <c r="I1018"/>
  <c r="S1018" s="1"/>
  <c r="H1018"/>
  <c r="R1018" s="1"/>
  <c r="G1018"/>
  <c r="G1017" s="1"/>
  <c r="M1017" s="1"/>
  <c r="F1018"/>
  <c r="E1018"/>
  <c r="K1018" s="1"/>
  <c r="AG1017"/>
  <c r="AF1017"/>
  <c r="AE1017"/>
  <c r="AD1017"/>
  <c r="J1017"/>
  <c r="T1017" s="1"/>
  <c r="I1017"/>
  <c r="S1017" s="1"/>
  <c r="H1017"/>
  <c r="R1017" s="1"/>
  <c r="F1017"/>
  <c r="E1017"/>
  <c r="K1017" s="1"/>
  <c r="AG1016"/>
  <c r="AF1016"/>
  <c r="AE1016"/>
  <c r="AD1016"/>
  <c r="AG1015"/>
  <c r="AF1015"/>
  <c r="AE1015"/>
  <c r="AD1015"/>
  <c r="T1015"/>
  <c r="S1015"/>
  <c r="R1015"/>
  <c r="M1015"/>
  <c r="L1015"/>
  <c r="K1015"/>
  <c r="AG1014"/>
  <c r="AF1014"/>
  <c r="AE1014"/>
  <c r="AD1014"/>
  <c r="S1014"/>
  <c r="J1014"/>
  <c r="I1014"/>
  <c r="H1014"/>
  <c r="R1014" s="1"/>
  <c r="G1014"/>
  <c r="F1014"/>
  <c r="F1013" s="1"/>
  <c r="E1014"/>
  <c r="AG1013"/>
  <c r="AF1013"/>
  <c r="AE1013"/>
  <c r="AD1013"/>
  <c r="I1013"/>
  <c r="S1013" s="1"/>
  <c r="G1013"/>
  <c r="E1013"/>
  <c r="AG1012"/>
  <c r="AF1012"/>
  <c r="AE1012"/>
  <c r="AD1012"/>
  <c r="T1012"/>
  <c r="S1012"/>
  <c r="R1012"/>
  <c r="M1012"/>
  <c r="L1012"/>
  <c r="K1012"/>
  <c r="AG1011"/>
  <c r="AF1011"/>
  <c r="AE1011"/>
  <c r="AD1011"/>
  <c r="J1011"/>
  <c r="T1011" s="1"/>
  <c r="I1011"/>
  <c r="S1011" s="1"/>
  <c r="H1011"/>
  <c r="R1011" s="1"/>
  <c r="G1011"/>
  <c r="M1011" s="1"/>
  <c r="F1011"/>
  <c r="E1011"/>
  <c r="K1011" s="1"/>
  <c r="AG1010"/>
  <c r="AF1010"/>
  <c r="AE1010"/>
  <c r="AD1010"/>
  <c r="J1010"/>
  <c r="T1010" s="1"/>
  <c r="I1010"/>
  <c r="S1010" s="1"/>
  <c r="H1010"/>
  <c r="R1010" s="1"/>
  <c r="G1010"/>
  <c r="M1010" s="1"/>
  <c r="F1010"/>
  <c r="E1010"/>
  <c r="K1010" s="1"/>
  <c r="AG1009"/>
  <c r="AF1009"/>
  <c r="AE1009"/>
  <c r="AD1009"/>
  <c r="T1009"/>
  <c r="S1009"/>
  <c r="R1009"/>
  <c r="M1009"/>
  <c r="L1009"/>
  <c r="K1009"/>
  <c r="AG1008"/>
  <c r="AF1008"/>
  <c r="AE1008"/>
  <c r="AD1008"/>
  <c r="S1008"/>
  <c r="J1008"/>
  <c r="T1008" s="1"/>
  <c r="I1008"/>
  <c r="H1008"/>
  <c r="G1008"/>
  <c r="F1008"/>
  <c r="F1007" s="1"/>
  <c r="E1008"/>
  <c r="AG1007"/>
  <c r="AF1007"/>
  <c r="AE1007"/>
  <c r="AD1007"/>
  <c r="I1007"/>
  <c r="G1007"/>
  <c r="E1007"/>
  <c r="AG1006"/>
  <c r="AF1006"/>
  <c r="AE1006"/>
  <c r="AD1006"/>
  <c r="T1006"/>
  <c r="S1006"/>
  <c r="R1006"/>
  <c r="M1006"/>
  <c r="L1006"/>
  <c r="K1006"/>
  <c r="AG1005"/>
  <c r="AF1005"/>
  <c r="AE1005"/>
  <c r="AD1005"/>
  <c r="J1005"/>
  <c r="T1005" s="1"/>
  <c r="I1005"/>
  <c r="S1005" s="1"/>
  <c r="H1005"/>
  <c r="R1005" s="1"/>
  <c r="G1005"/>
  <c r="G1002" s="1"/>
  <c r="G1001" s="1"/>
  <c r="F1005"/>
  <c r="E1005"/>
  <c r="K1005" s="1"/>
  <c r="AG1004"/>
  <c r="AF1004"/>
  <c r="AE1004"/>
  <c r="AD1004"/>
  <c r="T1004"/>
  <c r="S1004"/>
  <c r="R1004"/>
  <c r="M1004"/>
  <c r="L1004"/>
  <c r="K1004"/>
  <c r="AG1003"/>
  <c r="AF1003"/>
  <c r="AE1003"/>
  <c r="AD1003"/>
  <c r="S1003"/>
  <c r="J1003"/>
  <c r="I1003"/>
  <c r="I1117" s="1"/>
  <c r="I1122" s="1"/>
  <c r="I1129" s="1"/>
  <c r="H1003"/>
  <c r="H1117" s="1"/>
  <c r="G1003"/>
  <c r="G1117" s="1"/>
  <c r="G1122" s="1"/>
  <c r="F1003"/>
  <c r="F1117" s="1"/>
  <c r="F1122" s="1"/>
  <c r="E1003"/>
  <c r="E1117" s="1"/>
  <c r="E1122" s="1"/>
  <c r="AG1002"/>
  <c r="AF1002"/>
  <c r="AE1002"/>
  <c r="AD1002"/>
  <c r="H1002"/>
  <c r="R1002" s="1"/>
  <c r="AG1001"/>
  <c r="AF1001"/>
  <c r="AE1001"/>
  <c r="AD1001"/>
  <c r="AG1000"/>
  <c r="AF1000"/>
  <c r="AE1000"/>
  <c r="AD1000"/>
  <c r="T1000"/>
  <c r="S1000"/>
  <c r="R1000"/>
  <c r="M1000"/>
  <c r="L1000"/>
  <c r="K1000"/>
  <c r="AG999"/>
  <c r="AF999"/>
  <c r="AE999"/>
  <c r="AD999"/>
  <c r="R999"/>
  <c r="J999"/>
  <c r="T999" s="1"/>
  <c r="I999"/>
  <c r="S999" s="1"/>
  <c r="H999"/>
  <c r="H998" s="1"/>
  <c r="R998" s="1"/>
  <c r="G999"/>
  <c r="F999"/>
  <c r="E999"/>
  <c r="AG998"/>
  <c r="AF998"/>
  <c r="AE998"/>
  <c r="AD998"/>
  <c r="J998"/>
  <c r="T998" s="1"/>
  <c r="I998"/>
  <c r="S998" s="1"/>
  <c r="G998"/>
  <c r="F998"/>
  <c r="E998"/>
  <c r="AG997"/>
  <c r="AF997"/>
  <c r="AE997"/>
  <c r="AD997"/>
  <c r="T997"/>
  <c r="S997"/>
  <c r="R997"/>
  <c r="M997"/>
  <c r="L997"/>
  <c r="K997"/>
  <c r="AG996"/>
  <c r="AF996"/>
  <c r="AE996"/>
  <c r="AD996"/>
  <c r="T996"/>
  <c r="K996"/>
  <c r="J996"/>
  <c r="I996"/>
  <c r="L996" s="1"/>
  <c r="H996"/>
  <c r="R996" s="1"/>
  <c r="G996"/>
  <c r="F996"/>
  <c r="E996"/>
  <c r="E995" s="1"/>
  <c r="AG995"/>
  <c r="AF995"/>
  <c r="AE995"/>
  <c r="AD995"/>
  <c r="J995"/>
  <c r="T995" s="1"/>
  <c r="H995"/>
  <c r="F995"/>
  <c r="AG994"/>
  <c r="AF994"/>
  <c r="AE994"/>
  <c r="AD994"/>
  <c r="T994"/>
  <c r="S994"/>
  <c r="R994"/>
  <c r="M994"/>
  <c r="L994"/>
  <c r="K994"/>
  <c r="AG993"/>
  <c r="AF993"/>
  <c r="AE993"/>
  <c r="AD993"/>
  <c r="J993"/>
  <c r="I993"/>
  <c r="H993"/>
  <c r="R993" s="1"/>
  <c r="G993"/>
  <c r="F993"/>
  <c r="E993"/>
  <c r="AG992"/>
  <c r="AF992"/>
  <c r="AE992"/>
  <c r="AD992"/>
  <c r="J992"/>
  <c r="I992"/>
  <c r="H992"/>
  <c r="R992" s="1"/>
  <c r="G992"/>
  <c r="F992"/>
  <c r="F988" s="1"/>
  <c r="E992"/>
  <c r="AG991"/>
  <c r="AF991"/>
  <c r="AE991"/>
  <c r="AD991"/>
  <c r="T991"/>
  <c r="S991"/>
  <c r="R991"/>
  <c r="M991"/>
  <c r="L991"/>
  <c r="K991"/>
  <c r="AG990"/>
  <c r="AF990"/>
  <c r="AE990"/>
  <c r="AD990"/>
  <c r="T990"/>
  <c r="J990"/>
  <c r="I990"/>
  <c r="H990"/>
  <c r="R990" s="1"/>
  <c r="G990"/>
  <c r="M990" s="1"/>
  <c r="F990"/>
  <c r="E990"/>
  <c r="K990" s="1"/>
  <c r="AG989"/>
  <c r="AF989"/>
  <c r="AE989"/>
  <c r="AD989"/>
  <c r="J989"/>
  <c r="T989" s="1"/>
  <c r="H989"/>
  <c r="R989" s="1"/>
  <c r="F989"/>
  <c r="E989"/>
  <c r="E988" s="1"/>
  <c r="AG988"/>
  <c r="AF988"/>
  <c r="AE988"/>
  <c r="AD988"/>
  <c r="AG987"/>
  <c r="AF987"/>
  <c r="AE987"/>
  <c r="AD987"/>
  <c r="AG986"/>
  <c r="AF986"/>
  <c r="AE986"/>
  <c r="AD986"/>
  <c r="T986"/>
  <c r="S986"/>
  <c r="R986"/>
  <c r="M986"/>
  <c r="L986"/>
  <c r="K986"/>
  <c r="AG985"/>
  <c r="AF985"/>
  <c r="AE985"/>
  <c r="AD985"/>
  <c r="J985"/>
  <c r="T985" s="1"/>
  <c r="I985"/>
  <c r="H985"/>
  <c r="R985" s="1"/>
  <c r="G985"/>
  <c r="F985"/>
  <c r="E985"/>
  <c r="AG984"/>
  <c r="AF984"/>
  <c r="AE984"/>
  <c r="AD984"/>
  <c r="J984"/>
  <c r="T984" s="1"/>
  <c r="I984"/>
  <c r="H984"/>
  <c r="R984" s="1"/>
  <c r="G984"/>
  <c r="F984"/>
  <c r="F983" s="1"/>
  <c r="F982" s="1"/>
  <c r="E984"/>
  <c r="AG983"/>
  <c r="AF983"/>
  <c r="AE983"/>
  <c r="AD983"/>
  <c r="I983"/>
  <c r="H983"/>
  <c r="H982" s="1"/>
  <c r="R982" s="1"/>
  <c r="G983"/>
  <c r="E983"/>
  <c r="AG982"/>
  <c r="AF982"/>
  <c r="AE982"/>
  <c r="AD982"/>
  <c r="I982"/>
  <c r="G982"/>
  <c r="E982"/>
  <c r="AG981"/>
  <c r="AF981"/>
  <c r="AE981"/>
  <c r="AD981"/>
  <c r="AG980"/>
  <c r="AF980"/>
  <c r="AE980"/>
  <c r="AD980"/>
  <c r="T980"/>
  <c r="S980"/>
  <c r="R980"/>
  <c r="M980"/>
  <c r="L980"/>
  <c r="K980"/>
  <c r="AG979"/>
  <c r="AF979"/>
  <c r="AE979"/>
  <c r="AD979"/>
  <c r="K979"/>
  <c r="J979"/>
  <c r="T979" s="1"/>
  <c r="I979"/>
  <c r="L979" s="1"/>
  <c r="H979"/>
  <c r="R979" s="1"/>
  <c r="G979"/>
  <c r="M979" s="1"/>
  <c r="F979"/>
  <c r="F978" s="1"/>
  <c r="E979"/>
  <c r="AG978"/>
  <c r="AF978"/>
  <c r="AE978"/>
  <c r="AD978"/>
  <c r="J978"/>
  <c r="T978" s="1"/>
  <c r="H978"/>
  <c r="R978" s="1"/>
  <c r="E978"/>
  <c r="K978" s="1"/>
  <c r="AG977"/>
  <c r="AF977"/>
  <c r="AE977"/>
  <c r="AD977"/>
  <c r="T977"/>
  <c r="S977"/>
  <c r="R977"/>
  <c r="M977"/>
  <c r="L977"/>
  <c r="K977"/>
  <c r="AG976"/>
  <c r="AF976"/>
  <c r="AE976"/>
  <c r="AD976"/>
  <c r="J976"/>
  <c r="I976"/>
  <c r="H976"/>
  <c r="R976" s="1"/>
  <c r="G976"/>
  <c r="F976"/>
  <c r="F975" s="1"/>
  <c r="F974" s="1"/>
  <c r="F973" s="1"/>
  <c r="E976"/>
  <c r="AG975"/>
  <c r="AF975"/>
  <c r="AE975"/>
  <c r="AD975"/>
  <c r="H975"/>
  <c r="G975"/>
  <c r="AG974"/>
  <c r="AF974"/>
  <c r="AE974"/>
  <c r="AD974"/>
  <c r="AG973"/>
  <c r="AF973"/>
  <c r="AE973"/>
  <c r="AD973"/>
  <c r="AG972"/>
  <c r="AF972"/>
  <c r="AE972"/>
  <c r="AD972"/>
  <c r="T972"/>
  <c r="S972"/>
  <c r="R972"/>
  <c r="M972"/>
  <c r="L972"/>
  <c r="K972"/>
  <c r="AG971"/>
  <c r="AF971"/>
  <c r="AE971"/>
  <c r="AD971"/>
  <c r="T971"/>
  <c r="J971"/>
  <c r="I971"/>
  <c r="H971"/>
  <c r="R971" s="1"/>
  <c r="G971"/>
  <c r="M971" s="1"/>
  <c r="F971"/>
  <c r="E971"/>
  <c r="AG970"/>
  <c r="AF970"/>
  <c r="AE970"/>
  <c r="AD970"/>
  <c r="J970"/>
  <c r="T970" s="1"/>
  <c r="H970"/>
  <c r="F970"/>
  <c r="AG969"/>
  <c r="AF969"/>
  <c r="AE969"/>
  <c r="AD969"/>
  <c r="J969"/>
  <c r="T969" s="1"/>
  <c r="F969"/>
  <c r="AG968"/>
  <c r="AF968"/>
  <c r="AE968"/>
  <c r="AD968"/>
  <c r="F968"/>
  <c r="AG967"/>
  <c r="AF967"/>
  <c r="AE967"/>
  <c r="AD967"/>
  <c r="T967"/>
  <c r="S967"/>
  <c r="R967"/>
  <c r="M967"/>
  <c r="L967"/>
  <c r="K967"/>
  <c r="AG966"/>
  <c r="AF966"/>
  <c r="AE966"/>
  <c r="AD966"/>
  <c r="J966"/>
  <c r="T966" s="1"/>
  <c r="I966"/>
  <c r="L966" s="1"/>
  <c r="H966"/>
  <c r="R966" s="1"/>
  <c r="G966"/>
  <c r="M966" s="1"/>
  <c r="F966"/>
  <c r="E966"/>
  <c r="K966" s="1"/>
  <c r="AG965"/>
  <c r="AF965"/>
  <c r="AE965"/>
  <c r="AD965"/>
  <c r="J965"/>
  <c r="T965" s="1"/>
  <c r="I965"/>
  <c r="L965" s="1"/>
  <c r="H965"/>
  <c r="R965" s="1"/>
  <c r="G965"/>
  <c r="M965" s="1"/>
  <c r="F965"/>
  <c r="E965"/>
  <c r="K965" s="1"/>
  <c r="AG964"/>
  <c r="AF964"/>
  <c r="AE964"/>
  <c r="AD964"/>
  <c r="T964"/>
  <c r="S964"/>
  <c r="R964"/>
  <c r="M964"/>
  <c r="L964"/>
  <c r="K964"/>
  <c r="AG963"/>
  <c r="AF963"/>
  <c r="AE963"/>
  <c r="AD963"/>
  <c r="K963"/>
  <c r="J963"/>
  <c r="T963" s="1"/>
  <c r="I963"/>
  <c r="L963" s="1"/>
  <c r="H963"/>
  <c r="R963" s="1"/>
  <c r="G963"/>
  <c r="M963" s="1"/>
  <c r="F963"/>
  <c r="E963"/>
  <c r="AG962"/>
  <c r="AF962"/>
  <c r="AE962"/>
  <c r="AD962"/>
  <c r="J962"/>
  <c r="T962" s="1"/>
  <c r="H962"/>
  <c r="R962" s="1"/>
  <c r="F962"/>
  <c r="E962"/>
  <c r="K962" s="1"/>
  <c r="AG961"/>
  <c r="AF961"/>
  <c r="AE961"/>
  <c r="AD961"/>
  <c r="T961"/>
  <c r="S961"/>
  <c r="R961"/>
  <c r="M961"/>
  <c r="L961"/>
  <c r="K961"/>
  <c r="AG960"/>
  <c r="AF960"/>
  <c r="AE960"/>
  <c r="AD960"/>
  <c r="T960"/>
  <c r="S960"/>
  <c r="R960"/>
  <c r="M960"/>
  <c r="L960"/>
  <c r="K960"/>
  <c r="AG959"/>
  <c r="AF959"/>
  <c r="AE959"/>
  <c r="AD959"/>
  <c r="T959"/>
  <c r="S959"/>
  <c r="R959"/>
  <c r="M959"/>
  <c r="L959"/>
  <c r="K959"/>
  <c r="AG958"/>
  <c r="AF958"/>
  <c r="AE958"/>
  <c r="AD958"/>
  <c r="T958"/>
  <c r="S958"/>
  <c r="R958"/>
  <c r="M958"/>
  <c r="L958"/>
  <c r="K958"/>
  <c r="AG957"/>
  <c r="AF957"/>
  <c r="AE957"/>
  <c r="AD957"/>
  <c r="J957"/>
  <c r="T957" s="1"/>
  <c r="I957"/>
  <c r="H957"/>
  <c r="R957" s="1"/>
  <c r="G957"/>
  <c r="M957" s="1"/>
  <c r="F957"/>
  <c r="E957"/>
  <c r="AG956"/>
  <c r="AF956"/>
  <c r="AE956"/>
  <c r="AD956"/>
  <c r="J956"/>
  <c r="T956" s="1"/>
  <c r="H956"/>
  <c r="F956"/>
  <c r="F949" s="1"/>
  <c r="AG955"/>
  <c r="AF955"/>
  <c r="AE955"/>
  <c r="AD955"/>
  <c r="T955"/>
  <c r="S955"/>
  <c r="R955"/>
  <c r="M955"/>
  <c r="L955"/>
  <c r="K955"/>
  <c r="AG954"/>
  <c r="AF954"/>
  <c r="AE954"/>
  <c r="AD954"/>
  <c r="T954"/>
  <c r="S954"/>
  <c r="R954"/>
  <c r="M954"/>
  <c r="L954"/>
  <c r="K954"/>
  <c r="AG953"/>
  <c r="AF953"/>
  <c r="AE953"/>
  <c r="AD953"/>
  <c r="T953"/>
  <c r="S953"/>
  <c r="R953"/>
  <c r="M953"/>
  <c r="L953"/>
  <c r="K953"/>
  <c r="AG952"/>
  <c r="AF952"/>
  <c r="AE952"/>
  <c r="AD952"/>
  <c r="T952"/>
  <c r="S952"/>
  <c r="R952"/>
  <c r="M952"/>
  <c r="L952"/>
  <c r="K952"/>
  <c r="AG951"/>
  <c r="AF951"/>
  <c r="AE951"/>
  <c r="AD951"/>
  <c r="T951"/>
  <c r="J951"/>
  <c r="I951"/>
  <c r="L951" s="1"/>
  <c r="H951"/>
  <c r="R951" s="1"/>
  <c r="G951"/>
  <c r="F951"/>
  <c r="E951"/>
  <c r="K951" s="1"/>
  <c r="AG950"/>
  <c r="AF950"/>
  <c r="AE950"/>
  <c r="AD950"/>
  <c r="J950"/>
  <c r="H950"/>
  <c r="R950" s="1"/>
  <c r="F950"/>
  <c r="AG949"/>
  <c r="AF949"/>
  <c r="AE949"/>
  <c r="AD949"/>
  <c r="AG948"/>
  <c r="AF948"/>
  <c r="AE948"/>
  <c r="AD948"/>
  <c r="T948"/>
  <c r="S948"/>
  <c r="R948"/>
  <c r="M948"/>
  <c r="L948"/>
  <c r="K948"/>
  <c r="AG947"/>
  <c r="AF947"/>
  <c r="AE947"/>
  <c r="AD947"/>
  <c r="R947"/>
  <c r="J947"/>
  <c r="T947" s="1"/>
  <c r="I947"/>
  <c r="L947" s="1"/>
  <c r="H947"/>
  <c r="G947"/>
  <c r="M947" s="1"/>
  <c r="F947"/>
  <c r="E947"/>
  <c r="K947" s="1"/>
  <c r="AG946"/>
  <c r="AF946"/>
  <c r="AE946"/>
  <c r="AD946"/>
  <c r="J946"/>
  <c r="T946" s="1"/>
  <c r="H946"/>
  <c r="R946" s="1"/>
  <c r="G946"/>
  <c r="M946" s="1"/>
  <c r="F946"/>
  <c r="AG945"/>
  <c r="AF945"/>
  <c r="AE945"/>
  <c r="AD945"/>
  <c r="T945"/>
  <c r="S945"/>
  <c r="R945"/>
  <c r="M945"/>
  <c r="L945"/>
  <c r="K945"/>
  <c r="AG944"/>
  <c r="AF944"/>
  <c r="AE944"/>
  <c r="AD944"/>
  <c r="T944"/>
  <c r="J944"/>
  <c r="J943" s="1"/>
  <c r="I944"/>
  <c r="H944"/>
  <c r="G944"/>
  <c r="G943" s="1"/>
  <c r="F944"/>
  <c r="E944"/>
  <c r="AG943"/>
  <c r="AF943"/>
  <c r="AE943"/>
  <c r="AD943"/>
  <c r="T943"/>
  <c r="I943"/>
  <c r="F943"/>
  <c r="E943"/>
  <c r="AG942"/>
  <c r="AF942"/>
  <c r="AE942"/>
  <c r="AD942"/>
  <c r="T942"/>
  <c r="S942"/>
  <c r="R942"/>
  <c r="M942"/>
  <c r="L942"/>
  <c r="K942"/>
  <c r="AG941"/>
  <c r="AF941"/>
  <c r="AE941"/>
  <c r="AD941"/>
  <c r="J941"/>
  <c r="T941" s="1"/>
  <c r="I941"/>
  <c r="H941"/>
  <c r="K941" s="1"/>
  <c r="G941"/>
  <c r="F941"/>
  <c r="E941"/>
  <c r="AG940"/>
  <c r="AF940"/>
  <c r="AE940"/>
  <c r="AD940"/>
  <c r="J940"/>
  <c r="T940" s="1"/>
  <c r="I940"/>
  <c r="H940"/>
  <c r="K940" s="1"/>
  <c r="G940"/>
  <c r="F940"/>
  <c r="E940"/>
  <c r="AG939"/>
  <c r="AF939"/>
  <c r="AE939"/>
  <c r="AD939"/>
  <c r="T939"/>
  <c r="S939"/>
  <c r="R939"/>
  <c r="M939"/>
  <c r="L939"/>
  <c r="K939"/>
  <c r="AG938"/>
  <c r="AF938"/>
  <c r="AE938"/>
  <c r="AD938"/>
  <c r="J938"/>
  <c r="I938"/>
  <c r="H938"/>
  <c r="R938" s="1"/>
  <c r="G938"/>
  <c r="G937" s="1"/>
  <c r="F938"/>
  <c r="F937" s="1"/>
  <c r="E938"/>
  <c r="AG937"/>
  <c r="AF937"/>
  <c r="AE937"/>
  <c r="AD937"/>
  <c r="I937"/>
  <c r="L937" s="1"/>
  <c r="E937"/>
  <c r="AG936"/>
  <c r="AF936"/>
  <c r="AE936"/>
  <c r="AD936"/>
  <c r="AG935"/>
  <c r="AF935"/>
  <c r="AE935"/>
  <c r="AD935"/>
  <c r="T935"/>
  <c r="S935"/>
  <c r="R935"/>
  <c r="M935"/>
  <c r="L935"/>
  <c r="K935"/>
  <c r="AG934"/>
  <c r="AF934"/>
  <c r="AE934"/>
  <c r="AD934"/>
  <c r="J934"/>
  <c r="T934" s="1"/>
  <c r="I934"/>
  <c r="H934"/>
  <c r="R934" s="1"/>
  <c r="G934"/>
  <c r="F934"/>
  <c r="E934"/>
  <c r="AG933"/>
  <c r="AF933"/>
  <c r="AE933"/>
  <c r="AD933"/>
  <c r="T933"/>
  <c r="S933"/>
  <c r="R933"/>
  <c r="M933"/>
  <c r="M1119" s="1"/>
  <c r="L933"/>
  <c r="L1119" s="1"/>
  <c r="K933"/>
  <c r="K1119" s="1"/>
  <c r="AG932"/>
  <c r="AF932"/>
  <c r="AE932"/>
  <c r="AD932"/>
  <c r="J932"/>
  <c r="I932"/>
  <c r="H932"/>
  <c r="R932" s="1"/>
  <c r="G932"/>
  <c r="F932"/>
  <c r="E932"/>
  <c r="AG931"/>
  <c r="AF931"/>
  <c r="AE931"/>
  <c r="AD931"/>
  <c r="T931"/>
  <c r="S931"/>
  <c r="R931"/>
  <c r="M931"/>
  <c r="M1118" s="1"/>
  <c r="L931"/>
  <c r="L1118" s="1"/>
  <c r="K931"/>
  <c r="K1118" s="1"/>
  <c r="AG930"/>
  <c r="AF930"/>
  <c r="AE930"/>
  <c r="AD930"/>
  <c r="J930"/>
  <c r="T930" s="1"/>
  <c r="I930"/>
  <c r="H930"/>
  <c r="R930" s="1"/>
  <c r="G930"/>
  <c r="M930" s="1"/>
  <c r="F930"/>
  <c r="E930"/>
  <c r="AG929"/>
  <c r="AF929"/>
  <c r="AE929"/>
  <c r="AD929"/>
  <c r="F929"/>
  <c r="AG928"/>
  <c r="AF928"/>
  <c r="AE928"/>
  <c r="AD928"/>
  <c r="T928"/>
  <c r="S928"/>
  <c r="R928"/>
  <c r="M928"/>
  <c r="L928"/>
  <c r="K928"/>
  <c r="AG927"/>
  <c r="AF927"/>
  <c r="AE927"/>
  <c r="AD927"/>
  <c r="T927"/>
  <c r="J927"/>
  <c r="M927" s="1"/>
  <c r="I927"/>
  <c r="H927"/>
  <c r="R927" s="1"/>
  <c r="G927"/>
  <c r="F927"/>
  <c r="E927"/>
  <c r="AG926"/>
  <c r="AF926"/>
  <c r="AE926"/>
  <c r="AD926"/>
  <c r="T926"/>
  <c r="S926"/>
  <c r="R926"/>
  <c r="M926"/>
  <c r="L926"/>
  <c r="K926"/>
  <c r="AG925"/>
  <c r="AF925"/>
  <c r="AE925"/>
  <c r="AD925"/>
  <c r="J925"/>
  <c r="T925" s="1"/>
  <c r="I925"/>
  <c r="L925" s="1"/>
  <c r="H925"/>
  <c r="R925" s="1"/>
  <c r="G925"/>
  <c r="G924" s="1"/>
  <c r="F925"/>
  <c r="E925"/>
  <c r="K925" s="1"/>
  <c r="AG924"/>
  <c r="AF924"/>
  <c r="AE924"/>
  <c r="AD924"/>
  <c r="I924"/>
  <c r="L924" s="1"/>
  <c r="F924"/>
  <c r="AG923"/>
  <c r="AF923"/>
  <c r="AE923"/>
  <c r="AD923"/>
  <c r="S923"/>
  <c r="J923"/>
  <c r="I923"/>
  <c r="H923"/>
  <c r="AG922"/>
  <c r="AF922"/>
  <c r="AE922"/>
  <c r="AD922"/>
  <c r="G922"/>
  <c r="F922"/>
  <c r="F921" s="1"/>
  <c r="E922"/>
  <c r="AG921"/>
  <c r="AF921"/>
  <c r="AE921"/>
  <c r="AD921"/>
  <c r="G921"/>
  <c r="E921"/>
  <c r="AG920"/>
  <c r="AF920"/>
  <c r="AE920"/>
  <c r="AD920"/>
  <c r="T920"/>
  <c r="S920"/>
  <c r="R920"/>
  <c r="M920"/>
  <c r="L920"/>
  <c r="K920"/>
  <c r="AG919"/>
  <c r="AF919"/>
  <c r="AE919"/>
  <c r="AD919"/>
  <c r="J919"/>
  <c r="I919"/>
  <c r="H919"/>
  <c r="G919"/>
  <c r="F919"/>
  <c r="F918" s="1"/>
  <c r="E919"/>
  <c r="E918" s="1"/>
  <c r="AG918"/>
  <c r="AF918"/>
  <c r="AE918"/>
  <c r="AD918"/>
  <c r="G918"/>
  <c r="AG917"/>
  <c r="AF917"/>
  <c r="AE917"/>
  <c r="AD917"/>
  <c r="T917"/>
  <c r="S917"/>
  <c r="R917"/>
  <c r="M917"/>
  <c r="L917"/>
  <c r="K917"/>
  <c r="AG916"/>
  <c r="AF916"/>
  <c r="AE916"/>
  <c r="AD916"/>
  <c r="S916"/>
  <c r="J916"/>
  <c r="I916"/>
  <c r="H916"/>
  <c r="K916" s="1"/>
  <c r="G916"/>
  <c r="F916"/>
  <c r="F909" s="1"/>
  <c r="E916"/>
  <c r="AG915"/>
  <c r="AF915"/>
  <c r="AE915"/>
  <c r="AD915"/>
  <c r="T915"/>
  <c r="S915"/>
  <c r="R915"/>
  <c r="M915"/>
  <c r="L915"/>
  <c r="K915"/>
  <c r="AG914"/>
  <c r="AF914"/>
  <c r="AE914"/>
  <c r="AD914"/>
  <c r="J914"/>
  <c r="T914" s="1"/>
  <c r="I914"/>
  <c r="S914" s="1"/>
  <c r="H914"/>
  <c r="G914"/>
  <c r="M914" s="1"/>
  <c r="F914"/>
  <c r="E914"/>
  <c r="AG913"/>
  <c r="AF913"/>
  <c r="AE913"/>
  <c r="AD913"/>
  <c r="T913"/>
  <c r="S913"/>
  <c r="R913"/>
  <c r="M913"/>
  <c r="L913"/>
  <c r="K913"/>
  <c r="AG912"/>
  <c r="AF912"/>
  <c r="AE912"/>
  <c r="AD912"/>
  <c r="J912"/>
  <c r="T912" s="1"/>
  <c r="I912"/>
  <c r="S912" s="1"/>
  <c r="H912"/>
  <c r="R912" s="1"/>
  <c r="G912"/>
  <c r="F912"/>
  <c r="E912"/>
  <c r="K912" s="1"/>
  <c r="AG911"/>
  <c r="AF911"/>
  <c r="AE911"/>
  <c r="AD911"/>
  <c r="T911"/>
  <c r="S911"/>
  <c r="R911"/>
  <c r="M911"/>
  <c r="L911"/>
  <c r="K911"/>
  <c r="AG910"/>
  <c r="AF910"/>
  <c r="AE910"/>
  <c r="AD910"/>
  <c r="L910"/>
  <c r="J910"/>
  <c r="I910"/>
  <c r="S910" s="1"/>
  <c r="H910"/>
  <c r="R910" s="1"/>
  <c r="G910"/>
  <c r="F910"/>
  <c r="E910"/>
  <c r="AG909"/>
  <c r="AF909"/>
  <c r="AE909"/>
  <c r="AD909"/>
  <c r="H909"/>
  <c r="R909" s="1"/>
  <c r="AG908"/>
  <c r="AF908"/>
  <c r="AE908"/>
  <c r="AD908"/>
  <c r="T908"/>
  <c r="J908"/>
  <c r="M908" s="1"/>
  <c r="I908"/>
  <c r="S908" s="1"/>
  <c r="H908"/>
  <c r="R908" s="1"/>
  <c r="AG907"/>
  <c r="AF907"/>
  <c r="AE907"/>
  <c r="AD907"/>
  <c r="G907"/>
  <c r="F907"/>
  <c r="E907"/>
  <c r="AG906"/>
  <c r="AF906"/>
  <c r="AE906"/>
  <c r="AD906"/>
  <c r="T906"/>
  <c r="S906"/>
  <c r="R906"/>
  <c r="M906"/>
  <c r="L906"/>
  <c r="K906"/>
  <c r="AG905"/>
  <c r="AF905"/>
  <c r="AE905"/>
  <c r="AD905"/>
  <c r="S905"/>
  <c r="J905"/>
  <c r="T905" s="1"/>
  <c r="I905"/>
  <c r="H905"/>
  <c r="G905"/>
  <c r="F905"/>
  <c r="E905"/>
  <c r="AG904"/>
  <c r="AF904"/>
  <c r="AE904"/>
  <c r="AD904"/>
  <c r="T904"/>
  <c r="S904"/>
  <c r="R904"/>
  <c r="M904"/>
  <c r="L904"/>
  <c r="K904"/>
  <c r="AG903"/>
  <c r="AF903"/>
  <c r="AE903"/>
  <c r="AD903"/>
  <c r="J903"/>
  <c r="I903"/>
  <c r="S903" s="1"/>
  <c r="H903"/>
  <c r="R903" s="1"/>
  <c r="G903"/>
  <c r="F903"/>
  <c r="F902" s="1"/>
  <c r="E903"/>
  <c r="AG902"/>
  <c r="AF902"/>
  <c r="AE902"/>
  <c r="AD902"/>
  <c r="E902"/>
  <c r="AG901"/>
  <c r="AF901"/>
  <c r="AE901"/>
  <c r="AD901"/>
  <c r="J901"/>
  <c r="T901" s="1"/>
  <c r="I901"/>
  <c r="S901" s="1"/>
  <c r="H901"/>
  <c r="AG900"/>
  <c r="AF900"/>
  <c r="AE900"/>
  <c r="AD900"/>
  <c r="G900"/>
  <c r="F900"/>
  <c r="E900"/>
  <c r="AG899"/>
  <c r="AF899"/>
  <c r="AE899"/>
  <c r="AD899"/>
  <c r="T899"/>
  <c r="S899"/>
  <c r="R899"/>
  <c r="M899"/>
  <c r="L899"/>
  <c r="K899"/>
  <c r="AG898"/>
  <c r="AF898"/>
  <c r="AE898"/>
  <c r="AD898"/>
  <c r="L898"/>
  <c r="J898"/>
  <c r="I898"/>
  <c r="S898" s="1"/>
  <c r="H898"/>
  <c r="R898" s="1"/>
  <c r="G898"/>
  <c r="F898"/>
  <c r="E898"/>
  <c r="AG897"/>
  <c r="AF897"/>
  <c r="AE897"/>
  <c r="AD897"/>
  <c r="L897"/>
  <c r="J897"/>
  <c r="M897" s="1"/>
  <c r="I897"/>
  <c r="S897" s="1"/>
  <c r="H897"/>
  <c r="R897" s="1"/>
  <c r="AG896"/>
  <c r="AF896"/>
  <c r="AE896"/>
  <c r="AD896"/>
  <c r="I896"/>
  <c r="S896" s="1"/>
  <c r="G896"/>
  <c r="F896"/>
  <c r="E896"/>
  <c r="E895" s="1"/>
  <c r="AG895"/>
  <c r="AF895"/>
  <c r="AE895"/>
  <c r="AD895"/>
  <c r="G895"/>
  <c r="AG894"/>
  <c r="AF894"/>
  <c r="AE894"/>
  <c r="AD894"/>
  <c r="T894"/>
  <c r="S894"/>
  <c r="R894"/>
  <c r="M894"/>
  <c r="L894"/>
  <c r="K894"/>
  <c r="AG893"/>
  <c r="AF893"/>
  <c r="AE893"/>
  <c r="AD893"/>
  <c r="T893"/>
  <c r="S893"/>
  <c r="R893"/>
  <c r="M893"/>
  <c r="L893"/>
  <c r="K893"/>
  <c r="AG892"/>
  <c r="AF892"/>
  <c r="AE892"/>
  <c r="AD892"/>
  <c r="J892"/>
  <c r="I892"/>
  <c r="S892" s="1"/>
  <c r="H892"/>
  <c r="H891" s="1"/>
  <c r="R891" s="1"/>
  <c r="G892"/>
  <c r="F892"/>
  <c r="E892"/>
  <c r="AG891"/>
  <c r="AF891"/>
  <c r="AE891"/>
  <c r="AD891"/>
  <c r="J891"/>
  <c r="I891"/>
  <c r="S891" s="1"/>
  <c r="G891"/>
  <c r="F891"/>
  <c r="E891"/>
  <c r="AG890"/>
  <c r="AF890"/>
  <c r="AE890"/>
  <c r="AD890"/>
  <c r="R890"/>
  <c r="K890"/>
  <c r="J890"/>
  <c r="T890" s="1"/>
  <c r="I890"/>
  <c r="S890" s="1"/>
  <c r="H890"/>
  <c r="AG889"/>
  <c r="AF889"/>
  <c r="AE889"/>
  <c r="AD889"/>
  <c r="R889"/>
  <c r="J889"/>
  <c r="T889" s="1"/>
  <c r="H889"/>
  <c r="K889" s="1"/>
  <c r="G889"/>
  <c r="F889"/>
  <c r="F886" s="1"/>
  <c r="E889"/>
  <c r="AG888"/>
  <c r="AF888"/>
  <c r="AE888"/>
  <c r="AD888"/>
  <c r="J888"/>
  <c r="T888" s="1"/>
  <c r="I888"/>
  <c r="I887" s="1"/>
  <c r="H888"/>
  <c r="K888" s="1"/>
  <c r="AG887"/>
  <c r="AF887"/>
  <c r="AE887"/>
  <c r="AD887"/>
  <c r="S887"/>
  <c r="G887"/>
  <c r="G886" s="1"/>
  <c r="F887"/>
  <c r="E887"/>
  <c r="AG886"/>
  <c r="AF886"/>
  <c r="AE886"/>
  <c r="AD886"/>
  <c r="E886"/>
  <c r="AG885"/>
  <c r="AF885"/>
  <c r="AE885"/>
  <c r="AD885"/>
  <c r="AG884"/>
  <c r="AF884"/>
  <c r="AE884"/>
  <c r="AD884"/>
  <c r="AG883"/>
  <c r="AF883"/>
  <c r="AE883"/>
  <c r="AD883"/>
  <c r="AG882"/>
  <c r="AF882"/>
  <c r="AE882"/>
  <c r="AD882"/>
  <c r="T882"/>
  <c r="S882"/>
  <c r="R882"/>
  <c r="M882"/>
  <c r="L882"/>
  <c r="K882"/>
  <c r="AG881"/>
  <c r="AF881"/>
  <c r="AE881"/>
  <c r="AD881"/>
  <c r="J881"/>
  <c r="T881" s="1"/>
  <c r="I881"/>
  <c r="S881" s="1"/>
  <c r="H881"/>
  <c r="R881" s="1"/>
  <c r="G881"/>
  <c r="M881" s="1"/>
  <c r="F881"/>
  <c r="E881"/>
  <c r="AG880"/>
  <c r="AF880"/>
  <c r="AE880"/>
  <c r="AD880"/>
  <c r="J880"/>
  <c r="T880" s="1"/>
  <c r="I880"/>
  <c r="S880" s="1"/>
  <c r="H880"/>
  <c r="R880" s="1"/>
  <c r="G880"/>
  <c r="M880" s="1"/>
  <c r="F880"/>
  <c r="E880"/>
  <c r="AG879"/>
  <c r="AF879"/>
  <c r="AE879"/>
  <c r="AD879"/>
  <c r="T879"/>
  <c r="S879"/>
  <c r="R879"/>
  <c r="M879"/>
  <c r="L879"/>
  <c r="K879"/>
  <c r="AG878"/>
  <c r="AF878"/>
  <c r="AE878"/>
  <c r="AD878"/>
  <c r="J878"/>
  <c r="T878" s="1"/>
  <c r="I878"/>
  <c r="L878" s="1"/>
  <c r="H878"/>
  <c r="R878" s="1"/>
  <c r="G878"/>
  <c r="F878"/>
  <c r="E878"/>
  <c r="AG877"/>
  <c r="AF877"/>
  <c r="AE877"/>
  <c r="AD877"/>
  <c r="J877"/>
  <c r="T877" s="1"/>
  <c r="I877"/>
  <c r="L877" s="1"/>
  <c r="H877"/>
  <c r="R877" s="1"/>
  <c r="G877"/>
  <c r="F877"/>
  <c r="E877"/>
  <c r="E876" s="1"/>
  <c r="AG876"/>
  <c r="AF876"/>
  <c r="AE876"/>
  <c r="AD876"/>
  <c r="J876"/>
  <c r="T876" s="1"/>
  <c r="H876"/>
  <c r="R876" s="1"/>
  <c r="G876"/>
  <c r="M876" s="1"/>
  <c r="F876"/>
  <c r="AG875"/>
  <c r="AF875"/>
  <c r="AE875"/>
  <c r="AD875"/>
  <c r="J875"/>
  <c r="T875" s="1"/>
  <c r="G875"/>
  <c r="M875" s="1"/>
  <c r="F875"/>
  <c r="AG874"/>
  <c r="AF874"/>
  <c r="AE874"/>
  <c r="AD874"/>
  <c r="T874"/>
  <c r="S874"/>
  <c r="R874"/>
  <c r="M874"/>
  <c r="L874"/>
  <c r="K874"/>
  <c r="AG873"/>
  <c r="AF873"/>
  <c r="AE873"/>
  <c r="AD873"/>
  <c r="J873"/>
  <c r="T873" s="1"/>
  <c r="I873"/>
  <c r="L873" s="1"/>
  <c r="H873"/>
  <c r="R873" s="1"/>
  <c r="G873"/>
  <c r="M873" s="1"/>
  <c r="F873"/>
  <c r="E873"/>
  <c r="K873" s="1"/>
  <c r="AG872"/>
  <c r="AF872"/>
  <c r="AE872"/>
  <c r="AD872"/>
  <c r="J872"/>
  <c r="T872" s="1"/>
  <c r="H872"/>
  <c r="R872" s="1"/>
  <c r="G872"/>
  <c r="F872"/>
  <c r="AG871"/>
  <c r="AF871"/>
  <c r="AE871"/>
  <c r="AD871"/>
  <c r="J871"/>
  <c r="T871" s="1"/>
  <c r="G871"/>
  <c r="G870" s="1"/>
  <c r="F871"/>
  <c r="AG870"/>
  <c r="AF870"/>
  <c r="AE870"/>
  <c r="AD870"/>
  <c r="J870"/>
  <c r="T870" s="1"/>
  <c r="F870"/>
  <c r="AG869"/>
  <c r="AF869"/>
  <c r="AE869"/>
  <c r="AD869"/>
  <c r="T869"/>
  <c r="S869"/>
  <c r="R869"/>
  <c r="M869"/>
  <c r="L869"/>
  <c r="K869"/>
  <c r="AG868"/>
  <c r="AF868"/>
  <c r="AE868"/>
  <c r="AD868"/>
  <c r="T868"/>
  <c r="S868"/>
  <c r="R868"/>
  <c r="M868"/>
  <c r="L868"/>
  <c r="K868"/>
  <c r="AG867"/>
  <c r="AF867"/>
  <c r="AE867"/>
  <c r="AD867"/>
  <c r="J867"/>
  <c r="T867" s="1"/>
  <c r="I867"/>
  <c r="S867" s="1"/>
  <c r="H867"/>
  <c r="R867" s="1"/>
  <c r="G867"/>
  <c r="F867"/>
  <c r="F866" s="1"/>
  <c r="E867"/>
  <c r="K867" s="1"/>
  <c r="AG866"/>
  <c r="AF866"/>
  <c r="AE866"/>
  <c r="AD866"/>
  <c r="H866"/>
  <c r="R866" s="1"/>
  <c r="G866"/>
  <c r="AG865"/>
  <c r="AF865"/>
  <c r="AE865"/>
  <c r="AD865"/>
  <c r="T865"/>
  <c r="S865"/>
  <c r="R865"/>
  <c r="M865"/>
  <c r="L865"/>
  <c r="K865"/>
  <c r="AG864"/>
  <c r="AF864"/>
  <c r="AE864"/>
  <c r="AD864"/>
  <c r="K864"/>
  <c r="J864"/>
  <c r="T864" s="1"/>
  <c r="I864"/>
  <c r="I862" s="1"/>
  <c r="H864"/>
  <c r="R864" s="1"/>
  <c r="AG863"/>
  <c r="AF863"/>
  <c r="AE863"/>
  <c r="AD863"/>
  <c r="T863"/>
  <c r="S863"/>
  <c r="R863"/>
  <c r="M863"/>
  <c r="L863"/>
  <c r="K863"/>
  <c r="AG862"/>
  <c r="AF862"/>
  <c r="AE862"/>
  <c r="AD862"/>
  <c r="J862"/>
  <c r="T862" s="1"/>
  <c r="H862"/>
  <c r="K862" s="1"/>
  <c r="G862"/>
  <c r="F862"/>
  <c r="E862"/>
  <c r="E861" s="1"/>
  <c r="AG861"/>
  <c r="AF861"/>
  <c r="AE861"/>
  <c r="AD861"/>
  <c r="G861"/>
  <c r="F861"/>
  <c r="AG860"/>
  <c r="AF860"/>
  <c r="AE860"/>
  <c r="AD860"/>
  <c r="T860"/>
  <c r="S860"/>
  <c r="R860"/>
  <c r="M860"/>
  <c r="L860"/>
  <c r="K860"/>
  <c r="AG859"/>
  <c r="AF859"/>
  <c r="AE859"/>
  <c r="AD859"/>
  <c r="T859"/>
  <c r="J859"/>
  <c r="M859" s="1"/>
  <c r="I859"/>
  <c r="L859" s="1"/>
  <c r="H859"/>
  <c r="R859" s="1"/>
  <c r="G859"/>
  <c r="F859"/>
  <c r="E859"/>
  <c r="E856" s="1"/>
  <c r="AG858"/>
  <c r="AF858"/>
  <c r="AE858"/>
  <c r="AD858"/>
  <c r="T858"/>
  <c r="S858"/>
  <c r="R858"/>
  <c r="M858"/>
  <c r="L858"/>
  <c r="K858"/>
  <c r="AG857"/>
  <c r="AF857"/>
  <c r="AE857"/>
  <c r="AD857"/>
  <c r="R857"/>
  <c r="J857"/>
  <c r="T857" s="1"/>
  <c r="I857"/>
  <c r="S857" s="1"/>
  <c r="H857"/>
  <c r="G857"/>
  <c r="F857"/>
  <c r="L857" s="1"/>
  <c r="E857"/>
  <c r="AG856"/>
  <c r="AF856"/>
  <c r="AE856"/>
  <c r="AD856"/>
  <c r="G856"/>
  <c r="AG855"/>
  <c r="AF855"/>
  <c r="AE855"/>
  <c r="AD855"/>
  <c r="AG854"/>
  <c r="AF854"/>
  <c r="AE854"/>
  <c r="AD854"/>
  <c r="T854"/>
  <c r="S854"/>
  <c r="R854"/>
  <c r="M854"/>
  <c r="L854"/>
  <c r="K854"/>
  <c r="AG853"/>
  <c r="AF853"/>
  <c r="AE853"/>
  <c r="AD853"/>
  <c r="S853"/>
  <c r="J853"/>
  <c r="M853" s="1"/>
  <c r="I853"/>
  <c r="L853" s="1"/>
  <c r="H853"/>
  <c r="R853" s="1"/>
  <c r="G853"/>
  <c r="F853"/>
  <c r="E853"/>
  <c r="AG852"/>
  <c r="AF852"/>
  <c r="AE852"/>
  <c r="AD852"/>
  <c r="T852"/>
  <c r="J852"/>
  <c r="M852" s="1"/>
  <c r="I852"/>
  <c r="L852" s="1"/>
  <c r="G852"/>
  <c r="F852"/>
  <c r="E852"/>
  <c r="E848" s="1"/>
  <c r="AG851"/>
  <c r="AF851"/>
  <c r="AE851"/>
  <c r="AD851"/>
  <c r="T851"/>
  <c r="S851"/>
  <c r="R851"/>
  <c r="M851"/>
  <c r="L851"/>
  <c r="K851"/>
  <c r="AG850"/>
  <c r="AF850"/>
  <c r="AE850"/>
  <c r="AD850"/>
  <c r="R850"/>
  <c r="J850"/>
  <c r="T850" s="1"/>
  <c r="I850"/>
  <c r="S850" s="1"/>
  <c r="H850"/>
  <c r="G850"/>
  <c r="G849" s="1"/>
  <c r="G848" s="1"/>
  <c r="F850"/>
  <c r="E850"/>
  <c r="AG849"/>
  <c r="AF849"/>
  <c r="AE849"/>
  <c r="AD849"/>
  <c r="J849"/>
  <c r="T849" s="1"/>
  <c r="I849"/>
  <c r="S849" s="1"/>
  <c r="H849"/>
  <c r="K849" s="1"/>
  <c r="F849"/>
  <c r="L849" s="1"/>
  <c r="E849"/>
  <c r="AG848"/>
  <c r="AF848"/>
  <c r="AE848"/>
  <c r="AD848"/>
  <c r="AG847"/>
  <c r="AF847"/>
  <c r="AE847"/>
  <c r="AD847"/>
  <c r="T847"/>
  <c r="S847"/>
  <c r="R847"/>
  <c r="M847"/>
  <c r="M1120" s="1"/>
  <c r="L847"/>
  <c r="L1120" s="1"/>
  <c r="K847"/>
  <c r="K1120" s="1"/>
  <c r="AG846"/>
  <c r="AF846"/>
  <c r="AE846"/>
  <c r="AD846"/>
  <c r="J846"/>
  <c r="T846" s="1"/>
  <c r="I846"/>
  <c r="S846" s="1"/>
  <c r="H846"/>
  <c r="R846" s="1"/>
  <c r="G846"/>
  <c r="F846"/>
  <c r="E846"/>
  <c r="AG845"/>
  <c r="AF845"/>
  <c r="AE845"/>
  <c r="AD845"/>
  <c r="J845"/>
  <c r="T845" s="1"/>
  <c r="I845"/>
  <c r="S845" s="1"/>
  <c r="H845"/>
  <c r="R845" s="1"/>
  <c r="G845"/>
  <c r="F845"/>
  <c r="E845"/>
  <c r="AG844"/>
  <c r="AF844"/>
  <c r="AE844"/>
  <c r="AD844"/>
  <c r="T844"/>
  <c r="S844"/>
  <c r="R844"/>
  <c r="M844"/>
  <c r="L844"/>
  <c r="K844"/>
  <c r="AG843"/>
  <c r="AF843"/>
  <c r="AE843"/>
  <c r="AD843"/>
  <c r="R843"/>
  <c r="J843"/>
  <c r="T843" s="1"/>
  <c r="I843"/>
  <c r="S843" s="1"/>
  <c r="H843"/>
  <c r="G843"/>
  <c r="F843"/>
  <c r="E843"/>
  <c r="AG842"/>
  <c r="AF842"/>
  <c r="AE842"/>
  <c r="AD842"/>
  <c r="R842"/>
  <c r="J842"/>
  <c r="T842" s="1"/>
  <c r="I842"/>
  <c r="S842" s="1"/>
  <c r="H842"/>
  <c r="G842"/>
  <c r="F842"/>
  <c r="E842"/>
  <c r="AG841"/>
  <c r="AF841"/>
  <c r="AE841"/>
  <c r="AD841"/>
  <c r="T841"/>
  <c r="S841"/>
  <c r="R841"/>
  <c r="M841"/>
  <c r="L841"/>
  <c r="K841"/>
  <c r="AG840"/>
  <c r="AF840"/>
  <c r="AE840"/>
  <c r="AD840"/>
  <c r="J840"/>
  <c r="T840" s="1"/>
  <c r="I840"/>
  <c r="S840" s="1"/>
  <c r="H840"/>
  <c r="R840" s="1"/>
  <c r="G840"/>
  <c r="F840"/>
  <c r="E840"/>
  <c r="AG839"/>
  <c r="AF839"/>
  <c r="AE839"/>
  <c r="AD839"/>
  <c r="J839"/>
  <c r="T839" s="1"/>
  <c r="I839"/>
  <c r="S839" s="1"/>
  <c r="H839"/>
  <c r="R839" s="1"/>
  <c r="G839"/>
  <c r="G838" s="1"/>
  <c r="F839"/>
  <c r="E839"/>
  <c r="AG838"/>
  <c r="AF838"/>
  <c r="AE838"/>
  <c r="AD838"/>
  <c r="H838"/>
  <c r="R838" s="1"/>
  <c r="E838"/>
  <c r="AG837"/>
  <c r="AF837"/>
  <c r="AE837"/>
  <c r="AD837"/>
  <c r="J837"/>
  <c r="M837" s="1"/>
  <c r="I837"/>
  <c r="S837" s="1"/>
  <c r="H837"/>
  <c r="R837" s="1"/>
  <c r="AG836"/>
  <c r="AF836"/>
  <c r="AE836"/>
  <c r="AD836"/>
  <c r="G836"/>
  <c r="F836"/>
  <c r="E836"/>
  <c r="E1104" s="1"/>
  <c r="AG835"/>
  <c r="AF835"/>
  <c r="AE835"/>
  <c r="AD835"/>
  <c r="G835"/>
  <c r="F835"/>
  <c r="E835"/>
  <c r="AG834"/>
  <c r="AF834"/>
  <c r="AE834"/>
  <c r="AD834"/>
  <c r="T834"/>
  <c r="S834"/>
  <c r="R834"/>
  <c r="M834"/>
  <c r="L834"/>
  <c r="K834"/>
  <c r="AG833"/>
  <c r="AF833"/>
  <c r="AE833"/>
  <c r="AD833"/>
  <c r="T833"/>
  <c r="J833"/>
  <c r="I833"/>
  <c r="L833" s="1"/>
  <c r="H833"/>
  <c r="R833" s="1"/>
  <c r="G833"/>
  <c r="F833"/>
  <c r="E833"/>
  <c r="E832" s="1"/>
  <c r="AG832"/>
  <c r="AF832"/>
  <c r="AE832"/>
  <c r="AD832"/>
  <c r="J832"/>
  <c r="T832" s="1"/>
  <c r="G832"/>
  <c r="F832"/>
  <c r="AG831"/>
  <c r="AF831"/>
  <c r="AE831"/>
  <c r="AD831"/>
  <c r="T831"/>
  <c r="S831"/>
  <c r="R831"/>
  <c r="M831"/>
  <c r="L831"/>
  <c r="K831"/>
  <c r="AG830"/>
  <c r="AF830"/>
  <c r="AE830"/>
  <c r="AD830"/>
  <c r="R830"/>
  <c r="J830"/>
  <c r="T830" s="1"/>
  <c r="I830"/>
  <c r="S830" s="1"/>
  <c r="H830"/>
  <c r="G830"/>
  <c r="M830" s="1"/>
  <c r="F830"/>
  <c r="E830"/>
  <c r="AG829"/>
  <c r="AF829"/>
  <c r="AE829"/>
  <c r="AD829"/>
  <c r="T829"/>
  <c r="S829"/>
  <c r="R829"/>
  <c r="M829"/>
  <c r="L829"/>
  <c r="K829"/>
  <c r="AG828"/>
  <c r="AF828"/>
  <c r="AE828"/>
  <c r="AD828"/>
  <c r="J828"/>
  <c r="T828" s="1"/>
  <c r="I828"/>
  <c r="S828" s="1"/>
  <c r="H828"/>
  <c r="R828" s="1"/>
  <c r="G828"/>
  <c r="M828" s="1"/>
  <c r="F828"/>
  <c r="E828"/>
  <c r="AG827"/>
  <c r="AF827"/>
  <c r="AE827"/>
  <c r="AD827"/>
  <c r="I827"/>
  <c r="S827" s="1"/>
  <c r="E827"/>
  <c r="AG826"/>
  <c r="AF826"/>
  <c r="AE826"/>
  <c r="AD826"/>
  <c r="T826"/>
  <c r="S826"/>
  <c r="R826"/>
  <c r="M826"/>
  <c r="L826"/>
  <c r="K826"/>
  <c r="AG825"/>
  <c r="AF825"/>
  <c r="AE825"/>
  <c r="AD825"/>
  <c r="K825"/>
  <c r="J825"/>
  <c r="T825" s="1"/>
  <c r="I825"/>
  <c r="H825"/>
  <c r="R825" s="1"/>
  <c r="G825"/>
  <c r="M825" s="1"/>
  <c r="F825"/>
  <c r="E825"/>
  <c r="AG824"/>
  <c r="AF824"/>
  <c r="AE824"/>
  <c r="AD824"/>
  <c r="T824"/>
  <c r="S824"/>
  <c r="R824"/>
  <c r="M824"/>
  <c r="L824"/>
  <c r="K824"/>
  <c r="AG823"/>
  <c r="AF823"/>
  <c r="AE823"/>
  <c r="AD823"/>
  <c r="J823"/>
  <c r="M823" s="1"/>
  <c r="I823"/>
  <c r="S823" s="1"/>
  <c r="H823"/>
  <c r="R823" s="1"/>
  <c r="G823"/>
  <c r="F823"/>
  <c r="E823"/>
  <c r="K823" s="1"/>
  <c r="AG822"/>
  <c r="AF822"/>
  <c r="AE822"/>
  <c r="AD822"/>
  <c r="H822"/>
  <c r="R822" s="1"/>
  <c r="E822"/>
  <c r="K822" s="1"/>
  <c r="AG821"/>
  <c r="AF821"/>
  <c r="AE821"/>
  <c r="AD821"/>
  <c r="T821"/>
  <c r="S821"/>
  <c r="R821"/>
  <c r="M821"/>
  <c r="L821"/>
  <c r="K821"/>
  <c r="AG820"/>
  <c r="AF820"/>
  <c r="AE820"/>
  <c r="AD820"/>
  <c r="J820"/>
  <c r="T820" s="1"/>
  <c r="I820"/>
  <c r="H820"/>
  <c r="R820" s="1"/>
  <c r="G820"/>
  <c r="F820"/>
  <c r="E820"/>
  <c r="AG819"/>
  <c r="AF819"/>
  <c r="AE819"/>
  <c r="AD819"/>
  <c r="T819"/>
  <c r="S819"/>
  <c r="R819"/>
  <c r="M819"/>
  <c r="L819"/>
  <c r="K819"/>
  <c r="AG818"/>
  <c r="AF818"/>
  <c r="AE818"/>
  <c r="AD818"/>
  <c r="J818"/>
  <c r="T818" s="1"/>
  <c r="I818"/>
  <c r="S818" s="1"/>
  <c r="H818"/>
  <c r="R818" s="1"/>
  <c r="G818"/>
  <c r="F818"/>
  <c r="F815" s="1"/>
  <c r="E818"/>
  <c r="K818" s="1"/>
  <c r="AG817"/>
  <c r="AF817"/>
  <c r="AE817"/>
  <c r="AD817"/>
  <c r="T817"/>
  <c r="S817"/>
  <c r="R817"/>
  <c r="M817"/>
  <c r="L817"/>
  <c r="K817"/>
  <c r="AG816"/>
  <c r="AF816"/>
  <c r="AE816"/>
  <c r="AD816"/>
  <c r="J816"/>
  <c r="T816" s="1"/>
  <c r="I816"/>
  <c r="L816" s="1"/>
  <c r="H816"/>
  <c r="K816" s="1"/>
  <c r="G816"/>
  <c r="F816"/>
  <c r="E816"/>
  <c r="E815" s="1"/>
  <c r="AG815"/>
  <c r="AF815"/>
  <c r="AE815"/>
  <c r="AD815"/>
  <c r="G815"/>
  <c r="AG814"/>
  <c r="AF814"/>
  <c r="AE814"/>
  <c r="AD814"/>
  <c r="T814"/>
  <c r="S814"/>
  <c r="R814"/>
  <c r="M814"/>
  <c r="L814"/>
  <c r="K814"/>
  <c r="AG813"/>
  <c r="AF813"/>
  <c r="AE813"/>
  <c r="AD813"/>
  <c r="T813"/>
  <c r="J813"/>
  <c r="J1105" s="1"/>
  <c r="I813"/>
  <c r="I1105" s="1"/>
  <c r="H813"/>
  <c r="H1105" s="1"/>
  <c r="G813"/>
  <c r="G1105" s="1"/>
  <c r="F813"/>
  <c r="F1105" s="1"/>
  <c r="E813"/>
  <c r="E1105" s="1"/>
  <c r="AG812"/>
  <c r="AF812"/>
  <c r="AE812"/>
  <c r="AD812"/>
  <c r="J812"/>
  <c r="M812" s="1"/>
  <c r="I812"/>
  <c r="S812" s="1"/>
  <c r="H812"/>
  <c r="R812" s="1"/>
  <c r="G812"/>
  <c r="F812"/>
  <c r="E812"/>
  <c r="K812" s="1"/>
  <c r="AG811"/>
  <c r="AF811"/>
  <c r="AE811"/>
  <c r="AD811"/>
  <c r="AG810"/>
  <c r="AF810"/>
  <c r="AE810"/>
  <c r="AD810"/>
  <c r="AG809"/>
  <c r="AF809"/>
  <c r="AE809"/>
  <c r="AD809"/>
  <c r="AG808"/>
  <c r="AF808"/>
  <c r="AE808"/>
  <c r="AD808"/>
  <c r="T808"/>
  <c r="S808"/>
  <c r="R808"/>
  <c r="M808"/>
  <c r="L808"/>
  <c r="K808"/>
  <c r="AG807"/>
  <c r="AF807"/>
  <c r="AE807"/>
  <c r="AD807"/>
  <c r="K807"/>
  <c r="J807"/>
  <c r="T807" s="1"/>
  <c r="I807"/>
  <c r="H807"/>
  <c r="R807" s="1"/>
  <c r="G807"/>
  <c r="M807" s="1"/>
  <c r="F807"/>
  <c r="E807"/>
  <c r="AG806"/>
  <c r="AF806"/>
  <c r="AE806"/>
  <c r="AD806"/>
  <c r="J806"/>
  <c r="T806" s="1"/>
  <c r="I806"/>
  <c r="L806" s="1"/>
  <c r="H806"/>
  <c r="R806" s="1"/>
  <c r="F806"/>
  <c r="E806"/>
  <c r="AG805"/>
  <c r="AF805"/>
  <c r="AE805"/>
  <c r="AD805"/>
  <c r="T805"/>
  <c r="S805"/>
  <c r="R805"/>
  <c r="M805"/>
  <c r="L805"/>
  <c r="K805"/>
  <c r="AG804"/>
  <c r="AF804"/>
  <c r="AE804"/>
  <c r="AD804"/>
  <c r="T804"/>
  <c r="S804"/>
  <c r="R804"/>
  <c r="M804"/>
  <c r="L804"/>
  <c r="K804"/>
  <c r="AG803"/>
  <c r="AF803"/>
  <c r="AE803"/>
  <c r="AD803"/>
  <c r="J803"/>
  <c r="T803" s="1"/>
  <c r="I803"/>
  <c r="L803" s="1"/>
  <c r="H803"/>
  <c r="K803" s="1"/>
  <c r="G803"/>
  <c r="F803"/>
  <c r="E803"/>
  <c r="E802" s="1"/>
  <c r="E801" s="1"/>
  <c r="AG802"/>
  <c r="AF802"/>
  <c r="AE802"/>
  <c r="AD802"/>
  <c r="J802"/>
  <c r="T802" s="1"/>
  <c r="G802"/>
  <c r="F802"/>
  <c r="F801" s="1"/>
  <c r="AG801"/>
  <c r="AF801"/>
  <c r="AE801"/>
  <c r="AD801"/>
  <c r="G801"/>
  <c r="AG800"/>
  <c r="AF800"/>
  <c r="AE800"/>
  <c r="AD800"/>
  <c r="T800"/>
  <c r="S800"/>
  <c r="R800"/>
  <c r="M800"/>
  <c r="L800"/>
  <c r="K800"/>
  <c r="AG799"/>
  <c r="AF799"/>
  <c r="AE799"/>
  <c r="AD799"/>
  <c r="T799"/>
  <c r="J799"/>
  <c r="M799" s="1"/>
  <c r="I799"/>
  <c r="S799" s="1"/>
  <c r="H799"/>
  <c r="R799" s="1"/>
  <c r="G799"/>
  <c r="F799"/>
  <c r="E799"/>
  <c r="K799" s="1"/>
  <c r="AG798"/>
  <c r="AF798"/>
  <c r="AE798"/>
  <c r="AD798"/>
  <c r="J798"/>
  <c r="M798" s="1"/>
  <c r="I798"/>
  <c r="S798" s="1"/>
  <c r="H798"/>
  <c r="R798" s="1"/>
  <c r="G798"/>
  <c r="F798"/>
  <c r="E798"/>
  <c r="K798" s="1"/>
  <c r="AG797"/>
  <c r="AF797"/>
  <c r="AE797"/>
  <c r="AD797"/>
  <c r="T797"/>
  <c r="S797"/>
  <c r="R797"/>
  <c r="M797"/>
  <c r="L797"/>
  <c r="K797"/>
  <c r="AG796"/>
  <c r="AF796"/>
  <c r="AE796"/>
  <c r="AD796"/>
  <c r="J796"/>
  <c r="T796" s="1"/>
  <c r="I796"/>
  <c r="H796"/>
  <c r="H793" s="1"/>
  <c r="R793" s="1"/>
  <c r="G796"/>
  <c r="F796"/>
  <c r="E796"/>
  <c r="AG795"/>
  <c r="AF795"/>
  <c r="AE795"/>
  <c r="AD795"/>
  <c r="T795"/>
  <c r="S795"/>
  <c r="R795"/>
  <c r="M795"/>
  <c r="L795"/>
  <c r="K795"/>
  <c r="AG794"/>
  <c r="AF794"/>
  <c r="AE794"/>
  <c r="AD794"/>
  <c r="J794"/>
  <c r="T794" s="1"/>
  <c r="I794"/>
  <c r="S794" s="1"/>
  <c r="H794"/>
  <c r="R794" s="1"/>
  <c r="G794"/>
  <c r="F794"/>
  <c r="E794"/>
  <c r="K794" s="1"/>
  <c r="AG793"/>
  <c r="AF793"/>
  <c r="AE793"/>
  <c r="AD793"/>
  <c r="I793"/>
  <c r="S793" s="1"/>
  <c r="E793"/>
  <c r="AG792"/>
  <c r="AF792"/>
  <c r="AE792"/>
  <c r="AD792"/>
  <c r="T792"/>
  <c r="S792"/>
  <c r="M792"/>
  <c r="L792"/>
  <c r="K792"/>
  <c r="H792"/>
  <c r="R792" s="1"/>
  <c r="AG791"/>
  <c r="AF791"/>
  <c r="AE791"/>
  <c r="AD791"/>
  <c r="S791"/>
  <c r="J791"/>
  <c r="M791" s="1"/>
  <c r="I791"/>
  <c r="H791"/>
  <c r="R791" s="1"/>
  <c r="G791"/>
  <c r="F791"/>
  <c r="L791" s="1"/>
  <c r="E791"/>
  <c r="AG790"/>
  <c r="AF790"/>
  <c r="AE790"/>
  <c r="AD790"/>
  <c r="T790"/>
  <c r="J790"/>
  <c r="M790" s="1"/>
  <c r="I790"/>
  <c r="S790" s="1"/>
  <c r="H790"/>
  <c r="R790" s="1"/>
  <c r="G790"/>
  <c r="F790"/>
  <c r="E790"/>
  <c r="AG789"/>
  <c r="AF789"/>
  <c r="AE789"/>
  <c r="AD789"/>
  <c r="T789"/>
  <c r="J789"/>
  <c r="M789" s="1"/>
  <c r="I789"/>
  <c r="S789" s="1"/>
  <c r="H789"/>
  <c r="R789" s="1"/>
  <c r="AG788"/>
  <c r="AF788"/>
  <c r="AE788"/>
  <c r="AD788"/>
  <c r="G788"/>
  <c r="F788"/>
  <c r="E788"/>
  <c r="AG787"/>
  <c r="AF787"/>
  <c r="AE787"/>
  <c r="AD787"/>
  <c r="T787"/>
  <c r="S787"/>
  <c r="R787"/>
  <c r="M787"/>
  <c r="L787"/>
  <c r="K787"/>
  <c r="AG786"/>
  <c r="AF786"/>
  <c r="AE786"/>
  <c r="AD786"/>
  <c r="S786"/>
  <c r="J786"/>
  <c r="T786" s="1"/>
  <c r="I786"/>
  <c r="H786"/>
  <c r="R786" s="1"/>
  <c r="G786"/>
  <c r="F786"/>
  <c r="E786"/>
  <c r="AG785"/>
  <c r="AF785"/>
  <c r="AE785"/>
  <c r="AD785"/>
  <c r="K785"/>
  <c r="J785"/>
  <c r="M785" s="1"/>
  <c r="I785"/>
  <c r="L785" s="1"/>
  <c r="H785"/>
  <c r="R785" s="1"/>
  <c r="AG784"/>
  <c r="AF784"/>
  <c r="AE784"/>
  <c r="AD784"/>
  <c r="J784"/>
  <c r="M784" s="1"/>
  <c r="G784"/>
  <c r="F784"/>
  <c r="F783" s="1"/>
  <c r="E784"/>
  <c r="AG783"/>
  <c r="AF783"/>
  <c r="AE783"/>
  <c r="AD783"/>
  <c r="AG782"/>
  <c r="AF782"/>
  <c r="AE782"/>
  <c r="AD782"/>
  <c r="T782"/>
  <c r="S782"/>
  <c r="R782"/>
  <c r="M782"/>
  <c r="L782"/>
  <c r="K782"/>
  <c r="AG781"/>
  <c r="AF781"/>
  <c r="AE781"/>
  <c r="AD781"/>
  <c r="S781"/>
  <c r="J781"/>
  <c r="T781" s="1"/>
  <c r="I781"/>
  <c r="I780" s="1"/>
  <c r="S780" s="1"/>
  <c r="H781"/>
  <c r="K781" s="1"/>
  <c r="G781"/>
  <c r="F781"/>
  <c r="E781"/>
  <c r="E780" s="1"/>
  <c r="AG780"/>
  <c r="AF780"/>
  <c r="AE780"/>
  <c r="AD780"/>
  <c r="J780"/>
  <c r="T780" s="1"/>
  <c r="G780"/>
  <c r="F780"/>
  <c r="AG779"/>
  <c r="AF779"/>
  <c r="AE779"/>
  <c r="AD779"/>
  <c r="AG778"/>
  <c r="AF778"/>
  <c r="AE778"/>
  <c r="AD778"/>
  <c r="T778"/>
  <c r="S778"/>
  <c r="R778"/>
  <c r="M778"/>
  <c r="L778"/>
  <c r="K778"/>
  <c r="AG777"/>
  <c r="AF777"/>
  <c r="AE777"/>
  <c r="AD777"/>
  <c r="S777"/>
  <c r="J777"/>
  <c r="M777" s="1"/>
  <c r="I777"/>
  <c r="H777"/>
  <c r="R777" s="1"/>
  <c r="G777"/>
  <c r="F777"/>
  <c r="L777" s="1"/>
  <c r="E777"/>
  <c r="AG776"/>
  <c r="AF776"/>
  <c r="AE776"/>
  <c r="AD776"/>
  <c r="S776"/>
  <c r="I776"/>
  <c r="H776"/>
  <c r="R776" s="1"/>
  <c r="G776"/>
  <c r="E776"/>
  <c r="AG775"/>
  <c r="AF775"/>
  <c r="AE775"/>
  <c r="AD775"/>
  <c r="I775"/>
  <c r="S775" s="1"/>
  <c r="H775"/>
  <c r="R775" s="1"/>
  <c r="G775"/>
  <c r="E775"/>
  <c r="AG774"/>
  <c r="AF774"/>
  <c r="AE774"/>
  <c r="AD774"/>
  <c r="AG773"/>
  <c r="AF773"/>
  <c r="AE773"/>
  <c r="AD773"/>
  <c r="AG772"/>
  <c r="AF772"/>
  <c r="AE772"/>
  <c r="AD772"/>
  <c r="T772"/>
  <c r="S772"/>
  <c r="R772"/>
  <c r="M772"/>
  <c r="L772"/>
  <c r="K772"/>
  <c r="AG771"/>
  <c r="AF771"/>
  <c r="AE771"/>
  <c r="AD771"/>
  <c r="T771"/>
  <c r="S771"/>
  <c r="R771"/>
  <c r="M771"/>
  <c r="L771"/>
  <c r="K771"/>
  <c r="AG770"/>
  <c r="AF770"/>
  <c r="AE770"/>
  <c r="AD770"/>
  <c r="L770"/>
  <c r="J770"/>
  <c r="I770"/>
  <c r="S770" s="1"/>
  <c r="H770"/>
  <c r="R770" s="1"/>
  <c r="G770"/>
  <c r="F770"/>
  <c r="E770"/>
  <c r="AG769"/>
  <c r="AF769"/>
  <c r="AE769"/>
  <c r="AD769"/>
  <c r="T769"/>
  <c r="S769"/>
  <c r="R769"/>
  <c r="M769"/>
  <c r="L769"/>
  <c r="K769"/>
  <c r="AG768"/>
  <c r="AF768"/>
  <c r="AE768"/>
  <c r="AD768"/>
  <c r="R768"/>
  <c r="J768"/>
  <c r="T768" s="1"/>
  <c r="I768"/>
  <c r="S768" s="1"/>
  <c r="H768"/>
  <c r="G768"/>
  <c r="F768"/>
  <c r="E768"/>
  <c r="AG767"/>
  <c r="AF767"/>
  <c r="AE767"/>
  <c r="AD767"/>
  <c r="T767"/>
  <c r="S767"/>
  <c r="M767"/>
  <c r="L767"/>
  <c r="H767"/>
  <c r="R767" s="1"/>
  <c r="AG766"/>
  <c r="AF766"/>
  <c r="AE766"/>
  <c r="AD766"/>
  <c r="M766"/>
  <c r="J766"/>
  <c r="T766" s="1"/>
  <c r="I766"/>
  <c r="S766" s="1"/>
  <c r="G766"/>
  <c r="F766"/>
  <c r="E766"/>
  <c r="AG765"/>
  <c r="AF765"/>
  <c r="AE765"/>
  <c r="AD765"/>
  <c r="T765"/>
  <c r="S765"/>
  <c r="R765"/>
  <c r="M765"/>
  <c r="L765"/>
  <c r="K765"/>
  <c r="AG764"/>
  <c r="AF764"/>
  <c r="AE764"/>
  <c r="AD764"/>
  <c r="T764"/>
  <c r="K764"/>
  <c r="J764"/>
  <c r="I764"/>
  <c r="L764" s="1"/>
  <c r="H764"/>
  <c r="R764" s="1"/>
  <c r="G764"/>
  <c r="M764" s="1"/>
  <c r="F764"/>
  <c r="E764"/>
  <c r="AG763"/>
  <c r="AF763"/>
  <c r="AE763"/>
  <c r="AD763"/>
  <c r="AG762"/>
  <c r="AF762"/>
  <c r="AE762"/>
  <c r="AD762"/>
  <c r="T762"/>
  <c r="S762"/>
  <c r="R762"/>
  <c r="M762"/>
  <c r="L762"/>
  <c r="K762"/>
  <c r="AG761"/>
  <c r="AF761"/>
  <c r="AE761"/>
  <c r="AD761"/>
  <c r="J761"/>
  <c r="T761" s="1"/>
  <c r="I761"/>
  <c r="S761" s="1"/>
  <c r="H761"/>
  <c r="R761" s="1"/>
  <c r="G761"/>
  <c r="F761"/>
  <c r="E761"/>
  <c r="K761" s="1"/>
  <c r="AG760"/>
  <c r="AF760"/>
  <c r="AE760"/>
  <c r="AD760"/>
  <c r="J760"/>
  <c r="T760" s="1"/>
  <c r="I760"/>
  <c r="S760" s="1"/>
  <c r="H760"/>
  <c r="R760" s="1"/>
  <c r="G760"/>
  <c r="F760"/>
  <c r="E760"/>
  <c r="K760" s="1"/>
  <c r="AG759"/>
  <c r="AF759"/>
  <c r="AE759"/>
  <c r="AD759"/>
  <c r="J759"/>
  <c r="T759" s="1"/>
  <c r="I759"/>
  <c r="S759" s="1"/>
  <c r="H759"/>
  <c r="R759" s="1"/>
  <c r="G759"/>
  <c r="F759"/>
  <c r="E759"/>
  <c r="K759" s="1"/>
  <c r="AG758"/>
  <c r="AF758"/>
  <c r="AE758"/>
  <c r="AD758"/>
  <c r="J758"/>
  <c r="T758" s="1"/>
  <c r="I758"/>
  <c r="S758" s="1"/>
  <c r="H758"/>
  <c r="R758" s="1"/>
  <c r="G758"/>
  <c r="F758"/>
  <c r="E758"/>
  <c r="K758" s="1"/>
  <c r="AG757"/>
  <c r="AF757"/>
  <c r="AE757"/>
  <c r="AD757"/>
  <c r="T757"/>
  <c r="S757"/>
  <c r="R757"/>
  <c r="M757"/>
  <c r="L757"/>
  <c r="K757"/>
  <c r="AG756"/>
  <c r="AF756"/>
  <c r="AE756"/>
  <c r="AD756"/>
  <c r="T756"/>
  <c r="J756"/>
  <c r="I756"/>
  <c r="L756" s="1"/>
  <c r="H756"/>
  <c r="R756" s="1"/>
  <c r="G756"/>
  <c r="F756"/>
  <c r="E756"/>
  <c r="E755" s="1"/>
  <c r="E754" s="1"/>
  <c r="AG755"/>
  <c r="AF755"/>
  <c r="AE755"/>
  <c r="AD755"/>
  <c r="J755"/>
  <c r="T755" s="1"/>
  <c r="G755"/>
  <c r="F755"/>
  <c r="F754" s="1"/>
  <c r="F743" s="1"/>
  <c r="AG754"/>
  <c r="AF754"/>
  <c r="AE754"/>
  <c r="AD754"/>
  <c r="G754"/>
  <c r="AG753"/>
  <c r="AF753"/>
  <c r="AE753"/>
  <c r="AD753"/>
  <c r="T753"/>
  <c r="S753"/>
  <c r="R753"/>
  <c r="M753"/>
  <c r="L753"/>
  <c r="K753"/>
  <c r="AG752"/>
  <c r="AF752"/>
  <c r="AE752"/>
  <c r="AD752"/>
  <c r="J752"/>
  <c r="T752" s="1"/>
  <c r="I752"/>
  <c r="S752" s="1"/>
  <c r="H752"/>
  <c r="R752" s="1"/>
  <c r="G752"/>
  <c r="F752"/>
  <c r="E752"/>
  <c r="K752" s="1"/>
  <c r="AG751"/>
  <c r="AF751"/>
  <c r="AE751"/>
  <c r="AD751"/>
  <c r="J751"/>
  <c r="T751" s="1"/>
  <c r="I751"/>
  <c r="S751" s="1"/>
  <c r="H751"/>
  <c r="R751" s="1"/>
  <c r="G751"/>
  <c r="F751"/>
  <c r="E751"/>
  <c r="K751" s="1"/>
  <c r="AG750"/>
  <c r="AF750"/>
  <c r="AE750"/>
  <c r="AD750"/>
  <c r="T750"/>
  <c r="S750"/>
  <c r="M750"/>
  <c r="L750"/>
  <c r="K750"/>
  <c r="H750"/>
  <c r="R750" s="1"/>
  <c r="AG749"/>
  <c r="AF749"/>
  <c r="AE749"/>
  <c r="AD749"/>
  <c r="L749"/>
  <c r="J749"/>
  <c r="I749"/>
  <c r="S749" s="1"/>
  <c r="H749"/>
  <c r="R749" s="1"/>
  <c r="G749"/>
  <c r="F749"/>
  <c r="E749"/>
  <c r="AG748"/>
  <c r="AF748"/>
  <c r="AE748"/>
  <c r="AD748"/>
  <c r="L748"/>
  <c r="J748"/>
  <c r="I748"/>
  <c r="S748" s="1"/>
  <c r="H748"/>
  <c r="R748" s="1"/>
  <c r="G748"/>
  <c r="F748"/>
  <c r="E748"/>
  <c r="AG747"/>
  <c r="AF747"/>
  <c r="AE747"/>
  <c r="AD747"/>
  <c r="T747"/>
  <c r="S747"/>
  <c r="R747"/>
  <c r="M747"/>
  <c r="L747"/>
  <c r="K747"/>
  <c r="AG746"/>
  <c r="AF746"/>
  <c r="AE746"/>
  <c r="AD746"/>
  <c r="J746"/>
  <c r="T746" s="1"/>
  <c r="I746"/>
  <c r="S746" s="1"/>
  <c r="H746"/>
  <c r="G746"/>
  <c r="F746"/>
  <c r="E746"/>
  <c r="AG745"/>
  <c r="AF745"/>
  <c r="AE745"/>
  <c r="AD745"/>
  <c r="J745"/>
  <c r="T745" s="1"/>
  <c r="I745"/>
  <c r="S745" s="1"/>
  <c r="H745"/>
  <c r="G745"/>
  <c r="F745"/>
  <c r="E745"/>
  <c r="AG744"/>
  <c r="AF744"/>
  <c r="AE744"/>
  <c r="AD744"/>
  <c r="J744"/>
  <c r="T744" s="1"/>
  <c r="F744"/>
  <c r="AG743"/>
  <c r="AF743"/>
  <c r="AE743"/>
  <c r="AD743"/>
  <c r="AG742"/>
  <c r="AF742"/>
  <c r="AE742"/>
  <c r="AD742"/>
  <c r="T742"/>
  <c r="S742"/>
  <c r="R742"/>
  <c r="M742"/>
  <c r="L742"/>
  <c r="K742"/>
  <c r="AG741"/>
  <c r="AF741"/>
  <c r="AE741"/>
  <c r="AD741"/>
  <c r="S741"/>
  <c r="J741"/>
  <c r="M741" s="1"/>
  <c r="I741"/>
  <c r="H741"/>
  <c r="R741" s="1"/>
  <c r="G741"/>
  <c r="F741"/>
  <c r="L741" s="1"/>
  <c r="E741"/>
  <c r="AG740"/>
  <c r="AF740"/>
  <c r="AE740"/>
  <c r="AD740"/>
  <c r="T740"/>
  <c r="J740"/>
  <c r="M740" s="1"/>
  <c r="I740"/>
  <c r="S740" s="1"/>
  <c r="H740"/>
  <c r="R740" s="1"/>
  <c r="G740"/>
  <c r="F740"/>
  <c r="E740"/>
  <c r="AG739"/>
  <c r="AF739"/>
  <c r="AE739"/>
  <c r="AD739"/>
  <c r="T739"/>
  <c r="S739"/>
  <c r="R739"/>
  <c r="M739"/>
  <c r="L739"/>
  <c r="K739"/>
  <c r="AG738"/>
  <c r="AF738"/>
  <c r="AE738"/>
  <c r="AD738"/>
  <c r="T738"/>
  <c r="S738"/>
  <c r="R738"/>
  <c r="M738"/>
  <c r="L738"/>
  <c r="K738"/>
  <c r="AG737"/>
  <c r="AF737"/>
  <c r="AE737"/>
  <c r="AD737"/>
  <c r="T737"/>
  <c r="J737"/>
  <c r="I737"/>
  <c r="S737" s="1"/>
  <c r="H737"/>
  <c r="R737" s="1"/>
  <c r="G737"/>
  <c r="F737"/>
  <c r="E737"/>
  <c r="AG736"/>
  <c r="AF736"/>
  <c r="AE736"/>
  <c r="AD736"/>
  <c r="T736"/>
  <c r="J736"/>
  <c r="I736"/>
  <c r="S736" s="1"/>
  <c r="H736"/>
  <c r="R736" s="1"/>
  <c r="G736"/>
  <c r="F736"/>
  <c r="E736"/>
  <c r="AG735"/>
  <c r="AF735"/>
  <c r="AE735"/>
  <c r="AD735"/>
  <c r="T735"/>
  <c r="J735"/>
  <c r="I735"/>
  <c r="S735" s="1"/>
  <c r="H735"/>
  <c r="R735" s="1"/>
  <c r="G735"/>
  <c r="F735"/>
  <c r="E735"/>
  <c r="AG734"/>
  <c r="AF734"/>
  <c r="AE734"/>
  <c r="AD734"/>
  <c r="T734"/>
  <c r="S734"/>
  <c r="M734"/>
  <c r="L734"/>
  <c r="H734"/>
  <c r="H733" s="1"/>
  <c r="AG733"/>
  <c r="AF733"/>
  <c r="AE733"/>
  <c r="AD733"/>
  <c r="J733"/>
  <c r="J732" s="1"/>
  <c r="I733"/>
  <c r="L733" s="1"/>
  <c r="G733"/>
  <c r="F733"/>
  <c r="E733"/>
  <c r="E732" s="1"/>
  <c r="E731" s="1"/>
  <c r="E730" s="1"/>
  <c r="AG732"/>
  <c r="AF732"/>
  <c r="AE732"/>
  <c r="AD732"/>
  <c r="G732"/>
  <c r="F732"/>
  <c r="AG731"/>
  <c r="AF731"/>
  <c r="AE731"/>
  <c r="AD731"/>
  <c r="F731"/>
  <c r="AG730"/>
  <c r="AF730"/>
  <c r="AE730"/>
  <c r="AD730"/>
  <c r="AG729"/>
  <c r="AF729"/>
  <c r="AE729"/>
  <c r="AD729"/>
  <c r="T729"/>
  <c r="S729"/>
  <c r="R729"/>
  <c r="M729"/>
  <c r="L729"/>
  <c r="K729"/>
  <c r="AG728"/>
  <c r="AF728"/>
  <c r="AE728"/>
  <c r="AD728"/>
  <c r="T728"/>
  <c r="S728"/>
  <c r="R728"/>
  <c r="M728"/>
  <c r="L728"/>
  <c r="K728"/>
  <c r="AG727"/>
  <c r="AF727"/>
  <c r="AE727"/>
  <c r="AD727"/>
  <c r="T727"/>
  <c r="S727"/>
  <c r="R727"/>
  <c r="M727"/>
  <c r="L727"/>
  <c r="K727"/>
  <c r="AG726"/>
  <c r="AF726"/>
  <c r="AE726"/>
  <c r="AD726"/>
  <c r="J726"/>
  <c r="T726" s="1"/>
  <c r="I726"/>
  <c r="S726" s="1"/>
  <c r="H726"/>
  <c r="R726" s="1"/>
  <c r="G726"/>
  <c r="M726" s="1"/>
  <c r="F726"/>
  <c r="E726"/>
  <c r="AG725"/>
  <c r="AF725"/>
  <c r="AE725"/>
  <c r="AD725"/>
  <c r="J725"/>
  <c r="T725" s="1"/>
  <c r="I725"/>
  <c r="S725" s="1"/>
  <c r="H725"/>
  <c r="R725" s="1"/>
  <c r="G725"/>
  <c r="F725"/>
  <c r="E725"/>
  <c r="AG724"/>
  <c r="AF724"/>
  <c r="AE724"/>
  <c r="AD724"/>
  <c r="J724"/>
  <c r="T724" s="1"/>
  <c r="I724"/>
  <c r="S724" s="1"/>
  <c r="H724"/>
  <c r="R724" s="1"/>
  <c r="G724"/>
  <c r="F724"/>
  <c r="E724"/>
  <c r="AG723"/>
  <c r="AF723"/>
  <c r="AE723"/>
  <c r="AD723"/>
  <c r="J723"/>
  <c r="T723" s="1"/>
  <c r="I723"/>
  <c r="S723" s="1"/>
  <c r="H723"/>
  <c r="R723" s="1"/>
  <c r="G723"/>
  <c r="F723"/>
  <c r="E723"/>
  <c r="AG722"/>
  <c r="AF722"/>
  <c r="AE722"/>
  <c r="AD722"/>
  <c r="AG721"/>
  <c r="AF721"/>
  <c r="AE721"/>
  <c r="AD721"/>
  <c r="T721"/>
  <c r="S721"/>
  <c r="R721"/>
  <c r="M721"/>
  <c r="L721"/>
  <c r="K721"/>
  <c r="AG720"/>
  <c r="AF720"/>
  <c r="AE720"/>
  <c r="AD720"/>
  <c r="S720"/>
  <c r="K720"/>
  <c r="J720"/>
  <c r="T720" s="1"/>
  <c r="I720"/>
  <c r="H720"/>
  <c r="R720" s="1"/>
  <c r="G720"/>
  <c r="M720" s="1"/>
  <c r="F720"/>
  <c r="E720"/>
  <c r="AG719"/>
  <c r="AF719"/>
  <c r="AE719"/>
  <c r="AD719"/>
  <c r="T719"/>
  <c r="S719"/>
  <c r="J719"/>
  <c r="I719"/>
  <c r="L719" s="1"/>
  <c r="H719"/>
  <c r="R719" s="1"/>
  <c r="F719"/>
  <c r="E719"/>
  <c r="AG718"/>
  <c r="AF718"/>
  <c r="AE718"/>
  <c r="AD718"/>
  <c r="T718"/>
  <c r="S718"/>
  <c r="R718"/>
  <c r="M718"/>
  <c r="L718"/>
  <c r="K718"/>
  <c r="AG717"/>
  <c r="AF717"/>
  <c r="AE717"/>
  <c r="AD717"/>
  <c r="J717"/>
  <c r="T717" s="1"/>
  <c r="I717"/>
  <c r="S717" s="1"/>
  <c r="H717"/>
  <c r="R717" s="1"/>
  <c r="G717"/>
  <c r="F717"/>
  <c r="E717"/>
  <c r="K717" s="1"/>
  <c r="AG716"/>
  <c r="AF716"/>
  <c r="AE716"/>
  <c r="AD716"/>
  <c r="J716"/>
  <c r="T716" s="1"/>
  <c r="I716"/>
  <c r="S716" s="1"/>
  <c r="H716"/>
  <c r="R716" s="1"/>
  <c r="G716"/>
  <c r="F716"/>
  <c r="E716"/>
  <c r="K716" s="1"/>
  <c r="AG715"/>
  <c r="AF715"/>
  <c r="AE715"/>
  <c r="AD715"/>
  <c r="J715"/>
  <c r="T715" s="1"/>
  <c r="I715"/>
  <c r="S715" s="1"/>
  <c r="H715"/>
  <c r="R715" s="1"/>
  <c r="G715"/>
  <c r="F715"/>
  <c r="E715"/>
  <c r="K715" s="1"/>
  <c r="AG714"/>
  <c r="AF714"/>
  <c r="AE714"/>
  <c r="AD714"/>
  <c r="J714"/>
  <c r="T714" s="1"/>
  <c r="I714"/>
  <c r="S714" s="1"/>
  <c r="H714"/>
  <c r="R714" s="1"/>
  <c r="G714"/>
  <c r="F714"/>
  <c r="E714"/>
  <c r="K714" s="1"/>
  <c r="AG713"/>
  <c r="AF713"/>
  <c r="AE713"/>
  <c r="AD713"/>
  <c r="T713"/>
  <c r="S713"/>
  <c r="M713"/>
  <c r="L713"/>
  <c r="H713"/>
  <c r="R713" s="1"/>
  <c r="AG712"/>
  <c r="AF712"/>
  <c r="AE712"/>
  <c r="AD712"/>
  <c r="T712"/>
  <c r="J712"/>
  <c r="I712"/>
  <c r="S712" s="1"/>
  <c r="H712"/>
  <c r="R712" s="1"/>
  <c r="G712"/>
  <c r="F712"/>
  <c r="E712"/>
  <c r="AG711"/>
  <c r="AF711"/>
  <c r="AE711"/>
  <c r="AD711"/>
  <c r="T711"/>
  <c r="J711"/>
  <c r="I711"/>
  <c r="S711" s="1"/>
  <c r="H711"/>
  <c r="R711" s="1"/>
  <c r="G711"/>
  <c r="F711"/>
  <c r="E711"/>
  <c r="AG710"/>
  <c r="AF710"/>
  <c r="AE710"/>
  <c r="AD710"/>
  <c r="T710"/>
  <c r="S710"/>
  <c r="M710"/>
  <c r="L710"/>
  <c r="H710"/>
  <c r="R710" s="1"/>
  <c r="AG709"/>
  <c r="AF709"/>
  <c r="AE709"/>
  <c r="AD709"/>
  <c r="T709"/>
  <c r="S709"/>
  <c r="R709"/>
  <c r="M709"/>
  <c r="L709"/>
  <c r="K709"/>
  <c r="AG708"/>
  <c r="AF708"/>
  <c r="AE708"/>
  <c r="AD708"/>
  <c r="J708"/>
  <c r="T708" s="1"/>
  <c r="I708"/>
  <c r="S708" s="1"/>
  <c r="G708"/>
  <c r="F708"/>
  <c r="F707" s="1"/>
  <c r="E708"/>
  <c r="E707" s="1"/>
  <c r="AG707"/>
  <c r="AF707"/>
  <c r="AE707"/>
  <c r="AD707"/>
  <c r="I707"/>
  <c r="S707" s="1"/>
  <c r="G707"/>
  <c r="AG706"/>
  <c r="AF706"/>
  <c r="AE706"/>
  <c r="AD706"/>
  <c r="T706"/>
  <c r="S706"/>
  <c r="R706"/>
  <c r="M706"/>
  <c r="L706"/>
  <c r="K706"/>
  <c r="AG705"/>
  <c r="AF705"/>
  <c r="AE705"/>
  <c r="AD705"/>
  <c r="K705"/>
  <c r="J705"/>
  <c r="T705" s="1"/>
  <c r="I705"/>
  <c r="H705"/>
  <c r="R705" s="1"/>
  <c r="G705"/>
  <c r="F705"/>
  <c r="F702" s="1"/>
  <c r="E705"/>
  <c r="AG704"/>
  <c r="AF704"/>
  <c r="AE704"/>
  <c r="AD704"/>
  <c r="T704"/>
  <c r="S704"/>
  <c r="R704"/>
  <c r="M704"/>
  <c r="L704"/>
  <c r="K704"/>
  <c r="AG703"/>
  <c r="AF703"/>
  <c r="AE703"/>
  <c r="AD703"/>
  <c r="J703"/>
  <c r="T703" s="1"/>
  <c r="I703"/>
  <c r="S703" s="1"/>
  <c r="H703"/>
  <c r="R703" s="1"/>
  <c r="G703"/>
  <c r="M703" s="1"/>
  <c r="F703"/>
  <c r="E703"/>
  <c r="AG702"/>
  <c r="AF702"/>
  <c r="AE702"/>
  <c r="AD702"/>
  <c r="J702"/>
  <c r="T702" s="1"/>
  <c r="E702"/>
  <c r="E701" s="1"/>
  <c r="AG701"/>
  <c r="AF701"/>
  <c r="AE701"/>
  <c r="AD701"/>
  <c r="AG700"/>
  <c r="AF700"/>
  <c r="AE700"/>
  <c r="AD700"/>
  <c r="T700"/>
  <c r="S700"/>
  <c r="R700"/>
  <c r="M700"/>
  <c r="L700"/>
  <c r="K700"/>
  <c r="AG699"/>
  <c r="AF699"/>
  <c r="AE699"/>
  <c r="AD699"/>
  <c r="T699"/>
  <c r="J699"/>
  <c r="I699"/>
  <c r="L699" s="1"/>
  <c r="H699"/>
  <c r="R699" s="1"/>
  <c r="G699"/>
  <c r="F699"/>
  <c r="F696" s="1"/>
  <c r="E699"/>
  <c r="E696" s="1"/>
  <c r="AG698"/>
  <c r="AF698"/>
  <c r="AE698"/>
  <c r="AD698"/>
  <c r="T698"/>
  <c r="S698"/>
  <c r="R698"/>
  <c r="M698"/>
  <c r="L698"/>
  <c r="K698"/>
  <c r="AG697"/>
  <c r="AF697"/>
  <c r="AE697"/>
  <c r="AD697"/>
  <c r="J697"/>
  <c r="T697" s="1"/>
  <c r="I697"/>
  <c r="S697" s="1"/>
  <c r="H697"/>
  <c r="R697" s="1"/>
  <c r="G697"/>
  <c r="M697" s="1"/>
  <c r="F697"/>
  <c r="E697"/>
  <c r="AG696"/>
  <c r="AF696"/>
  <c r="AE696"/>
  <c r="AD696"/>
  <c r="J696"/>
  <c r="T696" s="1"/>
  <c r="I696"/>
  <c r="S696" s="1"/>
  <c r="AG695"/>
  <c r="AF695"/>
  <c r="AE695"/>
  <c r="AD695"/>
  <c r="T695"/>
  <c r="S695"/>
  <c r="R695"/>
  <c r="M695"/>
  <c r="L695"/>
  <c r="K695"/>
  <c r="AG694"/>
  <c r="AF694"/>
  <c r="AE694"/>
  <c r="AD694"/>
  <c r="S694"/>
  <c r="K694"/>
  <c r="J694"/>
  <c r="J1100" s="1"/>
  <c r="I694"/>
  <c r="I1100" s="1"/>
  <c r="H694"/>
  <c r="H1100" s="1"/>
  <c r="G694"/>
  <c r="G1100" s="1"/>
  <c r="F694"/>
  <c r="F1100" s="1"/>
  <c r="E694"/>
  <c r="E1100" s="1"/>
  <c r="AG693"/>
  <c r="AF693"/>
  <c r="AE693"/>
  <c r="AD693"/>
  <c r="S693"/>
  <c r="K693"/>
  <c r="I693"/>
  <c r="H693"/>
  <c r="R693" s="1"/>
  <c r="G693"/>
  <c r="E693"/>
  <c r="AG692"/>
  <c r="AF692"/>
  <c r="AE692"/>
  <c r="AD692"/>
  <c r="T692"/>
  <c r="S692"/>
  <c r="R692"/>
  <c r="M692"/>
  <c r="L692"/>
  <c r="K692"/>
  <c r="AG691"/>
  <c r="AF691"/>
  <c r="AE691"/>
  <c r="AD691"/>
  <c r="J691"/>
  <c r="T691" s="1"/>
  <c r="I691"/>
  <c r="S691" s="1"/>
  <c r="H691"/>
  <c r="R691" s="1"/>
  <c r="G691"/>
  <c r="F691"/>
  <c r="E691"/>
  <c r="K691" s="1"/>
  <c r="AG690"/>
  <c r="AF690"/>
  <c r="AE690"/>
  <c r="AD690"/>
  <c r="T690"/>
  <c r="S690"/>
  <c r="R690"/>
  <c r="M690"/>
  <c r="L690"/>
  <c r="K690"/>
  <c r="AG689"/>
  <c r="AF689"/>
  <c r="AE689"/>
  <c r="AD689"/>
  <c r="S689"/>
  <c r="J689"/>
  <c r="T689" s="1"/>
  <c r="I689"/>
  <c r="H689"/>
  <c r="R689" s="1"/>
  <c r="G689"/>
  <c r="F689"/>
  <c r="E689"/>
  <c r="AG688"/>
  <c r="AF688"/>
  <c r="AE688"/>
  <c r="AD688"/>
  <c r="T688"/>
  <c r="S688"/>
  <c r="R688"/>
  <c r="M688"/>
  <c r="L688"/>
  <c r="K688"/>
  <c r="AG687"/>
  <c r="AF687"/>
  <c r="AE687"/>
  <c r="AD687"/>
  <c r="J687"/>
  <c r="T687" s="1"/>
  <c r="I687"/>
  <c r="S687" s="1"/>
  <c r="H687"/>
  <c r="R687" s="1"/>
  <c r="G687"/>
  <c r="F687"/>
  <c r="E687"/>
  <c r="K687" s="1"/>
  <c r="AG686"/>
  <c r="AF686"/>
  <c r="AE686"/>
  <c r="AD686"/>
  <c r="T686"/>
  <c r="S686"/>
  <c r="R686"/>
  <c r="M686"/>
  <c r="L686"/>
  <c r="K686"/>
  <c r="AG685"/>
  <c r="AF685"/>
  <c r="AE685"/>
  <c r="AD685"/>
  <c r="T685"/>
  <c r="J685"/>
  <c r="I685"/>
  <c r="L685" s="1"/>
  <c r="H685"/>
  <c r="R685" s="1"/>
  <c r="G685"/>
  <c r="F685"/>
  <c r="E685"/>
  <c r="AG684"/>
  <c r="AF684"/>
  <c r="AE684"/>
  <c r="AD684"/>
  <c r="T684"/>
  <c r="S684"/>
  <c r="R684"/>
  <c r="M684"/>
  <c r="L684"/>
  <c r="K684"/>
  <c r="AG683"/>
  <c r="AF683"/>
  <c r="AE683"/>
  <c r="AD683"/>
  <c r="J683"/>
  <c r="T683" s="1"/>
  <c r="I683"/>
  <c r="S683" s="1"/>
  <c r="H683"/>
  <c r="R683" s="1"/>
  <c r="G683"/>
  <c r="G680" s="1"/>
  <c r="F683"/>
  <c r="E683"/>
  <c r="K683" s="1"/>
  <c r="AG682"/>
  <c r="AF682"/>
  <c r="AE682"/>
  <c r="AD682"/>
  <c r="T682"/>
  <c r="S682"/>
  <c r="R682"/>
  <c r="M682"/>
  <c r="L682"/>
  <c r="K682"/>
  <c r="AG681"/>
  <c r="AF681"/>
  <c r="AE681"/>
  <c r="AD681"/>
  <c r="S681"/>
  <c r="J681"/>
  <c r="T681" s="1"/>
  <c r="I681"/>
  <c r="H681"/>
  <c r="R681" s="1"/>
  <c r="G681"/>
  <c r="F681"/>
  <c r="E681"/>
  <c r="AG680"/>
  <c r="AF680"/>
  <c r="AE680"/>
  <c r="AD680"/>
  <c r="H680"/>
  <c r="R680" s="1"/>
  <c r="AG679"/>
  <c r="AF679"/>
  <c r="AE679"/>
  <c r="AD679"/>
  <c r="J679"/>
  <c r="M679" s="1"/>
  <c r="I679"/>
  <c r="L679" s="1"/>
  <c r="H679"/>
  <c r="R679" s="1"/>
  <c r="AG678"/>
  <c r="AF678"/>
  <c r="AE678"/>
  <c r="AD678"/>
  <c r="J678"/>
  <c r="M678" s="1"/>
  <c r="G678"/>
  <c r="F678"/>
  <c r="E678"/>
  <c r="AG677"/>
  <c r="AF677"/>
  <c r="AE677"/>
  <c r="AD677"/>
  <c r="T677"/>
  <c r="S677"/>
  <c r="R677"/>
  <c r="M677"/>
  <c r="L677"/>
  <c r="K677"/>
  <c r="AG676"/>
  <c r="AF676"/>
  <c r="AE676"/>
  <c r="AD676"/>
  <c r="R676"/>
  <c r="J676"/>
  <c r="T676" s="1"/>
  <c r="I676"/>
  <c r="S676" s="1"/>
  <c r="H676"/>
  <c r="G676"/>
  <c r="F676"/>
  <c r="E676"/>
  <c r="AG675"/>
  <c r="AF675"/>
  <c r="AE675"/>
  <c r="AD675"/>
  <c r="J675"/>
  <c r="T675" s="1"/>
  <c r="I675"/>
  <c r="S675" s="1"/>
  <c r="H675"/>
  <c r="K675" s="1"/>
  <c r="AG674"/>
  <c r="AF674"/>
  <c r="AE674"/>
  <c r="AD674"/>
  <c r="I674"/>
  <c r="S674" s="1"/>
  <c r="G674"/>
  <c r="F674"/>
  <c r="E674"/>
  <c r="AG673"/>
  <c r="AF673"/>
  <c r="AE673"/>
  <c r="AD673"/>
  <c r="M673"/>
  <c r="J673"/>
  <c r="T673" s="1"/>
  <c r="I673"/>
  <c r="L673" s="1"/>
  <c r="H673"/>
  <c r="R673" s="1"/>
  <c r="AG672"/>
  <c r="AF672"/>
  <c r="AE672"/>
  <c r="AD672"/>
  <c r="J672"/>
  <c r="T672" s="1"/>
  <c r="G672"/>
  <c r="F672"/>
  <c r="E672"/>
  <c r="AG671"/>
  <c r="AF671"/>
  <c r="AE671"/>
  <c r="AD671"/>
  <c r="AG670"/>
  <c r="AF670"/>
  <c r="AE670"/>
  <c r="AD670"/>
  <c r="T670"/>
  <c r="S670"/>
  <c r="R670"/>
  <c r="M670"/>
  <c r="L670"/>
  <c r="K670"/>
  <c r="AG669"/>
  <c r="AF669"/>
  <c r="AE669"/>
  <c r="AD669"/>
  <c r="R669"/>
  <c r="J669"/>
  <c r="T669" s="1"/>
  <c r="I669"/>
  <c r="S669" s="1"/>
  <c r="H669"/>
  <c r="G669"/>
  <c r="F669"/>
  <c r="E669"/>
  <c r="AG668"/>
  <c r="AF668"/>
  <c r="AE668"/>
  <c r="AD668"/>
  <c r="R668"/>
  <c r="J668"/>
  <c r="T668" s="1"/>
  <c r="I668"/>
  <c r="S668" s="1"/>
  <c r="H668"/>
  <c r="G668"/>
  <c r="F668"/>
  <c r="E668"/>
  <c r="AG667"/>
  <c r="AF667"/>
  <c r="AE667"/>
  <c r="AD667"/>
  <c r="T667"/>
  <c r="S667"/>
  <c r="M667"/>
  <c r="L667"/>
  <c r="H667"/>
  <c r="R667" s="1"/>
  <c r="AG666"/>
  <c r="AF666"/>
  <c r="AE666"/>
  <c r="AD666"/>
  <c r="M666"/>
  <c r="J666"/>
  <c r="T666" s="1"/>
  <c r="I666"/>
  <c r="G666"/>
  <c r="F666"/>
  <c r="E666"/>
  <c r="AG665"/>
  <c r="AF665"/>
  <c r="AE665"/>
  <c r="AD665"/>
  <c r="M665"/>
  <c r="J665"/>
  <c r="T665" s="1"/>
  <c r="G665"/>
  <c r="F665"/>
  <c r="E665"/>
  <c r="AG664"/>
  <c r="AF664"/>
  <c r="AE664"/>
  <c r="AD664"/>
  <c r="T664"/>
  <c r="S664"/>
  <c r="R664"/>
  <c r="M664"/>
  <c r="L664"/>
  <c r="K664"/>
  <c r="AG663"/>
  <c r="AF663"/>
  <c r="AE663"/>
  <c r="AD663"/>
  <c r="S663"/>
  <c r="J663"/>
  <c r="T663" s="1"/>
  <c r="I663"/>
  <c r="H663"/>
  <c r="G663"/>
  <c r="F663"/>
  <c r="E663"/>
  <c r="AG662"/>
  <c r="AF662"/>
  <c r="AE662"/>
  <c r="AD662"/>
  <c r="S662"/>
  <c r="J662"/>
  <c r="T662" s="1"/>
  <c r="I662"/>
  <c r="L662" s="1"/>
  <c r="H662"/>
  <c r="G662"/>
  <c r="F662"/>
  <c r="E662"/>
  <c r="AG661"/>
  <c r="AF661"/>
  <c r="AE661"/>
  <c r="AD661"/>
  <c r="T661"/>
  <c r="S661"/>
  <c r="R661"/>
  <c r="M661"/>
  <c r="L661"/>
  <c r="K661"/>
  <c r="AG660"/>
  <c r="AF660"/>
  <c r="AE660"/>
  <c r="AD660"/>
  <c r="J660"/>
  <c r="I660"/>
  <c r="S660" s="1"/>
  <c r="H660"/>
  <c r="R660" s="1"/>
  <c r="G660"/>
  <c r="F660"/>
  <c r="F659" s="1"/>
  <c r="E660"/>
  <c r="K660" s="1"/>
  <c r="AG659"/>
  <c r="AF659"/>
  <c r="AE659"/>
  <c r="AD659"/>
  <c r="I659"/>
  <c r="S659" s="1"/>
  <c r="H659"/>
  <c r="R659" s="1"/>
  <c r="G659"/>
  <c r="E659"/>
  <c r="K659" s="1"/>
  <c r="AG658"/>
  <c r="AF658"/>
  <c r="AE658"/>
  <c r="AD658"/>
  <c r="T658"/>
  <c r="S658"/>
  <c r="M658"/>
  <c r="L658"/>
  <c r="H658"/>
  <c r="R658" s="1"/>
  <c r="AG657"/>
  <c r="AF657"/>
  <c r="AE657"/>
  <c r="AD657"/>
  <c r="J657"/>
  <c r="I657"/>
  <c r="S657" s="1"/>
  <c r="G657"/>
  <c r="F657"/>
  <c r="E657"/>
  <c r="AG656"/>
  <c r="AF656"/>
  <c r="AE656"/>
  <c r="AD656"/>
  <c r="T656"/>
  <c r="S656"/>
  <c r="R656"/>
  <c r="M656"/>
  <c r="L656"/>
  <c r="K656"/>
  <c r="AG655"/>
  <c r="AF655"/>
  <c r="AE655"/>
  <c r="AD655"/>
  <c r="R655"/>
  <c r="J655"/>
  <c r="T655" s="1"/>
  <c r="I655"/>
  <c r="S655" s="1"/>
  <c r="H655"/>
  <c r="G655"/>
  <c r="G654" s="1"/>
  <c r="F655"/>
  <c r="E655"/>
  <c r="E654" s="1"/>
  <c r="AG654"/>
  <c r="AF654"/>
  <c r="AE654"/>
  <c r="AD654"/>
  <c r="J654"/>
  <c r="T654" s="1"/>
  <c r="I654"/>
  <c r="S654" s="1"/>
  <c r="F654"/>
  <c r="AG653"/>
  <c r="AF653"/>
  <c r="AE653"/>
  <c r="AD653"/>
  <c r="AG652"/>
  <c r="AF652"/>
  <c r="AE652"/>
  <c r="AD652"/>
  <c r="AG651"/>
  <c r="AF651"/>
  <c r="AE651"/>
  <c r="AD651"/>
  <c r="AG650"/>
  <c r="AF650"/>
  <c r="AE650"/>
  <c r="AD650"/>
  <c r="T650"/>
  <c r="S650"/>
  <c r="R650"/>
  <c r="M650"/>
  <c r="L650"/>
  <c r="K650"/>
  <c r="AG649"/>
  <c r="AF649"/>
  <c r="AE649"/>
  <c r="AD649"/>
  <c r="T649"/>
  <c r="S649"/>
  <c r="L649"/>
  <c r="J649"/>
  <c r="I649"/>
  <c r="H649"/>
  <c r="R649" s="1"/>
  <c r="G649"/>
  <c r="G648" s="1"/>
  <c r="F649"/>
  <c r="E649"/>
  <c r="AG648"/>
  <c r="AF648"/>
  <c r="AE648"/>
  <c r="AD648"/>
  <c r="T648"/>
  <c r="S648"/>
  <c r="J648"/>
  <c r="I648"/>
  <c r="L648" s="1"/>
  <c r="H648"/>
  <c r="R648" s="1"/>
  <c r="F648"/>
  <c r="E648"/>
  <c r="AG647"/>
  <c r="AF647"/>
  <c r="AE647"/>
  <c r="AD647"/>
  <c r="T647"/>
  <c r="S647"/>
  <c r="R647"/>
  <c r="M647"/>
  <c r="L647"/>
  <c r="K647"/>
  <c r="AG646"/>
  <c r="AF646"/>
  <c r="AE646"/>
  <c r="AD646"/>
  <c r="T646"/>
  <c r="S646"/>
  <c r="R646"/>
  <c r="M646"/>
  <c r="L646"/>
  <c r="K646"/>
  <c r="AG645"/>
  <c r="AF645"/>
  <c r="AE645"/>
  <c r="AD645"/>
  <c r="J645"/>
  <c r="M645" s="1"/>
  <c r="I645"/>
  <c r="S645" s="1"/>
  <c r="H645"/>
  <c r="R645" s="1"/>
  <c r="G645"/>
  <c r="F645"/>
  <c r="E645"/>
  <c r="AG644"/>
  <c r="AF644"/>
  <c r="AE644"/>
  <c r="AD644"/>
  <c r="T644"/>
  <c r="S644"/>
  <c r="R644"/>
  <c r="M644"/>
  <c r="L644"/>
  <c r="K644"/>
  <c r="AG643"/>
  <c r="AF643"/>
  <c r="AE643"/>
  <c r="AD643"/>
  <c r="J643"/>
  <c r="J1098" s="1"/>
  <c r="I643"/>
  <c r="I1098" s="1"/>
  <c r="H643"/>
  <c r="H1098" s="1"/>
  <c r="G643"/>
  <c r="G1098" s="1"/>
  <c r="F643"/>
  <c r="F1098" s="1"/>
  <c r="E643"/>
  <c r="E1098" s="1"/>
  <c r="AG642"/>
  <c r="AF642"/>
  <c r="AE642"/>
  <c r="AD642"/>
  <c r="T642"/>
  <c r="S642"/>
  <c r="R642"/>
  <c r="M642"/>
  <c r="L642"/>
  <c r="K642"/>
  <c r="AG641"/>
  <c r="AF641"/>
  <c r="AE641"/>
  <c r="AD641"/>
  <c r="S641"/>
  <c r="J641"/>
  <c r="J1107" s="1"/>
  <c r="I641"/>
  <c r="I1107" s="1"/>
  <c r="H641"/>
  <c r="H1107" s="1"/>
  <c r="G641"/>
  <c r="G1107" s="1"/>
  <c r="F641"/>
  <c r="F1107" s="1"/>
  <c r="E641"/>
  <c r="E1107" s="1"/>
  <c r="AG640"/>
  <c r="AF640"/>
  <c r="AE640"/>
  <c r="AD640"/>
  <c r="T640"/>
  <c r="S640"/>
  <c r="R640"/>
  <c r="M640"/>
  <c r="L640"/>
  <c r="K640"/>
  <c r="AG639"/>
  <c r="AF639"/>
  <c r="AE639"/>
  <c r="AD639"/>
  <c r="J639"/>
  <c r="I639"/>
  <c r="I1094" s="1"/>
  <c r="H639"/>
  <c r="H1094" s="1"/>
  <c r="G639"/>
  <c r="G1094" s="1"/>
  <c r="F639"/>
  <c r="E639"/>
  <c r="E1094" s="1"/>
  <c r="AG638"/>
  <c r="AF638"/>
  <c r="AE638"/>
  <c r="AD638"/>
  <c r="T638"/>
  <c r="S638"/>
  <c r="R638"/>
  <c r="M638"/>
  <c r="L638"/>
  <c r="K638"/>
  <c r="AG637"/>
  <c r="AF637"/>
  <c r="AE637"/>
  <c r="AD637"/>
  <c r="S637"/>
  <c r="J637"/>
  <c r="J1103" s="1"/>
  <c r="I637"/>
  <c r="I1103" s="1"/>
  <c r="H637"/>
  <c r="G637"/>
  <c r="G1103" s="1"/>
  <c r="F637"/>
  <c r="F1103" s="1"/>
  <c r="E637"/>
  <c r="E1103" s="1"/>
  <c r="AG636"/>
  <c r="AF636"/>
  <c r="AE636"/>
  <c r="AD636"/>
  <c r="I636"/>
  <c r="S636" s="1"/>
  <c r="H636"/>
  <c r="H635" s="1"/>
  <c r="G636"/>
  <c r="E636"/>
  <c r="AG635"/>
  <c r="AF635"/>
  <c r="AE635"/>
  <c r="AD635"/>
  <c r="I635"/>
  <c r="S635" s="1"/>
  <c r="G635"/>
  <c r="E635"/>
  <c r="AG634"/>
  <c r="AF634"/>
  <c r="AE634"/>
  <c r="AD634"/>
  <c r="T634"/>
  <c r="S634"/>
  <c r="R634"/>
  <c r="M634"/>
  <c r="L634"/>
  <c r="K634"/>
  <c r="AG633"/>
  <c r="AF633"/>
  <c r="AE633"/>
  <c r="AD633"/>
  <c r="J633"/>
  <c r="J632" s="1"/>
  <c r="J631" s="1"/>
  <c r="I633"/>
  <c r="S633" s="1"/>
  <c r="H633"/>
  <c r="K633" s="1"/>
  <c r="G633"/>
  <c r="F633"/>
  <c r="L633" s="1"/>
  <c r="E633"/>
  <c r="AG632"/>
  <c r="AF632"/>
  <c r="AE632"/>
  <c r="AD632"/>
  <c r="I632"/>
  <c r="S632" s="1"/>
  <c r="G632"/>
  <c r="E632"/>
  <c r="AG631"/>
  <c r="AF631"/>
  <c r="AE631"/>
  <c r="AD631"/>
  <c r="I631"/>
  <c r="S631" s="1"/>
  <c r="G631"/>
  <c r="E631"/>
  <c r="AG630"/>
  <c r="AF630"/>
  <c r="AE630"/>
  <c r="AD630"/>
  <c r="T630"/>
  <c r="S630"/>
  <c r="M630"/>
  <c r="L630"/>
  <c r="H630"/>
  <c r="K630" s="1"/>
  <c r="AG629"/>
  <c r="AF629"/>
  <c r="AE629"/>
  <c r="AD629"/>
  <c r="T629"/>
  <c r="S629"/>
  <c r="M629"/>
  <c r="L629"/>
  <c r="H629"/>
  <c r="R629" s="1"/>
  <c r="AG628"/>
  <c r="AF628"/>
  <c r="AE628"/>
  <c r="AD628"/>
  <c r="S628"/>
  <c r="J628"/>
  <c r="M628" s="1"/>
  <c r="I628"/>
  <c r="L628" s="1"/>
  <c r="H628"/>
  <c r="G628"/>
  <c r="F628"/>
  <c r="E628"/>
  <c r="AG627"/>
  <c r="AF627"/>
  <c r="AE627"/>
  <c r="AD627"/>
  <c r="J627"/>
  <c r="M627" s="1"/>
  <c r="I627"/>
  <c r="S627" s="1"/>
  <c r="H627"/>
  <c r="G627"/>
  <c r="F627"/>
  <c r="E627"/>
  <c r="AG626"/>
  <c r="AF626"/>
  <c r="AE626"/>
  <c r="AD626"/>
  <c r="T626"/>
  <c r="S626"/>
  <c r="R626"/>
  <c r="M626"/>
  <c r="L626"/>
  <c r="K626"/>
  <c r="AG625"/>
  <c r="AF625"/>
  <c r="AE625"/>
  <c r="AD625"/>
  <c r="R625"/>
  <c r="J625"/>
  <c r="I625"/>
  <c r="S625" s="1"/>
  <c r="H625"/>
  <c r="G625"/>
  <c r="F625"/>
  <c r="E625"/>
  <c r="AG624"/>
  <c r="AF624"/>
  <c r="AE624"/>
  <c r="AD624"/>
  <c r="T624"/>
  <c r="S624"/>
  <c r="M624"/>
  <c r="L624"/>
  <c r="H624"/>
  <c r="AG623"/>
  <c r="AF623"/>
  <c r="AE623"/>
  <c r="AD623"/>
  <c r="J623"/>
  <c r="T623" s="1"/>
  <c r="I623"/>
  <c r="G623"/>
  <c r="F623"/>
  <c r="E623"/>
  <c r="AG622"/>
  <c r="AF622"/>
  <c r="AE622"/>
  <c r="AD622"/>
  <c r="G622"/>
  <c r="E622"/>
  <c r="AG621"/>
  <c r="AF621"/>
  <c r="AE621"/>
  <c r="AD621"/>
  <c r="T621"/>
  <c r="S621"/>
  <c r="R621"/>
  <c r="M621"/>
  <c r="M1113" s="1"/>
  <c r="L621"/>
  <c r="L1113" s="1"/>
  <c r="K621"/>
  <c r="K1113" s="1"/>
  <c r="AG620"/>
  <c r="AF620"/>
  <c r="AE620"/>
  <c r="AD620"/>
  <c r="J620"/>
  <c r="T620" s="1"/>
  <c r="I620"/>
  <c r="H620"/>
  <c r="R620" s="1"/>
  <c r="G620"/>
  <c r="F620"/>
  <c r="E620"/>
  <c r="AG619"/>
  <c r="AF619"/>
  <c r="AE619"/>
  <c r="AD619"/>
  <c r="M619"/>
  <c r="J619"/>
  <c r="T619" s="1"/>
  <c r="I619"/>
  <c r="L619" s="1"/>
  <c r="H619"/>
  <c r="K619" s="1"/>
  <c r="AG618"/>
  <c r="AF618"/>
  <c r="AE618"/>
  <c r="AD618"/>
  <c r="T618"/>
  <c r="J618"/>
  <c r="J1102" s="1"/>
  <c r="G618"/>
  <c r="G1102" s="1"/>
  <c r="F618"/>
  <c r="F1102" s="1"/>
  <c r="E618"/>
  <c r="E1102" s="1"/>
  <c r="AG617"/>
  <c r="AF617"/>
  <c r="AE617"/>
  <c r="AD617"/>
  <c r="J617"/>
  <c r="T617" s="1"/>
  <c r="F617"/>
  <c r="AG616"/>
  <c r="AF616"/>
  <c r="AE616"/>
  <c r="AD616"/>
  <c r="L616"/>
  <c r="J616"/>
  <c r="M616" s="1"/>
  <c r="I616"/>
  <c r="S616" s="1"/>
  <c r="H616"/>
  <c r="AG615"/>
  <c r="AF615"/>
  <c r="AE615"/>
  <c r="AD615"/>
  <c r="I615"/>
  <c r="G615"/>
  <c r="G1101" s="1"/>
  <c r="F615"/>
  <c r="F1101" s="1"/>
  <c r="E615"/>
  <c r="E1101" s="1"/>
  <c r="AG614"/>
  <c r="AF614"/>
  <c r="AE614"/>
  <c r="AD614"/>
  <c r="G614"/>
  <c r="E614"/>
  <c r="AG613"/>
  <c r="AF613"/>
  <c r="AE613"/>
  <c r="AD613"/>
  <c r="J613"/>
  <c r="J1114" s="1"/>
  <c r="I613"/>
  <c r="H613"/>
  <c r="H1114" s="1"/>
  <c r="AG612"/>
  <c r="AF612"/>
  <c r="AE612"/>
  <c r="AD612"/>
  <c r="J612"/>
  <c r="H612"/>
  <c r="G612"/>
  <c r="F612"/>
  <c r="E612"/>
  <c r="AG611"/>
  <c r="AF611"/>
  <c r="AE611"/>
  <c r="AD611"/>
  <c r="J611"/>
  <c r="I611"/>
  <c r="L611" s="1"/>
  <c r="H611"/>
  <c r="K611" s="1"/>
  <c r="AG610"/>
  <c r="AF610"/>
  <c r="AE610"/>
  <c r="AD610"/>
  <c r="I610"/>
  <c r="I1095" s="1"/>
  <c r="G610"/>
  <c r="G1095" s="1"/>
  <c r="F610"/>
  <c r="F1095" s="1"/>
  <c r="E610"/>
  <c r="E1095" s="1"/>
  <c r="AG609"/>
  <c r="AF609"/>
  <c r="AE609"/>
  <c r="AD609"/>
  <c r="E609"/>
  <c r="AG608"/>
  <c r="AF608"/>
  <c r="AE608"/>
  <c r="AD608"/>
  <c r="T608"/>
  <c r="S608"/>
  <c r="R608"/>
  <c r="M608"/>
  <c r="L608"/>
  <c r="K608"/>
  <c r="AG607"/>
  <c r="AF607"/>
  <c r="AE607"/>
  <c r="AD607"/>
  <c r="T607"/>
  <c r="S607"/>
  <c r="R607"/>
  <c r="M607"/>
  <c r="L607"/>
  <c r="K607"/>
  <c r="AG606"/>
  <c r="AF606"/>
  <c r="AE606"/>
  <c r="AD606"/>
  <c r="S606"/>
  <c r="J606"/>
  <c r="T606" s="1"/>
  <c r="I606"/>
  <c r="H606"/>
  <c r="R606" s="1"/>
  <c r="G606"/>
  <c r="F606"/>
  <c r="E606"/>
  <c r="AG605"/>
  <c r="AF605"/>
  <c r="AE605"/>
  <c r="AD605"/>
  <c r="T605"/>
  <c r="J605"/>
  <c r="I605"/>
  <c r="L605" s="1"/>
  <c r="G605"/>
  <c r="M605" s="1"/>
  <c r="F605"/>
  <c r="E605"/>
  <c r="AG604"/>
  <c r="AF604"/>
  <c r="AE604"/>
  <c r="AD604"/>
  <c r="AG603"/>
  <c r="AF603"/>
  <c r="AE603"/>
  <c r="AD603"/>
  <c r="AG602"/>
  <c r="AF602"/>
  <c r="AE602"/>
  <c r="AD602"/>
  <c r="AG601"/>
  <c r="AF601"/>
  <c r="AE601"/>
  <c r="AD601"/>
  <c r="T601"/>
  <c r="S601"/>
  <c r="R601"/>
  <c r="M601"/>
  <c r="L601"/>
  <c r="K601"/>
  <c r="AG600"/>
  <c r="AF600"/>
  <c r="AE600"/>
  <c r="AD600"/>
  <c r="T600"/>
  <c r="S600"/>
  <c r="M600"/>
  <c r="L600"/>
  <c r="H600"/>
  <c r="R600" s="1"/>
  <c r="E600"/>
  <c r="AG599"/>
  <c r="AF599"/>
  <c r="AE599"/>
  <c r="AD599"/>
  <c r="T599"/>
  <c r="S599"/>
  <c r="M599"/>
  <c r="L599"/>
  <c r="E599"/>
  <c r="AG598"/>
  <c r="AF598"/>
  <c r="AE598"/>
  <c r="AD598"/>
  <c r="T598"/>
  <c r="S598"/>
  <c r="R598"/>
  <c r="M598"/>
  <c r="L598"/>
  <c r="K598"/>
  <c r="AG597"/>
  <c r="AF597"/>
  <c r="AE597"/>
  <c r="AD597"/>
  <c r="T597"/>
  <c r="S597"/>
  <c r="R597"/>
  <c r="M597"/>
  <c r="L597"/>
  <c r="K597"/>
  <c r="AG596"/>
  <c r="AF596"/>
  <c r="AE596"/>
  <c r="AD596"/>
  <c r="T596"/>
  <c r="S596"/>
  <c r="R596"/>
  <c r="M596"/>
  <c r="L596"/>
  <c r="K596"/>
  <c r="AG595"/>
  <c r="AF595"/>
  <c r="AE595"/>
  <c r="AD595"/>
  <c r="T595"/>
  <c r="S595"/>
  <c r="R595"/>
  <c r="M595"/>
  <c r="L595"/>
  <c r="K595"/>
  <c r="AG594"/>
  <c r="AF594"/>
  <c r="AE594"/>
  <c r="AD594"/>
  <c r="T594"/>
  <c r="S594"/>
  <c r="M594"/>
  <c r="L594"/>
  <c r="H594"/>
  <c r="R594" s="1"/>
  <c r="E594"/>
  <c r="K594" s="1"/>
  <c r="AG593"/>
  <c r="AF593"/>
  <c r="AE593"/>
  <c r="AD593"/>
  <c r="T593"/>
  <c r="S593"/>
  <c r="M593"/>
  <c r="L593"/>
  <c r="H593"/>
  <c r="R593" s="1"/>
  <c r="AG592"/>
  <c r="AF592"/>
  <c r="AE592"/>
  <c r="AD592"/>
  <c r="T592"/>
  <c r="S592"/>
  <c r="M592"/>
  <c r="L592"/>
  <c r="H592"/>
  <c r="R592" s="1"/>
  <c r="AG591"/>
  <c r="AF591"/>
  <c r="AE591"/>
  <c r="AD591"/>
  <c r="T591"/>
  <c r="S591"/>
  <c r="M591"/>
  <c r="L591"/>
  <c r="H591"/>
  <c r="R591" s="1"/>
  <c r="AG590"/>
  <c r="AF590"/>
  <c r="AE590"/>
  <c r="AD590"/>
  <c r="T590"/>
  <c r="S590"/>
  <c r="M590"/>
  <c r="L590"/>
  <c r="AG589"/>
  <c r="AF589"/>
  <c r="AE589"/>
  <c r="AD589"/>
  <c r="T589"/>
  <c r="S589"/>
  <c r="R589"/>
  <c r="M589"/>
  <c r="L589"/>
  <c r="K589"/>
  <c r="AG588"/>
  <c r="AF588"/>
  <c r="AE588"/>
  <c r="AD588"/>
  <c r="T588"/>
  <c r="J588"/>
  <c r="M588" s="1"/>
  <c r="I588"/>
  <c r="H588"/>
  <c r="R588" s="1"/>
  <c r="G588"/>
  <c r="F588"/>
  <c r="F587" s="1"/>
  <c r="F582" s="1"/>
  <c r="E588"/>
  <c r="AG587"/>
  <c r="AF587"/>
  <c r="AE587"/>
  <c r="AD587"/>
  <c r="T587"/>
  <c r="J587"/>
  <c r="M587" s="1"/>
  <c r="G587"/>
  <c r="AG586"/>
  <c r="AF586"/>
  <c r="AE586"/>
  <c r="AD586"/>
  <c r="T586"/>
  <c r="S586"/>
  <c r="R586"/>
  <c r="M586"/>
  <c r="L586"/>
  <c r="K586"/>
  <c r="AG585"/>
  <c r="AF585"/>
  <c r="AE585"/>
  <c r="AD585"/>
  <c r="S585"/>
  <c r="K585"/>
  <c r="J585"/>
  <c r="T585" s="1"/>
  <c r="I585"/>
  <c r="H585"/>
  <c r="R585" s="1"/>
  <c r="G585"/>
  <c r="F585"/>
  <c r="E585"/>
  <c r="AG584"/>
  <c r="AF584"/>
  <c r="AE584"/>
  <c r="AD584"/>
  <c r="T584"/>
  <c r="S584"/>
  <c r="R584"/>
  <c r="M584"/>
  <c r="L584"/>
  <c r="K584"/>
  <c r="AG583"/>
  <c r="AF583"/>
  <c r="AE583"/>
  <c r="AD583"/>
  <c r="J583"/>
  <c r="M583" s="1"/>
  <c r="I583"/>
  <c r="L583" s="1"/>
  <c r="H583"/>
  <c r="R583" s="1"/>
  <c r="G583"/>
  <c r="G582" s="1"/>
  <c r="F583"/>
  <c r="E583"/>
  <c r="AG582"/>
  <c r="AF582"/>
  <c r="AE582"/>
  <c r="AD582"/>
  <c r="AG581"/>
  <c r="AF581"/>
  <c r="AE581"/>
  <c r="AD581"/>
  <c r="T581"/>
  <c r="S581"/>
  <c r="R581"/>
  <c r="M581"/>
  <c r="L581"/>
  <c r="K581"/>
  <c r="AG580"/>
  <c r="AF580"/>
  <c r="AE580"/>
  <c r="AD580"/>
  <c r="J580"/>
  <c r="T580" s="1"/>
  <c r="I580"/>
  <c r="H580"/>
  <c r="R580" s="1"/>
  <c r="G580"/>
  <c r="F580"/>
  <c r="E580"/>
  <c r="AG579"/>
  <c r="AF579"/>
  <c r="AE579"/>
  <c r="AD579"/>
  <c r="T579"/>
  <c r="S579"/>
  <c r="R579"/>
  <c r="M579"/>
  <c r="L579"/>
  <c r="K579"/>
  <c r="AG578"/>
  <c r="AF578"/>
  <c r="AE578"/>
  <c r="AD578"/>
  <c r="J578"/>
  <c r="T578" s="1"/>
  <c r="I578"/>
  <c r="L578" s="1"/>
  <c r="H578"/>
  <c r="R578" s="1"/>
  <c r="G578"/>
  <c r="F578"/>
  <c r="E578"/>
  <c r="K578" s="1"/>
  <c r="AG577"/>
  <c r="AF577"/>
  <c r="AE577"/>
  <c r="AD577"/>
  <c r="H577"/>
  <c r="R577" s="1"/>
  <c r="G577"/>
  <c r="F577"/>
  <c r="AG576"/>
  <c r="AF576"/>
  <c r="AE576"/>
  <c r="AD576"/>
  <c r="H576"/>
  <c r="R576" s="1"/>
  <c r="G576"/>
  <c r="F576"/>
  <c r="F575" s="1"/>
  <c r="AG575"/>
  <c r="AF575"/>
  <c r="AE575"/>
  <c r="AD575"/>
  <c r="H575"/>
  <c r="R575" s="1"/>
  <c r="AG574"/>
  <c r="AF574"/>
  <c r="AE574"/>
  <c r="AD574"/>
  <c r="T574"/>
  <c r="S574"/>
  <c r="R574"/>
  <c r="M574"/>
  <c r="L574"/>
  <c r="K574"/>
  <c r="AG573"/>
  <c r="AF573"/>
  <c r="AE573"/>
  <c r="AD573"/>
  <c r="J573"/>
  <c r="T573" s="1"/>
  <c r="I573"/>
  <c r="H573"/>
  <c r="R573" s="1"/>
  <c r="G573"/>
  <c r="F573"/>
  <c r="F572" s="1"/>
  <c r="E573"/>
  <c r="K573" s="1"/>
  <c r="AG572"/>
  <c r="AF572"/>
  <c r="AE572"/>
  <c r="AD572"/>
  <c r="I572"/>
  <c r="H572"/>
  <c r="R572" s="1"/>
  <c r="G572"/>
  <c r="E572"/>
  <c r="AG571"/>
  <c r="AF571"/>
  <c r="AE571"/>
  <c r="AD571"/>
  <c r="T571"/>
  <c r="S571"/>
  <c r="R571"/>
  <c r="M571"/>
  <c r="L571"/>
  <c r="K571"/>
  <c r="AG570"/>
  <c r="AF570"/>
  <c r="AE570"/>
  <c r="AD570"/>
  <c r="T570"/>
  <c r="S570"/>
  <c r="R570"/>
  <c r="M570"/>
  <c r="L570"/>
  <c r="K570"/>
  <c r="AG569"/>
  <c r="AF569"/>
  <c r="AE569"/>
  <c r="AD569"/>
  <c r="T569"/>
  <c r="S569"/>
  <c r="R569"/>
  <c r="M569"/>
  <c r="L569"/>
  <c r="K569"/>
  <c r="AG568"/>
  <c r="AF568"/>
  <c r="AE568"/>
  <c r="AD568"/>
  <c r="T568"/>
  <c r="S568"/>
  <c r="R568"/>
  <c r="M568"/>
  <c r="L568"/>
  <c r="K568"/>
  <c r="AG567"/>
  <c r="AF567"/>
  <c r="AE567"/>
  <c r="AD567"/>
  <c r="J567"/>
  <c r="T567" s="1"/>
  <c r="I567"/>
  <c r="H567"/>
  <c r="R567" s="1"/>
  <c r="G567"/>
  <c r="F567"/>
  <c r="E567"/>
  <c r="AG566"/>
  <c r="AF566"/>
  <c r="AE566"/>
  <c r="AD566"/>
  <c r="T566"/>
  <c r="S566"/>
  <c r="R566"/>
  <c r="M566"/>
  <c r="L566"/>
  <c r="K566"/>
  <c r="AG565"/>
  <c r="AF565"/>
  <c r="AE565"/>
  <c r="AD565"/>
  <c r="J565"/>
  <c r="T565" s="1"/>
  <c r="I565"/>
  <c r="H565"/>
  <c r="R565" s="1"/>
  <c r="G565"/>
  <c r="M565" s="1"/>
  <c r="F565"/>
  <c r="E565"/>
  <c r="K565" s="1"/>
  <c r="AG564"/>
  <c r="AF564"/>
  <c r="AE564"/>
  <c r="AD564"/>
  <c r="T564"/>
  <c r="S564"/>
  <c r="R564"/>
  <c r="M564"/>
  <c r="L564"/>
  <c r="K564"/>
  <c r="AG563"/>
  <c r="AF563"/>
  <c r="AE563"/>
  <c r="AD563"/>
  <c r="T563"/>
  <c r="S563"/>
  <c r="R563"/>
  <c r="M563"/>
  <c r="L563"/>
  <c r="K563"/>
  <c r="AG562"/>
  <c r="AF562"/>
  <c r="AE562"/>
  <c r="AD562"/>
  <c r="J562"/>
  <c r="J1093" s="1"/>
  <c r="I562"/>
  <c r="H562"/>
  <c r="H1093" s="1"/>
  <c r="G562"/>
  <c r="G1093" s="1"/>
  <c r="F562"/>
  <c r="F1093" s="1"/>
  <c r="E562"/>
  <c r="E1093" s="1"/>
  <c r="AG561"/>
  <c r="AF561"/>
  <c r="AE561"/>
  <c r="AD561"/>
  <c r="I561"/>
  <c r="G561"/>
  <c r="E561"/>
  <c r="E560" s="1"/>
  <c r="AG560"/>
  <c r="AF560"/>
  <c r="AE560"/>
  <c r="AD560"/>
  <c r="AG559"/>
  <c r="AF559"/>
  <c r="AE559"/>
  <c r="AD559"/>
  <c r="T559"/>
  <c r="S559"/>
  <c r="M559"/>
  <c r="L559"/>
  <c r="K559"/>
  <c r="H559"/>
  <c r="R559" s="1"/>
  <c r="AG558"/>
  <c r="AF558"/>
  <c r="AE558"/>
  <c r="AD558"/>
  <c r="J558"/>
  <c r="M558" s="1"/>
  <c r="I558"/>
  <c r="S558" s="1"/>
  <c r="H558"/>
  <c r="K558" s="1"/>
  <c r="G558"/>
  <c r="F558"/>
  <c r="F557" s="1"/>
  <c r="E558"/>
  <c r="E557" s="1"/>
  <c r="AG557"/>
  <c r="AF557"/>
  <c r="AE557"/>
  <c r="AD557"/>
  <c r="H557"/>
  <c r="G557"/>
  <c r="AG556"/>
  <c r="AF556"/>
  <c r="AE556"/>
  <c r="AD556"/>
  <c r="T556"/>
  <c r="S556"/>
  <c r="R556"/>
  <c r="M556"/>
  <c r="L556"/>
  <c r="K556"/>
  <c r="AG555"/>
  <c r="AF555"/>
  <c r="AE555"/>
  <c r="AD555"/>
  <c r="J555"/>
  <c r="I555"/>
  <c r="S555" s="1"/>
  <c r="H555"/>
  <c r="K555" s="1"/>
  <c r="G555"/>
  <c r="F555"/>
  <c r="F554" s="1"/>
  <c r="E555"/>
  <c r="E554" s="1"/>
  <c r="E547" s="1"/>
  <c r="AG554"/>
  <c r="AF554"/>
  <c r="AE554"/>
  <c r="AD554"/>
  <c r="I554"/>
  <c r="S554" s="1"/>
  <c r="G554"/>
  <c r="AG553"/>
  <c r="AF553"/>
  <c r="AE553"/>
  <c r="AD553"/>
  <c r="T553"/>
  <c r="S553"/>
  <c r="R553"/>
  <c r="M553"/>
  <c r="L553"/>
  <c r="K553"/>
  <c r="AG552"/>
  <c r="AF552"/>
  <c r="AE552"/>
  <c r="AD552"/>
  <c r="J552"/>
  <c r="I552"/>
  <c r="S552" s="1"/>
  <c r="H552"/>
  <c r="K552" s="1"/>
  <c r="G552"/>
  <c r="F552"/>
  <c r="F551" s="1"/>
  <c r="E552"/>
  <c r="AG551"/>
  <c r="AF551"/>
  <c r="AE551"/>
  <c r="AD551"/>
  <c r="I551"/>
  <c r="S551" s="1"/>
  <c r="G551"/>
  <c r="E551"/>
  <c r="AG550"/>
  <c r="AF550"/>
  <c r="AE550"/>
  <c r="AD550"/>
  <c r="T550"/>
  <c r="S550"/>
  <c r="R550"/>
  <c r="M550"/>
  <c r="L550"/>
  <c r="K550"/>
  <c r="AG549"/>
  <c r="AF549"/>
  <c r="AE549"/>
  <c r="AD549"/>
  <c r="J549"/>
  <c r="I549"/>
  <c r="I1092" s="1"/>
  <c r="H549"/>
  <c r="H548" s="1"/>
  <c r="G549"/>
  <c r="G1092" s="1"/>
  <c r="F549"/>
  <c r="F1092" s="1"/>
  <c r="E549"/>
  <c r="E1092" s="1"/>
  <c r="AG548"/>
  <c r="AF548"/>
  <c r="AE548"/>
  <c r="AD548"/>
  <c r="I548"/>
  <c r="S548" s="1"/>
  <c r="G548"/>
  <c r="G547" s="1"/>
  <c r="E548"/>
  <c r="AG547"/>
  <c r="AF547"/>
  <c r="AE547"/>
  <c r="AD547"/>
  <c r="AG546"/>
  <c r="AF546"/>
  <c r="AE546"/>
  <c r="AD546"/>
  <c r="T546"/>
  <c r="S546"/>
  <c r="R546"/>
  <c r="M546"/>
  <c r="L546"/>
  <c r="K546"/>
  <c r="AG545"/>
  <c r="AF545"/>
  <c r="AE545"/>
  <c r="AD545"/>
  <c r="J545"/>
  <c r="M545" s="1"/>
  <c r="I545"/>
  <c r="S545" s="1"/>
  <c r="H545"/>
  <c r="K545" s="1"/>
  <c r="G545"/>
  <c r="F545"/>
  <c r="L545" s="1"/>
  <c r="E545"/>
  <c r="AG544"/>
  <c r="AF544"/>
  <c r="AE544"/>
  <c r="AD544"/>
  <c r="S544"/>
  <c r="I544"/>
  <c r="G544"/>
  <c r="E544"/>
  <c r="AG543"/>
  <c r="AF543"/>
  <c r="AE543"/>
  <c r="AD543"/>
  <c r="T543"/>
  <c r="S543"/>
  <c r="M543"/>
  <c r="L543"/>
  <c r="H543"/>
  <c r="R543" s="1"/>
  <c r="AG542"/>
  <c r="AF542"/>
  <c r="AE542"/>
  <c r="AD542"/>
  <c r="J542"/>
  <c r="T542" s="1"/>
  <c r="I542"/>
  <c r="I541" s="1"/>
  <c r="L541" s="1"/>
  <c r="G542"/>
  <c r="M542" s="1"/>
  <c r="F542"/>
  <c r="F541" s="1"/>
  <c r="E542"/>
  <c r="AG541"/>
  <c r="AF541"/>
  <c r="AE541"/>
  <c r="AD541"/>
  <c r="J541"/>
  <c r="T541" s="1"/>
  <c r="G541"/>
  <c r="M541" s="1"/>
  <c r="E541"/>
  <c r="AG540"/>
  <c r="AF540"/>
  <c r="AE540"/>
  <c r="AD540"/>
  <c r="T540"/>
  <c r="S540"/>
  <c r="R540"/>
  <c r="M540"/>
  <c r="L540"/>
  <c r="K540"/>
  <c r="AG539"/>
  <c r="AF539"/>
  <c r="AE539"/>
  <c r="AD539"/>
  <c r="T539"/>
  <c r="S539"/>
  <c r="R539"/>
  <c r="M539"/>
  <c r="L539"/>
  <c r="K539"/>
  <c r="AG538"/>
  <c r="AF538"/>
  <c r="AE538"/>
  <c r="AD538"/>
  <c r="R538"/>
  <c r="J538"/>
  <c r="T538" s="1"/>
  <c r="I538"/>
  <c r="L538" s="1"/>
  <c r="H538"/>
  <c r="G538"/>
  <c r="G537" s="1"/>
  <c r="F538"/>
  <c r="E538"/>
  <c r="K538" s="1"/>
  <c r="AG537"/>
  <c r="AF537"/>
  <c r="AE537"/>
  <c r="AD537"/>
  <c r="R537"/>
  <c r="J537"/>
  <c r="T537" s="1"/>
  <c r="I537"/>
  <c r="S537" s="1"/>
  <c r="H537"/>
  <c r="F537"/>
  <c r="AG536"/>
  <c r="AF536"/>
  <c r="AE536"/>
  <c r="AD536"/>
  <c r="T536"/>
  <c r="S536"/>
  <c r="M536"/>
  <c r="L536"/>
  <c r="K536"/>
  <c r="H536"/>
  <c r="R536" s="1"/>
  <c r="AG535"/>
  <c r="AF535"/>
  <c r="AE535"/>
  <c r="AD535"/>
  <c r="J535"/>
  <c r="M535" s="1"/>
  <c r="I535"/>
  <c r="S535" s="1"/>
  <c r="H535"/>
  <c r="G535"/>
  <c r="F535"/>
  <c r="F534" s="1"/>
  <c r="E535"/>
  <c r="E534" s="1"/>
  <c r="AG534"/>
  <c r="AF534"/>
  <c r="AE534"/>
  <c r="AD534"/>
  <c r="H534"/>
  <c r="G534"/>
  <c r="AG533"/>
  <c r="AF533"/>
  <c r="AE533"/>
  <c r="AD533"/>
  <c r="T533"/>
  <c r="S533"/>
  <c r="R533"/>
  <c r="M533"/>
  <c r="L533"/>
  <c r="K533"/>
  <c r="AG532"/>
  <c r="AF532"/>
  <c r="AE532"/>
  <c r="AD532"/>
  <c r="J532"/>
  <c r="M532" s="1"/>
  <c r="I532"/>
  <c r="S532" s="1"/>
  <c r="H532"/>
  <c r="K532" s="1"/>
  <c r="G532"/>
  <c r="F532"/>
  <c r="E532"/>
  <c r="AG531"/>
  <c r="AF531"/>
  <c r="AE531"/>
  <c r="AD531"/>
  <c r="I531"/>
  <c r="S531" s="1"/>
  <c r="G531"/>
  <c r="E531"/>
  <c r="AG530"/>
  <c r="AF530"/>
  <c r="AE530"/>
  <c r="AD530"/>
  <c r="AG529"/>
  <c r="AF529"/>
  <c r="AE529"/>
  <c r="AD529"/>
  <c r="AG528"/>
  <c r="AF528"/>
  <c r="AE528"/>
  <c r="AD528"/>
  <c r="T528"/>
  <c r="S528"/>
  <c r="R528"/>
  <c r="M528"/>
  <c r="L528"/>
  <c r="K528"/>
  <c r="AG527"/>
  <c r="AF527"/>
  <c r="AE527"/>
  <c r="AD527"/>
  <c r="J527"/>
  <c r="M527" s="1"/>
  <c r="I527"/>
  <c r="S527" s="1"/>
  <c r="H527"/>
  <c r="G527"/>
  <c r="F527"/>
  <c r="F526" s="1"/>
  <c r="E527"/>
  <c r="E526" s="1"/>
  <c r="AG526"/>
  <c r="AF526"/>
  <c r="AE526"/>
  <c r="AD526"/>
  <c r="H526"/>
  <c r="G526"/>
  <c r="AG525"/>
  <c r="AF525"/>
  <c r="AE525"/>
  <c r="AD525"/>
  <c r="T525"/>
  <c r="S525"/>
  <c r="M525"/>
  <c r="L525"/>
  <c r="H525"/>
  <c r="AG524"/>
  <c r="AF524"/>
  <c r="AE524"/>
  <c r="AD524"/>
  <c r="J524"/>
  <c r="T524" s="1"/>
  <c r="I524"/>
  <c r="L524" s="1"/>
  <c r="G524"/>
  <c r="F524"/>
  <c r="E524"/>
  <c r="AG523"/>
  <c r="AF523"/>
  <c r="AE523"/>
  <c r="AD523"/>
  <c r="T523"/>
  <c r="S523"/>
  <c r="M523"/>
  <c r="L523"/>
  <c r="K523"/>
  <c r="H523"/>
  <c r="R523" s="1"/>
  <c r="AG522"/>
  <c r="AF522"/>
  <c r="AE522"/>
  <c r="AD522"/>
  <c r="J522"/>
  <c r="M522" s="1"/>
  <c r="I522"/>
  <c r="S522" s="1"/>
  <c r="H522"/>
  <c r="K522" s="1"/>
  <c r="G522"/>
  <c r="F522"/>
  <c r="E522"/>
  <c r="AG521"/>
  <c r="AF521"/>
  <c r="AE521"/>
  <c r="AD521"/>
  <c r="T521"/>
  <c r="S521"/>
  <c r="R521"/>
  <c r="M521"/>
  <c r="L521"/>
  <c r="K521"/>
  <c r="AG520"/>
  <c r="AF520"/>
  <c r="AE520"/>
  <c r="AD520"/>
  <c r="J520"/>
  <c r="M520" s="1"/>
  <c r="I520"/>
  <c r="S520" s="1"/>
  <c r="H520"/>
  <c r="G520"/>
  <c r="F520"/>
  <c r="E520"/>
  <c r="AG519"/>
  <c r="AF519"/>
  <c r="AE519"/>
  <c r="AD519"/>
  <c r="T519"/>
  <c r="S519"/>
  <c r="R519"/>
  <c r="M519"/>
  <c r="L519"/>
  <c r="K519"/>
  <c r="AG518"/>
  <c r="AF518"/>
  <c r="AE518"/>
  <c r="AD518"/>
  <c r="T518"/>
  <c r="L518"/>
  <c r="J518"/>
  <c r="I518"/>
  <c r="S518" s="1"/>
  <c r="H518"/>
  <c r="K518" s="1"/>
  <c r="G518"/>
  <c r="F518"/>
  <c r="E518"/>
  <c r="AG517"/>
  <c r="AF517"/>
  <c r="AE517"/>
  <c r="AD517"/>
  <c r="T517"/>
  <c r="S517"/>
  <c r="R517"/>
  <c r="M517"/>
  <c r="L517"/>
  <c r="K517"/>
  <c r="AG516"/>
  <c r="AF516"/>
  <c r="AE516"/>
  <c r="AD516"/>
  <c r="J516"/>
  <c r="I516"/>
  <c r="S516" s="1"/>
  <c r="H516"/>
  <c r="G516"/>
  <c r="F516"/>
  <c r="E516"/>
  <c r="AG515"/>
  <c r="AF515"/>
  <c r="AE515"/>
  <c r="AD515"/>
  <c r="J515"/>
  <c r="G515"/>
  <c r="AG514"/>
  <c r="AF514"/>
  <c r="AE514"/>
  <c r="AD514"/>
  <c r="T514"/>
  <c r="S514"/>
  <c r="M514"/>
  <c r="L514"/>
  <c r="H514"/>
  <c r="R514" s="1"/>
  <c r="AG513"/>
  <c r="AF513"/>
  <c r="AE513"/>
  <c r="AD513"/>
  <c r="J513"/>
  <c r="T513" s="1"/>
  <c r="I513"/>
  <c r="G513"/>
  <c r="M513" s="1"/>
  <c r="F513"/>
  <c r="F512" s="1"/>
  <c r="E513"/>
  <c r="AG512"/>
  <c r="AF512"/>
  <c r="AE512"/>
  <c r="AD512"/>
  <c r="J512"/>
  <c r="T512" s="1"/>
  <c r="I512"/>
  <c r="G512"/>
  <c r="M512" s="1"/>
  <c r="E512"/>
  <c r="AG511"/>
  <c r="AF511"/>
  <c r="AE511"/>
  <c r="AD511"/>
  <c r="T511"/>
  <c r="S511"/>
  <c r="R511"/>
  <c r="M511"/>
  <c r="L511"/>
  <c r="K511"/>
  <c r="AG510"/>
  <c r="AF510"/>
  <c r="AE510"/>
  <c r="AD510"/>
  <c r="T510"/>
  <c r="J510"/>
  <c r="I510"/>
  <c r="L510" s="1"/>
  <c r="H510"/>
  <c r="R510" s="1"/>
  <c r="G510"/>
  <c r="M510" s="1"/>
  <c r="F510"/>
  <c r="E510"/>
  <c r="K510" s="1"/>
  <c r="AG509"/>
  <c r="AF509"/>
  <c r="AE509"/>
  <c r="AD509"/>
  <c r="J509"/>
  <c r="T509" s="1"/>
  <c r="H509"/>
  <c r="R509" s="1"/>
  <c r="G509"/>
  <c r="M509" s="1"/>
  <c r="F509"/>
  <c r="AG508"/>
  <c r="AF508"/>
  <c r="AE508"/>
  <c r="AD508"/>
  <c r="T508"/>
  <c r="S508"/>
  <c r="R508"/>
  <c r="M508"/>
  <c r="L508"/>
  <c r="K508"/>
  <c r="AG507"/>
  <c r="AF507"/>
  <c r="AE507"/>
  <c r="AD507"/>
  <c r="T507"/>
  <c r="S507"/>
  <c r="M507"/>
  <c r="L507"/>
  <c r="K507"/>
  <c r="H507"/>
  <c r="H506" s="1"/>
  <c r="E507"/>
  <c r="AG506"/>
  <c r="AF506"/>
  <c r="AE506"/>
  <c r="AD506"/>
  <c r="J506"/>
  <c r="T506" s="1"/>
  <c r="I506"/>
  <c r="L506" s="1"/>
  <c r="G506"/>
  <c r="F506"/>
  <c r="E506"/>
  <c r="K506" s="1"/>
  <c r="AG505"/>
  <c r="AF505"/>
  <c r="AE505"/>
  <c r="AD505"/>
  <c r="T505"/>
  <c r="S505"/>
  <c r="R505"/>
  <c r="M505"/>
  <c r="L505"/>
  <c r="K505"/>
  <c r="AG504"/>
  <c r="AF504"/>
  <c r="AE504"/>
  <c r="AD504"/>
  <c r="K504"/>
  <c r="J504"/>
  <c r="T504" s="1"/>
  <c r="I504"/>
  <c r="H504"/>
  <c r="R504" s="1"/>
  <c r="G504"/>
  <c r="F504"/>
  <c r="E504"/>
  <c r="AG503"/>
  <c r="AF503"/>
  <c r="AE503"/>
  <c r="AD503"/>
  <c r="T503"/>
  <c r="S503"/>
  <c r="M503"/>
  <c r="L503"/>
  <c r="H503"/>
  <c r="R503" s="1"/>
  <c r="E503"/>
  <c r="AG502"/>
  <c r="AF502"/>
  <c r="AE502"/>
  <c r="AD502"/>
  <c r="J502"/>
  <c r="T502" s="1"/>
  <c r="I502"/>
  <c r="G502"/>
  <c r="F502"/>
  <c r="E502"/>
  <c r="AG501"/>
  <c r="AF501"/>
  <c r="AE501"/>
  <c r="AD501"/>
  <c r="G501"/>
  <c r="F501"/>
  <c r="AG500"/>
  <c r="AF500"/>
  <c r="AE500"/>
  <c r="AD500"/>
  <c r="T500"/>
  <c r="S500"/>
  <c r="R500"/>
  <c r="M500"/>
  <c r="L500"/>
  <c r="K500"/>
  <c r="AG499"/>
  <c r="AF499"/>
  <c r="AE499"/>
  <c r="AD499"/>
  <c r="T499"/>
  <c r="S499"/>
  <c r="R499"/>
  <c r="M499"/>
  <c r="L499"/>
  <c r="K499"/>
  <c r="AG498"/>
  <c r="AF498"/>
  <c r="AE498"/>
  <c r="AD498"/>
  <c r="J498"/>
  <c r="T498" s="1"/>
  <c r="I498"/>
  <c r="L498" s="1"/>
  <c r="H498"/>
  <c r="R498" s="1"/>
  <c r="G498"/>
  <c r="F498"/>
  <c r="E498"/>
  <c r="K498" s="1"/>
  <c r="AG497"/>
  <c r="AF497"/>
  <c r="AE497"/>
  <c r="AD497"/>
  <c r="J497"/>
  <c r="T497" s="1"/>
  <c r="H497"/>
  <c r="R497" s="1"/>
  <c r="G497"/>
  <c r="M497" s="1"/>
  <c r="F497"/>
  <c r="AG496"/>
  <c r="AF496"/>
  <c r="AE496"/>
  <c r="AD496"/>
  <c r="T496"/>
  <c r="S496"/>
  <c r="M496"/>
  <c r="L496"/>
  <c r="H496"/>
  <c r="R496" s="1"/>
  <c r="AG495"/>
  <c r="AF495"/>
  <c r="AE495"/>
  <c r="AD495"/>
  <c r="S495"/>
  <c r="J495"/>
  <c r="I495"/>
  <c r="H495"/>
  <c r="K495" s="1"/>
  <c r="G495"/>
  <c r="G494" s="1"/>
  <c r="F495"/>
  <c r="L495" s="1"/>
  <c r="E495"/>
  <c r="AG494"/>
  <c r="AF494"/>
  <c r="AE494"/>
  <c r="AD494"/>
  <c r="I494"/>
  <c r="S494" s="1"/>
  <c r="H494"/>
  <c r="K494" s="1"/>
  <c r="E494"/>
  <c r="AG493"/>
  <c r="AF493"/>
  <c r="AE493"/>
  <c r="AD493"/>
  <c r="J493"/>
  <c r="T493" s="1"/>
  <c r="I493"/>
  <c r="S493" s="1"/>
  <c r="H493"/>
  <c r="AG492"/>
  <c r="AF492"/>
  <c r="AE492"/>
  <c r="AD492"/>
  <c r="T492"/>
  <c r="S492"/>
  <c r="R492"/>
  <c r="M492"/>
  <c r="L492"/>
  <c r="K492"/>
  <c r="AG491"/>
  <c r="AF491"/>
  <c r="AE491"/>
  <c r="AD491"/>
  <c r="I491"/>
  <c r="L491" s="1"/>
  <c r="G491"/>
  <c r="G490" s="1"/>
  <c r="F491"/>
  <c r="F490" s="1"/>
  <c r="E491"/>
  <c r="AG490"/>
  <c r="AF490"/>
  <c r="AE490"/>
  <c r="AD490"/>
  <c r="I490"/>
  <c r="E490"/>
  <c r="AG489"/>
  <c r="AF489"/>
  <c r="AE489"/>
  <c r="AD489"/>
  <c r="T489"/>
  <c r="S489"/>
  <c r="R489"/>
  <c r="M489"/>
  <c r="L489"/>
  <c r="K489"/>
  <c r="AG488"/>
  <c r="AF488"/>
  <c r="AE488"/>
  <c r="AD488"/>
  <c r="T488"/>
  <c r="S488"/>
  <c r="M488"/>
  <c r="L488"/>
  <c r="H488"/>
  <c r="R488" s="1"/>
  <c r="AG487"/>
  <c r="AF487"/>
  <c r="AE487"/>
  <c r="AD487"/>
  <c r="J487"/>
  <c r="I487"/>
  <c r="S487" s="1"/>
  <c r="H487"/>
  <c r="G487"/>
  <c r="F487"/>
  <c r="E487"/>
  <c r="AG486"/>
  <c r="AF486"/>
  <c r="AE486"/>
  <c r="AD486"/>
  <c r="H486"/>
  <c r="G486"/>
  <c r="E486"/>
  <c r="AG485"/>
  <c r="AF485"/>
  <c r="AE485"/>
  <c r="AD485"/>
  <c r="AG484"/>
  <c r="AF484"/>
  <c r="AE484"/>
  <c r="AD484"/>
  <c r="AG483"/>
  <c r="AF483"/>
  <c r="AE483"/>
  <c r="AD483"/>
  <c r="T483"/>
  <c r="S483"/>
  <c r="R483"/>
  <c r="M483"/>
  <c r="L483"/>
  <c r="K483"/>
  <c r="AG482"/>
  <c r="AF482"/>
  <c r="AE482"/>
  <c r="AD482"/>
  <c r="J482"/>
  <c r="M482" s="1"/>
  <c r="I482"/>
  <c r="S482" s="1"/>
  <c r="H482"/>
  <c r="K482" s="1"/>
  <c r="G482"/>
  <c r="F482"/>
  <c r="L482" s="1"/>
  <c r="E482"/>
  <c r="AG481"/>
  <c r="AF481"/>
  <c r="AE481"/>
  <c r="AD481"/>
  <c r="I481"/>
  <c r="S481" s="1"/>
  <c r="G481"/>
  <c r="G480" s="1"/>
  <c r="G479" s="1"/>
  <c r="E481"/>
  <c r="AG480"/>
  <c r="AF480"/>
  <c r="AE480"/>
  <c r="AD480"/>
  <c r="AG479"/>
  <c r="AF479"/>
  <c r="AE479"/>
  <c r="AD479"/>
  <c r="AG478"/>
  <c r="AF478"/>
  <c r="AE478"/>
  <c r="AD478"/>
  <c r="AG477"/>
  <c r="AF477"/>
  <c r="AE477"/>
  <c r="AD477"/>
  <c r="T477"/>
  <c r="S477"/>
  <c r="R477"/>
  <c r="M477"/>
  <c r="L477"/>
  <c r="K477"/>
  <c r="AG476"/>
  <c r="AF476"/>
  <c r="AE476"/>
  <c r="AD476"/>
  <c r="J476"/>
  <c r="T476" s="1"/>
  <c r="I476"/>
  <c r="L476" s="1"/>
  <c r="H476"/>
  <c r="R476" s="1"/>
  <c r="G476"/>
  <c r="M476" s="1"/>
  <c r="F476"/>
  <c r="E476"/>
  <c r="K476" s="1"/>
  <c r="AG475"/>
  <c r="AF475"/>
  <c r="AE475"/>
  <c r="AD475"/>
  <c r="T475"/>
  <c r="S475"/>
  <c r="R475"/>
  <c r="M475"/>
  <c r="L475"/>
  <c r="K475"/>
  <c r="AG474"/>
  <c r="AF474"/>
  <c r="AE474"/>
  <c r="AD474"/>
  <c r="J474"/>
  <c r="T474" s="1"/>
  <c r="I474"/>
  <c r="S474" s="1"/>
  <c r="H474"/>
  <c r="R474" s="1"/>
  <c r="G474"/>
  <c r="M474" s="1"/>
  <c r="F474"/>
  <c r="E474"/>
  <c r="K474" s="1"/>
  <c r="AG473"/>
  <c r="AF473"/>
  <c r="AE473"/>
  <c r="AD473"/>
  <c r="T473"/>
  <c r="S473"/>
  <c r="R473"/>
  <c r="M473"/>
  <c r="L473"/>
  <c r="K473"/>
  <c r="AG472"/>
  <c r="AF472"/>
  <c r="AE472"/>
  <c r="AD472"/>
  <c r="K472"/>
  <c r="J472"/>
  <c r="T472" s="1"/>
  <c r="I472"/>
  <c r="S472" s="1"/>
  <c r="H472"/>
  <c r="R472" s="1"/>
  <c r="G472"/>
  <c r="M472" s="1"/>
  <c r="F472"/>
  <c r="E472"/>
  <c r="AG471"/>
  <c r="AF471"/>
  <c r="AE471"/>
  <c r="AD471"/>
  <c r="H471"/>
  <c r="R471" s="1"/>
  <c r="G471"/>
  <c r="AG470"/>
  <c r="AF470"/>
  <c r="AE470"/>
  <c r="AD470"/>
  <c r="T470"/>
  <c r="S470"/>
  <c r="M470"/>
  <c r="L470"/>
  <c r="H470"/>
  <c r="R470" s="1"/>
  <c r="AG469"/>
  <c r="AF469"/>
  <c r="AE469"/>
  <c r="AD469"/>
  <c r="J469"/>
  <c r="T469" s="1"/>
  <c r="I469"/>
  <c r="S469" s="1"/>
  <c r="H469"/>
  <c r="K469" s="1"/>
  <c r="G469"/>
  <c r="F469"/>
  <c r="L469" s="1"/>
  <c r="E469"/>
  <c r="AG468"/>
  <c r="AF468"/>
  <c r="AE468"/>
  <c r="AD468"/>
  <c r="T468"/>
  <c r="S468"/>
  <c r="R468"/>
  <c r="M468"/>
  <c r="L468"/>
  <c r="K468"/>
  <c r="AG467"/>
  <c r="AF467"/>
  <c r="AE467"/>
  <c r="AD467"/>
  <c r="T467"/>
  <c r="L467"/>
  <c r="J467"/>
  <c r="M467" s="1"/>
  <c r="I467"/>
  <c r="S467" s="1"/>
  <c r="H467"/>
  <c r="R467" s="1"/>
  <c r="G467"/>
  <c r="F467"/>
  <c r="E467"/>
  <c r="E466" s="1"/>
  <c r="E465" s="1"/>
  <c r="E464" s="1"/>
  <c r="AG466"/>
  <c r="AF466"/>
  <c r="AE466"/>
  <c r="AD466"/>
  <c r="H466"/>
  <c r="R466" s="1"/>
  <c r="AG465"/>
  <c r="AF465"/>
  <c r="AE465"/>
  <c r="AD465"/>
  <c r="AG464"/>
  <c r="AF464"/>
  <c r="AE464"/>
  <c r="AD464"/>
  <c r="AG463"/>
  <c r="AF463"/>
  <c r="AE463"/>
  <c r="AD463"/>
  <c r="T463"/>
  <c r="S463"/>
  <c r="R463"/>
  <c r="M463"/>
  <c r="L463"/>
  <c r="K463"/>
  <c r="AG462"/>
  <c r="AF462"/>
  <c r="AE462"/>
  <c r="AD462"/>
  <c r="J462"/>
  <c r="T462" s="1"/>
  <c r="I462"/>
  <c r="S462" s="1"/>
  <c r="H462"/>
  <c r="R462" s="1"/>
  <c r="G462"/>
  <c r="F462"/>
  <c r="L462" s="1"/>
  <c r="E462"/>
  <c r="AG461"/>
  <c r="AF461"/>
  <c r="AE461"/>
  <c r="AD461"/>
  <c r="K461"/>
  <c r="I461"/>
  <c r="S461" s="1"/>
  <c r="H461"/>
  <c r="R461" s="1"/>
  <c r="G461"/>
  <c r="G460" s="1"/>
  <c r="G448" s="1"/>
  <c r="E461"/>
  <c r="AG460"/>
  <c r="AF460"/>
  <c r="AE460"/>
  <c r="AD460"/>
  <c r="I460"/>
  <c r="S460" s="1"/>
  <c r="H460"/>
  <c r="R460" s="1"/>
  <c r="E460"/>
  <c r="AG459"/>
  <c r="AF459"/>
  <c r="AE459"/>
  <c r="AD459"/>
  <c r="T459"/>
  <c r="S459"/>
  <c r="R459"/>
  <c r="M459"/>
  <c r="L459"/>
  <c r="K459"/>
  <c r="AG458"/>
  <c r="AF458"/>
  <c r="AE458"/>
  <c r="AD458"/>
  <c r="J458"/>
  <c r="T458" s="1"/>
  <c r="I458"/>
  <c r="S458" s="1"/>
  <c r="H458"/>
  <c r="R458" s="1"/>
  <c r="G458"/>
  <c r="F458"/>
  <c r="E458"/>
  <c r="AG457"/>
  <c r="AF457"/>
  <c r="AE457"/>
  <c r="AD457"/>
  <c r="J457"/>
  <c r="T457" s="1"/>
  <c r="I457"/>
  <c r="H457"/>
  <c r="R457" s="1"/>
  <c r="G457"/>
  <c r="M457" s="1"/>
  <c r="F457"/>
  <c r="E457"/>
  <c r="AG456"/>
  <c r="AF456"/>
  <c r="AE456"/>
  <c r="AD456"/>
  <c r="T456"/>
  <c r="S456"/>
  <c r="M456"/>
  <c r="L456"/>
  <c r="H456"/>
  <c r="R456" s="1"/>
  <c r="AG455"/>
  <c r="AF455"/>
  <c r="AE455"/>
  <c r="AD455"/>
  <c r="S455"/>
  <c r="J455"/>
  <c r="T455" s="1"/>
  <c r="I455"/>
  <c r="L455" s="1"/>
  <c r="H455"/>
  <c r="R455" s="1"/>
  <c r="G455"/>
  <c r="F455"/>
  <c r="E455"/>
  <c r="AG454"/>
  <c r="AF454"/>
  <c r="AE454"/>
  <c r="AD454"/>
  <c r="T454"/>
  <c r="J454"/>
  <c r="J453" s="1"/>
  <c r="T453" s="1"/>
  <c r="I454"/>
  <c r="S454" s="1"/>
  <c r="G454"/>
  <c r="F454"/>
  <c r="F453" s="1"/>
  <c r="E454"/>
  <c r="AG453"/>
  <c r="AF453"/>
  <c r="AE453"/>
  <c r="AD453"/>
  <c r="G453"/>
  <c r="AG452"/>
  <c r="AF452"/>
  <c r="AE452"/>
  <c r="AD452"/>
  <c r="T452"/>
  <c r="S452"/>
  <c r="M452"/>
  <c r="L452"/>
  <c r="H452"/>
  <c r="R452" s="1"/>
  <c r="AG451"/>
  <c r="AF451"/>
  <c r="AE451"/>
  <c r="AD451"/>
  <c r="J451"/>
  <c r="T451" s="1"/>
  <c r="I451"/>
  <c r="S451" s="1"/>
  <c r="H451"/>
  <c r="R451" s="1"/>
  <c r="G451"/>
  <c r="F451"/>
  <c r="E451"/>
  <c r="E450" s="1"/>
  <c r="AG450"/>
  <c r="AF450"/>
  <c r="AE450"/>
  <c r="AD450"/>
  <c r="J450"/>
  <c r="T450" s="1"/>
  <c r="H450"/>
  <c r="R450" s="1"/>
  <c r="G450"/>
  <c r="F450"/>
  <c r="F449" s="1"/>
  <c r="AG449"/>
  <c r="AF449"/>
  <c r="AE449"/>
  <c r="AD449"/>
  <c r="H449"/>
  <c r="R449" s="1"/>
  <c r="G449"/>
  <c r="AG448"/>
  <c r="AF448"/>
  <c r="AE448"/>
  <c r="AD448"/>
  <c r="AG447"/>
  <c r="AF447"/>
  <c r="AE447"/>
  <c r="AD447"/>
  <c r="T447"/>
  <c r="S447"/>
  <c r="M447"/>
  <c r="L447"/>
  <c r="K447"/>
  <c r="H447"/>
  <c r="R447" s="1"/>
  <c r="AG446"/>
  <c r="AF446"/>
  <c r="AE446"/>
  <c r="AD446"/>
  <c r="R446"/>
  <c r="J446"/>
  <c r="T446" s="1"/>
  <c r="I446"/>
  <c r="S446" s="1"/>
  <c r="H446"/>
  <c r="K446" s="1"/>
  <c r="G446"/>
  <c r="F446"/>
  <c r="E446"/>
  <c r="AG445"/>
  <c r="AF445"/>
  <c r="AE445"/>
  <c r="AD445"/>
  <c r="J445"/>
  <c r="I445"/>
  <c r="S445" s="1"/>
  <c r="H445"/>
  <c r="K445" s="1"/>
  <c r="G445"/>
  <c r="F445"/>
  <c r="E445"/>
  <c r="AG444"/>
  <c r="AF444"/>
  <c r="AE444"/>
  <c r="AD444"/>
  <c r="T444"/>
  <c r="S444"/>
  <c r="M444"/>
  <c r="L444"/>
  <c r="H444"/>
  <c r="K444" s="1"/>
  <c r="AG443"/>
  <c r="AF443"/>
  <c r="AE443"/>
  <c r="AD443"/>
  <c r="J443"/>
  <c r="T443" s="1"/>
  <c r="I443"/>
  <c r="S443" s="1"/>
  <c r="G443"/>
  <c r="F443"/>
  <c r="E443"/>
  <c r="AG442"/>
  <c r="AF442"/>
  <c r="AE442"/>
  <c r="AD442"/>
  <c r="T442"/>
  <c r="J442"/>
  <c r="M442" s="1"/>
  <c r="I442"/>
  <c r="S442" s="1"/>
  <c r="G442"/>
  <c r="F442"/>
  <c r="E442"/>
  <c r="AG441"/>
  <c r="AF441"/>
  <c r="AE441"/>
  <c r="AD441"/>
  <c r="I441"/>
  <c r="S441" s="1"/>
  <c r="G441"/>
  <c r="E441"/>
  <c r="AG440"/>
  <c r="AF440"/>
  <c r="AE440"/>
  <c r="AD440"/>
  <c r="I440"/>
  <c r="S440" s="1"/>
  <c r="G440"/>
  <c r="E440"/>
  <c r="AG439"/>
  <c r="AF439"/>
  <c r="AE439"/>
  <c r="AD439"/>
  <c r="T439"/>
  <c r="S439"/>
  <c r="M439"/>
  <c r="L439"/>
  <c r="H439"/>
  <c r="R439" s="1"/>
  <c r="AG438"/>
  <c r="AF438"/>
  <c r="AE438"/>
  <c r="AD438"/>
  <c r="S438"/>
  <c r="J438"/>
  <c r="M438" s="1"/>
  <c r="I438"/>
  <c r="L438" s="1"/>
  <c r="H438"/>
  <c r="R438" s="1"/>
  <c r="G438"/>
  <c r="F438"/>
  <c r="E438"/>
  <c r="AG437"/>
  <c r="AF437"/>
  <c r="AE437"/>
  <c r="AD437"/>
  <c r="J437"/>
  <c r="T437" s="1"/>
  <c r="I437"/>
  <c r="S437" s="1"/>
  <c r="H437"/>
  <c r="R437" s="1"/>
  <c r="G437"/>
  <c r="F437"/>
  <c r="L437" s="1"/>
  <c r="E437"/>
  <c r="AG436"/>
  <c r="AF436"/>
  <c r="AE436"/>
  <c r="AD436"/>
  <c r="S436"/>
  <c r="J436"/>
  <c r="T436" s="1"/>
  <c r="I436"/>
  <c r="H436"/>
  <c r="R436" s="1"/>
  <c r="G436"/>
  <c r="M436" s="1"/>
  <c r="F436"/>
  <c r="L436" s="1"/>
  <c r="E436"/>
  <c r="AG435"/>
  <c r="AF435"/>
  <c r="AE435"/>
  <c r="AD435"/>
  <c r="J435"/>
  <c r="T435" s="1"/>
  <c r="I435"/>
  <c r="S435" s="1"/>
  <c r="H435"/>
  <c r="G435"/>
  <c r="F435"/>
  <c r="E435"/>
  <c r="AG434"/>
  <c r="AF434"/>
  <c r="AE434"/>
  <c r="AD434"/>
  <c r="T434"/>
  <c r="S434"/>
  <c r="R434"/>
  <c r="M434"/>
  <c r="L434"/>
  <c r="K434"/>
  <c r="AG433"/>
  <c r="AF433"/>
  <c r="AE433"/>
  <c r="AD433"/>
  <c r="T433"/>
  <c r="S433"/>
  <c r="R433"/>
  <c r="M433"/>
  <c r="L433"/>
  <c r="K433"/>
  <c r="AG432"/>
  <c r="AF432"/>
  <c r="AE432"/>
  <c r="AD432"/>
  <c r="T432"/>
  <c r="S432"/>
  <c r="M432"/>
  <c r="L432"/>
  <c r="H432"/>
  <c r="R432" s="1"/>
  <c r="AG431"/>
  <c r="AF431"/>
  <c r="AE431"/>
  <c r="AD431"/>
  <c r="J431"/>
  <c r="I431"/>
  <c r="S431" s="1"/>
  <c r="G431"/>
  <c r="F431"/>
  <c r="E431"/>
  <c r="E430" s="1"/>
  <c r="AG430"/>
  <c r="AF430"/>
  <c r="AE430"/>
  <c r="AD430"/>
  <c r="J430"/>
  <c r="G430"/>
  <c r="F430"/>
  <c r="AG429"/>
  <c r="AF429"/>
  <c r="AE429"/>
  <c r="AD429"/>
  <c r="T429"/>
  <c r="S429"/>
  <c r="R429"/>
  <c r="M429"/>
  <c r="L429"/>
  <c r="K429"/>
  <c r="AG428"/>
  <c r="AF428"/>
  <c r="AE428"/>
  <c r="AD428"/>
  <c r="J428"/>
  <c r="T428" s="1"/>
  <c r="I428"/>
  <c r="S428" s="1"/>
  <c r="H428"/>
  <c r="G428"/>
  <c r="M428" s="1"/>
  <c r="F428"/>
  <c r="E428"/>
  <c r="AG427"/>
  <c r="AF427"/>
  <c r="AE427"/>
  <c r="AD427"/>
  <c r="J427"/>
  <c r="T427" s="1"/>
  <c r="I427"/>
  <c r="S427" s="1"/>
  <c r="H427"/>
  <c r="G427"/>
  <c r="M427" s="1"/>
  <c r="F427"/>
  <c r="E427"/>
  <c r="E426" s="1"/>
  <c r="AG426"/>
  <c r="AF426"/>
  <c r="AE426"/>
  <c r="AD426"/>
  <c r="J426"/>
  <c r="T426" s="1"/>
  <c r="F426"/>
  <c r="AG425"/>
  <c r="AF425"/>
  <c r="AE425"/>
  <c r="AD425"/>
  <c r="T425"/>
  <c r="S425"/>
  <c r="R425"/>
  <c r="M425"/>
  <c r="L425"/>
  <c r="K425"/>
  <c r="AG424"/>
  <c r="AF424"/>
  <c r="AE424"/>
  <c r="AD424"/>
  <c r="K424"/>
  <c r="J424"/>
  <c r="T424" s="1"/>
  <c r="I424"/>
  <c r="L424" s="1"/>
  <c r="H424"/>
  <c r="R424" s="1"/>
  <c r="G424"/>
  <c r="M424" s="1"/>
  <c r="F424"/>
  <c r="E424"/>
  <c r="E423" s="1"/>
  <c r="E422" s="1"/>
  <c r="AG423"/>
  <c r="AF423"/>
  <c r="AE423"/>
  <c r="AD423"/>
  <c r="J423"/>
  <c r="T423" s="1"/>
  <c r="H423"/>
  <c r="R423" s="1"/>
  <c r="F423"/>
  <c r="F422" s="1"/>
  <c r="F417" s="1"/>
  <c r="F1071" s="1"/>
  <c r="AG422"/>
  <c r="AF422"/>
  <c r="AE422"/>
  <c r="AD422"/>
  <c r="AG421"/>
  <c r="AF421"/>
  <c r="AE421"/>
  <c r="AD421"/>
  <c r="T421"/>
  <c r="S421"/>
  <c r="R421"/>
  <c r="M421"/>
  <c r="L421"/>
  <c r="K421"/>
  <c r="AG420"/>
  <c r="AF420"/>
  <c r="AE420"/>
  <c r="AD420"/>
  <c r="J420"/>
  <c r="T420" s="1"/>
  <c r="I420"/>
  <c r="S420" s="1"/>
  <c r="H420"/>
  <c r="R420" s="1"/>
  <c r="G420"/>
  <c r="M420" s="1"/>
  <c r="F420"/>
  <c r="E420"/>
  <c r="K420" s="1"/>
  <c r="AG419"/>
  <c r="AF419"/>
  <c r="AE419"/>
  <c r="AD419"/>
  <c r="J419"/>
  <c r="T419" s="1"/>
  <c r="I419"/>
  <c r="S419" s="1"/>
  <c r="H419"/>
  <c r="R419" s="1"/>
  <c r="G419"/>
  <c r="M419" s="1"/>
  <c r="F419"/>
  <c r="E419"/>
  <c r="K419" s="1"/>
  <c r="AG418"/>
  <c r="AF418"/>
  <c r="AE418"/>
  <c r="AD418"/>
  <c r="J418"/>
  <c r="T418" s="1"/>
  <c r="I418"/>
  <c r="S418" s="1"/>
  <c r="H418"/>
  <c r="R418" s="1"/>
  <c r="G418"/>
  <c r="M418" s="1"/>
  <c r="F418"/>
  <c r="E418"/>
  <c r="K418" s="1"/>
  <c r="AG417"/>
  <c r="AF417"/>
  <c r="AE417"/>
  <c r="AD417"/>
  <c r="AG416"/>
  <c r="AF416"/>
  <c r="AE416"/>
  <c r="AD416"/>
  <c r="T416"/>
  <c r="S416"/>
  <c r="R416"/>
  <c r="M416"/>
  <c r="L416"/>
  <c r="K416"/>
  <c r="AG415"/>
  <c r="AF415"/>
  <c r="AE415"/>
  <c r="AD415"/>
  <c r="S415"/>
  <c r="J415"/>
  <c r="T415" s="1"/>
  <c r="I415"/>
  <c r="H415"/>
  <c r="R415" s="1"/>
  <c r="G415"/>
  <c r="F415"/>
  <c r="E415"/>
  <c r="AG414"/>
  <c r="AF414"/>
  <c r="AE414"/>
  <c r="AD414"/>
  <c r="T414"/>
  <c r="S414"/>
  <c r="R414"/>
  <c r="M414"/>
  <c r="L414"/>
  <c r="K414"/>
  <c r="AG413"/>
  <c r="AF413"/>
  <c r="AE413"/>
  <c r="AD413"/>
  <c r="J413"/>
  <c r="T413" s="1"/>
  <c r="I413"/>
  <c r="S413" s="1"/>
  <c r="H413"/>
  <c r="H410" s="1"/>
  <c r="G413"/>
  <c r="F413"/>
  <c r="F410" s="1"/>
  <c r="F409" s="1"/>
  <c r="E413"/>
  <c r="AG412"/>
  <c r="AF412"/>
  <c r="AE412"/>
  <c r="AD412"/>
  <c r="T412"/>
  <c r="S412"/>
  <c r="R412"/>
  <c r="M412"/>
  <c r="L412"/>
  <c r="K412"/>
  <c r="AG411"/>
  <c r="AF411"/>
  <c r="AE411"/>
  <c r="AD411"/>
  <c r="T411"/>
  <c r="J411"/>
  <c r="I411"/>
  <c r="L411" s="1"/>
  <c r="H411"/>
  <c r="R411" s="1"/>
  <c r="G411"/>
  <c r="M411" s="1"/>
  <c r="F411"/>
  <c r="E411"/>
  <c r="K411" s="1"/>
  <c r="AG410"/>
  <c r="AF410"/>
  <c r="AE410"/>
  <c r="AD410"/>
  <c r="G410"/>
  <c r="AG409"/>
  <c r="AF409"/>
  <c r="AE409"/>
  <c r="AD409"/>
  <c r="G409"/>
  <c r="AG408"/>
  <c r="AF408"/>
  <c r="AE408"/>
  <c r="AD408"/>
  <c r="T408"/>
  <c r="S408"/>
  <c r="R408"/>
  <c r="M408"/>
  <c r="L408"/>
  <c r="K408"/>
  <c r="AG407"/>
  <c r="AF407"/>
  <c r="AE407"/>
  <c r="AD407"/>
  <c r="J407"/>
  <c r="T407" s="1"/>
  <c r="I407"/>
  <c r="S407" s="1"/>
  <c r="H407"/>
  <c r="R407" s="1"/>
  <c r="G407"/>
  <c r="M407" s="1"/>
  <c r="F407"/>
  <c r="E407"/>
  <c r="K407" s="1"/>
  <c r="AG406"/>
  <c r="AF406"/>
  <c r="AE406"/>
  <c r="AD406"/>
  <c r="J406"/>
  <c r="T406" s="1"/>
  <c r="I406"/>
  <c r="S406" s="1"/>
  <c r="H406"/>
  <c r="R406" s="1"/>
  <c r="G406"/>
  <c r="M406" s="1"/>
  <c r="F406"/>
  <c r="E406"/>
  <c r="K406" s="1"/>
  <c r="AG405"/>
  <c r="AF405"/>
  <c r="AE405"/>
  <c r="AD405"/>
  <c r="J405"/>
  <c r="T405" s="1"/>
  <c r="I405"/>
  <c r="S405" s="1"/>
  <c r="H405"/>
  <c r="R405" s="1"/>
  <c r="G405"/>
  <c r="M405" s="1"/>
  <c r="F405"/>
  <c r="E405"/>
  <c r="K405" s="1"/>
  <c r="AG404"/>
  <c r="AF404"/>
  <c r="AE404"/>
  <c r="AD404"/>
  <c r="AG403"/>
  <c r="AF403"/>
  <c r="AE403"/>
  <c r="AD403"/>
  <c r="T403"/>
  <c r="S403"/>
  <c r="M403"/>
  <c r="L403"/>
  <c r="H403"/>
  <c r="H1087" s="1"/>
  <c r="AG402"/>
  <c r="AF402"/>
  <c r="AE402"/>
  <c r="AD402"/>
  <c r="J402"/>
  <c r="I402"/>
  <c r="S402" s="1"/>
  <c r="G402"/>
  <c r="F402"/>
  <c r="E402"/>
  <c r="AG401"/>
  <c r="AF401"/>
  <c r="AE401"/>
  <c r="AD401"/>
  <c r="J401"/>
  <c r="I401"/>
  <c r="S401" s="1"/>
  <c r="G401"/>
  <c r="F401"/>
  <c r="E401"/>
  <c r="AG400"/>
  <c r="AF400"/>
  <c r="AE400"/>
  <c r="AD400"/>
  <c r="J400"/>
  <c r="I400"/>
  <c r="S400" s="1"/>
  <c r="G400"/>
  <c r="F400"/>
  <c r="E400"/>
  <c r="AG399"/>
  <c r="AF399"/>
  <c r="AE399"/>
  <c r="AD399"/>
  <c r="J399"/>
  <c r="T399" s="1"/>
  <c r="I399"/>
  <c r="S399" s="1"/>
  <c r="G399"/>
  <c r="F399"/>
  <c r="E399"/>
  <c r="AG398"/>
  <c r="AF398"/>
  <c r="AE398"/>
  <c r="AD398"/>
  <c r="AG397"/>
  <c r="AF397"/>
  <c r="AE397"/>
  <c r="AD397"/>
  <c r="T397"/>
  <c r="S397"/>
  <c r="R397"/>
  <c r="M397"/>
  <c r="L397"/>
  <c r="K397"/>
  <c r="AG396"/>
  <c r="AF396"/>
  <c r="AE396"/>
  <c r="AD396"/>
  <c r="R396"/>
  <c r="J396"/>
  <c r="T396" s="1"/>
  <c r="I396"/>
  <c r="S396" s="1"/>
  <c r="H396"/>
  <c r="G396"/>
  <c r="G393" s="1"/>
  <c r="F396"/>
  <c r="E396"/>
  <c r="AG395"/>
  <c r="AF395"/>
  <c r="AE395"/>
  <c r="AD395"/>
  <c r="T395"/>
  <c r="S395"/>
  <c r="R395"/>
  <c r="M395"/>
  <c r="L395"/>
  <c r="K395"/>
  <c r="AG394"/>
  <c r="AF394"/>
  <c r="AE394"/>
  <c r="AD394"/>
  <c r="J394"/>
  <c r="I394"/>
  <c r="S394" s="1"/>
  <c r="H394"/>
  <c r="R394" s="1"/>
  <c r="G394"/>
  <c r="F394"/>
  <c r="E394"/>
  <c r="E393" s="1"/>
  <c r="AG393"/>
  <c r="AF393"/>
  <c r="AE393"/>
  <c r="AD393"/>
  <c r="H393"/>
  <c r="R393" s="1"/>
  <c r="AG392"/>
  <c r="AF392"/>
  <c r="AE392"/>
  <c r="AD392"/>
  <c r="T392"/>
  <c r="S392"/>
  <c r="R392"/>
  <c r="M392"/>
  <c r="L392"/>
  <c r="K392"/>
  <c r="AG391"/>
  <c r="AF391"/>
  <c r="AE391"/>
  <c r="AD391"/>
  <c r="T391"/>
  <c r="S391"/>
  <c r="R391"/>
  <c r="M391"/>
  <c r="L391"/>
  <c r="K391"/>
  <c r="AG390"/>
  <c r="AF390"/>
  <c r="AE390"/>
  <c r="AD390"/>
  <c r="T390"/>
  <c r="J390"/>
  <c r="M390" s="1"/>
  <c r="I390"/>
  <c r="S390" s="1"/>
  <c r="H390"/>
  <c r="R390" s="1"/>
  <c r="G390"/>
  <c r="G389" s="1"/>
  <c r="G383" s="1"/>
  <c r="F390"/>
  <c r="E390"/>
  <c r="E389" s="1"/>
  <c r="E383" s="1"/>
  <c r="AG389"/>
  <c r="AF389"/>
  <c r="AE389"/>
  <c r="AD389"/>
  <c r="J389"/>
  <c r="T389" s="1"/>
  <c r="H389"/>
  <c r="R389" s="1"/>
  <c r="F389"/>
  <c r="AG388"/>
  <c r="AF388"/>
  <c r="AE388"/>
  <c r="AD388"/>
  <c r="T388"/>
  <c r="S388"/>
  <c r="R388"/>
  <c r="M388"/>
  <c r="L388"/>
  <c r="K388"/>
  <c r="AG387"/>
  <c r="AF387"/>
  <c r="AE387"/>
  <c r="AD387"/>
  <c r="T387"/>
  <c r="S387"/>
  <c r="R387"/>
  <c r="M387"/>
  <c r="L387"/>
  <c r="K387"/>
  <c r="AG386"/>
  <c r="AF386"/>
  <c r="AE386"/>
  <c r="AD386"/>
  <c r="T386"/>
  <c r="S386"/>
  <c r="R386"/>
  <c r="M386"/>
  <c r="L386"/>
  <c r="K386"/>
  <c r="AG385"/>
  <c r="AF385"/>
  <c r="AE385"/>
  <c r="AD385"/>
  <c r="J385"/>
  <c r="T385" s="1"/>
  <c r="I385"/>
  <c r="I384" s="1"/>
  <c r="S384" s="1"/>
  <c r="H385"/>
  <c r="R385" s="1"/>
  <c r="G385"/>
  <c r="F385"/>
  <c r="E385"/>
  <c r="E384" s="1"/>
  <c r="AG384"/>
  <c r="AF384"/>
  <c r="AE384"/>
  <c r="AD384"/>
  <c r="J384"/>
  <c r="T384" s="1"/>
  <c r="G384"/>
  <c r="F384"/>
  <c r="AG383"/>
  <c r="AF383"/>
  <c r="AE383"/>
  <c r="AD383"/>
  <c r="F383"/>
  <c r="AG382"/>
  <c r="AF382"/>
  <c r="AE382"/>
  <c r="AD382"/>
  <c r="T382"/>
  <c r="S382"/>
  <c r="M382"/>
  <c r="L382"/>
  <c r="H382"/>
  <c r="K382" s="1"/>
  <c r="AG381"/>
  <c r="AF381"/>
  <c r="AE381"/>
  <c r="AD381"/>
  <c r="J381"/>
  <c r="I381"/>
  <c r="I378" s="1"/>
  <c r="G381"/>
  <c r="G378" s="1"/>
  <c r="F381"/>
  <c r="E381"/>
  <c r="AG380"/>
  <c r="AF380"/>
  <c r="AE380"/>
  <c r="AD380"/>
  <c r="T380"/>
  <c r="S380"/>
  <c r="M380"/>
  <c r="L380"/>
  <c r="H380"/>
  <c r="R380" s="1"/>
  <c r="AG379"/>
  <c r="AF379"/>
  <c r="AE379"/>
  <c r="AD379"/>
  <c r="J379"/>
  <c r="T379" s="1"/>
  <c r="I379"/>
  <c r="S379" s="1"/>
  <c r="G379"/>
  <c r="F379"/>
  <c r="E379"/>
  <c r="AG378"/>
  <c r="AF378"/>
  <c r="AE378"/>
  <c r="AD378"/>
  <c r="AG377"/>
  <c r="AF377"/>
  <c r="AE377"/>
  <c r="AD377"/>
  <c r="T377"/>
  <c r="S377"/>
  <c r="R377"/>
  <c r="M377"/>
  <c r="L377"/>
  <c r="K377"/>
  <c r="AG376"/>
  <c r="AF376"/>
  <c r="AE376"/>
  <c r="AD376"/>
  <c r="J376"/>
  <c r="T376" s="1"/>
  <c r="I376"/>
  <c r="L376" s="1"/>
  <c r="H376"/>
  <c r="R376" s="1"/>
  <c r="G376"/>
  <c r="F376"/>
  <c r="E376"/>
  <c r="E373" s="1"/>
  <c r="AG375"/>
  <c r="AF375"/>
  <c r="AE375"/>
  <c r="AD375"/>
  <c r="T375"/>
  <c r="S375"/>
  <c r="R375"/>
  <c r="M375"/>
  <c r="L375"/>
  <c r="K375"/>
  <c r="AG374"/>
  <c r="AF374"/>
  <c r="AE374"/>
  <c r="AD374"/>
  <c r="M374"/>
  <c r="L374"/>
  <c r="J374"/>
  <c r="T374" s="1"/>
  <c r="I374"/>
  <c r="S374" s="1"/>
  <c r="H374"/>
  <c r="R374" s="1"/>
  <c r="G374"/>
  <c r="F374"/>
  <c r="E374"/>
  <c r="AG373"/>
  <c r="AF373"/>
  <c r="AE373"/>
  <c r="AD373"/>
  <c r="I373"/>
  <c r="S373" s="1"/>
  <c r="AG372"/>
  <c r="AF372"/>
  <c r="AE372"/>
  <c r="AD372"/>
  <c r="AG371"/>
  <c r="AF371"/>
  <c r="AE371"/>
  <c r="AD371"/>
  <c r="R371"/>
  <c r="K371"/>
  <c r="J371"/>
  <c r="T371" s="1"/>
  <c r="I371"/>
  <c r="S371" s="1"/>
  <c r="G371"/>
  <c r="M371" s="1"/>
  <c r="F371"/>
  <c r="AG370"/>
  <c r="AF370"/>
  <c r="AE370"/>
  <c r="AD370"/>
  <c r="J370"/>
  <c r="T370" s="1"/>
  <c r="H370"/>
  <c r="R370" s="1"/>
  <c r="F370"/>
  <c r="E370"/>
  <c r="E367" s="1"/>
  <c r="AG369"/>
  <c r="AF369"/>
  <c r="AE369"/>
  <c r="AD369"/>
  <c r="T369"/>
  <c r="S369"/>
  <c r="R369"/>
  <c r="M369"/>
  <c r="L369"/>
  <c r="K369"/>
  <c r="AG368"/>
  <c r="AF368"/>
  <c r="AE368"/>
  <c r="AD368"/>
  <c r="M368"/>
  <c r="J368"/>
  <c r="T368" s="1"/>
  <c r="I368"/>
  <c r="S368" s="1"/>
  <c r="H368"/>
  <c r="R368" s="1"/>
  <c r="G368"/>
  <c r="F368"/>
  <c r="E368"/>
  <c r="AG367"/>
  <c r="AF367"/>
  <c r="AE367"/>
  <c r="AD367"/>
  <c r="H367"/>
  <c r="R367" s="1"/>
  <c r="AG366"/>
  <c r="AF366"/>
  <c r="AE366"/>
  <c r="AD366"/>
  <c r="T366"/>
  <c r="S366"/>
  <c r="M366"/>
  <c r="L366"/>
  <c r="K366"/>
  <c r="H366"/>
  <c r="R366" s="1"/>
  <c r="AG365"/>
  <c r="AF365"/>
  <c r="AE365"/>
  <c r="AD365"/>
  <c r="T365"/>
  <c r="J365"/>
  <c r="M365" s="1"/>
  <c r="I365"/>
  <c r="S365" s="1"/>
  <c r="H365"/>
  <c r="G365"/>
  <c r="F365"/>
  <c r="E365"/>
  <c r="AG364"/>
  <c r="AF364"/>
  <c r="AE364"/>
  <c r="AD364"/>
  <c r="T364"/>
  <c r="S364"/>
  <c r="M364"/>
  <c r="L364"/>
  <c r="H364"/>
  <c r="R364" s="1"/>
  <c r="AG363"/>
  <c r="AF363"/>
  <c r="AE363"/>
  <c r="AD363"/>
  <c r="J363"/>
  <c r="T363" s="1"/>
  <c r="I363"/>
  <c r="H363"/>
  <c r="K363" s="1"/>
  <c r="G363"/>
  <c r="F363"/>
  <c r="E363"/>
  <c r="E362" s="1"/>
  <c r="AG362"/>
  <c r="AF362"/>
  <c r="AE362"/>
  <c r="AD362"/>
  <c r="G362"/>
  <c r="F362"/>
  <c r="AG361"/>
  <c r="AF361"/>
  <c r="AE361"/>
  <c r="AD361"/>
  <c r="T361"/>
  <c r="S361"/>
  <c r="R361"/>
  <c r="M361"/>
  <c r="L361"/>
  <c r="K361"/>
  <c r="AG360"/>
  <c r="AF360"/>
  <c r="AE360"/>
  <c r="AD360"/>
  <c r="T360"/>
  <c r="S360"/>
  <c r="R360"/>
  <c r="M360"/>
  <c r="L360"/>
  <c r="K360"/>
  <c r="AG359"/>
  <c r="AF359"/>
  <c r="AE359"/>
  <c r="AD359"/>
  <c r="K359"/>
  <c r="J359"/>
  <c r="T359" s="1"/>
  <c r="I359"/>
  <c r="H359"/>
  <c r="R359" s="1"/>
  <c r="G359"/>
  <c r="F359"/>
  <c r="E359"/>
  <c r="AG358"/>
  <c r="AF358"/>
  <c r="AE358"/>
  <c r="AD358"/>
  <c r="T358"/>
  <c r="S358"/>
  <c r="R358"/>
  <c r="M358"/>
  <c r="L358"/>
  <c r="K358"/>
  <c r="AG357"/>
  <c r="AF357"/>
  <c r="AE357"/>
  <c r="AD357"/>
  <c r="J357"/>
  <c r="T357" s="1"/>
  <c r="I357"/>
  <c r="S357" s="1"/>
  <c r="H357"/>
  <c r="R357" s="1"/>
  <c r="G357"/>
  <c r="F357"/>
  <c r="E357"/>
  <c r="E356" s="1"/>
  <c r="AG356"/>
  <c r="AF356"/>
  <c r="AE356"/>
  <c r="AD356"/>
  <c r="H356"/>
  <c r="R356" s="1"/>
  <c r="AG355"/>
  <c r="AF355"/>
  <c r="AE355"/>
  <c r="AD355"/>
  <c r="AG354"/>
  <c r="AF354"/>
  <c r="AE354"/>
  <c r="AD354"/>
  <c r="T354"/>
  <c r="S354"/>
  <c r="R354"/>
  <c r="M354"/>
  <c r="L354"/>
  <c r="K354"/>
  <c r="AG353"/>
  <c r="AF353"/>
  <c r="AE353"/>
  <c r="AD353"/>
  <c r="T353"/>
  <c r="S353"/>
  <c r="R353"/>
  <c r="M353"/>
  <c r="L353"/>
  <c r="K353"/>
  <c r="AG352"/>
  <c r="AF352"/>
  <c r="AE352"/>
  <c r="AD352"/>
  <c r="J352"/>
  <c r="T352" s="1"/>
  <c r="I352"/>
  <c r="S352" s="1"/>
  <c r="H352"/>
  <c r="R352" s="1"/>
  <c r="G352"/>
  <c r="M352" s="1"/>
  <c r="F352"/>
  <c r="E352"/>
  <c r="AG351"/>
  <c r="AF351"/>
  <c r="AE351"/>
  <c r="AD351"/>
  <c r="J351"/>
  <c r="T351" s="1"/>
  <c r="I351"/>
  <c r="S351" s="1"/>
  <c r="H351"/>
  <c r="R351" s="1"/>
  <c r="G351"/>
  <c r="M351" s="1"/>
  <c r="F351"/>
  <c r="E351"/>
  <c r="AG350"/>
  <c r="AF350"/>
  <c r="AE350"/>
  <c r="AD350"/>
  <c r="T350"/>
  <c r="S350"/>
  <c r="R350"/>
  <c r="M350"/>
  <c r="L350"/>
  <c r="K350"/>
  <c r="AG349"/>
  <c r="AF349"/>
  <c r="AE349"/>
  <c r="AD349"/>
  <c r="J349"/>
  <c r="T349" s="1"/>
  <c r="I349"/>
  <c r="H349"/>
  <c r="K349" s="1"/>
  <c r="G349"/>
  <c r="F349"/>
  <c r="E349"/>
  <c r="AG348"/>
  <c r="AF348"/>
  <c r="AE348"/>
  <c r="AD348"/>
  <c r="T348"/>
  <c r="S348"/>
  <c r="R348"/>
  <c r="M348"/>
  <c r="L348"/>
  <c r="K348"/>
  <c r="AG347"/>
  <c r="AF347"/>
  <c r="AE347"/>
  <c r="AD347"/>
  <c r="J347"/>
  <c r="T347" s="1"/>
  <c r="I347"/>
  <c r="S347" s="1"/>
  <c r="H347"/>
  <c r="R347" s="1"/>
  <c r="G347"/>
  <c r="F347"/>
  <c r="E347"/>
  <c r="AG346"/>
  <c r="AF346"/>
  <c r="AE346"/>
  <c r="AD346"/>
  <c r="E346"/>
  <c r="AG345"/>
  <c r="AF345"/>
  <c r="AE345"/>
  <c r="AD345"/>
  <c r="T345"/>
  <c r="S345"/>
  <c r="M345"/>
  <c r="L345"/>
  <c r="K345"/>
  <c r="H345"/>
  <c r="R345" s="1"/>
  <c r="AG344"/>
  <c r="AF344"/>
  <c r="AE344"/>
  <c r="AD344"/>
  <c r="T344"/>
  <c r="S344"/>
  <c r="M344"/>
  <c r="L344"/>
  <c r="H344"/>
  <c r="H343" s="1"/>
  <c r="AG343"/>
  <c r="AF343"/>
  <c r="AE343"/>
  <c r="AD343"/>
  <c r="S343"/>
  <c r="J343"/>
  <c r="T343" s="1"/>
  <c r="I343"/>
  <c r="G343"/>
  <c r="F343"/>
  <c r="E343"/>
  <c r="AG342"/>
  <c r="AF342"/>
  <c r="AE342"/>
  <c r="AD342"/>
  <c r="T342"/>
  <c r="S342"/>
  <c r="R342"/>
  <c r="M342"/>
  <c r="L342"/>
  <c r="K342"/>
  <c r="AG341"/>
  <c r="AF341"/>
  <c r="AE341"/>
  <c r="AD341"/>
  <c r="T341"/>
  <c r="S341"/>
  <c r="R341"/>
  <c r="M341"/>
  <c r="L341"/>
  <c r="K341"/>
  <c r="AG340"/>
  <c r="AF340"/>
  <c r="AE340"/>
  <c r="AD340"/>
  <c r="J340"/>
  <c r="T340" s="1"/>
  <c r="I340"/>
  <c r="H340"/>
  <c r="K340" s="1"/>
  <c r="G340"/>
  <c r="F340"/>
  <c r="E340"/>
  <c r="AG339"/>
  <c r="AF339"/>
  <c r="AE339"/>
  <c r="AD339"/>
  <c r="T339"/>
  <c r="S339"/>
  <c r="R339"/>
  <c r="M339"/>
  <c r="L339"/>
  <c r="K339"/>
  <c r="AG338"/>
  <c r="AF338"/>
  <c r="AE338"/>
  <c r="AD338"/>
  <c r="T338"/>
  <c r="S338"/>
  <c r="M338"/>
  <c r="L338"/>
  <c r="H338"/>
  <c r="R338" s="1"/>
  <c r="AG337"/>
  <c r="AF337"/>
  <c r="AE337"/>
  <c r="AD337"/>
  <c r="T337"/>
  <c r="J337"/>
  <c r="M337" s="1"/>
  <c r="I337"/>
  <c r="S337" s="1"/>
  <c r="H337"/>
  <c r="R337" s="1"/>
  <c r="G337"/>
  <c r="F337"/>
  <c r="E337"/>
  <c r="AG336"/>
  <c r="AF336"/>
  <c r="AE336"/>
  <c r="AD336"/>
  <c r="F336"/>
  <c r="AG335"/>
  <c r="AF335"/>
  <c r="AE335"/>
  <c r="AD335"/>
  <c r="T335"/>
  <c r="S335"/>
  <c r="M335"/>
  <c r="L335"/>
  <c r="H335"/>
  <c r="R335" s="1"/>
  <c r="AG334"/>
  <c r="AF334"/>
  <c r="AE334"/>
  <c r="AD334"/>
  <c r="T334"/>
  <c r="S334"/>
  <c r="M334"/>
  <c r="L334"/>
  <c r="H334"/>
  <c r="R334" s="1"/>
  <c r="AG333"/>
  <c r="AF333"/>
  <c r="AE333"/>
  <c r="AD333"/>
  <c r="J333"/>
  <c r="T333" s="1"/>
  <c r="I333"/>
  <c r="S333" s="1"/>
  <c r="G333"/>
  <c r="F333"/>
  <c r="L333" s="1"/>
  <c r="E333"/>
  <c r="AG332"/>
  <c r="AF332"/>
  <c r="AE332"/>
  <c r="AD332"/>
  <c r="T332"/>
  <c r="S332"/>
  <c r="R332"/>
  <c r="M332"/>
  <c r="L332"/>
  <c r="K332"/>
  <c r="AG331"/>
  <c r="AF331"/>
  <c r="AE331"/>
  <c r="AD331"/>
  <c r="T331"/>
  <c r="J331"/>
  <c r="M331" s="1"/>
  <c r="I331"/>
  <c r="S331" s="1"/>
  <c r="H331"/>
  <c r="R331" s="1"/>
  <c r="G331"/>
  <c r="F331"/>
  <c r="E331"/>
  <c r="AG330"/>
  <c r="AF330"/>
  <c r="AE330"/>
  <c r="AD330"/>
  <c r="J330"/>
  <c r="M330" s="1"/>
  <c r="I330"/>
  <c r="S330" s="1"/>
  <c r="H330"/>
  <c r="R330" s="1"/>
  <c r="AG329"/>
  <c r="AF329"/>
  <c r="AE329"/>
  <c r="AD329"/>
  <c r="I329"/>
  <c r="S329" s="1"/>
  <c r="G329"/>
  <c r="F329"/>
  <c r="E329"/>
  <c r="AG328"/>
  <c r="AF328"/>
  <c r="AE328"/>
  <c r="AD328"/>
  <c r="T328"/>
  <c r="S328"/>
  <c r="R328"/>
  <c r="M328"/>
  <c r="L328"/>
  <c r="K328"/>
  <c r="AG327"/>
  <c r="AF327"/>
  <c r="AE327"/>
  <c r="AD327"/>
  <c r="R327"/>
  <c r="K327"/>
  <c r="J327"/>
  <c r="T327" s="1"/>
  <c r="I327"/>
  <c r="L327" s="1"/>
  <c r="H327"/>
  <c r="AG326"/>
  <c r="AF326"/>
  <c r="AE326"/>
  <c r="AD326"/>
  <c r="T326"/>
  <c r="J326"/>
  <c r="H326"/>
  <c r="R326" s="1"/>
  <c r="G326"/>
  <c r="G325" s="1"/>
  <c r="F326"/>
  <c r="E326"/>
  <c r="AG325"/>
  <c r="AF325"/>
  <c r="AE325"/>
  <c r="AD325"/>
  <c r="AG324"/>
  <c r="AF324"/>
  <c r="AE324"/>
  <c r="AD324"/>
  <c r="AG323"/>
  <c r="AF323"/>
  <c r="AE323"/>
  <c r="AD323"/>
  <c r="AG322"/>
  <c r="AF322"/>
  <c r="AE322"/>
  <c r="AD322"/>
  <c r="T322"/>
  <c r="S322"/>
  <c r="R322"/>
  <c r="M322"/>
  <c r="L322"/>
  <c r="K322"/>
  <c r="AG321"/>
  <c r="AF321"/>
  <c r="AE321"/>
  <c r="AD321"/>
  <c r="J321"/>
  <c r="T321" s="1"/>
  <c r="I321"/>
  <c r="S321" s="1"/>
  <c r="H321"/>
  <c r="K321" s="1"/>
  <c r="G321"/>
  <c r="F321"/>
  <c r="E321"/>
  <c r="AG320"/>
  <c r="AF320"/>
  <c r="AE320"/>
  <c r="AD320"/>
  <c r="T320"/>
  <c r="S320"/>
  <c r="M320"/>
  <c r="L320"/>
  <c r="H320"/>
  <c r="R320" s="1"/>
  <c r="AG319"/>
  <c r="AF319"/>
  <c r="AE319"/>
  <c r="AD319"/>
  <c r="M319"/>
  <c r="J319"/>
  <c r="T319" s="1"/>
  <c r="I319"/>
  <c r="S319" s="1"/>
  <c r="G319"/>
  <c r="F319"/>
  <c r="E319"/>
  <c r="AG318"/>
  <c r="AF318"/>
  <c r="AE318"/>
  <c r="AD318"/>
  <c r="T318"/>
  <c r="S318"/>
  <c r="R318"/>
  <c r="M318"/>
  <c r="L318"/>
  <c r="K318"/>
  <c r="AG317"/>
  <c r="AF317"/>
  <c r="AE317"/>
  <c r="AD317"/>
  <c r="K317"/>
  <c r="J317"/>
  <c r="T317" s="1"/>
  <c r="I317"/>
  <c r="H317"/>
  <c r="R317" s="1"/>
  <c r="G317"/>
  <c r="M317" s="1"/>
  <c r="F317"/>
  <c r="E317"/>
  <c r="AG316"/>
  <c r="AF316"/>
  <c r="AE316"/>
  <c r="AD316"/>
  <c r="T316"/>
  <c r="S316"/>
  <c r="R316"/>
  <c r="M316"/>
  <c r="L316"/>
  <c r="K316"/>
  <c r="AG315"/>
  <c r="AF315"/>
  <c r="AE315"/>
  <c r="AD315"/>
  <c r="J315"/>
  <c r="T315" s="1"/>
  <c r="I315"/>
  <c r="S315" s="1"/>
  <c r="H315"/>
  <c r="R315" s="1"/>
  <c r="G315"/>
  <c r="M315" s="1"/>
  <c r="F315"/>
  <c r="E315"/>
  <c r="K315" s="1"/>
  <c r="AG314"/>
  <c r="AF314"/>
  <c r="AE314"/>
  <c r="AD314"/>
  <c r="AG313"/>
  <c r="AF313"/>
  <c r="AE313"/>
  <c r="AD313"/>
  <c r="T313"/>
  <c r="S313"/>
  <c r="R313"/>
  <c r="M313"/>
  <c r="L313"/>
  <c r="K313"/>
  <c r="AG312"/>
  <c r="AF312"/>
  <c r="AE312"/>
  <c r="AD312"/>
  <c r="T312"/>
  <c r="S312"/>
  <c r="M312"/>
  <c r="L312"/>
  <c r="H312"/>
  <c r="R312" s="1"/>
  <c r="AG311"/>
  <c r="AF311"/>
  <c r="AE311"/>
  <c r="AD311"/>
  <c r="J311"/>
  <c r="T311" s="1"/>
  <c r="I311"/>
  <c r="S311" s="1"/>
  <c r="H311"/>
  <c r="K311" s="1"/>
  <c r="G311"/>
  <c r="F311"/>
  <c r="L311" s="1"/>
  <c r="E311"/>
  <c r="AG310"/>
  <c r="AF310"/>
  <c r="AE310"/>
  <c r="AD310"/>
  <c r="I310"/>
  <c r="S310" s="1"/>
  <c r="H310"/>
  <c r="R310" s="1"/>
  <c r="G310"/>
  <c r="E310"/>
  <c r="AG309"/>
  <c r="AF309"/>
  <c r="AE309"/>
  <c r="AD309"/>
  <c r="AG308"/>
  <c r="AF308"/>
  <c r="AE308"/>
  <c r="AD308"/>
  <c r="AG307"/>
  <c r="AF307"/>
  <c r="AE307"/>
  <c r="AD307"/>
  <c r="T307"/>
  <c r="S307"/>
  <c r="R307"/>
  <c r="M307"/>
  <c r="L307"/>
  <c r="K307"/>
  <c r="AG306"/>
  <c r="AF306"/>
  <c r="AE306"/>
  <c r="AD306"/>
  <c r="S306"/>
  <c r="J306"/>
  <c r="M306" s="1"/>
  <c r="I306"/>
  <c r="L306" s="1"/>
  <c r="H306"/>
  <c r="R306" s="1"/>
  <c r="G306"/>
  <c r="F306"/>
  <c r="E306"/>
  <c r="AG305"/>
  <c r="AF305"/>
  <c r="AE305"/>
  <c r="AD305"/>
  <c r="T305"/>
  <c r="S305"/>
  <c r="R305"/>
  <c r="M305"/>
  <c r="L305"/>
  <c r="K305"/>
  <c r="AG304"/>
  <c r="AF304"/>
  <c r="AE304"/>
  <c r="AD304"/>
  <c r="J304"/>
  <c r="T304" s="1"/>
  <c r="I304"/>
  <c r="S304" s="1"/>
  <c r="H304"/>
  <c r="R304" s="1"/>
  <c r="G304"/>
  <c r="F304"/>
  <c r="E304"/>
  <c r="AG303"/>
  <c r="AF303"/>
  <c r="AE303"/>
  <c r="AD303"/>
  <c r="T303"/>
  <c r="S303"/>
  <c r="R303"/>
  <c r="M303"/>
  <c r="L303"/>
  <c r="K303"/>
  <c r="AG302"/>
  <c r="AF302"/>
  <c r="AE302"/>
  <c r="AD302"/>
  <c r="S302"/>
  <c r="J302"/>
  <c r="M302" s="1"/>
  <c r="I302"/>
  <c r="L302" s="1"/>
  <c r="H302"/>
  <c r="R302" s="1"/>
  <c r="G302"/>
  <c r="F302"/>
  <c r="E302"/>
  <c r="AG301"/>
  <c r="AF301"/>
  <c r="AE301"/>
  <c r="AD301"/>
  <c r="T301"/>
  <c r="S301"/>
  <c r="R301"/>
  <c r="M301"/>
  <c r="L301"/>
  <c r="K301"/>
  <c r="AG300"/>
  <c r="AF300"/>
  <c r="AE300"/>
  <c r="AD300"/>
  <c r="J300"/>
  <c r="T300" s="1"/>
  <c r="I300"/>
  <c r="S300" s="1"/>
  <c r="H300"/>
  <c r="R300" s="1"/>
  <c r="G300"/>
  <c r="F300"/>
  <c r="E300"/>
  <c r="AG299"/>
  <c r="AF299"/>
  <c r="AE299"/>
  <c r="AD299"/>
  <c r="T299"/>
  <c r="S299"/>
  <c r="R299"/>
  <c r="M299"/>
  <c r="L299"/>
  <c r="K299"/>
  <c r="AG298"/>
  <c r="AF298"/>
  <c r="AE298"/>
  <c r="AD298"/>
  <c r="S298"/>
  <c r="J298"/>
  <c r="M298" s="1"/>
  <c r="I298"/>
  <c r="L298" s="1"/>
  <c r="H298"/>
  <c r="R298" s="1"/>
  <c r="G298"/>
  <c r="F298"/>
  <c r="E298"/>
  <c r="AG297"/>
  <c r="AF297"/>
  <c r="AE297"/>
  <c r="AD297"/>
  <c r="T297"/>
  <c r="S297"/>
  <c r="R297"/>
  <c r="M297"/>
  <c r="L297"/>
  <c r="K297"/>
  <c r="AG296"/>
  <c r="AF296"/>
  <c r="AE296"/>
  <c r="AD296"/>
  <c r="J296"/>
  <c r="T296" s="1"/>
  <c r="I296"/>
  <c r="S296" s="1"/>
  <c r="H296"/>
  <c r="R296" s="1"/>
  <c r="G296"/>
  <c r="F296"/>
  <c r="E296"/>
  <c r="K296" s="1"/>
  <c r="AG295"/>
  <c r="AF295"/>
  <c r="AE295"/>
  <c r="AD295"/>
  <c r="T295"/>
  <c r="S295"/>
  <c r="R295"/>
  <c r="M295"/>
  <c r="L295"/>
  <c r="K295"/>
  <c r="AG294"/>
  <c r="AF294"/>
  <c r="AE294"/>
  <c r="AD294"/>
  <c r="S294"/>
  <c r="J294"/>
  <c r="T294" s="1"/>
  <c r="I294"/>
  <c r="L294" s="1"/>
  <c r="H294"/>
  <c r="R294" s="1"/>
  <c r="G294"/>
  <c r="F294"/>
  <c r="E294"/>
  <c r="AG293"/>
  <c r="AF293"/>
  <c r="AE293"/>
  <c r="AD293"/>
  <c r="T293"/>
  <c r="S293"/>
  <c r="R293"/>
  <c r="M293"/>
  <c r="L293"/>
  <c r="K293"/>
  <c r="AG292"/>
  <c r="AF292"/>
  <c r="AE292"/>
  <c r="AD292"/>
  <c r="J292"/>
  <c r="T292" s="1"/>
  <c r="I292"/>
  <c r="S292" s="1"/>
  <c r="H292"/>
  <c r="R292" s="1"/>
  <c r="G292"/>
  <c r="F292"/>
  <c r="E292"/>
  <c r="K292" s="1"/>
  <c r="AG291"/>
  <c r="AF291"/>
  <c r="AE291"/>
  <c r="AD291"/>
  <c r="T291"/>
  <c r="S291"/>
  <c r="R291"/>
  <c r="M291"/>
  <c r="L291"/>
  <c r="K291"/>
  <c r="AG290"/>
  <c r="AF290"/>
  <c r="AE290"/>
  <c r="AD290"/>
  <c r="S290"/>
  <c r="J290"/>
  <c r="T290" s="1"/>
  <c r="I290"/>
  <c r="L290" s="1"/>
  <c r="H290"/>
  <c r="R290" s="1"/>
  <c r="G290"/>
  <c r="F290"/>
  <c r="E290"/>
  <c r="AG289"/>
  <c r="AF289"/>
  <c r="AE289"/>
  <c r="AD289"/>
  <c r="H289"/>
  <c r="R289" s="1"/>
  <c r="G289"/>
  <c r="AG288"/>
  <c r="AF288"/>
  <c r="AE288"/>
  <c r="AD288"/>
  <c r="G288"/>
  <c r="AG287"/>
  <c r="AF287"/>
  <c r="AE287"/>
  <c r="AD287"/>
  <c r="G287"/>
  <c r="AG286"/>
  <c r="AF286"/>
  <c r="AE286"/>
  <c r="AD286"/>
  <c r="AG285"/>
  <c r="AF285"/>
  <c r="AE285"/>
  <c r="AD285"/>
  <c r="T285"/>
  <c r="S285"/>
  <c r="R285"/>
  <c r="M285"/>
  <c r="L285"/>
  <c r="K285"/>
  <c r="AG284"/>
  <c r="AF284"/>
  <c r="AE284"/>
  <c r="AD284"/>
  <c r="T284"/>
  <c r="S284"/>
  <c r="R284"/>
  <c r="M284"/>
  <c r="L284"/>
  <c r="K284"/>
  <c r="AG283"/>
  <c r="AF283"/>
  <c r="AE283"/>
  <c r="AD283"/>
  <c r="S283"/>
  <c r="J283"/>
  <c r="T283" s="1"/>
  <c r="I283"/>
  <c r="L283" s="1"/>
  <c r="H283"/>
  <c r="R283" s="1"/>
  <c r="G283"/>
  <c r="F283"/>
  <c r="E283"/>
  <c r="AG282"/>
  <c r="AF282"/>
  <c r="AE282"/>
  <c r="AD282"/>
  <c r="T282"/>
  <c r="S282"/>
  <c r="R282"/>
  <c r="M282"/>
  <c r="L282"/>
  <c r="K282"/>
  <c r="AG281"/>
  <c r="AF281"/>
  <c r="AE281"/>
  <c r="AD281"/>
  <c r="J281"/>
  <c r="T281" s="1"/>
  <c r="I281"/>
  <c r="S281" s="1"/>
  <c r="H281"/>
  <c r="R281" s="1"/>
  <c r="G281"/>
  <c r="F281"/>
  <c r="E281"/>
  <c r="AG280"/>
  <c r="AF280"/>
  <c r="AE280"/>
  <c r="AD280"/>
  <c r="T280"/>
  <c r="S280"/>
  <c r="R280"/>
  <c r="M280"/>
  <c r="L280"/>
  <c r="K280"/>
  <c r="AG279"/>
  <c r="AF279"/>
  <c r="AE279"/>
  <c r="AD279"/>
  <c r="S279"/>
  <c r="R279"/>
  <c r="L279"/>
  <c r="K279"/>
  <c r="J279"/>
  <c r="T279" s="1"/>
  <c r="G279"/>
  <c r="M279" s="1"/>
  <c r="AG278"/>
  <c r="AF278"/>
  <c r="AE278"/>
  <c r="AD278"/>
  <c r="T278"/>
  <c r="S278"/>
  <c r="R278"/>
  <c r="M278"/>
  <c r="L278"/>
  <c r="K278"/>
  <c r="AG277"/>
  <c r="AF277"/>
  <c r="AE277"/>
  <c r="AD277"/>
  <c r="J277"/>
  <c r="T277" s="1"/>
  <c r="I277"/>
  <c r="S277" s="1"/>
  <c r="H277"/>
  <c r="R277" s="1"/>
  <c r="G277"/>
  <c r="F277"/>
  <c r="E277"/>
  <c r="AG276"/>
  <c r="AF276"/>
  <c r="AE276"/>
  <c r="AD276"/>
  <c r="J276"/>
  <c r="T276" s="1"/>
  <c r="I276"/>
  <c r="S276" s="1"/>
  <c r="H276"/>
  <c r="R276" s="1"/>
  <c r="G276"/>
  <c r="F276"/>
  <c r="E276"/>
  <c r="K276" s="1"/>
  <c r="AG275"/>
  <c r="AF275"/>
  <c r="AE275"/>
  <c r="AD275"/>
  <c r="T275"/>
  <c r="S275"/>
  <c r="R275"/>
  <c r="M275"/>
  <c r="L275"/>
  <c r="K275"/>
  <c r="AG274"/>
  <c r="AF274"/>
  <c r="AE274"/>
  <c r="AD274"/>
  <c r="T274"/>
  <c r="J274"/>
  <c r="I274"/>
  <c r="L274" s="1"/>
  <c r="H274"/>
  <c r="R274" s="1"/>
  <c r="G274"/>
  <c r="F274"/>
  <c r="E274"/>
  <c r="AG273"/>
  <c r="AF273"/>
  <c r="AE273"/>
  <c r="AD273"/>
  <c r="T273"/>
  <c r="S273"/>
  <c r="R273"/>
  <c r="M273"/>
  <c r="L273"/>
  <c r="K273"/>
  <c r="AG272"/>
  <c r="AF272"/>
  <c r="AE272"/>
  <c r="AD272"/>
  <c r="J272"/>
  <c r="T272" s="1"/>
  <c r="I272"/>
  <c r="S272" s="1"/>
  <c r="H272"/>
  <c r="R272" s="1"/>
  <c r="G272"/>
  <c r="M272" s="1"/>
  <c r="F272"/>
  <c r="E272"/>
  <c r="K272" s="1"/>
  <c r="AG271"/>
  <c r="AF271"/>
  <c r="AE271"/>
  <c r="AD271"/>
  <c r="T271"/>
  <c r="S271"/>
  <c r="R271"/>
  <c r="M271"/>
  <c r="L271"/>
  <c r="K271"/>
  <c r="AG270"/>
  <c r="AF270"/>
  <c r="AE270"/>
  <c r="AD270"/>
  <c r="S270"/>
  <c r="J270"/>
  <c r="T270" s="1"/>
  <c r="I270"/>
  <c r="H270"/>
  <c r="R270" s="1"/>
  <c r="G270"/>
  <c r="F270"/>
  <c r="E270"/>
  <c r="AG269"/>
  <c r="AF269"/>
  <c r="AE269"/>
  <c r="AD269"/>
  <c r="T269"/>
  <c r="S269"/>
  <c r="R269"/>
  <c r="M269"/>
  <c r="L269"/>
  <c r="K269"/>
  <c r="AG268"/>
  <c r="AF268"/>
  <c r="AE268"/>
  <c r="AD268"/>
  <c r="J268"/>
  <c r="T268" s="1"/>
  <c r="I268"/>
  <c r="S268" s="1"/>
  <c r="H268"/>
  <c r="R268" s="1"/>
  <c r="G268"/>
  <c r="M268" s="1"/>
  <c r="F268"/>
  <c r="E268"/>
  <c r="K268" s="1"/>
  <c r="AG267"/>
  <c r="AF267"/>
  <c r="AE267"/>
  <c r="AD267"/>
  <c r="T267"/>
  <c r="S267"/>
  <c r="R267"/>
  <c r="M267"/>
  <c r="L267"/>
  <c r="K267"/>
  <c r="AG266"/>
  <c r="AF266"/>
  <c r="AE266"/>
  <c r="AD266"/>
  <c r="S266"/>
  <c r="J266"/>
  <c r="T266" s="1"/>
  <c r="I266"/>
  <c r="H266"/>
  <c r="R266" s="1"/>
  <c r="G266"/>
  <c r="F266"/>
  <c r="E266"/>
  <c r="AG265"/>
  <c r="AF265"/>
  <c r="AE265"/>
  <c r="AD265"/>
  <c r="S265"/>
  <c r="I265"/>
  <c r="H265"/>
  <c r="R265" s="1"/>
  <c r="G265"/>
  <c r="E265"/>
  <c r="AG264"/>
  <c r="AF264"/>
  <c r="AE264"/>
  <c r="AD264"/>
  <c r="T264"/>
  <c r="S264"/>
  <c r="R264"/>
  <c r="M264"/>
  <c r="L264"/>
  <c r="K264"/>
  <c r="AG263"/>
  <c r="AF263"/>
  <c r="AE263"/>
  <c r="AD263"/>
  <c r="J263"/>
  <c r="T263" s="1"/>
  <c r="I263"/>
  <c r="H263"/>
  <c r="R263" s="1"/>
  <c r="G263"/>
  <c r="F263"/>
  <c r="E263"/>
  <c r="AG262"/>
  <c r="AF262"/>
  <c r="AE262"/>
  <c r="AD262"/>
  <c r="T262"/>
  <c r="S262"/>
  <c r="M262"/>
  <c r="L262"/>
  <c r="H262"/>
  <c r="R262" s="1"/>
  <c r="AG261"/>
  <c r="AF261"/>
  <c r="AE261"/>
  <c r="AD261"/>
  <c r="L261"/>
  <c r="J261"/>
  <c r="I261"/>
  <c r="S261" s="1"/>
  <c r="H261"/>
  <c r="R261" s="1"/>
  <c r="G261"/>
  <c r="F261"/>
  <c r="E261"/>
  <c r="AG260"/>
  <c r="AF260"/>
  <c r="AE260"/>
  <c r="AD260"/>
  <c r="J260"/>
  <c r="H260"/>
  <c r="R260" s="1"/>
  <c r="F260"/>
  <c r="AG259"/>
  <c r="AF259"/>
  <c r="AE259"/>
  <c r="AD259"/>
  <c r="J259"/>
  <c r="H259"/>
  <c r="R259" s="1"/>
  <c r="F259"/>
  <c r="AG258"/>
  <c r="AF258"/>
  <c r="AE258"/>
  <c r="AD258"/>
  <c r="S258"/>
  <c r="R258"/>
  <c r="L258"/>
  <c r="K258"/>
  <c r="J258"/>
  <c r="M258" s="1"/>
  <c r="G258"/>
  <c r="G257" s="1"/>
  <c r="AG257"/>
  <c r="AF257"/>
  <c r="AE257"/>
  <c r="AD257"/>
  <c r="T257"/>
  <c r="J257"/>
  <c r="M257" s="1"/>
  <c r="I257"/>
  <c r="S257" s="1"/>
  <c r="H257"/>
  <c r="R257" s="1"/>
  <c r="F257"/>
  <c r="E257"/>
  <c r="AG256"/>
  <c r="AF256"/>
  <c r="AE256"/>
  <c r="AD256"/>
  <c r="T256"/>
  <c r="R256"/>
  <c r="M256"/>
  <c r="K256"/>
  <c r="I256"/>
  <c r="S256" s="1"/>
  <c r="F256"/>
  <c r="AG255"/>
  <c r="AF255"/>
  <c r="AE255"/>
  <c r="AD255"/>
  <c r="J255"/>
  <c r="M255" s="1"/>
  <c r="H255"/>
  <c r="R255" s="1"/>
  <c r="G255"/>
  <c r="F255"/>
  <c r="F254" s="1"/>
  <c r="F248" s="1"/>
  <c r="E255"/>
  <c r="AG254"/>
  <c r="AF254"/>
  <c r="AE254"/>
  <c r="AD254"/>
  <c r="J254"/>
  <c r="T254" s="1"/>
  <c r="H254"/>
  <c r="R254" s="1"/>
  <c r="E254"/>
  <c r="AG253"/>
  <c r="AF253"/>
  <c r="AE253"/>
  <c r="AD253"/>
  <c r="T253"/>
  <c r="S253"/>
  <c r="M253"/>
  <c r="L253"/>
  <c r="H253"/>
  <c r="R253" s="1"/>
  <c r="AG252"/>
  <c r="AF252"/>
  <c r="AE252"/>
  <c r="AD252"/>
  <c r="L252"/>
  <c r="K252"/>
  <c r="J252"/>
  <c r="T252" s="1"/>
  <c r="I252"/>
  <c r="H252"/>
  <c r="R252" s="1"/>
  <c r="G252"/>
  <c r="M252" s="1"/>
  <c r="F252"/>
  <c r="E252"/>
  <c r="AG251"/>
  <c r="AF251"/>
  <c r="AE251"/>
  <c r="AD251"/>
  <c r="T251"/>
  <c r="S251"/>
  <c r="M251"/>
  <c r="L251"/>
  <c r="H251"/>
  <c r="R251" s="1"/>
  <c r="AG250"/>
  <c r="AF250"/>
  <c r="AE250"/>
  <c r="AD250"/>
  <c r="J250"/>
  <c r="T250" s="1"/>
  <c r="I250"/>
  <c r="S250" s="1"/>
  <c r="G250"/>
  <c r="F250"/>
  <c r="E250"/>
  <c r="AG249"/>
  <c r="AF249"/>
  <c r="AE249"/>
  <c r="AD249"/>
  <c r="J249"/>
  <c r="T249" s="1"/>
  <c r="G249"/>
  <c r="F249"/>
  <c r="AG248"/>
  <c r="AF248"/>
  <c r="AE248"/>
  <c r="AD248"/>
  <c r="J248"/>
  <c r="T248" s="1"/>
  <c r="AG247"/>
  <c r="AF247"/>
  <c r="AE247"/>
  <c r="AD247"/>
  <c r="T247"/>
  <c r="S247"/>
  <c r="R247"/>
  <c r="M247"/>
  <c r="L247"/>
  <c r="K247"/>
  <c r="AG246"/>
  <c r="AF246"/>
  <c r="AE246"/>
  <c r="AD246"/>
  <c r="T246"/>
  <c r="J246"/>
  <c r="I246"/>
  <c r="S246" s="1"/>
  <c r="H246"/>
  <c r="R246" s="1"/>
  <c r="G246"/>
  <c r="M246" s="1"/>
  <c r="F246"/>
  <c r="E246"/>
  <c r="AG245"/>
  <c r="AF245"/>
  <c r="AE245"/>
  <c r="AD245"/>
  <c r="T245"/>
  <c r="J245"/>
  <c r="I245"/>
  <c r="S245" s="1"/>
  <c r="H245"/>
  <c r="R245" s="1"/>
  <c r="G245"/>
  <c r="M245" s="1"/>
  <c r="F245"/>
  <c r="E245"/>
  <c r="AG244"/>
  <c r="AF244"/>
  <c r="AE244"/>
  <c r="AD244"/>
  <c r="T244"/>
  <c r="S244"/>
  <c r="R244"/>
  <c r="M244"/>
  <c r="L244"/>
  <c r="K244"/>
  <c r="AG243"/>
  <c r="AF243"/>
  <c r="AE243"/>
  <c r="AD243"/>
  <c r="K243"/>
  <c r="J243"/>
  <c r="T243" s="1"/>
  <c r="I243"/>
  <c r="S243" s="1"/>
  <c r="H243"/>
  <c r="R243" s="1"/>
  <c r="G243"/>
  <c r="G240" s="1"/>
  <c r="F243"/>
  <c r="L243" s="1"/>
  <c r="E243"/>
  <c r="AG242"/>
  <c r="AF242"/>
  <c r="AE242"/>
  <c r="AD242"/>
  <c r="T242"/>
  <c r="S242"/>
  <c r="R242"/>
  <c r="M242"/>
  <c r="L242"/>
  <c r="K242"/>
  <c r="AG241"/>
  <c r="AF241"/>
  <c r="AE241"/>
  <c r="AD241"/>
  <c r="J241"/>
  <c r="T241" s="1"/>
  <c r="I241"/>
  <c r="S241" s="1"/>
  <c r="H241"/>
  <c r="R241" s="1"/>
  <c r="G241"/>
  <c r="F241"/>
  <c r="F240" s="1"/>
  <c r="E241"/>
  <c r="E240" s="1"/>
  <c r="AG240"/>
  <c r="AF240"/>
  <c r="AE240"/>
  <c r="AD240"/>
  <c r="H240"/>
  <c r="R240" s="1"/>
  <c r="AG239"/>
  <c r="AF239"/>
  <c r="AE239"/>
  <c r="AD239"/>
  <c r="T239"/>
  <c r="S239"/>
  <c r="M239"/>
  <c r="L239"/>
  <c r="H239"/>
  <c r="R239" s="1"/>
  <c r="AG238"/>
  <c r="AF238"/>
  <c r="AE238"/>
  <c r="AD238"/>
  <c r="T238"/>
  <c r="J238"/>
  <c r="M238" s="1"/>
  <c r="I238"/>
  <c r="L238" s="1"/>
  <c r="H238"/>
  <c r="G238"/>
  <c r="F238"/>
  <c r="E238"/>
  <c r="AG237"/>
  <c r="AF237"/>
  <c r="AE237"/>
  <c r="AD237"/>
  <c r="T237"/>
  <c r="S237"/>
  <c r="M237"/>
  <c r="L237"/>
  <c r="H237"/>
  <c r="R237" s="1"/>
  <c r="AG236"/>
  <c r="AF236"/>
  <c r="AE236"/>
  <c r="AD236"/>
  <c r="J236"/>
  <c r="I236"/>
  <c r="S236" s="1"/>
  <c r="H236"/>
  <c r="R236" s="1"/>
  <c r="G236"/>
  <c r="G235" s="1"/>
  <c r="F236"/>
  <c r="E236"/>
  <c r="K236" s="1"/>
  <c r="AG235"/>
  <c r="AF235"/>
  <c r="AE235"/>
  <c r="AD235"/>
  <c r="J235"/>
  <c r="F235"/>
  <c r="F234" s="1"/>
  <c r="F233" s="1"/>
  <c r="AG234"/>
  <c r="AF234"/>
  <c r="AE234"/>
  <c r="AD234"/>
  <c r="AG233"/>
  <c r="AF233"/>
  <c r="AE233"/>
  <c r="AD233"/>
  <c r="AG232"/>
  <c r="AF232"/>
  <c r="AE232"/>
  <c r="AD232"/>
  <c r="T232"/>
  <c r="S232"/>
  <c r="R232"/>
  <c r="M232"/>
  <c r="L232"/>
  <c r="K232"/>
  <c r="AG231"/>
  <c r="AF231"/>
  <c r="AE231"/>
  <c r="AD231"/>
  <c r="J231"/>
  <c r="T231" s="1"/>
  <c r="I231"/>
  <c r="S231" s="1"/>
  <c r="H231"/>
  <c r="R231" s="1"/>
  <c r="G231"/>
  <c r="F231"/>
  <c r="F230" s="1"/>
  <c r="F229" s="1"/>
  <c r="E231"/>
  <c r="AG230"/>
  <c r="AF230"/>
  <c r="AE230"/>
  <c r="AD230"/>
  <c r="I230"/>
  <c r="S230" s="1"/>
  <c r="G230"/>
  <c r="G229" s="1"/>
  <c r="E230"/>
  <c r="E229" s="1"/>
  <c r="AG229"/>
  <c r="AF229"/>
  <c r="AE229"/>
  <c r="AD229"/>
  <c r="AG228"/>
  <c r="AF228"/>
  <c r="AE228"/>
  <c r="AD228"/>
  <c r="T228"/>
  <c r="S228"/>
  <c r="R228"/>
  <c r="M228"/>
  <c r="L228"/>
  <c r="K228"/>
  <c r="AG227"/>
  <c r="AF227"/>
  <c r="AE227"/>
  <c r="AD227"/>
  <c r="S227"/>
  <c r="J227"/>
  <c r="T227" s="1"/>
  <c r="I227"/>
  <c r="H227"/>
  <c r="R227" s="1"/>
  <c r="G227"/>
  <c r="F227"/>
  <c r="L227" s="1"/>
  <c r="E227"/>
  <c r="AG226"/>
  <c r="AF226"/>
  <c r="AE226"/>
  <c r="AD226"/>
  <c r="S226"/>
  <c r="J226"/>
  <c r="T226" s="1"/>
  <c r="I226"/>
  <c r="H226"/>
  <c r="R226" s="1"/>
  <c r="G226"/>
  <c r="F226"/>
  <c r="E226"/>
  <c r="AG225"/>
  <c r="AF225"/>
  <c r="AE225"/>
  <c r="AD225"/>
  <c r="T225"/>
  <c r="S225"/>
  <c r="R225"/>
  <c r="M225"/>
  <c r="L225"/>
  <c r="K225"/>
  <c r="AG224"/>
  <c r="AF224"/>
  <c r="AE224"/>
  <c r="AD224"/>
  <c r="J224"/>
  <c r="T224" s="1"/>
  <c r="I224"/>
  <c r="S224" s="1"/>
  <c r="H224"/>
  <c r="R224" s="1"/>
  <c r="G224"/>
  <c r="F224"/>
  <c r="E224"/>
  <c r="E223" s="1"/>
  <c r="E219" s="1"/>
  <c r="AG223"/>
  <c r="AF223"/>
  <c r="AE223"/>
  <c r="AD223"/>
  <c r="J223"/>
  <c r="T223" s="1"/>
  <c r="H223"/>
  <c r="R223" s="1"/>
  <c r="G223"/>
  <c r="M223" s="1"/>
  <c r="F223"/>
  <c r="AG222"/>
  <c r="AF222"/>
  <c r="AE222"/>
  <c r="AD222"/>
  <c r="T222"/>
  <c r="R222"/>
  <c r="M222"/>
  <c r="K222"/>
  <c r="I222"/>
  <c r="S222" s="1"/>
  <c r="F222"/>
  <c r="F221" s="1"/>
  <c r="F220" s="1"/>
  <c r="F219" s="1"/>
  <c r="AG221"/>
  <c r="AF221"/>
  <c r="AE221"/>
  <c r="AD221"/>
  <c r="J221"/>
  <c r="T221" s="1"/>
  <c r="I221"/>
  <c r="S221" s="1"/>
  <c r="H221"/>
  <c r="R221" s="1"/>
  <c r="G221"/>
  <c r="E221"/>
  <c r="AG220"/>
  <c r="AF220"/>
  <c r="AE220"/>
  <c r="AD220"/>
  <c r="J220"/>
  <c r="T220" s="1"/>
  <c r="H220"/>
  <c r="R220" s="1"/>
  <c r="G220"/>
  <c r="M220" s="1"/>
  <c r="E220"/>
  <c r="AG219"/>
  <c r="AF219"/>
  <c r="AE219"/>
  <c r="AD219"/>
  <c r="H219"/>
  <c r="R219" s="1"/>
  <c r="AG218"/>
  <c r="AF218"/>
  <c r="AE218"/>
  <c r="AD218"/>
  <c r="T218"/>
  <c r="S218"/>
  <c r="R218"/>
  <c r="M218"/>
  <c r="L218"/>
  <c r="K218"/>
  <c r="AG217"/>
  <c r="AF217"/>
  <c r="AE217"/>
  <c r="AD217"/>
  <c r="K217"/>
  <c r="J217"/>
  <c r="T217" s="1"/>
  <c r="I217"/>
  <c r="S217" s="1"/>
  <c r="H217"/>
  <c r="R217" s="1"/>
  <c r="G217"/>
  <c r="F217"/>
  <c r="E217"/>
  <c r="AG216"/>
  <c r="AF216"/>
  <c r="AE216"/>
  <c r="AD216"/>
  <c r="J216"/>
  <c r="T216" s="1"/>
  <c r="I216"/>
  <c r="S216" s="1"/>
  <c r="H216"/>
  <c r="R216" s="1"/>
  <c r="G216"/>
  <c r="F216"/>
  <c r="E216"/>
  <c r="K216" s="1"/>
  <c r="AG215"/>
  <c r="AF215"/>
  <c r="AE215"/>
  <c r="AD215"/>
  <c r="T215"/>
  <c r="S215"/>
  <c r="R215"/>
  <c r="M215"/>
  <c r="L215"/>
  <c r="K215"/>
  <c r="AG214"/>
  <c r="AF214"/>
  <c r="AE214"/>
  <c r="AD214"/>
  <c r="T214"/>
  <c r="S214"/>
  <c r="R214"/>
  <c r="M214"/>
  <c r="L214"/>
  <c r="K214"/>
  <c r="AG213"/>
  <c r="AF213"/>
  <c r="AE213"/>
  <c r="AD213"/>
  <c r="J213"/>
  <c r="T213" s="1"/>
  <c r="I213"/>
  <c r="S213" s="1"/>
  <c r="H213"/>
  <c r="R213" s="1"/>
  <c r="G213"/>
  <c r="F213"/>
  <c r="E213"/>
  <c r="K213" s="1"/>
  <c r="AG212"/>
  <c r="AF212"/>
  <c r="AE212"/>
  <c r="AD212"/>
  <c r="J212"/>
  <c r="T212" s="1"/>
  <c r="I212"/>
  <c r="L212" s="1"/>
  <c r="H212"/>
  <c r="R212" s="1"/>
  <c r="G212"/>
  <c r="M212" s="1"/>
  <c r="F212"/>
  <c r="E212"/>
  <c r="K212" s="1"/>
  <c r="AG211"/>
  <c r="AF211"/>
  <c r="AE211"/>
  <c r="AD211"/>
  <c r="T211"/>
  <c r="S211"/>
  <c r="R211"/>
  <c r="M211"/>
  <c r="L211"/>
  <c r="K211"/>
  <c r="AG210"/>
  <c r="AF210"/>
  <c r="AE210"/>
  <c r="AD210"/>
  <c r="J210"/>
  <c r="T210" s="1"/>
  <c r="I210"/>
  <c r="S210" s="1"/>
  <c r="H210"/>
  <c r="R210" s="1"/>
  <c r="G210"/>
  <c r="F210"/>
  <c r="F209" s="1"/>
  <c r="E210"/>
  <c r="AG209"/>
  <c r="AF209"/>
  <c r="AE209"/>
  <c r="AD209"/>
  <c r="I209"/>
  <c r="S209" s="1"/>
  <c r="G209"/>
  <c r="E209"/>
  <c r="AG208"/>
  <c r="AF208"/>
  <c r="AE208"/>
  <c r="AD208"/>
  <c r="T208"/>
  <c r="S208"/>
  <c r="R208"/>
  <c r="M208"/>
  <c r="L208"/>
  <c r="K208"/>
  <c r="AG207"/>
  <c r="AF207"/>
  <c r="AE207"/>
  <c r="AD207"/>
  <c r="K207"/>
  <c r="J207"/>
  <c r="T207" s="1"/>
  <c r="I207"/>
  <c r="L207" s="1"/>
  <c r="H207"/>
  <c r="R207" s="1"/>
  <c r="G207"/>
  <c r="M207" s="1"/>
  <c r="F207"/>
  <c r="E207"/>
  <c r="AG206"/>
  <c r="AF206"/>
  <c r="AE206"/>
  <c r="AD206"/>
  <c r="K206"/>
  <c r="J206"/>
  <c r="T206" s="1"/>
  <c r="I206"/>
  <c r="L206" s="1"/>
  <c r="H206"/>
  <c r="R206" s="1"/>
  <c r="G206"/>
  <c r="F206"/>
  <c r="E206"/>
  <c r="AG205"/>
  <c r="AF205"/>
  <c r="AE205"/>
  <c r="AD205"/>
  <c r="T205"/>
  <c r="S205"/>
  <c r="M205"/>
  <c r="L205"/>
  <c r="H205"/>
  <c r="R205" s="1"/>
  <c r="AG204"/>
  <c r="AF204"/>
  <c r="AE204"/>
  <c r="AD204"/>
  <c r="J204"/>
  <c r="T204" s="1"/>
  <c r="I204"/>
  <c r="S204" s="1"/>
  <c r="H204"/>
  <c r="K204" s="1"/>
  <c r="G204"/>
  <c r="F204"/>
  <c r="L204" s="1"/>
  <c r="E204"/>
  <c r="AG203"/>
  <c r="AF203"/>
  <c r="AE203"/>
  <c r="AD203"/>
  <c r="I203"/>
  <c r="S203" s="1"/>
  <c r="G203"/>
  <c r="E203"/>
  <c r="AG202"/>
  <c r="AF202"/>
  <c r="AE202"/>
  <c r="AD202"/>
  <c r="AG201"/>
  <c r="AF201"/>
  <c r="AE201"/>
  <c r="AD201"/>
  <c r="AG200"/>
  <c r="AF200"/>
  <c r="AE200"/>
  <c r="AD200"/>
  <c r="T200"/>
  <c r="S200"/>
  <c r="R200"/>
  <c r="M200"/>
  <c r="L200"/>
  <c r="K200"/>
  <c r="AG199"/>
  <c r="AF199"/>
  <c r="AE199"/>
  <c r="AD199"/>
  <c r="T199"/>
  <c r="S199"/>
  <c r="R199"/>
  <c r="M199"/>
  <c r="L199"/>
  <c r="K199"/>
  <c r="AG198"/>
  <c r="AF198"/>
  <c r="AE198"/>
  <c r="AD198"/>
  <c r="R198"/>
  <c r="J198"/>
  <c r="T198" s="1"/>
  <c r="I198"/>
  <c r="S198" s="1"/>
  <c r="H198"/>
  <c r="G198"/>
  <c r="G197" s="1"/>
  <c r="G196" s="1"/>
  <c r="G195" s="1"/>
  <c r="F198"/>
  <c r="E198"/>
  <c r="E197" s="1"/>
  <c r="E196" s="1"/>
  <c r="E195" s="1"/>
  <c r="AG197"/>
  <c r="AF197"/>
  <c r="AE197"/>
  <c r="AD197"/>
  <c r="J197"/>
  <c r="T197" s="1"/>
  <c r="H197"/>
  <c r="F197"/>
  <c r="F196" s="1"/>
  <c r="F195" s="1"/>
  <c r="AG196"/>
  <c r="AF196"/>
  <c r="AE196"/>
  <c r="AD196"/>
  <c r="AG195"/>
  <c r="AF195"/>
  <c r="AE195"/>
  <c r="AD195"/>
  <c r="AG194"/>
  <c r="AF194"/>
  <c r="AE194"/>
  <c r="AD194"/>
  <c r="R194"/>
  <c r="K194"/>
  <c r="J194"/>
  <c r="T194" s="1"/>
  <c r="I194"/>
  <c r="S194" s="1"/>
  <c r="AG193"/>
  <c r="AF193"/>
  <c r="AE193"/>
  <c r="AD193"/>
  <c r="J193"/>
  <c r="T193" s="1"/>
  <c r="I193"/>
  <c r="S193" s="1"/>
  <c r="H193"/>
  <c r="K193" s="1"/>
  <c r="G193"/>
  <c r="F193"/>
  <c r="E193"/>
  <c r="AG192"/>
  <c r="AF192"/>
  <c r="AE192"/>
  <c r="AD192"/>
  <c r="R192"/>
  <c r="J192"/>
  <c r="T192" s="1"/>
  <c r="I192"/>
  <c r="S192" s="1"/>
  <c r="H192"/>
  <c r="K192" s="1"/>
  <c r="G192"/>
  <c r="F192"/>
  <c r="E192"/>
  <c r="AG191"/>
  <c r="AF191"/>
  <c r="AE191"/>
  <c r="AD191"/>
  <c r="T191"/>
  <c r="S191"/>
  <c r="R191"/>
  <c r="M191"/>
  <c r="L191"/>
  <c r="K191"/>
  <c r="AG190"/>
  <c r="AF190"/>
  <c r="AE190"/>
  <c r="AD190"/>
  <c r="S190"/>
  <c r="J190"/>
  <c r="M190" s="1"/>
  <c r="I190"/>
  <c r="L190" s="1"/>
  <c r="H190"/>
  <c r="R190" s="1"/>
  <c r="G190"/>
  <c r="F190"/>
  <c r="E190"/>
  <c r="AG189"/>
  <c r="AF189"/>
  <c r="AE189"/>
  <c r="AD189"/>
  <c r="T189"/>
  <c r="S189"/>
  <c r="R189"/>
  <c r="M189"/>
  <c r="M1121" s="1"/>
  <c r="L189"/>
  <c r="L1121" s="1"/>
  <c r="K189"/>
  <c r="K1121" s="1"/>
  <c r="AG188"/>
  <c r="AF188"/>
  <c r="AE188"/>
  <c r="AD188"/>
  <c r="J188"/>
  <c r="T188" s="1"/>
  <c r="I188"/>
  <c r="S188" s="1"/>
  <c r="H188"/>
  <c r="K188" s="1"/>
  <c r="G188"/>
  <c r="F188"/>
  <c r="E188"/>
  <c r="AG187"/>
  <c r="AF187"/>
  <c r="AE187"/>
  <c r="AD187"/>
  <c r="J187"/>
  <c r="T187" s="1"/>
  <c r="I187"/>
  <c r="S187" s="1"/>
  <c r="F187"/>
  <c r="E187"/>
  <c r="AG186"/>
  <c r="AF186"/>
  <c r="AE186"/>
  <c r="AD186"/>
  <c r="T186"/>
  <c r="S186"/>
  <c r="R186"/>
  <c r="M186"/>
  <c r="L186"/>
  <c r="K186"/>
  <c r="AG185"/>
  <c r="AF185"/>
  <c r="AE185"/>
  <c r="AD185"/>
  <c r="S185"/>
  <c r="J185"/>
  <c r="M185" s="1"/>
  <c r="I185"/>
  <c r="L185" s="1"/>
  <c r="H185"/>
  <c r="R185" s="1"/>
  <c r="G185"/>
  <c r="F185"/>
  <c r="E185"/>
  <c r="AG184"/>
  <c r="AF184"/>
  <c r="AE184"/>
  <c r="AD184"/>
  <c r="J184"/>
  <c r="M184" s="1"/>
  <c r="I184"/>
  <c r="L184" s="1"/>
  <c r="H184"/>
  <c r="R184" s="1"/>
  <c r="G184"/>
  <c r="F184"/>
  <c r="E184"/>
  <c r="AG183"/>
  <c r="AF183"/>
  <c r="AE183"/>
  <c r="AD183"/>
  <c r="T183"/>
  <c r="S183"/>
  <c r="R183"/>
  <c r="M183"/>
  <c r="L183"/>
  <c r="K183"/>
  <c r="AG182"/>
  <c r="AF182"/>
  <c r="AE182"/>
  <c r="AD182"/>
  <c r="J182"/>
  <c r="T182" s="1"/>
  <c r="I182"/>
  <c r="S182" s="1"/>
  <c r="H182"/>
  <c r="R182" s="1"/>
  <c r="G182"/>
  <c r="F182"/>
  <c r="E182"/>
  <c r="AG181"/>
  <c r="AF181"/>
  <c r="AE181"/>
  <c r="AD181"/>
  <c r="T181"/>
  <c r="S181"/>
  <c r="R181"/>
  <c r="M181"/>
  <c r="L181"/>
  <c r="K181"/>
  <c r="AG180"/>
  <c r="AF180"/>
  <c r="AE180"/>
  <c r="AD180"/>
  <c r="S180"/>
  <c r="J180"/>
  <c r="T180" s="1"/>
  <c r="I180"/>
  <c r="L180" s="1"/>
  <c r="H180"/>
  <c r="R180" s="1"/>
  <c r="G180"/>
  <c r="F180"/>
  <c r="E180"/>
  <c r="AG179"/>
  <c r="AF179"/>
  <c r="AE179"/>
  <c r="AD179"/>
  <c r="H179"/>
  <c r="R179" s="1"/>
  <c r="G179"/>
  <c r="AG178"/>
  <c r="AF178"/>
  <c r="AE178"/>
  <c r="AD178"/>
  <c r="T178"/>
  <c r="S178"/>
  <c r="M178"/>
  <c r="L178"/>
  <c r="H178"/>
  <c r="R178" s="1"/>
  <c r="AG177"/>
  <c r="AF177"/>
  <c r="AE177"/>
  <c r="AD177"/>
  <c r="J177"/>
  <c r="T177" s="1"/>
  <c r="I177"/>
  <c r="S177" s="1"/>
  <c r="H177"/>
  <c r="R177" s="1"/>
  <c r="G177"/>
  <c r="F177"/>
  <c r="L177" s="1"/>
  <c r="E177"/>
  <c r="AG176"/>
  <c r="AF176"/>
  <c r="AE176"/>
  <c r="AD176"/>
  <c r="K176"/>
  <c r="J176"/>
  <c r="T176" s="1"/>
  <c r="I176"/>
  <c r="S176" s="1"/>
  <c r="H176"/>
  <c r="R176" s="1"/>
  <c r="G176"/>
  <c r="F176"/>
  <c r="L176" s="1"/>
  <c r="E176"/>
  <c r="AG175"/>
  <c r="AF175"/>
  <c r="AE175"/>
  <c r="AD175"/>
  <c r="T175"/>
  <c r="S175"/>
  <c r="M175"/>
  <c r="L175"/>
  <c r="H175"/>
  <c r="H174" s="1"/>
  <c r="AG174"/>
  <c r="AF174"/>
  <c r="AE174"/>
  <c r="AD174"/>
  <c r="J174"/>
  <c r="T174" s="1"/>
  <c r="I174"/>
  <c r="S174" s="1"/>
  <c r="G174"/>
  <c r="F174"/>
  <c r="E174"/>
  <c r="AG173"/>
  <c r="AF173"/>
  <c r="AE173"/>
  <c r="AD173"/>
  <c r="J173"/>
  <c r="T173" s="1"/>
  <c r="G173"/>
  <c r="F173"/>
  <c r="E173"/>
  <c r="AG172"/>
  <c r="AF172"/>
  <c r="AE172"/>
  <c r="AD172"/>
  <c r="J172"/>
  <c r="J170" s="1"/>
  <c r="I172"/>
  <c r="S172" s="1"/>
  <c r="H172"/>
  <c r="R172" s="1"/>
  <c r="AG171"/>
  <c r="AF171"/>
  <c r="AE171"/>
  <c r="AD171"/>
  <c r="T171"/>
  <c r="S171"/>
  <c r="R171"/>
  <c r="M171"/>
  <c r="L171"/>
  <c r="K171"/>
  <c r="AG170"/>
  <c r="AF170"/>
  <c r="AE170"/>
  <c r="AD170"/>
  <c r="I170"/>
  <c r="I1109" s="1"/>
  <c r="H170"/>
  <c r="H169" s="1"/>
  <c r="R169" s="1"/>
  <c r="G170"/>
  <c r="G1109" s="1"/>
  <c r="F170"/>
  <c r="F1109" s="1"/>
  <c r="E170"/>
  <c r="E1109" s="1"/>
  <c r="AG169"/>
  <c r="AF169"/>
  <c r="AE169"/>
  <c r="AD169"/>
  <c r="I169"/>
  <c r="S169" s="1"/>
  <c r="G169"/>
  <c r="F169"/>
  <c r="E169"/>
  <c r="AG168"/>
  <c r="AF168"/>
  <c r="AE168"/>
  <c r="AD168"/>
  <c r="T168"/>
  <c r="S168"/>
  <c r="M168"/>
  <c r="L168"/>
  <c r="H168"/>
  <c r="R168" s="1"/>
  <c r="AG167"/>
  <c r="AF167"/>
  <c r="AE167"/>
  <c r="AD167"/>
  <c r="T167"/>
  <c r="S167"/>
  <c r="R167"/>
  <c r="M167"/>
  <c r="L167"/>
  <c r="K167"/>
  <c r="AG166"/>
  <c r="AF166"/>
  <c r="AE166"/>
  <c r="AD166"/>
  <c r="J166"/>
  <c r="T166" s="1"/>
  <c r="I166"/>
  <c r="S166" s="1"/>
  <c r="H166"/>
  <c r="K166" s="1"/>
  <c r="G166"/>
  <c r="F166"/>
  <c r="F165" s="1"/>
  <c r="E166"/>
  <c r="AG165"/>
  <c r="AF165"/>
  <c r="AE165"/>
  <c r="AD165"/>
  <c r="I165"/>
  <c r="S165" s="1"/>
  <c r="H165"/>
  <c r="K165" s="1"/>
  <c r="G165"/>
  <c r="E165"/>
  <c r="AG164"/>
  <c r="AF164"/>
  <c r="AE164"/>
  <c r="AD164"/>
  <c r="AG163"/>
  <c r="AF163"/>
  <c r="AE163"/>
  <c r="AD163"/>
  <c r="AG162"/>
  <c r="AF162"/>
  <c r="AE162"/>
  <c r="AD162"/>
  <c r="T162"/>
  <c r="S162"/>
  <c r="R162"/>
  <c r="M162"/>
  <c r="L162"/>
  <c r="K162"/>
  <c r="AG161"/>
  <c r="AF161"/>
  <c r="AE161"/>
  <c r="AD161"/>
  <c r="S161"/>
  <c r="J161"/>
  <c r="T161" s="1"/>
  <c r="I161"/>
  <c r="H161"/>
  <c r="R161" s="1"/>
  <c r="G161"/>
  <c r="F161"/>
  <c r="L161" s="1"/>
  <c r="E161"/>
  <c r="AG160"/>
  <c r="AF160"/>
  <c r="AE160"/>
  <c r="AD160"/>
  <c r="T160"/>
  <c r="J160"/>
  <c r="I160"/>
  <c r="S160" s="1"/>
  <c r="G160"/>
  <c r="M160" s="1"/>
  <c r="F160"/>
  <c r="E160"/>
  <c r="E159" s="1"/>
  <c r="E158" s="1"/>
  <c r="AG159"/>
  <c r="AF159"/>
  <c r="AE159"/>
  <c r="AD159"/>
  <c r="J159"/>
  <c r="T159" s="1"/>
  <c r="G159"/>
  <c r="F159"/>
  <c r="F158" s="1"/>
  <c r="AG158"/>
  <c r="AF158"/>
  <c r="AE158"/>
  <c r="AD158"/>
  <c r="G158"/>
  <c r="AG157"/>
  <c r="AF157"/>
  <c r="AE157"/>
  <c r="AD157"/>
  <c r="T157"/>
  <c r="S157"/>
  <c r="R157"/>
  <c r="M157"/>
  <c r="L157"/>
  <c r="K157"/>
  <c r="AG156"/>
  <c r="AF156"/>
  <c r="AE156"/>
  <c r="AD156"/>
  <c r="J156"/>
  <c r="T156" s="1"/>
  <c r="I156"/>
  <c r="S156" s="1"/>
  <c r="H156"/>
  <c r="R156" s="1"/>
  <c r="G156"/>
  <c r="M156" s="1"/>
  <c r="F156"/>
  <c r="E156"/>
  <c r="K156" s="1"/>
  <c r="AG155"/>
  <c r="AF155"/>
  <c r="AE155"/>
  <c r="AD155"/>
  <c r="J155"/>
  <c r="T155" s="1"/>
  <c r="I155"/>
  <c r="S155" s="1"/>
  <c r="H155"/>
  <c r="R155" s="1"/>
  <c r="G155"/>
  <c r="M155" s="1"/>
  <c r="F155"/>
  <c r="E155"/>
  <c r="K155" s="1"/>
  <c r="AG154"/>
  <c r="AF154"/>
  <c r="AE154"/>
  <c r="AD154"/>
  <c r="J154"/>
  <c r="T154" s="1"/>
  <c r="I154"/>
  <c r="S154" s="1"/>
  <c r="H154"/>
  <c r="R154" s="1"/>
  <c r="G154"/>
  <c r="F154"/>
  <c r="E154"/>
  <c r="K154" s="1"/>
  <c r="AG153"/>
  <c r="AF153"/>
  <c r="AE153"/>
  <c r="AD153"/>
  <c r="J153"/>
  <c r="T153" s="1"/>
  <c r="I153"/>
  <c r="S153" s="1"/>
  <c r="H153"/>
  <c r="R153" s="1"/>
  <c r="G153"/>
  <c r="F153"/>
  <c r="E153"/>
  <c r="K153" s="1"/>
  <c r="AG152"/>
  <c r="AF152"/>
  <c r="AE152"/>
  <c r="AD152"/>
  <c r="AG151"/>
  <c r="AF151"/>
  <c r="AE151"/>
  <c r="AD151"/>
  <c r="T151"/>
  <c r="S151"/>
  <c r="R151"/>
  <c r="M151"/>
  <c r="L151"/>
  <c r="K151"/>
  <c r="AG150"/>
  <c r="AF150"/>
  <c r="AE150"/>
  <c r="AD150"/>
  <c r="T150"/>
  <c r="S150"/>
  <c r="R150"/>
  <c r="M150"/>
  <c r="L150"/>
  <c r="K150"/>
  <c r="AG149"/>
  <c r="AF149"/>
  <c r="AE149"/>
  <c r="AD149"/>
  <c r="T149"/>
  <c r="S149"/>
  <c r="M149"/>
  <c r="L149"/>
  <c r="H149"/>
  <c r="R149" s="1"/>
  <c r="AG148"/>
  <c r="AF148"/>
  <c r="AE148"/>
  <c r="AD148"/>
  <c r="L148"/>
  <c r="J148"/>
  <c r="T148" s="1"/>
  <c r="I148"/>
  <c r="S148" s="1"/>
  <c r="H148"/>
  <c r="R148" s="1"/>
  <c r="G148"/>
  <c r="F148"/>
  <c r="E148"/>
  <c r="AG147"/>
  <c r="AF147"/>
  <c r="AE147"/>
  <c r="AD147"/>
  <c r="T147"/>
  <c r="S147"/>
  <c r="R147"/>
  <c r="M147"/>
  <c r="L147"/>
  <c r="K147"/>
  <c r="AG146"/>
  <c r="AF146"/>
  <c r="AE146"/>
  <c r="AD146"/>
  <c r="J146"/>
  <c r="J1112" s="1"/>
  <c r="I146"/>
  <c r="I1112" s="1"/>
  <c r="H146"/>
  <c r="H1112" s="1"/>
  <c r="G146"/>
  <c r="G1112" s="1"/>
  <c r="F146"/>
  <c r="F1112" s="1"/>
  <c r="E146"/>
  <c r="E1112" s="1"/>
  <c r="AG145"/>
  <c r="AF145"/>
  <c r="AE145"/>
  <c r="AD145"/>
  <c r="T145"/>
  <c r="S145"/>
  <c r="R145"/>
  <c r="M145"/>
  <c r="L145"/>
  <c r="K145"/>
  <c r="AG144"/>
  <c r="AF144"/>
  <c r="AE144"/>
  <c r="AD144"/>
  <c r="T144"/>
  <c r="S144"/>
  <c r="M144"/>
  <c r="L144"/>
  <c r="H144"/>
  <c r="R144" s="1"/>
  <c r="AG143"/>
  <c r="AF143"/>
  <c r="AE143"/>
  <c r="AD143"/>
  <c r="T143"/>
  <c r="S143"/>
  <c r="R143"/>
  <c r="M143"/>
  <c r="L143"/>
  <c r="K143"/>
  <c r="AG142"/>
  <c r="AF142"/>
  <c r="AE142"/>
  <c r="AD142"/>
  <c r="J142"/>
  <c r="T142" s="1"/>
  <c r="I142"/>
  <c r="S142" s="1"/>
  <c r="G142"/>
  <c r="F142"/>
  <c r="E142"/>
  <c r="AG141"/>
  <c r="AF141"/>
  <c r="AE141"/>
  <c r="AD141"/>
  <c r="T141"/>
  <c r="S141"/>
  <c r="R141"/>
  <c r="M141"/>
  <c r="L141"/>
  <c r="K141"/>
  <c r="AG140"/>
  <c r="AF140"/>
  <c r="AE140"/>
  <c r="AD140"/>
  <c r="J140"/>
  <c r="T140" s="1"/>
  <c r="I140"/>
  <c r="L140" s="1"/>
  <c r="H140"/>
  <c r="R140" s="1"/>
  <c r="G140"/>
  <c r="M140" s="1"/>
  <c r="F140"/>
  <c r="E140"/>
  <c r="K140" s="1"/>
  <c r="AG139"/>
  <c r="AF139"/>
  <c r="AE139"/>
  <c r="AD139"/>
  <c r="G139"/>
  <c r="AG138"/>
  <c r="AF138"/>
  <c r="AE138"/>
  <c r="AD138"/>
  <c r="T138"/>
  <c r="S138"/>
  <c r="R138"/>
  <c r="M138"/>
  <c r="L138"/>
  <c r="K138"/>
  <c r="AG137"/>
  <c r="AF137"/>
  <c r="AE137"/>
  <c r="AD137"/>
  <c r="T137"/>
  <c r="S137"/>
  <c r="R137"/>
  <c r="M137"/>
  <c r="L137"/>
  <c r="K137"/>
  <c r="AG136"/>
  <c r="AF136"/>
  <c r="AE136"/>
  <c r="AD136"/>
  <c r="T136"/>
  <c r="S136"/>
  <c r="R136"/>
  <c r="M136"/>
  <c r="L136"/>
  <c r="K136"/>
  <c r="AG135"/>
  <c r="AF135"/>
  <c r="AE135"/>
  <c r="AD135"/>
  <c r="J135"/>
  <c r="T135" s="1"/>
  <c r="I135"/>
  <c r="S135" s="1"/>
  <c r="H135"/>
  <c r="R135" s="1"/>
  <c r="G135"/>
  <c r="M135" s="1"/>
  <c r="F135"/>
  <c r="E135"/>
  <c r="M134"/>
  <c r="L134"/>
  <c r="K134"/>
  <c r="J133"/>
  <c r="M133" s="1"/>
  <c r="I133"/>
  <c r="H133"/>
  <c r="G133"/>
  <c r="F133"/>
  <c r="E133"/>
  <c r="K133" s="1"/>
  <c r="AG132"/>
  <c r="AF132"/>
  <c r="AE132"/>
  <c r="AD132"/>
  <c r="T132"/>
  <c r="S132"/>
  <c r="M132"/>
  <c r="L132"/>
  <c r="H132"/>
  <c r="R132" s="1"/>
  <c r="AG131"/>
  <c r="AF131"/>
  <c r="AE131"/>
  <c r="AD131"/>
  <c r="M131"/>
  <c r="L131"/>
  <c r="J131"/>
  <c r="T131" s="1"/>
  <c r="I131"/>
  <c r="S131" s="1"/>
  <c r="H131"/>
  <c r="R131" s="1"/>
  <c r="G131"/>
  <c r="F131"/>
  <c r="E131"/>
  <c r="AG130"/>
  <c r="AF130"/>
  <c r="AE130"/>
  <c r="AD130"/>
  <c r="T130"/>
  <c r="S130"/>
  <c r="R130"/>
  <c r="M130"/>
  <c r="L130"/>
  <c r="K130"/>
  <c r="AG129"/>
  <c r="AF129"/>
  <c r="AE129"/>
  <c r="AD129"/>
  <c r="T129"/>
  <c r="S129"/>
  <c r="R129"/>
  <c r="M129"/>
  <c r="L129"/>
  <c r="K129"/>
  <c r="AG128"/>
  <c r="AF128"/>
  <c r="AE128"/>
  <c r="AD128"/>
  <c r="T128"/>
  <c r="J128"/>
  <c r="J1111" s="1"/>
  <c r="I128"/>
  <c r="I1111" s="1"/>
  <c r="H128"/>
  <c r="H1111" s="1"/>
  <c r="G128"/>
  <c r="G1111" s="1"/>
  <c r="F128"/>
  <c r="F1111" s="1"/>
  <c r="E128"/>
  <c r="E1111" s="1"/>
  <c r="AG127"/>
  <c r="AF127"/>
  <c r="AE127"/>
  <c r="AD127"/>
  <c r="T127"/>
  <c r="S127"/>
  <c r="M127"/>
  <c r="L127"/>
  <c r="H127"/>
  <c r="R127" s="1"/>
  <c r="AG126"/>
  <c r="AF126"/>
  <c r="AE126"/>
  <c r="AD126"/>
  <c r="L126"/>
  <c r="J126"/>
  <c r="T126" s="1"/>
  <c r="I126"/>
  <c r="S126" s="1"/>
  <c r="H126"/>
  <c r="R126" s="1"/>
  <c r="G126"/>
  <c r="M126" s="1"/>
  <c r="F126"/>
  <c r="E126"/>
  <c r="AG125"/>
  <c r="AF125"/>
  <c r="AE125"/>
  <c r="AD125"/>
  <c r="T125"/>
  <c r="S125"/>
  <c r="R125"/>
  <c r="M125"/>
  <c r="L125"/>
  <c r="K125"/>
  <c r="AG124"/>
  <c r="AF124"/>
  <c r="AE124"/>
  <c r="AD124"/>
  <c r="T124"/>
  <c r="S124"/>
  <c r="R124"/>
  <c r="M124"/>
  <c r="L124"/>
  <c r="K124"/>
  <c r="AG123"/>
  <c r="AF123"/>
  <c r="AE123"/>
  <c r="AD123"/>
  <c r="K123"/>
  <c r="J123"/>
  <c r="T123" s="1"/>
  <c r="I123"/>
  <c r="S123" s="1"/>
  <c r="H123"/>
  <c r="R123" s="1"/>
  <c r="G123"/>
  <c r="F123"/>
  <c r="E123"/>
  <c r="AG122"/>
  <c r="AF122"/>
  <c r="AE122"/>
  <c r="AD122"/>
  <c r="T122"/>
  <c r="S122"/>
  <c r="R122"/>
  <c r="M122"/>
  <c r="L122"/>
  <c r="K122"/>
  <c r="AG121"/>
  <c r="AF121"/>
  <c r="AE121"/>
  <c r="AD121"/>
  <c r="J121"/>
  <c r="T121" s="1"/>
  <c r="I121"/>
  <c r="H121"/>
  <c r="R121" s="1"/>
  <c r="G121"/>
  <c r="M121" s="1"/>
  <c r="F121"/>
  <c r="E121"/>
  <c r="AG120"/>
  <c r="AF120"/>
  <c r="AE120"/>
  <c r="AD120"/>
  <c r="T120"/>
  <c r="S120"/>
  <c r="M120"/>
  <c r="L120"/>
  <c r="H120"/>
  <c r="R120" s="1"/>
  <c r="AG119"/>
  <c r="AF119"/>
  <c r="AE119"/>
  <c r="AD119"/>
  <c r="J119"/>
  <c r="T119" s="1"/>
  <c r="I119"/>
  <c r="S119" s="1"/>
  <c r="G119"/>
  <c r="F119"/>
  <c r="L119" s="1"/>
  <c r="E119"/>
  <c r="AG118"/>
  <c r="AF118"/>
  <c r="AE118"/>
  <c r="AD118"/>
  <c r="T118"/>
  <c r="S118"/>
  <c r="M118"/>
  <c r="L118"/>
  <c r="H118"/>
  <c r="R118" s="1"/>
  <c r="AG117"/>
  <c r="AF117"/>
  <c r="AE117"/>
  <c r="AD117"/>
  <c r="J117"/>
  <c r="T117" s="1"/>
  <c r="I117"/>
  <c r="L117" s="1"/>
  <c r="H117"/>
  <c r="R117" s="1"/>
  <c r="G117"/>
  <c r="F117"/>
  <c r="E117"/>
  <c r="AG116"/>
  <c r="AF116"/>
  <c r="AE116"/>
  <c r="AD116"/>
  <c r="T116"/>
  <c r="S116"/>
  <c r="R116"/>
  <c r="M116"/>
  <c r="L116"/>
  <c r="K116"/>
  <c r="AG115"/>
  <c r="AF115"/>
  <c r="AE115"/>
  <c r="AD115"/>
  <c r="J115"/>
  <c r="I115"/>
  <c r="H115"/>
  <c r="R115" s="1"/>
  <c r="G115"/>
  <c r="M115" s="1"/>
  <c r="F115"/>
  <c r="E115"/>
  <c r="K115" s="1"/>
  <c r="AG114"/>
  <c r="AF114"/>
  <c r="AE114"/>
  <c r="AD114"/>
  <c r="T114"/>
  <c r="S114"/>
  <c r="R114"/>
  <c r="M114"/>
  <c r="L114"/>
  <c r="K114"/>
  <c r="AG113"/>
  <c r="AF113"/>
  <c r="AE113"/>
  <c r="AD113"/>
  <c r="K113"/>
  <c r="J113"/>
  <c r="T113" s="1"/>
  <c r="I113"/>
  <c r="S113" s="1"/>
  <c r="H113"/>
  <c r="R113" s="1"/>
  <c r="G113"/>
  <c r="F113"/>
  <c r="E113"/>
  <c r="AG112"/>
  <c r="AF112"/>
  <c r="AE112"/>
  <c r="AD112"/>
  <c r="J112"/>
  <c r="M112" s="1"/>
  <c r="I112"/>
  <c r="I111" s="1"/>
  <c r="S111" s="1"/>
  <c r="H112"/>
  <c r="R112" s="1"/>
  <c r="AG111"/>
  <c r="AF111"/>
  <c r="AE111"/>
  <c r="AD111"/>
  <c r="J111"/>
  <c r="T111" s="1"/>
  <c r="G111"/>
  <c r="F111"/>
  <c r="E111"/>
  <c r="AG110"/>
  <c r="AF110"/>
  <c r="AE110"/>
  <c r="AD110"/>
  <c r="AG109"/>
  <c r="AF109"/>
  <c r="AE109"/>
  <c r="AD109"/>
  <c r="T109"/>
  <c r="S109"/>
  <c r="R109"/>
  <c r="M109"/>
  <c r="L109"/>
  <c r="K109"/>
  <c r="AG108"/>
  <c r="AF108"/>
  <c r="AE108"/>
  <c r="AD108"/>
  <c r="J108"/>
  <c r="I108"/>
  <c r="S108" s="1"/>
  <c r="H108"/>
  <c r="K108" s="1"/>
  <c r="G108"/>
  <c r="G107" s="1"/>
  <c r="G106" s="1"/>
  <c r="G105" s="1"/>
  <c r="G1080" s="1"/>
  <c r="T1080" s="1"/>
  <c r="F108"/>
  <c r="L108" s="1"/>
  <c r="E108"/>
  <c r="AG107"/>
  <c r="AF107"/>
  <c r="AE107"/>
  <c r="AD107"/>
  <c r="J107"/>
  <c r="J106" s="1"/>
  <c r="I107"/>
  <c r="I106" s="1"/>
  <c r="F107"/>
  <c r="E107"/>
  <c r="AG106"/>
  <c r="AF106"/>
  <c r="AE106"/>
  <c r="AD106"/>
  <c r="E106"/>
  <c r="AG105"/>
  <c r="AF105"/>
  <c r="AE105"/>
  <c r="AD105"/>
  <c r="E105"/>
  <c r="E1080" s="1"/>
  <c r="AG104"/>
  <c r="AF104"/>
  <c r="AE104"/>
  <c r="AD104"/>
  <c r="T104"/>
  <c r="S104"/>
  <c r="R104"/>
  <c r="M104"/>
  <c r="L104"/>
  <c r="K104"/>
  <c r="AG103"/>
  <c r="AF103"/>
  <c r="AE103"/>
  <c r="AD103"/>
  <c r="T103"/>
  <c r="S103"/>
  <c r="R103"/>
  <c r="M103"/>
  <c r="L103"/>
  <c r="K103"/>
  <c r="AG102"/>
  <c r="AF102"/>
  <c r="AE102"/>
  <c r="AD102"/>
  <c r="J102"/>
  <c r="I102"/>
  <c r="S102" s="1"/>
  <c r="H102"/>
  <c r="R102" s="1"/>
  <c r="G102"/>
  <c r="G101" s="1"/>
  <c r="F102"/>
  <c r="L102" s="1"/>
  <c r="E102"/>
  <c r="AG101"/>
  <c r="AF101"/>
  <c r="AE101"/>
  <c r="AD101"/>
  <c r="J101"/>
  <c r="I101"/>
  <c r="S101" s="1"/>
  <c r="F101"/>
  <c r="E101"/>
  <c r="AG100"/>
  <c r="AF100"/>
  <c r="AE100"/>
  <c r="AD100"/>
  <c r="T100"/>
  <c r="S100"/>
  <c r="R100"/>
  <c r="M100"/>
  <c r="L100"/>
  <c r="K100"/>
  <c r="AG99"/>
  <c r="AF99"/>
  <c r="AE99"/>
  <c r="AD99"/>
  <c r="T99"/>
  <c r="M99"/>
  <c r="J99"/>
  <c r="I99"/>
  <c r="S99" s="1"/>
  <c r="H99"/>
  <c r="G99"/>
  <c r="F99"/>
  <c r="E99"/>
  <c r="E98" s="1"/>
  <c r="E97" s="1"/>
  <c r="E96" s="1"/>
  <c r="E1079" s="1"/>
  <c r="AG98"/>
  <c r="AF98"/>
  <c r="AE98"/>
  <c r="AD98"/>
  <c r="T98"/>
  <c r="J98"/>
  <c r="M98" s="1"/>
  <c r="H98"/>
  <c r="G98"/>
  <c r="F98"/>
  <c r="AG97"/>
  <c r="AF97"/>
  <c r="AE97"/>
  <c r="AD97"/>
  <c r="AG96"/>
  <c r="AF96"/>
  <c r="AE96"/>
  <c r="AD96"/>
  <c r="AG95"/>
  <c r="AF95"/>
  <c r="AE95"/>
  <c r="AD95"/>
  <c r="L95"/>
  <c r="L1108" s="1"/>
  <c r="J95"/>
  <c r="J94" s="1"/>
  <c r="I95"/>
  <c r="H95"/>
  <c r="R95" s="1"/>
  <c r="AG94"/>
  <c r="AF94"/>
  <c r="AE94"/>
  <c r="AD94"/>
  <c r="I94"/>
  <c r="L94" s="1"/>
  <c r="G94"/>
  <c r="F94"/>
  <c r="E94"/>
  <c r="E93" s="1"/>
  <c r="E92" s="1"/>
  <c r="AG93"/>
  <c r="AF93"/>
  <c r="AE93"/>
  <c r="AD93"/>
  <c r="G93"/>
  <c r="G92" s="1"/>
  <c r="F93"/>
  <c r="AG92"/>
  <c r="AF92"/>
  <c r="AE92"/>
  <c r="AD92"/>
  <c r="F92"/>
  <c r="AG91"/>
  <c r="AF91"/>
  <c r="AE91"/>
  <c r="AD91"/>
  <c r="T91"/>
  <c r="S91"/>
  <c r="R91"/>
  <c r="M91"/>
  <c r="L91"/>
  <c r="K91"/>
  <c r="AG90"/>
  <c r="AF90"/>
  <c r="AE90"/>
  <c r="AD90"/>
  <c r="T90"/>
  <c r="S90"/>
  <c r="R90"/>
  <c r="M90"/>
  <c r="L90"/>
  <c r="K90"/>
  <c r="AG89"/>
  <c r="AF89"/>
  <c r="AE89"/>
  <c r="AD89"/>
  <c r="T89"/>
  <c r="S89"/>
  <c r="R89"/>
  <c r="M89"/>
  <c r="L89"/>
  <c r="K89"/>
  <c r="AG88"/>
  <c r="AF88"/>
  <c r="AE88"/>
  <c r="AD88"/>
  <c r="J88"/>
  <c r="T88" s="1"/>
  <c r="I88"/>
  <c r="S88" s="1"/>
  <c r="H88"/>
  <c r="R88" s="1"/>
  <c r="G88"/>
  <c r="M88" s="1"/>
  <c r="F88"/>
  <c r="E88"/>
  <c r="AG87"/>
  <c r="AF87"/>
  <c r="AE87"/>
  <c r="AD87"/>
  <c r="J87"/>
  <c r="T87" s="1"/>
  <c r="I87"/>
  <c r="S87" s="1"/>
  <c r="H87"/>
  <c r="R87" s="1"/>
  <c r="G87"/>
  <c r="M87" s="1"/>
  <c r="F87"/>
  <c r="E87"/>
  <c r="AG86"/>
  <c r="AF86"/>
  <c r="AE86"/>
  <c r="AD86"/>
  <c r="J86"/>
  <c r="T86" s="1"/>
  <c r="I86"/>
  <c r="S86" s="1"/>
  <c r="H86"/>
  <c r="R86" s="1"/>
  <c r="G86"/>
  <c r="G85" s="1"/>
  <c r="F86"/>
  <c r="E86"/>
  <c r="AG85"/>
  <c r="AF85"/>
  <c r="AE85"/>
  <c r="AD85"/>
  <c r="F85"/>
  <c r="AG84"/>
  <c r="AF84"/>
  <c r="AE84"/>
  <c r="AD84"/>
  <c r="T84"/>
  <c r="S84"/>
  <c r="R84"/>
  <c r="M84"/>
  <c r="L84"/>
  <c r="K84"/>
  <c r="AG83"/>
  <c r="AF83"/>
  <c r="AE83"/>
  <c r="AD83"/>
  <c r="J83"/>
  <c r="J1106" s="1"/>
  <c r="I83"/>
  <c r="I1106" s="1"/>
  <c r="H83"/>
  <c r="H1106" s="1"/>
  <c r="G83"/>
  <c r="G1106" s="1"/>
  <c r="F83"/>
  <c r="F1106" s="1"/>
  <c r="E83"/>
  <c r="E1106" s="1"/>
  <c r="AG82"/>
  <c r="AF82"/>
  <c r="AE82"/>
  <c r="AD82"/>
  <c r="I82"/>
  <c r="I81" s="1"/>
  <c r="G82"/>
  <c r="E82"/>
  <c r="E81" s="1"/>
  <c r="E80" s="1"/>
  <c r="AG81"/>
  <c r="AF81"/>
  <c r="AE81"/>
  <c r="AD81"/>
  <c r="AG80"/>
  <c r="AF80"/>
  <c r="AE80"/>
  <c r="AD80"/>
  <c r="AG79"/>
  <c r="AF79"/>
  <c r="AE79"/>
  <c r="AD79"/>
  <c r="T79"/>
  <c r="S79"/>
  <c r="R79"/>
  <c r="M79"/>
  <c r="L79"/>
  <c r="K79"/>
  <c r="AG78"/>
  <c r="AF78"/>
  <c r="AE78"/>
  <c r="AD78"/>
  <c r="J78"/>
  <c r="T78" s="1"/>
  <c r="I78"/>
  <c r="S78" s="1"/>
  <c r="H78"/>
  <c r="R78" s="1"/>
  <c r="G78"/>
  <c r="M78" s="1"/>
  <c r="F78"/>
  <c r="E78"/>
  <c r="K78" s="1"/>
  <c r="AG77"/>
  <c r="AF77"/>
  <c r="AE77"/>
  <c r="AD77"/>
  <c r="J77"/>
  <c r="T77" s="1"/>
  <c r="I77"/>
  <c r="S77" s="1"/>
  <c r="H77"/>
  <c r="R77" s="1"/>
  <c r="G77"/>
  <c r="M77" s="1"/>
  <c r="F77"/>
  <c r="E77"/>
  <c r="K77" s="1"/>
  <c r="AG76"/>
  <c r="AF76"/>
  <c r="AE76"/>
  <c r="AD76"/>
  <c r="T76"/>
  <c r="S76"/>
  <c r="R76"/>
  <c r="M76"/>
  <c r="L76"/>
  <c r="K76"/>
  <c r="AG75"/>
  <c r="AF75"/>
  <c r="AE75"/>
  <c r="AD75"/>
  <c r="J75"/>
  <c r="T75" s="1"/>
  <c r="I75"/>
  <c r="H75"/>
  <c r="R75" s="1"/>
  <c r="G75"/>
  <c r="F75"/>
  <c r="F74" s="1"/>
  <c r="F73" s="1"/>
  <c r="E75"/>
  <c r="AG74"/>
  <c r="AF74"/>
  <c r="AE74"/>
  <c r="AD74"/>
  <c r="I74"/>
  <c r="I73" s="1"/>
  <c r="G74"/>
  <c r="E74"/>
  <c r="E73" s="1"/>
  <c r="AG73"/>
  <c r="AF73"/>
  <c r="AE73"/>
  <c r="AD73"/>
  <c r="AG72"/>
  <c r="AF72"/>
  <c r="AE72"/>
  <c r="AD72"/>
  <c r="T72"/>
  <c r="S72"/>
  <c r="R72"/>
  <c r="M72"/>
  <c r="L72"/>
  <c r="K72"/>
  <c r="AG71"/>
  <c r="AF71"/>
  <c r="AE71"/>
  <c r="AD71"/>
  <c r="J71"/>
  <c r="T71" s="1"/>
  <c r="I71"/>
  <c r="S71" s="1"/>
  <c r="H71"/>
  <c r="R71" s="1"/>
  <c r="G71"/>
  <c r="G70" s="1"/>
  <c r="F71"/>
  <c r="E71"/>
  <c r="K71" s="1"/>
  <c r="AG70"/>
  <c r="AF70"/>
  <c r="AE70"/>
  <c r="AD70"/>
  <c r="J70"/>
  <c r="T70" s="1"/>
  <c r="H70"/>
  <c r="R70" s="1"/>
  <c r="F70"/>
  <c r="AG69"/>
  <c r="AF69"/>
  <c r="AE69"/>
  <c r="AD69"/>
  <c r="T69"/>
  <c r="S69"/>
  <c r="R69"/>
  <c r="M69"/>
  <c r="L69"/>
  <c r="K69"/>
  <c r="AG68"/>
  <c r="AF68"/>
  <c r="AE68"/>
  <c r="AD68"/>
  <c r="S68"/>
  <c r="J68"/>
  <c r="T68" s="1"/>
  <c r="I68"/>
  <c r="H68"/>
  <c r="R68" s="1"/>
  <c r="G68"/>
  <c r="F68"/>
  <c r="F67" s="1"/>
  <c r="F66" s="1"/>
  <c r="E68"/>
  <c r="AG67"/>
  <c r="AF67"/>
  <c r="AE67"/>
  <c r="AD67"/>
  <c r="I67"/>
  <c r="G67"/>
  <c r="G66" s="1"/>
  <c r="E67"/>
  <c r="AG66"/>
  <c r="AF66"/>
  <c r="AE66"/>
  <c r="AD66"/>
  <c r="AG65"/>
  <c r="AF65"/>
  <c r="AE65"/>
  <c r="AD65"/>
  <c r="AG64"/>
  <c r="AF64"/>
  <c r="AE64"/>
  <c r="AD64"/>
  <c r="T64"/>
  <c r="S64"/>
  <c r="R64"/>
  <c r="M64"/>
  <c r="L64"/>
  <c r="K64"/>
  <c r="AG63"/>
  <c r="AF63"/>
  <c r="AE63"/>
  <c r="AD63"/>
  <c r="J63"/>
  <c r="T63" s="1"/>
  <c r="I63"/>
  <c r="L63" s="1"/>
  <c r="H63"/>
  <c r="R63" s="1"/>
  <c r="G63"/>
  <c r="M63" s="1"/>
  <c r="F63"/>
  <c r="E63"/>
  <c r="K63" s="1"/>
  <c r="AG62"/>
  <c r="AF62"/>
  <c r="AE62"/>
  <c r="AD62"/>
  <c r="J62"/>
  <c r="T62" s="1"/>
  <c r="H62"/>
  <c r="R62" s="1"/>
  <c r="F62"/>
  <c r="AG61"/>
  <c r="AF61"/>
  <c r="AE61"/>
  <c r="AD61"/>
  <c r="J61"/>
  <c r="T61" s="1"/>
  <c r="I61"/>
  <c r="S61" s="1"/>
  <c r="H61"/>
  <c r="R61" s="1"/>
  <c r="G61"/>
  <c r="M61" s="1"/>
  <c r="F61"/>
  <c r="E61"/>
  <c r="K61" s="1"/>
  <c r="AG60"/>
  <c r="AF60"/>
  <c r="AE60"/>
  <c r="AD60"/>
  <c r="T60"/>
  <c r="S60"/>
  <c r="M60"/>
  <c r="L60"/>
  <c r="H60"/>
  <c r="R60" s="1"/>
  <c r="AG59"/>
  <c r="AF59"/>
  <c r="AE59"/>
  <c r="AD59"/>
  <c r="J59"/>
  <c r="I59"/>
  <c r="S59" s="1"/>
  <c r="G59"/>
  <c r="F59"/>
  <c r="E59"/>
  <c r="AG58"/>
  <c r="AF58"/>
  <c r="AE58"/>
  <c r="AD58"/>
  <c r="J58"/>
  <c r="I58"/>
  <c r="S58" s="1"/>
  <c r="G58"/>
  <c r="F58"/>
  <c r="E58"/>
  <c r="AG57"/>
  <c r="AF57"/>
  <c r="AE57"/>
  <c r="AD57"/>
  <c r="T57"/>
  <c r="S57"/>
  <c r="M57"/>
  <c r="L57"/>
  <c r="H57"/>
  <c r="H56" s="1"/>
  <c r="AG56"/>
  <c r="AF56"/>
  <c r="AE56"/>
  <c r="AD56"/>
  <c r="J56"/>
  <c r="T56" s="1"/>
  <c r="I56"/>
  <c r="L56" s="1"/>
  <c r="G56"/>
  <c r="F56"/>
  <c r="E56"/>
  <c r="E55" s="1"/>
  <c r="AG55"/>
  <c r="AF55"/>
  <c r="AE55"/>
  <c r="AD55"/>
  <c r="G55"/>
  <c r="F55"/>
  <c r="AG54"/>
  <c r="AF54"/>
  <c r="AE54"/>
  <c r="AD54"/>
  <c r="T54"/>
  <c r="S54"/>
  <c r="R54"/>
  <c r="M54"/>
  <c r="L54"/>
  <c r="K54"/>
  <c r="AG53"/>
  <c r="AF53"/>
  <c r="AE53"/>
  <c r="AD53"/>
  <c r="J53"/>
  <c r="T53" s="1"/>
  <c r="I53"/>
  <c r="S53" s="1"/>
  <c r="H53"/>
  <c r="R53" s="1"/>
  <c r="G53"/>
  <c r="M53" s="1"/>
  <c r="F53"/>
  <c r="E53"/>
  <c r="K53" s="1"/>
  <c r="AG52"/>
  <c r="AF52"/>
  <c r="AE52"/>
  <c r="AD52"/>
  <c r="J52"/>
  <c r="T52" s="1"/>
  <c r="I52"/>
  <c r="S52" s="1"/>
  <c r="H52"/>
  <c r="R52" s="1"/>
  <c r="G52"/>
  <c r="M52" s="1"/>
  <c r="F52"/>
  <c r="E52"/>
  <c r="K52" s="1"/>
  <c r="AG51"/>
  <c r="AF51"/>
  <c r="AE51"/>
  <c r="AD51"/>
  <c r="AG50"/>
  <c r="AF50"/>
  <c r="AE50"/>
  <c r="AD50"/>
  <c r="T50"/>
  <c r="S50"/>
  <c r="M50"/>
  <c r="L50"/>
  <c r="K50"/>
  <c r="H50"/>
  <c r="R50" s="1"/>
  <c r="AG49"/>
  <c r="AF49"/>
  <c r="AE49"/>
  <c r="AD49"/>
  <c r="J49"/>
  <c r="M49" s="1"/>
  <c r="I49"/>
  <c r="S49" s="1"/>
  <c r="H49"/>
  <c r="R49" s="1"/>
  <c r="G49"/>
  <c r="F49"/>
  <c r="E49"/>
  <c r="AG48"/>
  <c r="AF48"/>
  <c r="AE48"/>
  <c r="AD48"/>
  <c r="J48"/>
  <c r="M48" s="1"/>
  <c r="I48"/>
  <c r="S48" s="1"/>
  <c r="H48"/>
  <c r="R48" s="1"/>
  <c r="G48"/>
  <c r="F48"/>
  <c r="E48"/>
  <c r="AG47"/>
  <c r="AF47"/>
  <c r="AE47"/>
  <c r="AD47"/>
  <c r="J47"/>
  <c r="M47" s="1"/>
  <c r="I47"/>
  <c r="S47" s="1"/>
  <c r="H47"/>
  <c r="R47" s="1"/>
  <c r="G47"/>
  <c r="F47"/>
  <c r="E47"/>
  <c r="AG46"/>
  <c r="AF46"/>
  <c r="AE46"/>
  <c r="AD46"/>
  <c r="AG45"/>
  <c r="AF45"/>
  <c r="AE45"/>
  <c r="AD45"/>
  <c r="T45"/>
  <c r="S45"/>
  <c r="R45"/>
  <c r="M45"/>
  <c r="L45"/>
  <c r="K45"/>
  <c r="AG44"/>
  <c r="AF44"/>
  <c r="AE44"/>
  <c r="AD44"/>
  <c r="S44"/>
  <c r="J44"/>
  <c r="T44" s="1"/>
  <c r="I44"/>
  <c r="H44"/>
  <c r="K44" s="1"/>
  <c r="G44"/>
  <c r="F44"/>
  <c r="E44"/>
  <c r="AG43"/>
  <c r="AF43"/>
  <c r="AE43"/>
  <c r="AD43"/>
  <c r="S43"/>
  <c r="J43"/>
  <c r="T43" s="1"/>
  <c r="I43"/>
  <c r="H43"/>
  <c r="K43" s="1"/>
  <c r="G43"/>
  <c r="F43"/>
  <c r="E43"/>
  <c r="AG42"/>
  <c r="AF42"/>
  <c r="AE42"/>
  <c r="AD42"/>
  <c r="S42"/>
  <c r="J42"/>
  <c r="T42" s="1"/>
  <c r="I42"/>
  <c r="H42"/>
  <c r="K42" s="1"/>
  <c r="G42"/>
  <c r="F42"/>
  <c r="E42"/>
  <c r="AG41"/>
  <c r="AF41"/>
  <c r="AE41"/>
  <c r="AD41"/>
  <c r="S41"/>
  <c r="J41"/>
  <c r="I41"/>
  <c r="H41"/>
  <c r="R41" s="1"/>
  <c r="G41"/>
  <c r="F41"/>
  <c r="E41"/>
  <c r="AG40"/>
  <c r="AF40"/>
  <c r="AE40"/>
  <c r="AD40"/>
  <c r="AG39"/>
  <c r="AF39"/>
  <c r="AE39"/>
  <c r="AD39"/>
  <c r="T39"/>
  <c r="S39"/>
  <c r="R39"/>
  <c r="M39"/>
  <c r="L39"/>
  <c r="K39"/>
  <c r="AG38"/>
  <c r="AF38"/>
  <c r="AE38"/>
  <c r="AD38"/>
  <c r="T38"/>
  <c r="S38"/>
  <c r="R38"/>
  <c r="M38"/>
  <c r="L38"/>
  <c r="K38"/>
  <c r="AG37"/>
  <c r="AF37"/>
  <c r="AE37"/>
  <c r="AD37"/>
  <c r="R37"/>
  <c r="J37"/>
  <c r="T37" s="1"/>
  <c r="I37"/>
  <c r="S37" s="1"/>
  <c r="H37"/>
  <c r="K37" s="1"/>
  <c r="G37"/>
  <c r="F37"/>
  <c r="L37" s="1"/>
  <c r="E37"/>
  <c r="AG36"/>
  <c r="AF36"/>
  <c r="AE36"/>
  <c r="AD36"/>
  <c r="T36"/>
  <c r="S36"/>
  <c r="R36"/>
  <c r="M36"/>
  <c r="L36"/>
  <c r="K36"/>
  <c r="AG35"/>
  <c r="AF35"/>
  <c r="AE35"/>
  <c r="AD35"/>
  <c r="T35"/>
  <c r="S35"/>
  <c r="R35"/>
  <c r="M35"/>
  <c r="L35"/>
  <c r="K35"/>
  <c r="AG34"/>
  <c r="AF34"/>
  <c r="AE34"/>
  <c r="AD34"/>
  <c r="R34"/>
  <c r="J34"/>
  <c r="T34" s="1"/>
  <c r="I34"/>
  <c r="S34" s="1"/>
  <c r="H34"/>
  <c r="K34" s="1"/>
  <c r="G34"/>
  <c r="F34"/>
  <c r="L34" s="1"/>
  <c r="E34"/>
  <c r="AG33"/>
  <c r="AF33"/>
  <c r="AE33"/>
  <c r="AD33"/>
  <c r="T33"/>
  <c r="S33"/>
  <c r="R33"/>
  <c r="M33"/>
  <c r="L33"/>
  <c r="K33"/>
  <c r="AG32"/>
  <c r="AF32"/>
  <c r="AE32"/>
  <c r="AD32"/>
  <c r="T32"/>
  <c r="S32"/>
  <c r="R32"/>
  <c r="M32"/>
  <c r="L32"/>
  <c r="K32"/>
  <c r="AG31"/>
  <c r="AF31"/>
  <c r="AE31"/>
  <c r="AD31"/>
  <c r="R31"/>
  <c r="J31"/>
  <c r="T31" s="1"/>
  <c r="I31"/>
  <c r="S31" s="1"/>
  <c r="H31"/>
  <c r="G31"/>
  <c r="F31"/>
  <c r="L31" s="1"/>
  <c r="E31"/>
  <c r="AG30"/>
  <c r="AF30"/>
  <c r="AE30"/>
  <c r="AD30"/>
  <c r="T30"/>
  <c r="S30"/>
  <c r="R30"/>
  <c r="M30"/>
  <c r="L30"/>
  <c r="K30"/>
  <c r="AG29"/>
  <c r="AF29"/>
  <c r="AE29"/>
  <c r="AD29"/>
  <c r="T29"/>
  <c r="S29"/>
  <c r="R29"/>
  <c r="M29"/>
  <c r="L29"/>
  <c r="K29"/>
  <c r="AG28"/>
  <c r="AF28"/>
  <c r="AE28"/>
  <c r="AD28"/>
  <c r="R28"/>
  <c r="J28"/>
  <c r="T28" s="1"/>
  <c r="I28"/>
  <c r="S28" s="1"/>
  <c r="H28"/>
  <c r="G28"/>
  <c r="G27" s="1"/>
  <c r="G24" s="1"/>
  <c r="G23" s="1"/>
  <c r="F28"/>
  <c r="L28" s="1"/>
  <c r="E28"/>
  <c r="AG27"/>
  <c r="AF27"/>
  <c r="AE27"/>
  <c r="AD27"/>
  <c r="J27"/>
  <c r="I27"/>
  <c r="S27" s="1"/>
  <c r="H27"/>
  <c r="R27" s="1"/>
  <c r="F27"/>
  <c r="E27"/>
  <c r="AG26"/>
  <c r="AF26"/>
  <c r="AE26"/>
  <c r="AD26"/>
  <c r="T26"/>
  <c r="S26"/>
  <c r="M26"/>
  <c r="L26"/>
  <c r="H26"/>
  <c r="K26" s="1"/>
  <c r="AG25"/>
  <c r="AF25"/>
  <c r="AE25"/>
  <c r="AD25"/>
  <c r="J25"/>
  <c r="J1088" s="1"/>
  <c r="I25"/>
  <c r="G25"/>
  <c r="G1088" s="1"/>
  <c r="F25"/>
  <c r="F1088" s="1"/>
  <c r="E25"/>
  <c r="E1088" s="1"/>
  <c r="AG24"/>
  <c r="AF24"/>
  <c r="AE24"/>
  <c r="AD24"/>
  <c r="I24"/>
  <c r="S24" s="1"/>
  <c r="AG23"/>
  <c r="AF23"/>
  <c r="AE23"/>
  <c r="AD23"/>
  <c r="I23"/>
  <c r="S23" s="1"/>
  <c r="AG22"/>
  <c r="AF22"/>
  <c r="AE22"/>
  <c r="AD22"/>
  <c r="T22"/>
  <c r="S22"/>
  <c r="R22"/>
  <c r="M22"/>
  <c r="L22"/>
  <c r="K22"/>
  <c r="AG21"/>
  <c r="AF21"/>
  <c r="AE21"/>
  <c r="AD21"/>
  <c r="T21"/>
  <c r="S21"/>
  <c r="R21"/>
  <c r="M21"/>
  <c r="L21"/>
  <c r="K21"/>
  <c r="AG20"/>
  <c r="AF20"/>
  <c r="AE20"/>
  <c r="AD20"/>
  <c r="T20"/>
  <c r="J20"/>
  <c r="I20"/>
  <c r="S20" s="1"/>
  <c r="H20"/>
  <c r="R20" s="1"/>
  <c r="G20"/>
  <c r="M20" s="1"/>
  <c r="F20"/>
  <c r="E20"/>
  <c r="AG19"/>
  <c r="AF19"/>
  <c r="AE19"/>
  <c r="AD19"/>
  <c r="T19"/>
  <c r="S19"/>
  <c r="M19"/>
  <c r="L19"/>
  <c r="H19"/>
  <c r="R19" s="1"/>
  <c r="AG18"/>
  <c r="AF18"/>
  <c r="AE18"/>
  <c r="AD18"/>
  <c r="T18"/>
  <c r="S18"/>
  <c r="R18"/>
  <c r="M18"/>
  <c r="L18"/>
  <c r="K18"/>
  <c r="AG17"/>
  <c r="AF17"/>
  <c r="AE17"/>
  <c r="AD17"/>
  <c r="J17"/>
  <c r="I17"/>
  <c r="S17" s="1"/>
  <c r="G17"/>
  <c r="F17"/>
  <c r="E17"/>
  <c r="AG16"/>
  <c r="AF16"/>
  <c r="AE16"/>
  <c r="AD16"/>
  <c r="T16"/>
  <c r="S16"/>
  <c r="M16"/>
  <c r="L16"/>
  <c r="H16"/>
  <c r="K16" s="1"/>
  <c r="AG15"/>
  <c r="AF15"/>
  <c r="AE15"/>
  <c r="AD15"/>
  <c r="J15"/>
  <c r="M15" s="1"/>
  <c r="I15"/>
  <c r="S15" s="1"/>
  <c r="G15"/>
  <c r="F15"/>
  <c r="E15"/>
  <c r="E14" s="1"/>
  <c r="E11" s="1"/>
  <c r="AG14"/>
  <c r="AF14"/>
  <c r="AE14"/>
  <c r="AD14"/>
  <c r="I14"/>
  <c r="S14" s="1"/>
  <c r="G14"/>
  <c r="AG13"/>
  <c r="AF13"/>
  <c r="AE13"/>
  <c r="AD13"/>
  <c r="T13"/>
  <c r="S13"/>
  <c r="R13"/>
  <c r="M13"/>
  <c r="L13"/>
  <c r="K13"/>
  <c r="AG12"/>
  <c r="AF12"/>
  <c r="AE12"/>
  <c r="AD12"/>
  <c r="K12"/>
  <c r="J12"/>
  <c r="T12" s="1"/>
  <c r="I12"/>
  <c r="H12"/>
  <c r="R12" s="1"/>
  <c r="G12"/>
  <c r="M12" s="1"/>
  <c r="F12"/>
  <c r="E12"/>
  <c r="AG11"/>
  <c r="AF11"/>
  <c r="AE11"/>
  <c r="AD11"/>
  <c r="AG10"/>
  <c r="AF10"/>
  <c r="AE10"/>
  <c r="AD10"/>
  <c r="G924" i="25"/>
  <c r="F924"/>
  <c r="E924"/>
  <c r="K919"/>
  <c r="J919"/>
  <c r="I919"/>
  <c r="K918"/>
  <c r="J918"/>
  <c r="I918"/>
  <c r="K917"/>
  <c r="J917"/>
  <c r="I917"/>
  <c r="K916"/>
  <c r="J916"/>
  <c r="I916"/>
  <c r="K915"/>
  <c r="J915"/>
  <c r="I915"/>
  <c r="K914"/>
  <c r="J914"/>
  <c r="I914"/>
  <c r="K913"/>
  <c r="J913"/>
  <c r="I913"/>
  <c r="K912"/>
  <c r="J912"/>
  <c r="I912"/>
  <c r="K911"/>
  <c r="J911"/>
  <c r="I911"/>
  <c r="K910"/>
  <c r="J910"/>
  <c r="I910"/>
  <c r="K909"/>
  <c r="J909"/>
  <c r="I909"/>
  <c r="K908"/>
  <c r="J908"/>
  <c r="I908"/>
  <c r="K907"/>
  <c r="J907"/>
  <c r="I907"/>
  <c r="K906"/>
  <c r="K920" s="1"/>
  <c r="J906"/>
  <c r="J920" s="1"/>
  <c r="I906"/>
  <c r="K903"/>
  <c r="J903"/>
  <c r="I903"/>
  <c r="X902"/>
  <c r="L902"/>
  <c r="G902"/>
  <c r="N902" s="1"/>
  <c r="F902"/>
  <c r="F901" s="1"/>
  <c r="M901" s="1"/>
  <c r="X901"/>
  <c r="G901"/>
  <c r="N901" s="1"/>
  <c r="E901"/>
  <c r="L901" s="1"/>
  <c r="X900"/>
  <c r="N900"/>
  <c r="M900"/>
  <c r="E900"/>
  <c r="L900" s="1"/>
  <c r="X899"/>
  <c r="G899"/>
  <c r="N899" s="1"/>
  <c r="F899"/>
  <c r="M899" s="1"/>
  <c r="X898"/>
  <c r="N898"/>
  <c r="M898"/>
  <c r="L898"/>
  <c r="X897"/>
  <c r="N897"/>
  <c r="G897"/>
  <c r="F897"/>
  <c r="M897" s="1"/>
  <c r="E897"/>
  <c r="L897" s="1"/>
  <c r="X896"/>
  <c r="N896"/>
  <c r="M896"/>
  <c r="L896"/>
  <c r="X895"/>
  <c r="G895"/>
  <c r="N895" s="1"/>
  <c r="F895"/>
  <c r="F892" s="1"/>
  <c r="M892" s="1"/>
  <c r="E895"/>
  <c r="L895" s="1"/>
  <c r="X894"/>
  <c r="N894"/>
  <c r="M894"/>
  <c r="L894"/>
  <c r="X893"/>
  <c r="L893"/>
  <c r="G893"/>
  <c r="N893" s="1"/>
  <c r="F893"/>
  <c r="M893" s="1"/>
  <c r="E893"/>
  <c r="X892"/>
  <c r="G892"/>
  <c r="N892" s="1"/>
  <c r="X891"/>
  <c r="N891"/>
  <c r="M891"/>
  <c r="L891"/>
  <c r="X890"/>
  <c r="G890"/>
  <c r="G889" s="1"/>
  <c r="F890"/>
  <c r="M890" s="1"/>
  <c r="E890"/>
  <c r="L890" s="1"/>
  <c r="X889"/>
  <c r="E889"/>
  <c r="L889" s="1"/>
  <c r="X888"/>
  <c r="X887"/>
  <c r="X886"/>
  <c r="N886"/>
  <c r="M886"/>
  <c r="L886"/>
  <c r="X885"/>
  <c r="G885"/>
  <c r="G884" s="1"/>
  <c r="F885"/>
  <c r="M885" s="1"/>
  <c r="E885"/>
  <c r="L885" s="1"/>
  <c r="X884"/>
  <c r="E884"/>
  <c r="L884" s="1"/>
  <c r="X883"/>
  <c r="N883"/>
  <c r="M883"/>
  <c r="L883"/>
  <c r="X882"/>
  <c r="N882"/>
  <c r="M882"/>
  <c r="L882"/>
  <c r="X881"/>
  <c r="M881"/>
  <c r="G881"/>
  <c r="N881" s="1"/>
  <c r="F881"/>
  <c r="E881"/>
  <c r="E880" s="1"/>
  <c r="X880"/>
  <c r="G880"/>
  <c r="N880" s="1"/>
  <c r="F880"/>
  <c r="M880" s="1"/>
  <c r="X879"/>
  <c r="X878"/>
  <c r="N878"/>
  <c r="M878"/>
  <c r="L878"/>
  <c r="X877"/>
  <c r="G877"/>
  <c r="N877" s="1"/>
  <c r="F877"/>
  <c r="F876" s="1"/>
  <c r="E877"/>
  <c r="L877" s="1"/>
  <c r="X876"/>
  <c r="G876"/>
  <c r="N876" s="1"/>
  <c r="E876"/>
  <c r="E875" s="1"/>
  <c r="L875" s="1"/>
  <c r="X875"/>
  <c r="X874"/>
  <c r="N874"/>
  <c r="M874"/>
  <c r="L874"/>
  <c r="X873"/>
  <c r="G873"/>
  <c r="G872" s="1"/>
  <c r="F873"/>
  <c r="M873" s="1"/>
  <c r="E873"/>
  <c r="L873" s="1"/>
  <c r="X872"/>
  <c r="F872"/>
  <c r="F871" s="1"/>
  <c r="X871"/>
  <c r="X870"/>
  <c r="X869"/>
  <c r="X868"/>
  <c r="N868"/>
  <c r="M868"/>
  <c r="L868"/>
  <c r="X867"/>
  <c r="G867"/>
  <c r="G866" s="1"/>
  <c r="N866" s="1"/>
  <c r="F867"/>
  <c r="F866" s="1"/>
  <c r="M866" s="1"/>
  <c r="E867"/>
  <c r="L867" s="1"/>
  <c r="X866"/>
  <c r="E866"/>
  <c r="L866" s="1"/>
  <c r="X865"/>
  <c r="N865"/>
  <c r="M865"/>
  <c r="L865"/>
  <c r="X864"/>
  <c r="L864"/>
  <c r="G864"/>
  <c r="N864" s="1"/>
  <c r="F864"/>
  <c r="M864" s="1"/>
  <c r="E864"/>
  <c r="E863" s="1"/>
  <c r="L863" s="1"/>
  <c r="X863"/>
  <c r="G863"/>
  <c r="N863" s="1"/>
  <c r="F863"/>
  <c r="M863" s="1"/>
  <c r="X862"/>
  <c r="N862"/>
  <c r="M862"/>
  <c r="L862"/>
  <c r="X861"/>
  <c r="N861"/>
  <c r="M861"/>
  <c r="L861"/>
  <c r="X860"/>
  <c r="G860"/>
  <c r="G859" s="1"/>
  <c r="N859" s="1"/>
  <c r="F860"/>
  <c r="F859" s="1"/>
  <c r="E860"/>
  <c r="L860" s="1"/>
  <c r="X859"/>
  <c r="E859"/>
  <c r="L859" s="1"/>
  <c r="X858"/>
  <c r="N858"/>
  <c r="M858"/>
  <c r="L858"/>
  <c r="X857"/>
  <c r="N857"/>
  <c r="M857"/>
  <c r="L857"/>
  <c r="X856"/>
  <c r="N856"/>
  <c r="M856"/>
  <c r="L856"/>
  <c r="X855"/>
  <c r="L855"/>
  <c r="G855"/>
  <c r="N855" s="1"/>
  <c r="F855"/>
  <c r="M855" s="1"/>
  <c r="E855"/>
  <c r="E854" s="1"/>
  <c r="X854"/>
  <c r="G854"/>
  <c r="G853" s="1"/>
  <c r="N853" s="1"/>
  <c r="F854"/>
  <c r="M854" s="1"/>
  <c r="X853"/>
  <c r="X852"/>
  <c r="N852"/>
  <c r="M852"/>
  <c r="L852"/>
  <c r="X851"/>
  <c r="G851"/>
  <c r="N851" s="1"/>
  <c r="F851"/>
  <c r="F850" s="1"/>
  <c r="M850" s="1"/>
  <c r="E851"/>
  <c r="E850" s="1"/>
  <c r="L850" s="1"/>
  <c r="X850"/>
  <c r="G850"/>
  <c r="N850" s="1"/>
  <c r="X849"/>
  <c r="N849"/>
  <c r="M849"/>
  <c r="L849"/>
  <c r="X848"/>
  <c r="G848"/>
  <c r="G847" s="1"/>
  <c r="N847" s="1"/>
  <c r="F848"/>
  <c r="M848" s="1"/>
  <c r="E848"/>
  <c r="L848" s="1"/>
  <c r="X847"/>
  <c r="F847"/>
  <c r="M847" s="1"/>
  <c r="X846"/>
  <c r="N846"/>
  <c r="M846"/>
  <c r="L846"/>
  <c r="X845"/>
  <c r="N845"/>
  <c r="G845"/>
  <c r="F845"/>
  <c r="F844" s="1"/>
  <c r="M844" s="1"/>
  <c r="E845"/>
  <c r="E844" s="1"/>
  <c r="L844" s="1"/>
  <c r="X844"/>
  <c r="G844"/>
  <c r="N844" s="1"/>
  <c r="X843"/>
  <c r="N843"/>
  <c r="M843"/>
  <c r="L843"/>
  <c r="X842"/>
  <c r="G842"/>
  <c r="N842" s="1"/>
  <c r="F842"/>
  <c r="M842" s="1"/>
  <c r="E842"/>
  <c r="L842" s="1"/>
  <c r="X841"/>
  <c r="N841"/>
  <c r="M841"/>
  <c r="L841"/>
  <c r="X840"/>
  <c r="N840"/>
  <c r="G840"/>
  <c r="G952" s="1"/>
  <c r="F840"/>
  <c r="F839" s="1"/>
  <c r="E840"/>
  <c r="L840" s="1"/>
  <c r="X839"/>
  <c r="X838"/>
  <c r="X837"/>
  <c r="N837"/>
  <c r="M837"/>
  <c r="L837"/>
  <c r="X836"/>
  <c r="G836"/>
  <c r="G835" s="1"/>
  <c r="N835" s="1"/>
  <c r="F836"/>
  <c r="M836" s="1"/>
  <c r="E836"/>
  <c r="L836" s="1"/>
  <c r="X835"/>
  <c r="X834"/>
  <c r="N834"/>
  <c r="M834"/>
  <c r="L834"/>
  <c r="X833"/>
  <c r="G833"/>
  <c r="N833" s="1"/>
  <c r="F833"/>
  <c r="F832" s="1"/>
  <c r="M832" s="1"/>
  <c r="E833"/>
  <c r="E832" s="1"/>
  <c r="L832" s="1"/>
  <c r="X832"/>
  <c r="G832"/>
  <c r="N832" s="1"/>
  <c r="X831"/>
  <c r="N831"/>
  <c r="M831"/>
  <c r="L831"/>
  <c r="X830"/>
  <c r="G830"/>
  <c r="G829" s="1"/>
  <c r="F830"/>
  <c r="M830" s="1"/>
  <c r="E830"/>
  <c r="L830" s="1"/>
  <c r="X829"/>
  <c r="X828"/>
  <c r="N828"/>
  <c r="M828"/>
  <c r="L828"/>
  <c r="X827"/>
  <c r="N827"/>
  <c r="G827"/>
  <c r="F827"/>
  <c r="F826" s="1"/>
  <c r="E827"/>
  <c r="E826" s="1"/>
  <c r="X826"/>
  <c r="G826"/>
  <c r="N826" s="1"/>
  <c r="X825"/>
  <c r="X824"/>
  <c r="X823"/>
  <c r="N823"/>
  <c r="M823"/>
  <c r="L823"/>
  <c r="X822"/>
  <c r="M822"/>
  <c r="G822"/>
  <c r="G821" s="1"/>
  <c r="F822"/>
  <c r="F821" s="1"/>
  <c r="E822"/>
  <c r="E821" s="1"/>
  <c r="X821"/>
  <c r="X820"/>
  <c r="X819"/>
  <c r="X818"/>
  <c r="X817"/>
  <c r="N817"/>
  <c r="M817"/>
  <c r="L817"/>
  <c r="X816"/>
  <c r="L816"/>
  <c r="G816"/>
  <c r="N816" s="1"/>
  <c r="F816"/>
  <c r="F815" s="1"/>
  <c r="M815" s="1"/>
  <c r="E816"/>
  <c r="E815" s="1"/>
  <c r="L815" s="1"/>
  <c r="X815"/>
  <c r="G815"/>
  <c r="N815" s="1"/>
  <c r="X814"/>
  <c r="N814"/>
  <c r="M814"/>
  <c r="L814"/>
  <c r="X813"/>
  <c r="L813"/>
  <c r="G813"/>
  <c r="G812" s="1"/>
  <c r="F813"/>
  <c r="F812" s="1"/>
  <c r="E813"/>
  <c r="X812"/>
  <c r="E812"/>
  <c r="E811" s="1"/>
  <c r="X811"/>
  <c r="X810"/>
  <c r="X809"/>
  <c r="N809"/>
  <c r="M809"/>
  <c r="L809"/>
  <c r="X808"/>
  <c r="L808"/>
  <c r="G808"/>
  <c r="G807" s="1"/>
  <c r="F808"/>
  <c r="M808" s="1"/>
  <c r="E808"/>
  <c r="E807" s="1"/>
  <c r="X807"/>
  <c r="F807"/>
  <c r="F806" s="1"/>
  <c r="X806"/>
  <c r="X805"/>
  <c r="X804"/>
  <c r="N804"/>
  <c r="M804"/>
  <c r="L804"/>
  <c r="X803"/>
  <c r="G803"/>
  <c r="G802" s="1"/>
  <c r="N802" s="1"/>
  <c r="F803"/>
  <c r="M803" s="1"/>
  <c r="E803"/>
  <c r="E802" s="1"/>
  <c r="L802" s="1"/>
  <c r="X802"/>
  <c r="F802"/>
  <c r="M802" s="1"/>
  <c r="X801"/>
  <c r="N801"/>
  <c r="M801"/>
  <c r="L801"/>
  <c r="X800"/>
  <c r="N800"/>
  <c r="M800"/>
  <c r="G800"/>
  <c r="F800"/>
  <c r="F799" s="1"/>
  <c r="M799" s="1"/>
  <c r="E800"/>
  <c r="E799" s="1"/>
  <c r="L799" s="1"/>
  <c r="X799"/>
  <c r="G799"/>
  <c r="N799" s="1"/>
  <c r="X798"/>
  <c r="N798"/>
  <c r="M798"/>
  <c r="L798"/>
  <c r="X797"/>
  <c r="N797"/>
  <c r="M797"/>
  <c r="L797"/>
  <c r="X796"/>
  <c r="N796"/>
  <c r="M796"/>
  <c r="L796"/>
  <c r="X795"/>
  <c r="N795"/>
  <c r="M795"/>
  <c r="L795"/>
  <c r="X794"/>
  <c r="G794"/>
  <c r="G793" s="1"/>
  <c r="N793" s="1"/>
  <c r="F794"/>
  <c r="M794" s="1"/>
  <c r="E794"/>
  <c r="E793" s="1"/>
  <c r="L793" s="1"/>
  <c r="X793"/>
  <c r="F793"/>
  <c r="M793" s="1"/>
  <c r="X792"/>
  <c r="N792"/>
  <c r="M792"/>
  <c r="L792"/>
  <c r="X791"/>
  <c r="N791"/>
  <c r="M791"/>
  <c r="L791"/>
  <c r="X790"/>
  <c r="N790"/>
  <c r="M790"/>
  <c r="L790"/>
  <c r="X789"/>
  <c r="N789"/>
  <c r="M789"/>
  <c r="L789"/>
  <c r="X788"/>
  <c r="M788"/>
  <c r="G788"/>
  <c r="N788" s="1"/>
  <c r="F788"/>
  <c r="E788"/>
  <c r="E787" s="1"/>
  <c r="X787"/>
  <c r="F787"/>
  <c r="M787" s="1"/>
  <c r="X786"/>
  <c r="X785"/>
  <c r="N785"/>
  <c r="M785"/>
  <c r="L785"/>
  <c r="X784"/>
  <c r="N784"/>
  <c r="L784"/>
  <c r="G784"/>
  <c r="F784"/>
  <c r="F783" s="1"/>
  <c r="M783" s="1"/>
  <c r="E784"/>
  <c r="X783"/>
  <c r="G783"/>
  <c r="N783" s="1"/>
  <c r="E783"/>
  <c r="L783" s="1"/>
  <c r="X782"/>
  <c r="N782"/>
  <c r="M782"/>
  <c r="L782"/>
  <c r="X781"/>
  <c r="G781"/>
  <c r="N781" s="1"/>
  <c r="F781"/>
  <c r="M781" s="1"/>
  <c r="E781"/>
  <c r="L781" s="1"/>
  <c r="X780"/>
  <c r="G780"/>
  <c r="N780" s="1"/>
  <c r="X779"/>
  <c r="N779"/>
  <c r="M779"/>
  <c r="L779"/>
  <c r="X778"/>
  <c r="L778"/>
  <c r="G778"/>
  <c r="G777" s="1"/>
  <c r="F778"/>
  <c r="F777" s="1"/>
  <c r="E778"/>
  <c r="X777"/>
  <c r="E777"/>
  <c r="X776"/>
  <c r="X775"/>
  <c r="N775"/>
  <c r="M775"/>
  <c r="L775"/>
  <c r="X774"/>
  <c r="M774"/>
  <c r="G774"/>
  <c r="G773" s="1"/>
  <c r="N773" s="1"/>
  <c r="F774"/>
  <c r="F773" s="1"/>
  <c r="M773" s="1"/>
  <c r="E774"/>
  <c r="L774" s="1"/>
  <c r="X773"/>
  <c r="X772"/>
  <c r="N772"/>
  <c r="M772"/>
  <c r="L772"/>
  <c r="X771"/>
  <c r="G771"/>
  <c r="N771" s="1"/>
  <c r="F771"/>
  <c r="M771" s="1"/>
  <c r="E771"/>
  <c r="E770" s="1"/>
  <c r="L770" s="1"/>
  <c r="X770"/>
  <c r="F770"/>
  <c r="M770" s="1"/>
  <c r="X769"/>
  <c r="N769"/>
  <c r="M769"/>
  <c r="L769"/>
  <c r="X768"/>
  <c r="G768"/>
  <c r="G765" s="1"/>
  <c r="N765" s="1"/>
  <c r="F768"/>
  <c r="M768" s="1"/>
  <c r="E768"/>
  <c r="L768" s="1"/>
  <c r="X767"/>
  <c r="N767"/>
  <c r="M767"/>
  <c r="L767"/>
  <c r="X766"/>
  <c r="N766"/>
  <c r="L766"/>
  <c r="G766"/>
  <c r="F766"/>
  <c r="F765" s="1"/>
  <c r="M765" s="1"/>
  <c r="E766"/>
  <c r="E765" s="1"/>
  <c r="L765" s="1"/>
  <c r="X765"/>
  <c r="X764"/>
  <c r="N764"/>
  <c r="M764"/>
  <c r="L764"/>
  <c r="X763"/>
  <c r="N763"/>
  <c r="L763"/>
  <c r="G763"/>
  <c r="F763"/>
  <c r="M763" s="1"/>
  <c r="E763"/>
  <c r="X762"/>
  <c r="N762"/>
  <c r="M762"/>
  <c r="L762"/>
  <c r="X761"/>
  <c r="G761"/>
  <c r="F761"/>
  <c r="M761" s="1"/>
  <c r="E761"/>
  <c r="L761" s="1"/>
  <c r="X760"/>
  <c r="N760"/>
  <c r="M760"/>
  <c r="L760"/>
  <c r="X759"/>
  <c r="G759"/>
  <c r="N759" s="1"/>
  <c r="F759"/>
  <c r="E759"/>
  <c r="L759" s="1"/>
  <c r="X758"/>
  <c r="E758"/>
  <c r="L758" s="1"/>
  <c r="X757"/>
  <c r="N757"/>
  <c r="M757"/>
  <c r="L757"/>
  <c r="X756"/>
  <c r="N756"/>
  <c r="M756"/>
  <c r="L756"/>
  <c r="X755"/>
  <c r="G755"/>
  <c r="N755" s="1"/>
  <c r="F755"/>
  <c r="M755" s="1"/>
  <c r="E755"/>
  <c r="L755" s="1"/>
  <c r="X754"/>
  <c r="G754"/>
  <c r="N754" s="1"/>
  <c r="X753"/>
  <c r="N753"/>
  <c r="M753"/>
  <c r="L753"/>
  <c r="X752"/>
  <c r="L752"/>
  <c r="G752"/>
  <c r="N752" s="1"/>
  <c r="F752"/>
  <c r="F749" s="1"/>
  <c r="E752"/>
  <c r="X751"/>
  <c r="N751"/>
  <c r="M751"/>
  <c r="L751"/>
  <c r="X750"/>
  <c r="M750"/>
  <c r="G750"/>
  <c r="N750" s="1"/>
  <c r="F750"/>
  <c r="E750"/>
  <c r="E749" s="1"/>
  <c r="X749"/>
  <c r="X748"/>
  <c r="X747"/>
  <c r="X746"/>
  <c r="X745"/>
  <c r="N745"/>
  <c r="M745"/>
  <c r="L745"/>
  <c r="X744"/>
  <c r="G744"/>
  <c r="N744" s="1"/>
  <c r="F744"/>
  <c r="M744" s="1"/>
  <c r="E744"/>
  <c r="L744" s="1"/>
  <c r="X743"/>
  <c r="G743"/>
  <c r="N743" s="1"/>
  <c r="X742"/>
  <c r="N742"/>
  <c r="M742"/>
  <c r="L742"/>
  <c r="X741"/>
  <c r="L741"/>
  <c r="G741"/>
  <c r="N741" s="1"/>
  <c r="F741"/>
  <c r="F740" s="1"/>
  <c r="E741"/>
  <c r="X740"/>
  <c r="G740"/>
  <c r="N740" s="1"/>
  <c r="E740"/>
  <c r="E739" s="1"/>
  <c r="X739"/>
  <c r="X738"/>
  <c r="X737"/>
  <c r="N737"/>
  <c r="M737"/>
  <c r="L737"/>
  <c r="X736"/>
  <c r="L736"/>
  <c r="G736"/>
  <c r="N736" s="1"/>
  <c r="F736"/>
  <c r="M736" s="1"/>
  <c r="E736"/>
  <c r="X735"/>
  <c r="G735"/>
  <c r="G734" s="1"/>
  <c r="E735"/>
  <c r="L735" s="1"/>
  <c r="X734"/>
  <c r="X733"/>
  <c r="X732"/>
  <c r="N732"/>
  <c r="M732"/>
  <c r="L732"/>
  <c r="X731"/>
  <c r="N731"/>
  <c r="M731"/>
  <c r="L731"/>
  <c r="X730"/>
  <c r="G730"/>
  <c r="N730" s="1"/>
  <c r="F730"/>
  <c r="M730" s="1"/>
  <c r="E730"/>
  <c r="L730" s="1"/>
  <c r="X729"/>
  <c r="F729"/>
  <c r="M729" s="1"/>
  <c r="X728"/>
  <c r="N728"/>
  <c r="M728"/>
  <c r="L728"/>
  <c r="X727"/>
  <c r="N727"/>
  <c r="M727"/>
  <c r="L727"/>
  <c r="X726"/>
  <c r="N726"/>
  <c r="M726"/>
  <c r="L726"/>
  <c r="X725"/>
  <c r="G725"/>
  <c r="N725" s="1"/>
  <c r="F725"/>
  <c r="M725" s="1"/>
  <c r="E725"/>
  <c r="L725" s="1"/>
  <c r="X724"/>
  <c r="F724"/>
  <c r="M724" s="1"/>
  <c r="X723"/>
  <c r="N723"/>
  <c r="M723"/>
  <c r="L723"/>
  <c r="X722"/>
  <c r="G722"/>
  <c r="N722" s="1"/>
  <c r="F722"/>
  <c r="M722" s="1"/>
  <c r="E722"/>
  <c r="L722" s="1"/>
  <c r="X721"/>
  <c r="N721"/>
  <c r="M721"/>
  <c r="L721"/>
  <c r="X720"/>
  <c r="L720"/>
  <c r="G720"/>
  <c r="G719" s="1"/>
  <c r="F720"/>
  <c r="M720" s="1"/>
  <c r="E720"/>
  <c r="X719"/>
  <c r="E719"/>
  <c r="L719" s="1"/>
  <c r="X718"/>
  <c r="X717"/>
  <c r="N717"/>
  <c r="M717"/>
  <c r="L717"/>
  <c r="X716"/>
  <c r="M716"/>
  <c r="G716"/>
  <c r="N716" s="1"/>
  <c r="F716"/>
  <c r="E716"/>
  <c r="E715" s="1"/>
  <c r="X715"/>
  <c r="F715"/>
  <c r="M715" s="1"/>
  <c r="X714"/>
  <c r="X713"/>
  <c r="N713"/>
  <c r="M713"/>
  <c r="L713"/>
  <c r="X712"/>
  <c r="L712"/>
  <c r="G712"/>
  <c r="N712" s="1"/>
  <c r="F712"/>
  <c r="M712" s="1"/>
  <c r="E712"/>
  <c r="E711" s="1"/>
  <c r="X711"/>
  <c r="G711"/>
  <c r="N711" s="1"/>
  <c r="F711"/>
  <c r="M711" s="1"/>
  <c r="X710"/>
  <c r="X709"/>
  <c r="N709"/>
  <c r="M709"/>
  <c r="L709"/>
  <c r="X708"/>
  <c r="M708"/>
  <c r="G708"/>
  <c r="G941" s="1"/>
  <c r="F708"/>
  <c r="E708"/>
  <c r="L708" s="1"/>
  <c r="X707"/>
  <c r="G707"/>
  <c r="N707" s="1"/>
  <c r="F707"/>
  <c r="M707" s="1"/>
  <c r="X706"/>
  <c r="N706"/>
  <c r="M706"/>
  <c r="L706"/>
  <c r="X705"/>
  <c r="G705"/>
  <c r="N705" s="1"/>
  <c r="F705"/>
  <c r="M705" s="1"/>
  <c r="E705"/>
  <c r="L705" s="1"/>
  <c r="X704"/>
  <c r="F704"/>
  <c r="M704" s="1"/>
  <c r="X703"/>
  <c r="N703"/>
  <c r="M703"/>
  <c r="L703"/>
  <c r="X702"/>
  <c r="N702"/>
  <c r="M702"/>
  <c r="G702"/>
  <c r="G701" s="1"/>
  <c r="N701" s="1"/>
  <c r="F702"/>
  <c r="F701" s="1"/>
  <c r="M701" s="1"/>
  <c r="E702"/>
  <c r="L702" s="1"/>
  <c r="X701"/>
  <c r="X700"/>
  <c r="N700"/>
  <c r="M700"/>
  <c r="L700"/>
  <c r="X699"/>
  <c r="M699"/>
  <c r="L699"/>
  <c r="G699"/>
  <c r="N699" s="1"/>
  <c r="F699"/>
  <c r="E699"/>
  <c r="X698"/>
  <c r="N698"/>
  <c r="M698"/>
  <c r="L698"/>
  <c r="X697"/>
  <c r="N697"/>
  <c r="G697"/>
  <c r="F697"/>
  <c r="M697" s="1"/>
  <c r="E697"/>
  <c r="L697" s="1"/>
  <c r="X696"/>
  <c r="N696"/>
  <c r="M696"/>
  <c r="L696"/>
  <c r="X695"/>
  <c r="M695"/>
  <c r="G695"/>
  <c r="G694" s="1"/>
  <c r="N694" s="1"/>
  <c r="F695"/>
  <c r="E695"/>
  <c r="L695" s="1"/>
  <c r="X694"/>
  <c r="X693"/>
  <c r="N693"/>
  <c r="M693"/>
  <c r="L693"/>
  <c r="X692"/>
  <c r="L692"/>
  <c r="G692"/>
  <c r="N692" s="1"/>
  <c r="F692"/>
  <c r="F942" s="1"/>
  <c r="E692"/>
  <c r="E691" s="1"/>
  <c r="X691"/>
  <c r="X690"/>
  <c r="X689"/>
  <c r="X688"/>
  <c r="X687"/>
  <c r="N687"/>
  <c r="M687"/>
  <c r="L687"/>
  <c r="X686"/>
  <c r="N686"/>
  <c r="G686"/>
  <c r="G685" s="1"/>
  <c r="N685" s="1"/>
  <c r="F686"/>
  <c r="M686" s="1"/>
  <c r="E686"/>
  <c r="L686" s="1"/>
  <c r="X685"/>
  <c r="X684"/>
  <c r="N684"/>
  <c r="M684"/>
  <c r="L684"/>
  <c r="X683"/>
  <c r="N683"/>
  <c r="M683"/>
  <c r="L683"/>
  <c r="X682"/>
  <c r="M682"/>
  <c r="G682"/>
  <c r="N682" s="1"/>
  <c r="F682"/>
  <c r="E682"/>
  <c r="E681" s="1"/>
  <c r="X681"/>
  <c r="G681"/>
  <c r="N681" s="1"/>
  <c r="F681"/>
  <c r="M681" s="1"/>
  <c r="X680"/>
  <c r="X679"/>
  <c r="N679"/>
  <c r="M679"/>
  <c r="L679"/>
  <c r="X678"/>
  <c r="N678"/>
  <c r="M678"/>
  <c r="G678"/>
  <c r="F678"/>
  <c r="F677" s="1"/>
  <c r="M677" s="1"/>
  <c r="E678"/>
  <c r="L678" s="1"/>
  <c r="X677"/>
  <c r="G677"/>
  <c r="N677" s="1"/>
  <c r="X676"/>
  <c r="N676"/>
  <c r="M676"/>
  <c r="L676"/>
  <c r="X675"/>
  <c r="G675"/>
  <c r="N675" s="1"/>
  <c r="F675"/>
  <c r="M675" s="1"/>
  <c r="E675"/>
  <c r="E674" s="1"/>
  <c r="L674" s="1"/>
  <c r="X674"/>
  <c r="F674"/>
  <c r="M674" s="1"/>
  <c r="X673"/>
  <c r="N673"/>
  <c r="M673"/>
  <c r="L673"/>
  <c r="X672"/>
  <c r="N672"/>
  <c r="M672"/>
  <c r="G672"/>
  <c r="F672"/>
  <c r="E672"/>
  <c r="L672" s="1"/>
  <c r="X671"/>
  <c r="N671"/>
  <c r="M671"/>
  <c r="L671"/>
  <c r="X670"/>
  <c r="L670"/>
  <c r="G670"/>
  <c r="N670" s="1"/>
  <c r="F670"/>
  <c r="M670" s="1"/>
  <c r="E670"/>
  <c r="X669"/>
  <c r="N669"/>
  <c r="M669"/>
  <c r="L669"/>
  <c r="X668"/>
  <c r="G668"/>
  <c r="N668" s="1"/>
  <c r="F668"/>
  <c r="M668" s="1"/>
  <c r="E668"/>
  <c r="L668" s="1"/>
  <c r="X667"/>
  <c r="F667"/>
  <c r="M667" s="1"/>
  <c r="X666"/>
  <c r="X665"/>
  <c r="N665"/>
  <c r="M665"/>
  <c r="L665"/>
  <c r="X664"/>
  <c r="L664"/>
  <c r="G664"/>
  <c r="N664" s="1"/>
  <c r="F664"/>
  <c r="M664" s="1"/>
  <c r="E664"/>
  <c r="E663" s="1"/>
  <c r="X663"/>
  <c r="G663"/>
  <c r="N663" s="1"/>
  <c r="F663"/>
  <c r="M663" s="1"/>
  <c r="X662"/>
  <c r="F662"/>
  <c r="M662" s="1"/>
  <c r="X661"/>
  <c r="X660"/>
  <c r="X659"/>
  <c r="N659"/>
  <c r="M659"/>
  <c r="L659"/>
  <c r="X658"/>
  <c r="N658"/>
  <c r="M658"/>
  <c r="L658"/>
  <c r="X657"/>
  <c r="L657"/>
  <c r="G657"/>
  <c r="N657" s="1"/>
  <c r="F657"/>
  <c r="M657" s="1"/>
  <c r="E657"/>
  <c r="X656"/>
  <c r="N656"/>
  <c r="M656"/>
  <c r="L656"/>
  <c r="X655"/>
  <c r="G655"/>
  <c r="N655" s="1"/>
  <c r="F655"/>
  <c r="M655" s="1"/>
  <c r="E655"/>
  <c r="L655" s="1"/>
  <c r="X654"/>
  <c r="N654"/>
  <c r="M654"/>
  <c r="L654"/>
  <c r="X653"/>
  <c r="M653"/>
  <c r="G653"/>
  <c r="N653" s="1"/>
  <c r="F653"/>
  <c r="E653"/>
  <c r="L653" s="1"/>
  <c r="X652"/>
  <c r="N652"/>
  <c r="M652"/>
  <c r="L652"/>
  <c r="X651"/>
  <c r="M651"/>
  <c r="G651"/>
  <c r="N651" s="1"/>
  <c r="F651"/>
  <c r="E651"/>
  <c r="E650" s="1"/>
  <c r="L650" s="1"/>
  <c r="X650"/>
  <c r="X649"/>
  <c r="N649"/>
  <c r="M649"/>
  <c r="L649"/>
  <c r="X648"/>
  <c r="N648"/>
  <c r="G648"/>
  <c r="G647" s="1"/>
  <c r="F648"/>
  <c r="M648" s="1"/>
  <c r="E648"/>
  <c r="L648" s="1"/>
  <c r="X647"/>
  <c r="X646"/>
  <c r="X645"/>
  <c r="X644"/>
  <c r="N644"/>
  <c r="M644"/>
  <c r="L644"/>
  <c r="X643"/>
  <c r="G643"/>
  <c r="G642" s="1"/>
  <c r="N642" s="1"/>
  <c r="F643"/>
  <c r="M643" s="1"/>
  <c r="E643"/>
  <c r="L643" s="1"/>
  <c r="X642"/>
  <c r="X641"/>
  <c r="N641"/>
  <c r="M641"/>
  <c r="L641"/>
  <c r="X640"/>
  <c r="M640"/>
  <c r="G640"/>
  <c r="N640" s="1"/>
  <c r="F640"/>
  <c r="E640"/>
  <c r="E639" s="1"/>
  <c r="L639" s="1"/>
  <c r="X639"/>
  <c r="G639"/>
  <c r="N639" s="1"/>
  <c r="F639"/>
  <c r="M639" s="1"/>
  <c r="X638"/>
  <c r="N638"/>
  <c r="M638"/>
  <c r="L638"/>
  <c r="X637"/>
  <c r="G637"/>
  <c r="G636" s="1"/>
  <c r="F637"/>
  <c r="M637" s="1"/>
  <c r="E637"/>
  <c r="L637" s="1"/>
  <c r="X636"/>
  <c r="X635"/>
  <c r="X634"/>
  <c r="X633"/>
  <c r="N633"/>
  <c r="M633"/>
  <c r="L633"/>
  <c r="X632"/>
  <c r="G632"/>
  <c r="G631" s="1"/>
  <c r="N631" s="1"/>
  <c r="F632"/>
  <c r="M632" s="1"/>
  <c r="E632"/>
  <c r="L632" s="1"/>
  <c r="X631"/>
  <c r="E631"/>
  <c r="L631" s="1"/>
  <c r="X630"/>
  <c r="N630"/>
  <c r="M630"/>
  <c r="L630"/>
  <c r="X629"/>
  <c r="N629"/>
  <c r="M629"/>
  <c r="L629"/>
  <c r="X628"/>
  <c r="L628"/>
  <c r="G628"/>
  <c r="N628" s="1"/>
  <c r="F628"/>
  <c r="M628" s="1"/>
  <c r="E628"/>
  <c r="E627" s="1"/>
  <c r="X627"/>
  <c r="G627"/>
  <c r="N627" s="1"/>
  <c r="F627"/>
  <c r="M627" s="1"/>
  <c r="X626"/>
  <c r="X625"/>
  <c r="N625"/>
  <c r="M625"/>
  <c r="L625"/>
  <c r="X624"/>
  <c r="N624"/>
  <c r="M624"/>
  <c r="G624"/>
  <c r="F624"/>
  <c r="F623" s="1"/>
  <c r="E624"/>
  <c r="L624" s="1"/>
  <c r="X623"/>
  <c r="G623"/>
  <c r="N623" s="1"/>
  <c r="X622"/>
  <c r="G622"/>
  <c r="N622" s="1"/>
  <c r="X621"/>
  <c r="X620"/>
  <c r="N620"/>
  <c r="M620"/>
  <c r="L620"/>
  <c r="X619"/>
  <c r="N619"/>
  <c r="M619"/>
  <c r="L619"/>
  <c r="X618"/>
  <c r="N618"/>
  <c r="M618"/>
  <c r="L618"/>
  <c r="X617"/>
  <c r="M617"/>
  <c r="G617"/>
  <c r="N617" s="1"/>
  <c r="F617"/>
  <c r="F616" s="1"/>
  <c r="E617"/>
  <c r="L617" s="1"/>
  <c r="X616"/>
  <c r="G616"/>
  <c r="N616" s="1"/>
  <c r="X615"/>
  <c r="X614"/>
  <c r="X613"/>
  <c r="X612"/>
  <c r="N612"/>
  <c r="M612"/>
  <c r="L612"/>
  <c r="X611"/>
  <c r="G611"/>
  <c r="G610" s="1"/>
  <c r="N610" s="1"/>
  <c r="F611"/>
  <c r="M611" s="1"/>
  <c r="E611"/>
  <c r="L611" s="1"/>
  <c r="X610"/>
  <c r="E610"/>
  <c r="L610" s="1"/>
  <c r="X609"/>
  <c r="N609"/>
  <c r="M609"/>
  <c r="L609"/>
  <c r="X608"/>
  <c r="G608"/>
  <c r="N608" s="1"/>
  <c r="F608"/>
  <c r="M608" s="1"/>
  <c r="E608"/>
  <c r="E607" s="1"/>
  <c r="X607"/>
  <c r="X606"/>
  <c r="X605"/>
  <c r="X604"/>
  <c r="N604"/>
  <c r="M604"/>
  <c r="L604"/>
  <c r="X603"/>
  <c r="G603"/>
  <c r="N603" s="1"/>
  <c r="F603"/>
  <c r="M603" s="1"/>
  <c r="E603"/>
  <c r="E602" s="1"/>
  <c r="L602" s="1"/>
  <c r="X602"/>
  <c r="F602"/>
  <c r="M602" s="1"/>
  <c r="X601"/>
  <c r="N601"/>
  <c r="M601"/>
  <c r="L601"/>
  <c r="X600"/>
  <c r="N600"/>
  <c r="M600"/>
  <c r="L600"/>
  <c r="X599"/>
  <c r="G599"/>
  <c r="G598" s="1"/>
  <c r="N598" s="1"/>
  <c r="F599"/>
  <c r="M599" s="1"/>
  <c r="E599"/>
  <c r="L599" s="1"/>
  <c r="X598"/>
  <c r="X597"/>
  <c r="N597"/>
  <c r="M597"/>
  <c r="L597"/>
  <c r="X596"/>
  <c r="M596"/>
  <c r="G596"/>
  <c r="N596" s="1"/>
  <c r="F596"/>
  <c r="E596"/>
  <c r="E593" s="1"/>
  <c r="X595"/>
  <c r="N595"/>
  <c r="M595"/>
  <c r="L595"/>
  <c r="X594"/>
  <c r="G594"/>
  <c r="N594" s="1"/>
  <c r="F594"/>
  <c r="M594" s="1"/>
  <c r="E594"/>
  <c r="L594" s="1"/>
  <c r="X593"/>
  <c r="G593"/>
  <c r="X592"/>
  <c r="X591"/>
  <c r="N591"/>
  <c r="M591"/>
  <c r="L591"/>
  <c r="X590"/>
  <c r="G590"/>
  <c r="G937" s="1"/>
  <c r="F590"/>
  <c r="F937" s="1"/>
  <c r="E590"/>
  <c r="E589" s="1"/>
  <c r="L589" s="1"/>
  <c r="X589"/>
  <c r="F589"/>
  <c r="M589" s="1"/>
  <c r="X588"/>
  <c r="N588"/>
  <c r="M588"/>
  <c r="L588"/>
  <c r="X587"/>
  <c r="G587"/>
  <c r="N587" s="1"/>
  <c r="F587"/>
  <c r="M587" s="1"/>
  <c r="E587"/>
  <c r="L587" s="1"/>
  <c r="X586"/>
  <c r="N586"/>
  <c r="M586"/>
  <c r="L586"/>
  <c r="X585"/>
  <c r="L585"/>
  <c r="G585"/>
  <c r="N585" s="1"/>
  <c r="F585"/>
  <c r="M585" s="1"/>
  <c r="E585"/>
  <c r="X584"/>
  <c r="N584"/>
  <c r="M584"/>
  <c r="L584"/>
  <c r="X583"/>
  <c r="M583"/>
  <c r="G583"/>
  <c r="N583" s="1"/>
  <c r="F583"/>
  <c r="E583"/>
  <c r="L583" s="1"/>
  <c r="X582"/>
  <c r="N582"/>
  <c r="M582"/>
  <c r="L582"/>
  <c r="X581"/>
  <c r="G581"/>
  <c r="N581" s="1"/>
  <c r="F581"/>
  <c r="M581" s="1"/>
  <c r="E581"/>
  <c r="L581" s="1"/>
  <c r="X580"/>
  <c r="G580"/>
  <c r="N580" s="1"/>
  <c r="X579"/>
  <c r="N579"/>
  <c r="M579"/>
  <c r="L579"/>
  <c r="X578"/>
  <c r="L578"/>
  <c r="G578"/>
  <c r="N578" s="1"/>
  <c r="F578"/>
  <c r="F577" s="1"/>
  <c r="M577" s="1"/>
  <c r="E578"/>
  <c r="X577"/>
  <c r="G577"/>
  <c r="N577" s="1"/>
  <c r="E577"/>
  <c r="L577" s="1"/>
  <c r="X576"/>
  <c r="N576"/>
  <c r="M576"/>
  <c r="L576"/>
  <c r="X575"/>
  <c r="N575"/>
  <c r="G575"/>
  <c r="F575"/>
  <c r="M575" s="1"/>
  <c r="E575"/>
  <c r="L575" s="1"/>
  <c r="X574"/>
  <c r="G574"/>
  <c r="N574" s="1"/>
  <c r="X573"/>
  <c r="N573"/>
  <c r="M573"/>
  <c r="L573"/>
  <c r="X572"/>
  <c r="N572"/>
  <c r="L572"/>
  <c r="G572"/>
  <c r="F572"/>
  <c r="F571" s="1"/>
  <c r="E572"/>
  <c r="X571"/>
  <c r="G571"/>
  <c r="N571" s="1"/>
  <c r="E571"/>
  <c r="X570"/>
  <c r="X569"/>
  <c r="X568"/>
  <c r="X567"/>
  <c r="N567"/>
  <c r="M567"/>
  <c r="L567"/>
  <c r="X566"/>
  <c r="G566"/>
  <c r="N566" s="1"/>
  <c r="F566"/>
  <c r="M566" s="1"/>
  <c r="E566"/>
  <c r="E565" s="1"/>
  <c r="L565" s="1"/>
  <c r="X565"/>
  <c r="F565"/>
  <c r="M565" s="1"/>
  <c r="X564"/>
  <c r="N564"/>
  <c r="M564"/>
  <c r="L564"/>
  <c r="X563"/>
  <c r="N563"/>
  <c r="M563"/>
  <c r="L563"/>
  <c r="X562"/>
  <c r="M562"/>
  <c r="G562"/>
  <c r="N562" s="1"/>
  <c r="F562"/>
  <c r="E562"/>
  <c r="L562" s="1"/>
  <c r="X561"/>
  <c r="N561"/>
  <c r="M561"/>
  <c r="L561"/>
  <c r="X560"/>
  <c r="G560"/>
  <c r="G935" s="1"/>
  <c r="F560"/>
  <c r="F935" s="1"/>
  <c r="E560"/>
  <c r="E935" s="1"/>
  <c r="X559"/>
  <c r="N559"/>
  <c r="M559"/>
  <c r="L559"/>
  <c r="X558"/>
  <c r="M558"/>
  <c r="G558"/>
  <c r="G944" s="1"/>
  <c r="F558"/>
  <c r="F944" s="1"/>
  <c r="E558"/>
  <c r="E944" s="1"/>
  <c r="X557"/>
  <c r="N557"/>
  <c r="M557"/>
  <c r="L557"/>
  <c r="X556"/>
  <c r="N556"/>
  <c r="G556"/>
  <c r="G931" s="1"/>
  <c r="F556"/>
  <c r="M556" s="1"/>
  <c r="E556"/>
  <c r="E931" s="1"/>
  <c r="X555"/>
  <c r="N555"/>
  <c r="M555"/>
  <c r="L555"/>
  <c r="X554"/>
  <c r="G554"/>
  <c r="G940" s="1"/>
  <c r="F554"/>
  <c r="F940" s="1"/>
  <c r="E554"/>
  <c r="L554" s="1"/>
  <c r="X553"/>
  <c r="X552"/>
  <c r="X551"/>
  <c r="N551"/>
  <c r="M551"/>
  <c r="L551"/>
  <c r="X550"/>
  <c r="L550"/>
  <c r="G550"/>
  <c r="N550" s="1"/>
  <c r="F550"/>
  <c r="M550" s="1"/>
  <c r="E550"/>
  <c r="X549"/>
  <c r="G549"/>
  <c r="G548" s="1"/>
  <c r="N548" s="1"/>
  <c r="E549"/>
  <c r="L549" s="1"/>
  <c r="X548"/>
  <c r="X547"/>
  <c r="N547"/>
  <c r="M547"/>
  <c r="L547"/>
  <c r="X546"/>
  <c r="N546"/>
  <c r="M546"/>
  <c r="L546"/>
  <c r="X545"/>
  <c r="M545"/>
  <c r="G545"/>
  <c r="N545" s="1"/>
  <c r="F545"/>
  <c r="E545"/>
  <c r="E544" s="1"/>
  <c r="L544" s="1"/>
  <c r="X544"/>
  <c r="F544"/>
  <c r="M544" s="1"/>
  <c r="X543"/>
  <c r="N543"/>
  <c r="M543"/>
  <c r="L543"/>
  <c r="X542"/>
  <c r="M542"/>
  <c r="G542"/>
  <c r="G541" s="1"/>
  <c r="N541" s="1"/>
  <c r="F542"/>
  <c r="E542"/>
  <c r="L542" s="1"/>
  <c r="X541"/>
  <c r="F541"/>
  <c r="M541" s="1"/>
  <c r="X540"/>
  <c r="N540"/>
  <c r="M540"/>
  <c r="L540"/>
  <c r="X539"/>
  <c r="G539"/>
  <c r="N539" s="1"/>
  <c r="F539"/>
  <c r="F939" s="1"/>
  <c r="E539"/>
  <c r="E939" s="1"/>
  <c r="X538"/>
  <c r="F538"/>
  <c r="M538" s="1"/>
  <c r="X537"/>
  <c r="N537"/>
  <c r="M537"/>
  <c r="L537"/>
  <c r="X536"/>
  <c r="G536"/>
  <c r="G535" s="1"/>
  <c r="N535" s="1"/>
  <c r="F536"/>
  <c r="F938" s="1"/>
  <c r="E536"/>
  <c r="E938" s="1"/>
  <c r="X535"/>
  <c r="X534"/>
  <c r="N534"/>
  <c r="M534"/>
  <c r="L534"/>
  <c r="X533"/>
  <c r="M533"/>
  <c r="G533"/>
  <c r="F533"/>
  <c r="E533"/>
  <c r="L533" s="1"/>
  <c r="X532"/>
  <c r="N532"/>
  <c r="M532"/>
  <c r="L532"/>
  <c r="X531"/>
  <c r="G531"/>
  <c r="G932" s="1"/>
  <c r="F531"/>
  <c r="F932" s="1"/>
  <c r="E531"/>
  <c r="E932" s="1"/>
  <c r="X530"/>
  <c r="E530"/>
  <c r="L530" s="1"/>
  <c r="X529"/>
  <c r="N529"/>
  <c r="M529"/>
  <c r="L529"/>
  <c r="X528"/>
  <c r="N528"/>
  <c r="M528"/>
  <c r="L528"/>
  <c r="X527"/>
  <c r="L527"/>
  <c r="G527"/>
  <c r="N527" s="1"/>
  <c r="F527"/>
  <c r="F526" s="1"/>
  <c r="E527"/>
  <c r="X526"/>
  <c r="G526"/>
  <c r="N526" s="1"/>
  <c r="E526"/>
  <c r="X525"/>
  <c r="X524"/>
  <c r="X523"/>
  <c r="X522"/>
  <c r="N522"/>
  <c r="M522"/>
  <c r="L522"/>
  <c r="X521"/>
  <c r="N521"/>
  <c r="M521"/>
  <c r="E521"/>
  <c r="E520" s="1"/>
  <c r="L520" s="1"/>
  <c r="X520"/>
  <c r="N520"/>
  <c r="M520"/>
  <c r="X519"/>
  <c r="N519"/>
  <c r="M519"/>
  <c r="L519"/>
  <c r="X518"/>
  <c r="N518"/>
  <c r="M518"/>
  <c r="L518"/>
  <c r="X517"/>
  <c r="N517"/>
  <c r="M517"/>
  <c r="L517"/>
  <c r="X516"/>
  <c r="N516"/>
  <c r="M516"/>
  <c r="L516"/>
  <c r="X515"/>
  <c r="N515"/>
  <c r="M515"/>
  <c r="E515"/>
  <c r="L515" s="1"/>
  <c r="X514"/>
  <c r="N514"/>
  <c r="M514"/>
  <c r="X513"/>
  <c r="N513"/>
  <c r="M513"/>
  <c r="X512"/>
  <c r="N512"/>
  <c r="M512"/>
  <c r="X511"/>
  <c r="N511"/>
  <c r="M511"/>
  <c r="X510"/>
  <c r="N510"/>
  <c r="M510"/>
  <c r="L510"/>
  <c r="X509"/>
  <c r="N509"/>
  <c r="G509"/>
  <c r="F509"/>
  <c r="M509" s="1"/>
  <c r="E509"/>
  <c r="L509" s="1"/>
  <c r="X508"/>
  <c r="G508"/>
  <c r="N508" s="1"/>
  <c r="X507"/>
  <c r="N507"/>
  <c r="M507"/>
  <c r="L507"/>
  <c r="X506"/>
  <c r="N506"/>
  <c r="G506"/>
  <c r="F506"/>
  <c r="E506"/>
  <c r="L506" s="1"/>
  <c r="X505"/>
  <c r="N505"/>
  <c r="M505"/>
  <c r="L505"/>
  <c r="X504"/>
  <c r="G504"/>
  <c r="N504" s="1"/>
  <c r="F504"/>
  <c r="M504" s="1"/>
  <c r="E504"/>
  <c r="X503"/>
  <c r="X502"/>
  <c r="N502"/>
  <c r="M502"/>
  <c r="L502"/>
  <c r="X501"/>
  <c r="M501"/>
  <c r="G501"/>
  <c r="F501"/>
  <c r="E501"/>
  <c r="L501" s="1"/>
  <c r="X500"/>
  <c r="N500"/>
  <c r="M500"/>
  <c r="L500"/>
  <c r="X499"/>
  <c r="G499"/>
  <c r="N499" s="1"/>
  <c r="F499"/>
  <c r="F498" s="1"/>
  <c r="E499"/>
  <c r="L499" s="1"/>
  <c r="X498"/>
  <c r="E498"/>
  <c r="E497" s="1"/>
  <c r="X497"/>
  <c r="X496"/>
  <c r="X495"/>
  <c r="N495"/>
  <c r="M495"/>
  <c r="L495"/>
  <c r="X494"/>
  <c r="N494"/>
  <c r="G494"/>
  <c r="F494"/>
  <c r="F493" s="1"/>
  <c r="M493" s="1"/>
  <c r="E494"/>
  <c r="E493" s="1"/>
  <c r="L493" s="1"/>
  <c r="X493"/>
  <c r="G493"/>
  <c r="N493" s="1"/>
  <c r="X492"/>
  <c r="N492"/>
  <c r="M492"/>
  <c r="L492"/>
  <c r="X491"/>
  <c r="N491"/>
  <c r="M491"/>
  <c r="L491"/>
  <c r="X490"/>
  <c r="N490"/>
  <c r="M490"/>
  <c r="L490"/>
  <c r="X489"/>
  <c r="N489"/>
  <c r="M489"/>
  <c r="L489"/>
  <c r="X488"/>
  <c r="G488"/>
  <c r="N488" s="1"/>
  <c r="F488"/>
  <c r="M488" s="1"/>
  <c r="E488"/>
  <c r="L488" s="1"/>
  <c r="X487"/>
  <c r="N487"/>
  <c r="M487"/>
  <c r="L487"/>
  <c r="X486"/>
  <c r="N486"/>
  <c r="M486"/>
  <c r="L486"/>
  <c r="X485"/>
  <c r="G485"/>
  <c r="G930" s="1"/>
  <c r="F485"/>
  <c r="M485" s="1"/>
  <c r="E485"/>
  <c r="L485" s="1"/>
  <c r="X484"/>
  <c r="F484"/>
  <c r="X483"/>
  <c r="X482"/>
  <c r="N482"/>
  <c r="M482"/>
  <c r="L482"/>
  <c r="X481"/>
  <c r="G481"/>
  <c r="N481" s="1"/>
  <c r="F481"/>
  <c r="M481" s="1"/>
  <c r="E481"/>
  <c r="L481" s="1"/>
  <c r="X480"/>
  <c r="G480"/>
  <c r="N480" s="1"/>
  <c r="F480"/>
  <c r="M480" s="1"/>
  <c r="E480"/>
  <c r="L480" s="1"/>
  <c r="X479"/>
  <c r="N479"/>
  <c r="M479"/>
  <c r="L479"/>
  <c r="X478"/>
  <c r="G478"/>
  <c r="N478" s="1"/>
  <c r="F478"/>
  <c r="F477" s="1"/>
  <c r="M477" s="1"/>
  <c r="E478"/>
  <c r="L478" s="1"/>
  <c r="X477"/>
  <c r="G477"/>
  <c r="N477" s="1"/>
  <c r="X476"/>
  <c r="N476"/>
  <c r="M476"/>
  <c r="L476"/>
  <c r="X475"/>
  <c r="L475"/>
  <c r="G475"/>
  <c r="N475" s="1"/>
  <c r="F475"/>
  <c r="M475" s="1"/>
  <c r="E475"/>
  <c r="X474"/>
  <c r="G474"/>
  <c r="N474" s="1"/>
  <c r="F474"/>
  <c r="M474" s="1"/>
  <c r="E474"/>
  <c r="L474" s="1"/>
  <c r="X473"/>
  <c r="N473"/>
  <c r="M473"/>
  <c r="L473"/>
  <c r="X472"/>
  <c r="N472"/>
  <c r="G472"/>
  <c r="G929" s="1"/>
  <c r="F472"/>
  <c r="F929" s="1"/>
  <c r="E472"/>
  <c r="L472" s="1"/>
  <c r="X471"/>
  <c r="G471"/>
  <c r="N471" s="1"/>
  <c r="X470"/>
  <c r="X469"/>
  <c r="N469"/>
  <c r="M469"/>
  <c r="L469"/>
  <c r="X468"/>
  <c r="G468"/>
  <c r="G467" s="1"/>
  <c r="N467" s="1"/>
  <c r="F468"/>
  <c r="M468" s="1"/>
  <c r="E468"/>
  <c r="L468" s="1"/>
  <c r="X467"/>
  <c r="X466"/>
  <c r="N466"/>
  <c r="M466"/>
  <c r="L466"/>
  <c r="X465"/>
  <c r="M465"/>
  <c r="G465"/>
  <c r="N465" s="1"/>
  <c r="F465"/>
  <c r="F464" s="1"/>
  <c r="M464" s="1"/>
  <c r="E465"/>
  <c r="E464" s="1"/>
  <c r="L464" s="1"/>
  <c r="X464"/>
  <c r="X463"/>
  <c r="N463"/>
  <c r="M463"/>
  <c r="L463"/>
  <c r="X462"/>
  <c r="N462"/>
  <c r="M462"/>
  <c r="L462"/>
  <c r="X461"/>
  <c r="M461"/>
  <c r="G461"/>
  <c r="G460" s="1"/>
  <c r="N460" s="1"/>
  <c r="F461"/>
  <c r="E461"/>
  <c r="L461" s="1"/>
  <c r="X460"/>
  <c r="F460"/>
  <c r="M460" s="1"/>
  <c r="X459"/>
  <c r="N459"/>
  <c r="M459"/>
  <c r="L459"/>
  <c r="X458"/>
  <c r="G458"/>
  <c r="N458" s="1"/>
  <c r="F458"/>
  <c r="M458" s="1"/>
  <c r="E458"/>
  <c r="E457" s="1"/>
  <c r="L457" s="1"/>
  <c r="X457"/>
  <c r="F457"/>
  <c r="M457" s="1"/>
  <c r="X456"/>
  <c r="N456"/>
  <c r="M456"/>
  <c r="L456"/>
  <c r="X455"/>
  <c r="G455"/>
  <c r="G454" s="1"/>
  <c r="F455"/>
  <c r="F454" s="1"/>
  <c r="E455"/>
  <c r="L455" s="1"/>
  <c r="X454"/>
  <c r="X453"/>
  <c r="X452"/>
  <c r="X451"/>
  <c r="N451"/>
  <c r="M451"/>
  <c r="L451"/>
  <c r="X450"/>
  <c r="G450"/>
  <c r="G449" s="1"/>
  <c r="N449" s="1"/>
  <c r="F450"/>
  <c r="M450" s="1"/>
  <c r="E450"/>
  <c r="L450" s="1"/>
  <c r="X449"/>
  <c r="X448"/>
  <c r="N448"/>
  <c r="M448"/>
  <c r="L448"/>
  <c r="X447"/>
  <c r="G447"/>
  <c r="N447" s="1"/>
  <c r="F447"/>
  <c r="F446" s="1"/>
  <c r="M446" s="1"/>
  <c r="E447"/>
  <c r="E446" s="1"/>
  <c r="L446" s="1"/>
  <c r="X446"/>
  <c r="X445"/>
  <c r="N445"/>
  <c r="M445"/>
  <c r="L445"/>
  <c r="X444"/>
  <c r="M444"/>
  <c r="G444"/>
  <c r="G443" s="1"/>
  <c r="N443" s="1"/>
  <c r="F444"/>
  <c r="E444"/>
  <c r="L444" s="1"/>
  <c r="X443"/>
  <c r="F443"/>
  <c r="M443" s="1"/>
  <c r="X442"/>
  <c r="N442"/>
  <c r="M442"/>
  <c r="E442"/>
  <c r="L442" s="1"/>
  <c r="X441"/>
  <c r="G441"/>
  <c r="N441" s="1"/>
  <c r="F441"/>
  <c r="X440"/>
  <c r="N440"/>
  <c r="M440"/>
  <c r="L440"/>
  <c r="X439"/>
  <c r="M439"/>
  <c r="G439"/>
  <c r="N439" s="1"/>
  <c r="F439"/>
  <c r="E439"/>
  <c r="L439" s="1"/>
  <c r="X438"/>
  <c r="N438"/>
  <c r="M438"/>
  <c r="E438"/>
  <c r="L438" s="1"/>
  <c r="X437"/>
  <c r="G437"/>
  <c r="N437" s="1"/>
  <c r="F437"/>
  <c r="M437" s="1"/>
  <c r="E437"/>
  <c r="X436"/>
  <c r="X435"/>
  <c r="N435"/>
  <c r="M435"/>
  <c r="L435"/>
  <c r="X434"/>
  <c r="N434"/>
  <c r="M434"/>
  <c r="L434"/>
  <c r="X433"/>
  <c r="M433"/>
  <c r="G433"/>
  <c r="G432" s="1"/>
  <c r="N432" s="1"/>
  <c r="F433"/>
  <c r="E433"/>
  <c r="L433" s="1"/>
  <c r="X432"/>
  <c r="F432"/>
  <c r="M432" s="1"/>
  <c r="X431"/>
  <c r="N431"/>
  <c r="M431"/>
  <c r="L431"/>
  <c r="X430"/>
  <c r="G430"/>
  <c r="N430" s="1"/>
  <c r="F430"/>
  <c r="M430" s="1"/>
  <c r="E430"/>
  <c r="E429" s="1"/>
  <c r="L429" s="1"/>
  <c r="X429"/>
  <c r="X428"/>
  <c r="N428"/>
  <c r="M428"/>
  <c r="L428"/>
  <c r="X427"/>
  <c r="N427"/>
  <c r="M427"/>
  <c r="L427"/>
  <c r="X426"/>
  <c r="G426"/>
  <c r="G425" s="1"/>
  <c r="N425" s="1"/>
  <c r="F426"/>
  <c r="F425" s="1"/>
  <c r="M425" s="1"/>
  <c r="E426"/>
  <c r="L426" s="1"/>
  <c r="X425"/>
  <c r="X424"/>
  <c r="N424"/>
  <c r="M424"/>
  <c r="L424"/>
  <c r="X423"/>
  <c r="N423"/>
  <c r="M423"/>
  <c r="L423"/>
  <c r="X422"/>
  <c r="M422"/>
  <c r="G422"/>
  <c r="N422" s="1"/>
  <c r="F422"/>
  <c r="E422"/>
  <c r="E421" s="1"/>
  <c r="X421"/>
  <c r="F421"/>
  <c r="M421" s="1"/>
  <c r="X420"/>
  <c r="X419"/>
  <c r="X418"/>
  <c r="N418"/>
  <c r="M418"/>
  <c r="L418"/>
  <c r="X417"/>
  <c r="G417"/>
  <c r="N417" s="1"/>
  <c r="F417"/>
  <c r="F416" s="1"/>
  <c r="M416" s="1"/>
  <c r="E417"/>
  <c r="E416" s="1"/>
  <c r="X416"/>
  <c r="X415"/>
  <c r="X414"/>
  <c r="X413"/>
  <c r="X412"/>
  <c r="N412"/>
  <c r="M412"/>
  <c r="L412"/>
  <c r="X411"/>
  <c r="N411"/>
  <c r="L411"/>
  <c r="G411"/>
  <c r="F411"/>
  <c r="M411" s="1"/>
  <c r="E411"/>
  <c r="X410"/>
  <c r="N410"/>
  <c r="M410"/>
  <c r="L410"/>
  <c r="X409"/>
  <c r="G409"/>
  <c r="F409"/>
  <c r="M409" s="1"/>
  <c r="E409"/>
  <c r="L409" s="1"/>
  <c r="X408"/>
  <c r="N408"/>
  <c r="M408"/>
  <c r="L408"/>
  <c r="X407"/>
  <c r="L407"/>
  <c r="G407"/>
  <c r="N407" s="1"/>
  <c r="F407"/>
  <c r="F406" s="1"/>
  <c r="M406" s="1"/>
  <c r="E407"/>
  <c r="X406"/>
  <c r="E406"/>
  <c r="L406" s="1"/>
  <c r="X405"/>
  <c r="N405"/>
  <c r="M405"/>
  <c r="L405"/>
  <c r="X404"/>
  <c r="L404"/>
  <c r="G404"/>
  <c r="N404" s="1"/>
  <c r="F404"/>
  <c r="M404" s="1"/>
  <c r="E404"/>
  <c r="X403"/>
  <c r="G403"/>
  <c r="G402" s="1"/>
  <c r="E403"/>
  <c r="L403" s="1"/>
  <c r="X402"/>
  <c r="X401"/>
  <c r="X400"/>
  <c r="N400"/>
  <c r="M400"/>
  <c r="L400"/>
  <c r="X399"/>
  <c r="G399"/>
  <c r="N399" s="1"/>
  <c r="F399"/>
  <c r="M399" s="1"/>
  <c r="E399"/>
  <c r="L399" s="1"/>
  <c r="X398"/>
  <c r="G398"/>
  <c r="G397" s="1"/>
  <c r="N397" s="1"/>
  <c r="E398"/>
  <c r="L398" s="1"/>
  <c r="X397"/>
  <c r="X396"/>
  <c r="N396"/>
  <c r="M396"/>
  <c r="L396"/>
  <c r="X395"/>
  <c r="G395"/>
  <c r="N395" s="1"/>
  <c r="F395"/>
  <c r="M395" s="1"/>
  <c r="E395"/>
  <c r="E394" s="1"/>
  <c r="X394"/>
  <c r="F394"/>
  <c r="M394" s="1"/>
  <c r="X393"/>
  <c r="X392"/>
  <c r="X391"/>
  <c r="N391"/>
  <c r="M391"/>
  <c r="L391"/>
  <c r="X390"/>
  <c r="M390"/>
  <c r="G390"/>
  <c r="N390" s="1"/>
  <c r="F390"/>
  <c r="E390"/>
  <c r="E389" s="1"/>
  <c r="L389" s="1"/>
  <c r="X389"/>
  <c r="F389"/>
  <c r="M389" s="1"/>
  <c r="X388"/>
  <c r="N388"/>
  <c r="M388"/>
  <c r="L388"/>
  <c r="X387"/>
  <c r="M387"/>
  <c r="G387"/>
  <c r="G386" s="1"/>
  <c r="F387"/>
  <c r="E387"/>
  <c r="L387" s="1"/>
  <c r="X386"/>
  <c r="F386"/>
  <c r="F385" s="1"/>
  <c r="X385"/>
  <c r="X384"/>
  <c r="X383"/>
  <c r="N383"/>
  <c r="M383"/>
  <c r="L383"/>
  <c r="X382"/>
  <c r="M382"/>
  <c r="G382"/>
  <c r="G381" s="1"/>
  <c r="F382"/>
  <c r="F381" s="1"/>
  <c r="F380" s="1"/>
  <c r="E382"/>
  <c r="L382" s="1"/>
  <c r="X381"/>
  <c r="X380"/>
  <c r="X379"/>
  <c r="X378"/>
  <c r="N378"/>
  <c r="M378"/>
  <c r="L378"/>
  <c r="X377"/>
  <c r="N377"/>
  <c r="M377"/>
  <c r="L377"/>
  <c r="X376"/>
  <c r="N376"/>
  <c r="M376"/>
  <c r="L376"/>
  <c r="X375"/>
  <c r="G375"/>
  <c r="G374" s="1"/>
  <c r="N374" s="1"/>
  <c r="F375"/>
  <c r="F374" s="1"/>
  <c r="M374" s="1"/>
  <c r="E375"/>
  <c r="L375" s="1"/>
  <c r="X374"/>
  <c r="X373"/>
  <c r="N373"/>
  <c r="M373"/>
  <c r="L373"/>
  <c r="X372"/>
  <c r="M372"/>
  <c r="G372"/>
  <c r="N372" s="1"/>
  <c r="F372"/>
  <c r="E372"/>
  <c r="E371" s="1"/>
  <c r="X371"/>
  <c r="F371"/>
  <c r="M371" s="1"/>
  <c r="X370"/>
  <c r="X369"/>
  <c r="N369"/>
  <c r="M369"/>
  <c r="L369"/>
  <c r="X368"/>
  <c r="N368"/>
  <c r="G368"/>
  <c r="F368"/>
  <c r="F367" s="1"/>
  <c r="E368"/>
  <c r="E367" s="1"/>
  <c r="E366" s="1"/>
  <c r="L366" s="1"/>
  <c r="X367"/>
  <c r="G367"/>
  <c r="N367" s="1"/>
  <c r="X366"/>
  <c r="X365"/>
  <c r="N365"/>
  <c r="M365"/>
  <c r="L365"/>
  <c r="X364"/>
  <c r="G364"/>
  <c r="F364"/>
  <c r="M364" s="1"/>
  <c r="E364"/>
  <c r="L364" s="1"/>
  <c r="X363"/>
  <c r="X362"/>
  <c r="X361"/>
  <c r="X360"/>
  <c r="N360"/>
  <c r="M360"/>
  <c r="L360"/>
  <c r="X359"/>
  <c r="M359"/>
  <c r="G359"/>
  <c r="F359"/>
  <c r="E359"/>
  <c r="L359" s="1"/>
  <c r="X358"/>
  <c r="F358"/>
  <c r="X357"/>
  <c r="X356"/>
  <c r="X355"/>
  <c r="N355"/>
  <c r="M355"/>
  <c r="L355"/>
  <c r="X354"/>
  <c r="M354"/>
  <c r="G354"/>
  <c r="F354"/>
  <c r="E354"/>
  <c r="L354" s="1"/>
  <c r="X353"/>
  <c r="F353"/>
  <c r="X352"/>
  <c r="X351"/>
  <c r="X350"/>
  <c r="X349"/>
  <c r="N349"/>
  <c r="M349"/>
  <c r="L349"/>
  <c r="X348"/>
  <c r="L348"/>
  <c r="G348"/>
  <c r="N348" s="1"/>
  <c r="F348"/>
  <c r="E348"/>
  <c r="X347"/>
  <c r="N347"/>
  <c r="M347"/>
  <c r="L347"/>
  <c r="X346"/>
  <c r="M346"/>
  <c r="G346"/>
  <c r="N346" s="1"/>
  <c r="F346"/>
  <c r="E346"/>
  <c r="X345"/>
  <c r="X344"/>
  <c r="N344"/>
  <c r="M344"/>
  <c r="L344"/>
  <c r="X343"/>
  <c r="N343"/>
  <c r="M343"/>
  <c r="L343"/>
  <c r="X342"/>
  <c r="G342"/>
  <c r="F342"/>
  <c r="M342" s="1"/>
  <c r="E342"/>
  <c r="L342" s="1"/>
  <c r="X341"/>
  <c r="X340"/>
  <c r="N340"/>
  <c r="M340"/>
  <c r="L340"/>
  <c r="X339"/>
  <c r="N339"/>
  <c r="M339"/>
  <c r="L339"/>
  <c r="X338"/>
  <c r="N338"/>
  <c r="M338"/>
  <c r="L338"/>
  <c r="X337"/>
  <c r="G337"/>
  <c r="F337"/>
  <c r="F336" s="1"/>
  <c r="E337"/>
  <c r="X336"/>
  <c r="X335"/>
  <c r="X334"/>
  <c r="N334"/>
  <c r="M334"/>
  <c r="L334"/>
  <c r="X333"/>
  <c r="G333"/>
  <c r="N333" s="1"/>
  <c r="F333"/>
  <c r="M333" s="1"/>
  <c r="E333"/>
  <c r="L333" s="1"/>
  <c r="X332"/>
  <c r="N332"/>
  <c r="M332"/>
  <c r="L332"/>
  <c r="X331"/>
  <c r="M331"/>
  <c r="G331"/>
  <c r="F331"/>
  <c r="E331"/>
  <c r="X330"/>
  <c r="F330"/>
  <c r="M330" s="1"/>
  <c r="X329"/>
  <c r="N329"/>
  <c r="M329"/>
  <c r="L329"/>
  <c r="X328"/>
  <c r="G328"/>
  <c r="F328"/>
  <c r="M328" s="1"/>
  <c r="E328"/>
  <c r="X327"/>
  <c r="X326"/>
  <c r="X325"/>
  <c r="L325"/>
  <c r="G325"/>
  <c r="N325" s="1"/>
  <c r="F325"/>
  <c r="M325" s="1"/>
  <c r="X324"/>
  <c r="L324"/>
  <c r="E324"/>
  <c r="X323"/>
  <c r="N323"/>
  <c r="M323"/>
  <c r="L323"/>
  <c r="X322"/>
  <c r="M322"/>
  <c r="G322"/>
  <c r="F322"/>
  <c r="E322"/>
  <c r="X321"/>
  <c r="X320"/>
  <c r="N320"/>
  <c r="M320"/>
  <c r="L320"/>
  <c r="X319"/>
  <c r="G319"/>
  <c r="N319" s="1"/>
  <c r="F319"/>
  <c r="M319" s="1"/>
  <c r="E319"/>
  <c r="L319" s="1"/>
  <c r="X318"/>
  <c r="N318"/>
  <c r="M318"/>
  <c r="L318"/>
  <c r="X317"/>
  <c r="L317"/>
  <c r="G317"/>
  <c r="N317" s="1"/>
  <c r="F317"/>
  <c r="E317"/>
  <c r="X316"/>
  <c r="X315"/>
  <c r="N315"/>
  <c r="M315"/>
  <c r="L315"/>
  <c r="X314"/>
  <c r="G314"/>
  <c r="N314" s="1"/>
  <c r="F314"/>
  <c r="M314" s="1"/>
  <c r="E314"/>
  <c r="L314" s="1"/>
  <c r="X313"/>
  <c r="N313"/>
  <c r="M313"/>
  <c r="L313"/>
  <c r="X312"/>
  <c r="M312"/>
  <c r="G312"/>
  <c r="F312"/>
  <c r="E312"/>
  <c r="X311"/>
  <c r="X310"/>
  <c r="X309"/>
  <c r="N309"/>
  <c r="M309"/>
  <c r="L309"/>
  <c r="X308"/>
  <c r="N308"/>
  <c r="M308"/>
  <c r="L308"/>
  <c r="X307"/>
  <c r="L307"/>
  <c r="G307"/>
  <c r="N307" s="1"/>
  <c r="F307"/>
  <c r="M307" s="1"/>
  <c r="E307"/>
  <c r="X306"/>
  <c r="N306"/>
  <c r="M306"/>
  <c r="L306"/>
  <c r="X305"/>
  <c r="N305"/>
  <c r="M305"/>
  <c r="L305"/>
  <c r="X304"/>
  <c r="M304"/>
  <c r="G304"/>
  <c r="N304" s="1"/>
  <c r="F304"/>
  <c r="E304"/>
  <c r="L304" s="1"/>
  <c r="X303"/>
  <c r="N303"/>
  <c r="M303"/>
  <c r="L303"/>
  <c r="X302"/>
  <c r="N302"/>
  <c r="M302"/>
  <c r="L302"/>
  <c r="X301"/>
  <c r="G301"/>
  <c r="N301" s="1"/>
  <c r="F301"/>
  <c r="E301"/>
  <c r="L301" s="1"/>
  <c r="X300"/>
  <c r="X299"/>
  <c r="N299"/>
  <c r="M299"/>
  <c r="L299"/>
  <c r="X298"/>
  <c r="N298"/>
  <c r="M298"/>
  <c r="L298"/>
  <c r="X297"/>
  <c r="N297"/>
  <c r="G297"/>
  <c r="F297"/>
  <c r="M297" s="1"/>
  <c r="E297"/>
  <c r="L297" s="1"/>
  <c r="X296"/>
  <c r="N296"/>
  <c r="M296"/>
  <c r="L296"/>
  <c r="X295"/>
  <c r="G295"/>
  <c r="N295" s="1"/>
  <c r="F295"/>
  <c r="M295" s="1"/>
  <c r="E295"/>
  <c r="L295" s="1"/>
  <c r="X294"/>
  <c r="N294"/>
  <c r="M294"/>
  <c r="L294"/>
  <c r="X293"/>
  <c r="N293"/>
  <c r="G293"/>
  <c r="F293"/>
  <c r="M293" s="1"/>
  <c r="E293"/>
  <c r="L293" s="1"/>
  <c r="X292"/>
  <c r="N292"/>
  <c r="M292"/>
  <c r="L292"/>
  <c r="X291"/>
  <c r="N291"/>
  <c r="M291"/>
  <c r="L291"/>
  <c r="X290"/>
  <c r="G290"/>
  <c r="F290"/>
  <c r="M290" s="1"/>
  <c r="E290"/>
  <c r="L290" s="1"/>
  <c r="X289"/>
  <c r="X288"/>
  <c r="X287"/>
  <c r="X286"/>
  <c r="N286"/>
  <c r="M286"/>
  <c r="L286"/>
  <c r="X285"/>
  <c r="N285"/>
  <c r="M285"/>
  <c r="L285"/>
  <c r="X284"/>
  <c r="L284"/>
  <c r="G284"/>
  <c r="N284" s="1"/>
  <c r="F284"/>
  <c r="M284" s="1"/>
  <c r="E284"/>
  <c r="E283" s="1"/>
  <c r="X283"/>
  <c r="F283"/>
  <c r="M283" s="1"/>
  <c r="X282"/>
  <c r="X281"/>
  <c r="X280"/>
  <c r="N280"/>
  <c r="M280"/>
  <c r="L280"/>
  <c r="X279"/>
  <c r="G279"/>
  <c r="N279" s="1"/>
  <c r="F279"/>
  <c r="M279" s="1"/>
  <c r="E279"/>
  <c r="L279" s="1"/>
  <c r="X278"/>
  <c r="N278"/>
  <c r="M278"/>
  <c r="L278"/>
  <c r="X277"/>
  <c r="L277"/>
  <c r="G277"/>
  <c r="N277" s="1"/>
  <c r="F277"/>
  <c r="M277" s="1"/>
  <c r="E277"/>
  <c r="X276"/>
  <c r="N276"/>
  <c r="M276"/>
  <c r="L276"/>
  <c r="X275"/>
  <c r="N275"/>
  <c r="G275"/>
  <c r="F275"/>
  <c r="M275" s="1"/>
  <c r="E275"/>
  <c r="L275" s="1"/>
  <c r="X274"/>
  <c r="N274"/>
  <c r="M274"/>
  <c r="L274"/>
  <c r="X273"/>
  <c r="M273"/>
  <c r="G273"/>
  <c r="N273" s="1"/>
  <c r="F273"/>
  <c r="E273"/>
  <c r="L273" s="1"/>
  <c r="X272"/>
  <c r="N272"/>
  <c r="M272"/>
  <c r="L272"/>
  <c r="X271"/>
  <c r="M271"/>
  <c r="G271"/>
  <c r="N271" s="1"/>
  <c r="F271"/>
  <c r="E271"/>
  <c r="L271" s="1"/>
  <c r="X270"/>
  <c r="N270"/>
  <c r="M270"/>
  <c r="L270"/>
  <c r="X269"/>
  <c r="N269"/>
  <c r="G269"/>
  <c r="F269"/>
  <c r="M269" s="1"/>
  <c r="E269"/>
  <c r="L269" s="1"/>
  <c r="X268"/>
  <c r="N268"/>
  <c r="M268"/>
  <c r="L268"/>
  <c r="X267"/>
  <c r="G267"/>
  <c r="N267" s="1"/>
  <c r="F267"/>
  <c r="M267" s="1"/>
  <c r="E267"/>
  <c r="L267" s="1"/>
  <c r="X266"/>
  <c r="N266"/>
  <c r="M266"/>
  <c r="L266"/>
  <c r="X265"/>
  <c r="N265"/>
  <c r="G265"/>
  <c r="F265"/>
  <c r="M265" s="1"/>
  <c r="E265"/>
  <c r="L265" s="1"/>
  <c r="X264"/>
  <c r="N264"/>
  <c r="M264"/>
  <c r="L264"/>
  <c r="X263"/>
  <c r="L263"/>
  <c r="G263"/>
  <c r="N263" s="1"/>
  <c r="F263"/>
  <c r="M263" s="1"/>
  <c r="E263"/>
  <c r="X262"/>
  <c r="X261"/>
  <c r="X260"/>
  <c r="X259"/>
  <c r="X258"/>
  <c r="N258"/>
  <c r="M258"/>
  <c r="L258"/>
  <c r="X257"/>
  <c r="N257"/>
  <c r="M257"/>
  <c r="L257"/>
  <c r="X256"/>
  <c r="G256"/>
  <c r="N256" s="1"/>
  <c r="F256"/>
  <c r="M256" s="1"/>
  <c r="E256"/>
  <c r="L256" s="1"/>
  <c r="X255"/>
  <c r="N255"/>
  <c r="M255"/>
  <c r="L255"/>
  <c r="X254"/>
  <c r="N254"/>
  <c r="G254"/>
  <c r="F254"/>
  <c r="M254" s="1"/>
  <c r="E254"/>
  <c r="L254" s="1"/>
  <c r="X253"/>
  <c r="N253"/>
  <c r="M253"/>
  <c r="L253"/>
  <c r="X252"/>
  <c r="M252"/>
  <c r="L252"/>
  <c r="G252"/>
  <c r="N252" s="1"/>
  <c r="X251"/>
  <c r="N251"/>
  <c r="M251"/>
  <c r="L251"/>
  <c r="X250"/>
  <c r="N250"/>
  <c r="M250"/>
  <c r="G250"/>
  <c r="G249" s="1"/>
  <c r="N249" s="1"/>
  <c r="F250"/>
  <c r="F249" s="1"/>
  <c r="E250"/>
  <c r="L250" s="1"/>
  <c r="X249"/>
  <c r="X248"/>
  <c r="N248"/>
  <c r="M248"/>
  <c r="L248"/>
  <c r="X247"/>
  <c r="L247"/>
  <c r="G247"/>
  <c r="N247" s="1"/>
  <c r="F247"/>
  <c r="M247" s="1"/>
  <c r="E247"/>
  <c r="X246"/>
  <c r="N246"/>
  <c r="M246"/>
  <c r="L246"/>
  <c r="X245"/>
  <c r="N245"/>
  <c r="G245"/>
  <c r="F245"/>
  <c r="M245" s="1"/>
  <c r="E245"/>
  <c r="L245" s="1"/>
  <c r="X244"/>
  <c r="N244"/>
  <c r="M244"/>
  <c r="L244"/>
  <c r="X243"/>
  <c r="M243"/>
  <c r="G243"/>
  <c r="N243" s="1"/>
  <c r="F243"/>
  <c r="E243"/>
  <c r="L243" s="1"/>
  <c r="X242"/>
  <c r="N242"/>
  <c r="M242"/>
  <c r="L242"/>
  <c r="X241"/>
  <c r="N241"/>
  <c r="G241"/>
  <c r="F241"/>
  <c r="M241" s="1"/>
  <c r="E241"/>
  <c r="L241" s="1"/>
  <c r="X240"/>
  <c r="N240"/>
  <c r="M240"/>
  <c r="L240"/>
  <c r="X239"/>
  <c r="M239"/>
  <c r="L239"/>
  <c r="G239"/>
  <c r="N239" s="1"/>
  <c r="F239"/>
  <c r="E239"/>
  <c r="X238"/>
  <c r="X237"/>
  <c r="N237"/>
  <c r="M237"/>
  <c r="L237"/>
  <c r="X236"/>
  <c r="G236"/>
  <c r="N236" s="1"/>
  <c r="F236"/>
  <c r="M236" s="1"/>
  <c r="E236"/>
  <c r="X235"/>
  <c r="N235"/>
  <c r="M235"/>
  <c r="L235"/>
  <c r="X234"/>
  <c r="L234"/>
  <c r="G234"/>
  <c r="N234" s="1"/>
  <c r="F234"/>
  <c r="E234"/>
  <c r="X233"/>
  <c r="G233"/>
  <c r="N233" s="1"/>
  <c r="X232"/>
  <c r="X231"/>
  <c r="M231"/>
  <c r="L231"/>
  <c r="G231"/>
  <c r="N231" s="1"/>
  <c r="X230"/>
  <c r="N230"/>
  <c r="G230"/>
  <c r="F230"/>
  <c r="M230" s="1"/>
  <c r="E230"/>
  <c r="L230" s="1"/>
  <c r="X229"/>
  <c r="N229"/>
  <c r="M229"/>
  <c r="L229"/>
  <c r="F229"/>
  <c r="X228"/>
  <c r="G228"/>
  <c r="G227" s="1"/>
  <c r="N227" s="1"/>
  <c r="F228"/>
  <c r="M228" s="1"/>
  <c r="E228"/>
  <c r="L228" s="1"/>
  <c r="X227"/>
  <c r="F227"/>
  <c r="M227" s="1"/>
  <c r="X226"/>
  <c r="N226"/>
  <c r="M226"/>
  <c r="L226"/>
  <c r="X225"/>
  <c r="N225"/>
  <c r="G225"/>
  <c r="F225"/>
  <c r="M225" s="1"/>
  <c r="E225"/>
  <c r="L225" s="1"/>
  <c r="X224"/>
  <c r="N224"/>
  <c r="M224"/>
  <c r="L224"/>
  <c r="X223"/>
  <c r="L223"/>
  <c r="G223"/>
  <c r="N223" s="1"/>
  <c r="F223"/>
  <c r="F222" s="1"/>
  <c r="M222" s="1"/>
  <c r="E223"/>
  <c r="X222"/>
  <c r="X221"/>
  <c r="X220"/>
  <c r="N220"/>
  <c r="M220"/>
  <c r="L220"/>
  <c r="X219"/>
  <c r="N219"/>
  <c r="L219"/>
  <c r="G219"/>
  <c r="F219"/>
  <c r="M219" s="1"/>
  <c r="E219"/>
  <c r="X218"/>
  <c r="N218"/>
  <c r="M218"/>
  <c r="L218"/>
  <c r="X217"/>
  <c r="L217"/>
  <c r="G217"/>
  <c r="N217" s="1"/>
  <c r="F217"/>
  <c r="F216" s="1"/>
  <c r="M216" s="1"/>
  <c r="E217"/>
  <c r="E216" s="1"/>
  <c r="L216" s="1"/>
  <c r="X216"/>
  <c r="X215"/>
  <c r="N215"/>
  <c r="M215"/>
  <c r="L215"/>
  <c r="X214"/>
  <c r="G214"/>
  <c r="N214" s="1"/>
  <c r="F214"/>
  <c r="M214" s="1"/>
  <c r="E214"/>
  <c r="L214" s="1"/>
  <c r="X213"/>
  <c r="N213"/>
  <c r="M213"/>
  <c r="L213"/>
  <c r="X212"/>
  <c r="M212"/>
  <c r="G212"/>
  <c r="N212" s="1"/>
  <c r="F212"/>
  <c r="E212"/>
  <c r="E211" s="1"/>
  <c r="X211"/>
  <c r="G211"/>
  <c r="N211" s="1"/>
  <c r="X210"/>
  <c r="X209"/>
  <c r="X208"/>
  <c r="N208"/>
  <c r="M208"/>
  <c r="L208"/>
  <c r="X207"/>
  <c r="N207"/>
  <c r="L207"/>
  <c r="G207"/>
  <c r="F207"/>
  <c r="F206" s="1"/>
  <c r="M206" s="1"/>
  <c r="E207"/>
  <c r="E206" s="1"/>
  <c r="L206" s="1"/>
  <c r="X206"/>
  <c r="G206"/>
  <c r="N206" s="1"/>
  <c r="X205"/>
  <c r="N205"/>
  <c r="M205"/>
  <c r="L205"/>
  <c r="X204"/>
  <c r="L204"/>
  <c r="G204"/>
  <c r="G203" s="1"/>
  <c r="N203" s="1"/>
  <c r="F204"/>
  <c r="M204" s="1"/>
  <c r="E204"/>
  <c r="X203"/>
  <c r="E203"/>
  <c r="L203" s="1"/>
  <c r="X202"/>
  <c r="N202"/>
  <c r="M202"/>
  <c r="L202"/>
  <c r="F202"/>
  <c r="F201" s="1"/>
  <c r="X201"/>
  <c r="N201"/>
  <c r="G201"/>
  <c r="G200" s="1"/>
  <c r="E201"/>
  <c r="L201" s="1"/>
  <c r="X200"/>
  <c r="X199"/>
  <c r="X198"/>
  <c r="N198"/>
  <c r="M198"/>
  <c r="L198"/>
  <c r="X197"/>
  <c r="L197"/>
  <c r="G197"/>
  <c r="G196" s="1"/>
  <c r="N196" s="1"/>
  <c r="F197"/>
  <c r="M197" s="1"/>
  <c r="E197"/>
  <c r="X196"/>
  <c r="E196"/>
  <c r="L196" s="1"/>
  <c r="X195"/>
  <c r="N195"/>
  <c r="M195"/>
  <c r="L195"/>
  <c r="X194"/>
  <c r="N194"/>
  <c r="M194"/>
  <c r="L194"/>
  <c r="X193"/>
  <c r="N193"/>
  <c r="G193"/>
  <c r="F193"/>
  <c r="F192" s="1"/>
  <c r="M192" s="1"/>
  <c r="E193"/>
  <c r="E192" s="1"/>
  <c r="L192" s="1"/>
  <c r="X192"/>
  <c r="G192"/>
  <c r="N192" s="1"/>
  <c r="X191"/>
  <c r="N191"/>
  <c r="M191"/>
  <c r="L191"/>
  <c r="X190"/>
  <c r="G190"/>
  <c r="G189" s="1"/>
  <c r="N189" s="1"/>
  <c r="F190"/>
  <c r="M190" s="1"/>
  <c r="E190"/>
  <c r="E189" s="1"/>
  <c r="L189" s="1"/>
  <c r="X189"/>
  <c r="X188"/>
  <c r="N188"/>
  <c r="M188"/>
  <c r="L188"/>
  <c r="X187"/>
  <c r="N187"/>
  <c r="G187"/>
  <c r="F187"/>
  <c r="F186" s="1"/>
  <c r="M186" s="1"/>
  <c r="E187"/>
  <c r="E186" s="1"/>
  <c r="X186"/>
  <c r="G186"/>
  <c r="N186" s="1"/>
  <c r="X185"/>
  <c r="N185"/>
  <c r="M185"/>
  <c r="L185"/>
  <c r="X184"/>
  <c r="G184"/>
  <c r="G183" s="1"/>
  <c r="F184"/>
  <c r="M184" s="1"/>
  <c r="E184"/>
  <c r="E183" s="1"/>
  <c r="L183" s="1"/>
  <c r="X183"/>
  <c r="F183"/>
  <c r="X182"/>
  <c r="X181"/>
  <c r="X180"/>
  <c r="N180"/>
  <c r="M180"/>
  <c r="L180"/>
  <c r="X179"/>
  <c r="N179"/>
  <c r="M179"/>
  <c r="L179"/>
  <c r="X178"/>
  <c r="G178"/>
  <c r="G177" s="1"/>
  <c r="F178"/>
  <c r="M178" s="1"/>
  <c r="E178"/>
  <c r="L178" s="1"/>
  <c r="X177"/>
  <c r="F177"/>
  <c r="F176" s="1"/>
  <c r="X176"/>
  <c r="X175"/>
  <c r="X174"/>
  <c r="N174"/>
  <c r="M174"/>
  <c r="L174"/>
  <c r="X173"/>
  <c r="L173"/>
  <c r="G173"/>
  <c r="G172" s="1"/>
  <c r="N172" s="1"/>
  <c r="F173"/>
  <c r="M173" s="1"/>
  <c r="E173"/>
  <c r="X172"/>
  <c r="E172"/>
  <c r="L172" s="1"/>
  <c r="X171"/>
  <c r="N171"/>
  <c r="M171"/>
  <c r="L171"/>
  <c r="X170"/>
  <c r="G170"/>
  <c r="N170" s="1"/>
  <c r="F170"/>
  <c r="M170" s="1"/>
  <c r="E170"/>
  <c r="L170" s="1"/>
  <c r="X169"/>
  <c r="N169"/>
  <c r="M169"/>
  <c r="L169"/>
  <c r="X168"/>
  <c r="M168"/>
  <c r="G168"/>
  <c r="N168" s="1"/>
  <c r="F168"/>
  <c r="E168"/>
  <c r="E167" s="1"/>
  <c r="L167" s="1"/>
  <c r="X167"/>
  <c r="G167"/>
  <c r="N167" s="1"/>
  <c r="X166"/>
  <c r="N166"/>
  <c r="M166"/>
  <c r="L166"/>
  <c r="X165"/>
  <c r="N165"/>
  <c r="G165"/>
  <c r="G164" s="1"/>
  <c r="N164" s="1"/>
  <c r="F165"/>
  <c r="F164" s="1"/>
  <c r="M164" s="1"/>
  <c r="E165"/>
  <c r="L165" s="1"/>
  <c r="X164"/>
  <c r="X163"/>
  <c r="N163"/>
  <c r="M163"/>
  <c r="L163"/>
  <c r="X162"/>
  <c r="M162"/>
  <c r="G162"/>
  <c r="N162" s="1"/>
  <c r="F162"/>
  <c r="E162"/>
  <c r="E161" s="1"/>
  <c r="L161" s="1"/>
  <c r="X161"/>
  <c r="G161"/>
  <c r="N161" s="1"/>
  <c r="F161"/>
  <c r="M161" s="1"/>
  <c r="X160"/>
  <c r="N160"/>
  <c r="M160"/>
  <c r="L160"/>
  <c r="X159"/>
  <c r="N159"/>
  <c r="M159"/>
  <c r="L159"/>
  <c r="X158"/>
  <c r="N158"/>
  <c r="G158"/>
  <c r="G946" s="1"/>
  <c r="F158"/>
  <c r="F946" s="1"/>
  <c r="E158"/>
  <c r="E946" s="1"/>
  <c r="X157"/>
  <c r="X156"/>
  <c r="N156"/>
  <c r="M156"/>
  <c r="L156"/>
  <c r="X155"/>
  <c r="N155"/>
  <c r="M155"/>
  <c r="L155"/>
  <c r="X154"/>
  <c r="M154"/>
  <c r="G154"/>
  <c r="N154" s="1"/>
  <c r="F154"/>
  <c r="E154"/>
  <c r="E153" s="1"/>
  <c r="X153"/>
  <c r="G153"/>
  <c r="F153"/>
  <c r="M153" s="1"/>
  <c r="X152"/>
  <c r="X151"/>
  <c r="X150"/>
  <c r="N150"/>
  <c r="M150"/>
  <c r="L150"/>
  <c r="X149"/>
  <c r="L149"/>
  <c r="G149"/>
  <c r="N149" s="1"/>
  <c r="F149"/>
  <c r="M149" s="1"/>
  <c r="E149"/>
  <c r="E148" s="1"/>
  <c r="X148"/>
  <c r="G148"/>
  <c r="G147" s="1"/>
  <c r="F148"/>
  <c r="M148" s="1"/>
  <c r="X147"/>
  <c r="F147"/>
  <c r="F146" s="1"/>
  <c r="X146"/>
  <c r="X145"/>
  <c r="N145"/>
  <c r="M145"/>
  <c r="L145"/>
  <c r="X144"/>
  <c r="L144"/>
  <c r="G144"/>
  <c r="N144" s="1"/>
  <c r="F144"/>
  <c r="M144" s="1"/>
  <c r="E144"/>
  <c r="E143" s="1"/>
  <c r="X143"/>
  <c r="G143"/>
  <c r="G142" s="1"/>
  <c r="F143"/>
  <c r="M143" s="1"/>
  <c r="X142"/>
  <c r="F142"/>
  <c r="F141" s="1"/>
  <c r="X141"/>
  <c r="X140"/>
  <c r="X139"/>
  <c r="N139"/>
  <c r="M139"/>
  <c r="L139"/>
  <c r="X138"/>
  <c r="N138"/>
  <c r="M138"/>
  <c r="L138"/>
  <c r="X137"/>
  <c r="N137"/>
  <c r="M137"/>
  <c r="L137"/>
  <c r="X136"/>
  <c r="L136"/>
  <c r="G136"/>
  <c r="N136" s="1"/>
  <c r="F136"/>
  <c r="M136" s="1"/>
  <c r="E136"/>
  <c r="X135"/>
  <c r="N135"/>
  <c r="M135"/>
  <c r="L135"/>
  <c r="X134"/>
  <c r="G134"/>
  <c r="G949" s="1"/>
  <c r="F134"/>
  <c r="F949" s="1"/>
  <c r="E134"/>
  <c r="E949" s="1"/>
  <c r="X133"/>
  <c r="N133"/>
  <c r="M133"/>
  <c r="L133"/>
  <c r="X132"/>
  <c r="N132"/>
  <c r="M132"/>
  <c r="L132"/>
  <c r="X131"/>
  <c r="N131"/>
  <c r="M131"/>
  <c r="L131"/>
  <c r="X130"/>
  <c r="G130"/>
  <c r="N130" s="1"/>
  <c r="F130"/>
  <c r="M130" s="1"/>
  <c r="E130"/>
  <c r="L130" s="1"/>
  <c r="X129"/>
  <c r="N129"/>
  <c r="M129"/>
  <c r="L129"/>
  <c r="X128"/>
  <c r="M128"/>
  <c r="G128"/>
  <c r="N128" s="1"/>
  <c r="F128"/>
  <c r="E128"/>
  <c r="E127" s="1"/>
  <c r="L127" s="1"/>
  <c r="X127"/>
  <c r="X126"/>
  <c r="N126"/>
  <c r="M126"/>
  <c r="L126"/>
  <c r="X125"/>
  <c r="N125"/>
  <c r="M125"/>
  <c r="L125"/>
  <c r="X124"/>
  <c r="N124"/>
  <c r="M124"/>
  <c r="L124"/>
  <c r="X123"/>
  <c r="G123"/>
  <c r="N123" s="1"/>
  <c r="F123"/>
  <c r="M123" s="1"/>
  <c r="E123"/>
  <c r="L123" s="1"/>
  <c r="X122"/>
  <c r="N122"/>
  <c r="M122"/>
  <c r="L122"/>
  <c r="X121"/>
  <c r="N121"/>
  <c r="M121"/>
  <c r="L121"/>
  <c r="X120"/>
  <c r="N120"/>
  <c r="G120"/>
  <c r="G948" s="1"/>
  <c r="F120"/>
  <c r="F948" s="1"/>
  <c r="E120"/>
  <c r="E948" s="1"/>
  <c r="X119"/>
  <c r="N119"/>
  <c r="M119"/>
  <c r="L119"/>
  <c r="X118"/>
  <c r="G118"/>
  <c r="N118" s="1"/>
  <c r="F118"/>
  <c r="M118" s="1"/>
  <c r="E118"/>
  <c r="L118" s="1"/>
  <c r="X117"/>
  <c r="N117"/>
  <c r="M117"/>
  <c r="L117"/>
  <c r="X116"/>
  <c r="N116"/>
  <c r="M116"/>
  <c r="L116"/>
  <c r="X115"/>
  <c r="G115"/>
  <c r="N115" s="1"/>
  <c r="F115"/>
  <c r="M115" s="1"/>
  <c r="E115"/>
  <c r="L115" s="1"/>
  <c r="X114"/>
  <c r="N114"/>
  <c r="M114"/>
  <c r="L114"/>
  <c r="X113"/>
  <c r="G113"/>
  <c r="N113" s="1"/>
  <c r="F113"/>
  <c r="M113" s="1"/>
  <c r="E113"/>
  <c r="L113" s="1"/>
  <c r="X112"/>
  <c r="N112"/>
  <c r="M112"/>
  <c r="L112"/>
  <c r="X111"/>
  <c r="N111"/>
  <c r="G111"/>
  <c r="F111"/>
  <c r="M111" s="1"/>
  <c r="E111"/>
  <c r="L111" s="1"/>
  <c r="X110"/>
  <c r="N110"/>
  <c r="M110"/>
  <c r="L110"/>
  <c r="X109"/>
  <c r="M109"/>
  <c r="G109"/>
  <c r="N109" s="1"/>
  <c r="F109"/>
  <c r="E109"/>
  <c r="L109" s="1"/>
  <c r="X108"/>
  <c r="N108"/>
  <c r="M108"/>
  <c r="L108"/>
  <c r="X107"/>
  <c r="G107"/>
  <c r="N107" s="1"/>
  <c r="F107"/>
  <c r="M107" s="1"/>
  <c r="E107"/>
  <c r="L107" s="1"/>
  <c r="X106"/>
  <c r="N106"/>
  <c r="M106"/>
  <c r="L106"/>
  <c r="X105"/>
  <c r="G105"/>
  <c r="N105" s="1"/>
  <c r="F105"/>
  <c r="M105" s="1"/>
  <c r="E105"/>
  <c r="L105" s="1"/>
  <c r="X104"/>
  <c r="N104"/>
  <c r="M104"/>
  <c r="L104"/>
  <c r="X103"/>
  <c r="N103"/>
  <c r="M103"/>
  <c r="G103"/>
  <c r="F103"/>
  <c r="E103"/>
  <c r="E102" s="1"/>
  <c r="L102" s="1"/>
  <c r="X102"/>
  <c r="X101"/>
  <c r="N101"/>
  <c r="M101"/>
  <c r="L101"/>
  <c r="X100"/>
  <c r="G100"/>
  <c r="G99" s="1"/>
  <c r="F100"/>
  <c r="M100" s="1"/>
  <c r="E100"/>
  <c r="E99" s="1"/>
  <c r="X99"/>
  <c r="F99"/>
  <c r="F98" s="1"/>
  <c r="X98"/>
  <c r="X97"/>
  <c r="X96"/>
  <c r="N96"/>
  <c r="M96"/>
  <c r="L96"/>
  <c r="X95"/>
  <c r="N95"/>
  <c r="M95"/>
  <c r="L95"/>
  <c r="X94"/>
  <c r="G94"/>
  <c r="G93" s="1"/>
  <c r="F94"/>
  <c r="M94" s="1"/>
  <c r="E94"/>
  <c r="E93" s="1"/>
  <c r="L93" s="1"/>
  <c r="X93"/>
  <c r="X92"/>
  <c r="N92"/>
  <c r="M92"/>
  <c r="L92"/>
  <c r="X91"/>
  <c r="N91"/>
  <c r="G91"/>
  <c r="F91"/>
  <c r="F90" s="1"/>
  <c r="E91"/>
  <c r="E90" s="1"/>
  <c r="X90"/>
  <c r="G90"/>
  <c r="N90" s="1"/>
  <c r="X89"/>
  <c r="X88"/>
  <c r="X87"/>
  <c r="N87"/>
  <c r="M87"/>
  <c r="L87"/>
  <c r="X86"/>
  <c r="M86"/>
  <c r="G86"/>
  <c r="G945" s="1"/>
  <c r="F86"/>
  <c r="F945" s="1"/>
  <c r="E86"/>
  <c r="E945" s="1"/>
  <c r="X85"/>
  <c r="X84"/>
  <c r="X83"/>
  <c r="N83"/>
  <c r="M83"/>
  <c r="L83"/>
  <c r="X82"/>
  <c r="N82"/>
  <c r="M82"/>
  <c r="L82"/>
  <c r="X81"/>
  <c r="N81"/>
  <c r="M81"/>
  <c r="L81"/>
  <c r="X80"/>
  <c r="L80"/>
  <c r="G80"/>
  <c r="G79" s="1"/>
  <c r="F80"/>
  <c r="F79" s="1"/>
  <c r="E80"/>
  <c r="X79"/>
  <c r="E79"/>
  <c r="E78" s="1"/>
  <c r="X78"/>
  <c r="X77"/>
  <c r="X76"/>
  <c r="N76"/>
  <c r="M76"/>
  <c r="L76"/>
  <c r="X75"/>
  <c r="G75"/>
  <c r="G74" s="1"/>
  <c r="F75"/>
  <c r="E75"/>
  <c r="E74" s="1"/>
  <c r="X74"/>
  <c r="F74"/>
  <c r="F73" s="1"/>
  <c r="X73"/>
  <c r="X72"/>
  <c r="X71"/>
  <c r="N71"/>
  <c r="M71"/>
  <c r="L71"/>
  <c r="X70"/>
  <c r="L70"/>
  <c r="G70"/>
  <c r="G69" s="1"/>
  <c r="F70"/>
  <c r="M70" s="1"/>
  <c r="E70"/>
  <c r="X69"/>
  <c r="E69"/>
  <c r="L69" s="1"/>
  <c r="X68"/>
  <c r="N68"/>
  <c r="M68"/>
  <c r="L68"/>
  <c r="X67"/>
  <c r="N67"/>
  <c r="G67"/>
  <c r="F67"/>
  <c r="F66" s="1"/>
  <c r="E67"/>
  <c r="E66" s="1"/>
  <c r="X66"/>
  <c r="G66"/>
  <c r="N66" s="1"/>
  <c r="X65"/>
  <c r="X64"/>
  <c r="N64"/>
  <c r="M64"/>
  <c r="L64"/>
  <c r="X63"/>
  <c r="G63"/>
  <c r="G62" s="1"/>
  <c r="N62" s="1"/>
  <c r="F63"/>
  <c r="F62" s="1"/>
  <c r="E63"/>
  <c r="L63" s="1"/>
  <c r="X62"/>
  <c r="X61"/>
  <c r="N61"/>
  <c r="M61"/>
  <c r="L61"/>
  <c r="X60"/>
  <c r="M60"/>
  <c r="G60"/>
  <c r="N60" s="1"/>
  <c r="F60"/>
  <c r="E60"/>
  <c r="E59" s="1"/>
  <c r="X59"/>
  <c r="G59"/>
  <c r="G58" s="1"/>
  <c r="F59"/>
  <c r="M59" s="1"/>
  <c r="X58"/>
  <c r="X57"/>
  <c r="X56"/>
  <c r="N56"/>
  <c r="M56"/>
  <c r="L56"/>
  <c r="X55"/>
  <c r="L55"/>
  <c r="G55"/>
  <c r="G53" s="1"/>
  <c r="N53" s="1"/>
  <c r="F55"/>
  <c r="M55" s="1"/>
  <c r="E55"/>
  <c r="E54" s="1"/>
  <c r="L54" s="1"/>
  <c r="X54"/>
  <c r="G54"/>
  <c r="N54" s="1"/>
  <c r="F54"/>
  <c r="M54" s="1"/>
  <c r="X53"/>
  <c r="F53"/>
  <c r="M53" s="1"/>
  <c r="E53"/>
  <c r="L53" s="1"/>
  <c r="X52"/>
  <c r="N52"/>
  <c r="M52"/>
  <c r="L52"/>
  <c r="X51"/>
  <c r="G51"/>
  <c r="N51" s="1"/>
  <c r="F51"/>
  <c r="M51" s="1"/>
  <c r="E51"/>
  <c r="E50" s="1"/>
  <c r="X50"/>
  <c r="G50"/>
  <c r="N50" s="1"/>
  <c r="F50"/>
  <c r="M50" s="1"/>
  <c r="X49"/>
  <c r="N49"/>
  <c r="M49"/>
  <c r="L49"/>
  <c r="X48"/>
  <c r="G48"/>
  <c r="G47" s="1"/>
  <c r="F48"/>
  <c r="M48" s="1"/>
  <c r="E48"/>
  <c r="L48" s="1"/>
  <c r="X47"/>
  <c r="E47"/>
  <c r="L47" s="1"/>
  <c r="X46"/>
  <c r="X45"/>
  <c r="X44"/>
  <c r="N44"/>
  <c r="M44"/>
  <c r="L44"/>
  <c r="X43"/>
  <c r="L43"/>
  <c r="G43"/>
  <c r="G42" s="1"/>
  <c r="F43"/>
  <c r="M43" s="1"/>
  <c r="E43"/>
  <c r="X42"/>
  <c r="E42"/>
  <c r="L42" s="1"/>
  <c r="X41"/>
  <c r="X40"/>
  <c r="X39"/>
  <c r="X38"/>
  <c r="N38"/>
  <c r="M38"/>
  <c r="L38"/>
  <c r="X37"/>
  <c r="N37"/>
  <c r="M37"/>
  <c r="L37"/>
  <c r="X36"/>
  <c r="N36"/>
  <c r="G36"/>
  <c r="F36"/>
  <c r="M36" s="1"/>
  <c r="E36"/>
  <c r="L36" s="1"/>
  <c r="X35"/>
  <c r="N35"/>
  <c r="M35"/>
  <c r="L35"/>
  <c r="X34"/>
  <c r="N34"/>
  <c r="M34"/>
  <c r="L34"/>
  <c r="X33"/>
  <c r="G33"/>
  <c r="N33" s="1"/>
  <c r="F33"/>
  <c r="M33" s="1"/>
  <c r="E33"/>
  <c r="L33" s="1"/>
  <c r="X32"/>
  <c r="N32"/>
  <c r="M32"/>
  <c r="L32"/>
  <c r="X31"/>
  <c r="N31"/>
  <c r="M31"/>
  <c r="L31"/>
  <c r="X30"/>
  <c r="L30"/>
  <c r="G30"/>
  <c r="N30" s="1"/>
  <c r="F30"/>
  <c r="M30" s="1"/>
  <c r="E30"/>
  <c r="X29"/>
  <c r="N29"/>
  <c r="M29"/>
  <c r="L29"/>
  <c r="X28"/>
  <c r="N28"/>
  <c r="M28"/>
  <c r="L28"/>
  <c r="X27"/>
  <c r="G27"/>
  <c r="F27"/>
  <c r="M27" s="1"/>
  <c r="E27"/>
  <c r="L27" s="1"/>
  <c r="X26"/>
  <c r="X25"/>
  <c r="N25"/>
  <c r="M25"/>
  <c r="L25"/>
  <c r="X24"/>
  <c r="G24"/>
  <c r="G925" s="1"/>
  <c r="F24"/>
  <c r="F925" s="1"/>
  <c r="E24"/>
  <c r="E925" s="1"/>
  <c r="X23"/>
  <c r="X22"/>
  <c r="X21"/>
  <c r="N21"/>
  <c r="M21"/>
  <c r="L21"/>
  <c r="X20"/>
  <c r="N20"/>
  <c r="M20"/>
  <c r="L20"/>
  <c r="X19"/>
  <c r="N19"/>
  <c r="G19"/>
  <c r="F19"/>
  <c r="M19" s="1"/>
  <c r="E19"/>
  <c r="L19" s="1"/>
  <c r="X18"/>
  <c r="N18"/>
  <c r="M18"/>
  <c r="L18"/>
  <c r="X17"/>
  <c r="N17"/>
  <c r="M17"/>
  <c r="L17"/>
  <c r="X16"/>
  <c r="G16"/>
  <c r="N16" s="1"/>
  <c r="F16"/>
  <c r="M16" s="1"/>
  <c r="E16"/>
  <c r="E13" s="1"/>
  <c r="X15"/>
  <c r="N15"/>
  <c r="M15"/>
  <c r="L15"/>
  <c r="X14"/>
  <c r="L14"/>
  <c r="G14"/>
  <c r="N14" s="1"/>
  <c r="F14"/>
  <c r="M14" s="1"/>
  <c r="E14"/>
  <c r="X13"/>
  <c r="F13"/>
  <c r="M13" s="1"/>
  <c r="X12"/>
  <c r="N12"/>
  <c r="M12"/>
  <c r="L12"/>
  <c r="X11"/>
  <c r="N11"/>
  <c r="G11"/>
  <c r="F11"/>
  <c r="F10" s="1"/>
  <c r="E11"/>
  <c r="L11" s="1"/>
  <c r="X10"/>
  <c r="X9"/>
  <c r="L74" l="1"/>
  <c r="E73"/>
  <c r="E72" s="1"/>
  <c r="L99"/>
  <c r="E98"/>
  <c r="E97" s="1"/>
  <c r="F200"/>
  <c r="M201"/>
  <c r="E62"/>
  <c r="L62" s="1"/>
  <c r="M91"/>
  <c r="F93"/>
  <c r="M93" s="1"/>
  <c r="L100"/>
  <c r="G127"/>
  <c r="N127" s="1"/>
  <c r="E157"/>
  <c r="L157" s="1"/>
  <c r="E164"/>
  <c r="L164" s="1"/>
  <c r="M187"/>
  <c r="F189"/>
  <c r="M189" s="1"/>
  <c r="M193"/>
  <c r="F196"/>
  <c r="M196" s="1"/>
  <c r="L212"/>
  <c r="M217"/>
  <c r="E222"/>
  <c r="M223"/>
  <c r="E227"/>
  <c r="L227" s="1"/>
  <c r="E233"/>
  <c r="F262"/>
  <c r="M262" s="1"/>
  <c r="G324"/>
  <c r="N324" s="1"/>
  <c r="M337"/>
  <c r="L368"/>
  <c r="M375"/>
  <c r="M417"/>
  <c r="M426"/>
  <c r="F436"/>
  <c r="M436" s="1"/>
  <c r="M447"/>
  <c r="M455"/>
  <c r="F467"/>
  <c r="M467" s="1"/>
  <c r="E477"/>
  <c r="L477" s="1"/>
  <c r="G498"/>
  <c r="S81" i="26"/>
  <c r="I80"/>
  <c r="M24" i="25"/>
  <c r="F42"/>
  <c r="F41" s="1"/>
  <c r="L60"/>
  <c r="N63"/>
  <c r="M67"/>
  <c r="F69"/>
  <c r="M69" s="1"/>
  <c r="L75"/>
  <c r="L94"/>
  <c r="L128"/>
  <c r="N134"/>
  <c r="L154"/>
  <c r="L162"/>
  <c r="L168"/>
  <c r="E177"/>
  <c r="L184"/>
  <c r="L190"/>
  <c r="L494"/>
  <c r="L807"/>
  <c r="E806"/>
  <c r="E805" s="1"/>
  <c r="L805" s="1"/>
  <c r="R410" i="26"/>
  <c r="H409"/>
  <c r="E41" i="25"/>
  <c r="E40" s="1"/>
  <c r="N204"/>
  <c r="M207"/>
  <c r="F211"/>
  <c r="E262"/>
  <c r="E289"/>
  <c r="L289" s="1"/>
  <c r="F327"/>
  <c r="F341"/>
  <c r="M341" s="1"/>
  <c r="F363"/>
  <c r="F429"/>
  <c r="M429" s="1"/>
  <c r="F449"/>
  <c r="M449" s="1"/>
  <c r="F65" i="26"/>
  <c r="F1075" s="1"/>
  <c r="I105"/>
  <c r="S106"/>
  <c r="E355"/>
  <c r="E417"/>
  <c r="E1071" s="1"/>
  <c r="K450"/>
  <c r="E449"/>
  <c r="K449" s="1"/>
  <c r="G13" i="25"/>
  <c r="G10" s="1"/>
  <c r="F26"/>
  <c r="F23" s="1"/>
  <c r="G26"/>
  <c r="F47"/>
  <c r="F46" s="1"/>
  <c r="N80"/>
  <c r="N86"/>
  <c r="G102"/>
  <c r="N102" s="1"/>
  <c r="F167"/>
  <c r="M167" s="1"/>
  <c r="F172"/>
  <c r="M172" s="1"/>
  <c r="F233"/>
  <c r="G289"/>
  <c r="N289" s="1"/>
  <c r="G406"/>
  <c r="N406" s="1"/>
  <c r="E467"/>
  <c r="L467" s="1"/>
  <c r="E471"/>
  <c r="E470" s="1"/>
  <c r="L470" s="1"/>
  <c r="E484"/>
  <c r="E508"/>
  <c r="L508" s="1"/>
  <c r="L73" i="26"/>
  <c r="S73"/>
  <c r="F553" i="25"/>
  <c r="F552" s="1"/>
  <c r="M552" s="1"/>
  <c r="E574"/>
  <c r="L574" s="1"/>
  <c r="M590"/>
  <c r="F598"/>
  <c r="M598" s="1"/>
  <c r="F607"/>
  <c r="M607" s="1"/>
  <c r="F610"/>
  <c r="M610" s="1"/>
  <c r="L675"/>
  <c r="F691"/>
  <c r="M691" s="1"/>
  <c r="N720"/>
  <c r="G724"/>
  <c r="N724" s="1"/>
  <c r="E729"/>
  <c r="L729" s="1"/>
  <c r="F735"/>
  <c r="M735" s="1"/>
  <c r="E743"/>
  <c r="L743" s="1"/>
  <c r="E754"/>
  <c r="L754" s="1"/>
  <c r="F758"/>
  <c r="M758" s="1"/>
  <c r="E780"/>
  <c r="L780" s="1"/>
  <c r="L794"/>
  <c r="L803"/>
  <c r="N822"/>
  <c r="E829"/>
  <c r="L829" s="1"/>
  <c r="E835"/>
  <c r="L835" s="1"/>
  <c r="N860"/>
  <c r="N867"/>
  <c r="F889"/>
  <c r="F888" s="1"/>
  <c r="L12" i="26"/>
  <c r="S12"/>
  <c r="T15"/>
  <c r="L67"/>
  <c r="S107"/>
  <c r="R108"/>
  <c r="S112"/>
  <c r="S117"/>
  <c r="S140"/>
  <c r="E139"/>
  <c r="E110" s="1"/>
  <c r="E179"/>
  <c r="S184"/>
  <c r="G187"/>
  <c r="K197"/>
  <c r="G202"/>
  <c r="I223"/>
  <c r="S223" s="1"/>
  <c r="H230"/>
  <c r="M236"/>
  <c r="T236"/>
  <c r="I240"/>
  <c r="S240" s="1"/>
  <c r="L250"/>
  <c r="K251"/>
  <c r="G260"/>
  <c r="G259" s="1"/>
  <c r="M263"/>
  <c r="K265"/>
  <c r="M266"/>
  <c r="K266"/>
  <c r="M283"/>
  <c r="R340"/>
  <c r="R349"/>
  <c r="G356"/>
  <c r="R363"/>
  <c r="K370"/>
  <c r="S376"/>
  <c r="L384"/>
  <c r="S385"/>
  <c r="R413"/>
  <c r="S424"/>
  <c r="I430"/>
  <c r="L435"/>
  <c r="K451"/>
  <c r="K452"/>
  <c r="M454"/>
  <c r="L454"/>
  <c r="M458"/>
  <c r="K462"/>
  <c r="R469"/>
  <c r="S476"/>
  <c r="R482"/>
  <c r="M538"/>
  <c r="F544"/>
  <c r="L544" s="1"/>
  <c r="J544"/>
  <c r="M544" s="1"/>
  <c r="L554"/>
  <c r="M555"/>
  <c r="I557"/>
  <c r="L558"/>
  <c r="F561"/>
  <c r="F560" s="1"/>
  <c r="J561"/>
  <c r="M562"/>
  <c r="M1093" s="1"/>
  <c r="K572"/>
  <c r="L572"/>
  <c r="T583"/>
  <c r="R611"/>
  <c r="M613"/>
  <c r="M1114" s="1"/>
  <c r="T627"/>
  <c r="R639"/>
  <c r="R643"/>
  <c r="K655"/>
  <c r="M657"/>
  <c r="K658"/>
  <c r="R663"/>
  <c r="K663"/>
  <c r="T732"/>
  <c r="J731"/>
  <c r="T731" s="1"/>
  <c r="K876"/>
  <c r="E875"/>
  <c r="L531" i="25"/>
  <c r="F535"/>
  <c r="M535" s="1"/>
  <c r="M539"/>
  <c r="M554"/>
  <c r="L560"/>
  <c r="G615"/>
  <c r="N615" s="1"/>
  <c r="N632"/>
  <c r="E636"/>
  <c r="L636" s="1"/>
  <c r="E642"/>
  <c r="L642" s="1"/>
  <c r="G650"/>
  <c r="N650" s="1"/>
  <c r="E685"/>
  <c r="L685" s="1"/>
  <c r="N695"/>
  <c r="F941"/>
  <c r="F710"/>
  <c r="M710" s="1"/>
  <c r="E734"/>
  <c r="L734" s="1"/>
  <c r="N813"/>
  <c r="M816"/>
  <c r="M827"/>
  <c r="F829"/>
  <c r="M829" s="1"/>
  <c r="M833"/>
  <c r="F835"/>
  <c r="M835" s="1"/>
  <c r="E839"/>
  <c r="E847"/>
  <c r="L847" s="1"/>
  <c r="G875"/>
  <c r="N875" s="1"/>
  <c r="E888"/>
  <c r="E887" s="1"/>
  <c r="L887" s="1"/>
  <c r="M895"/>
  <c r="H17" i="26"/>
  <c r="K19"/>
  <c r="E24"/>
  <c r="E23" s="1"/>
  <c r="M25"/>
  <c r="M1088" s="1"/>
  <c r="F24"/>
  <c r="F23" s="1"/>
  <c r="J24"/>
  <c r="L47"/>
  <c r="L48"/>
  <c r="L49"/>
  <c r="E51"/>
  <c r="E46" s="1"/>
  <c r="I55"/>
  <c r="L55" s="1"/>
  <c r="S56"/>
  <c r="F51"/>
  <c r="F46" s="1"/>
  <c r="M58"/>
  <c r="M59"/>
  <c r="K60"/>
  <c r="E62"/>
  <c r="K62" s="1"/>
  <c r="I62"/>
  <c r="S62" s="1"/>
  <c r="I66"/>
  <c r="J67"/>
  <c r="M68"/>
  <c r="K68"/>
  <c r="E70"/>
  <c r="K70" s="1"/>
  <c r="I70"/>
  <c r="S70" s="1"/>
  <c r="H74"/>
  <c r="M75"/>
  <c r="K75"/>
  <c r="H82"/>
  <c r="K83"/>
  <c r="M111"/>
  <c r="T112"/>
  <c r="L113"/>
  <c r="K121"/>
  <c r="M123"/>
  <c r="K135"/>
  <c r="F139"/>
  <c r="M142"/>
  <c r="K146"/>
  <c r="M148"/>
  <c r="M159"/>
  <c r="J165"/>
  <c r="T165" s="1"/>
  <c r="R166"/>
  <c r="K168"/>
  <c r="K172"/>
  <c r="F179"/>
  <c r="F164" s="1"/>
  <c r="F163" s="1"/>
  <c r="T184"/>
  <c r="H196"/>
  <c r="I197"/>
  <c r="H203"/>
  <c r="K205"/>
  <c r="S206"/>
  <c r="S207"/>
  <c r="J209"/>
  <c r="M210"/>
  <c r="L213"/>
  <c r="L216"/>
  <c r="L217"/>
  <c r="J219"/>
  <c r="T219" s="1"/>
  <c r="I220"/>
  <c r="M221"/>
  <c r="M224"/>
  <c r="L226"/>
  <c r="M235"/>
  <c r="J240"/>
  <c r="M241"/>
  <c r="E249"/>
  <c r="E248" s="1"/>
  <c r="I249"/>
  <c r="S252"/>
  <c r="G254"/>
  <c r="M261"/>
  <c r="K262"/>
  <c r="M270"/>
  <c r="K270"/>
  <c r="M276"/>
  <c r="M277"/>
  <c r="K281"/>
  <c r="F289"/>
  <c r="F288" s="1"/>
  <c r="F287" s="1"/>
  <c r="T298"/>
  <c r="T302"/>
  <c r="T306"/>
  <c r="F310"/>
  <c r="L310" s="1"/>
  <c r="J310"/>
  <c r="T310" s="1"/>
  <c r="R311"/>
  <c r="M327"/>
  <c r="L330"/>
  <c r="E336"/>
  <c r="L340"/>
  <c r="S340"/>
  <c r="L343"/>
  <c r="K344"/>
  <c r="H346"/>
  <c r="R346" s="1"/>
  <c r="M347"/>
  <c r="L349"/>
  <c r="S349"/>
  <c r="L363"/>
  <c r="S363"/>
  <c r="F367"/>
  <c r="F373"/>
  <c r="L379"/>
  <c r="E378"/>
  <c r="E372" s="1"/>
  <c r="J378"/>
  <c r="L385"/>
  <c r="M394"/>
  <c r="K396"/>
  <c r="M400"/>
  <c r="M401"/>
  <c r="M402"/>
  <c r="K403"/>
  <c r="S411"/>
  <c r="K413"/>
  <c r="M415"/>
  <c r="K415"/>
  <c r="H422"/>
  <c r="G423"/>
  <c r="K423"/>
  <c r="K427"/>
  <c r="R427"/>
  <c r="K428"/>
  <c r="R428"/>
  <c r="M430"/>
  <c r="T430"/>
  <c r="H431"/>
  <c r="L431"/>
  <c r="K432"/>
  <c r="T438"/>
  <c r="J449"/>
  <c r="I450"/>
  <c r="H454"/>
  <c r="M455"/>
  <c r="K456"/>
  <c r="H465"/>
  <c r="I466"/>
  <c r="L472"/>
  <c r="H481"/>
  <c r="L487"/>
  <c r="M487"/>
  <c r="S491"/>
  <c r="K496"/>
  <c r="M498"/>
  <c r="J501"/>
  <c r="T501" s="1"/>
  <c r="M502"/>
  <c r="K503"/>
  <c r="M504"/>
  <c r="L512"/>
  <c r="M516"/>
  <c r="L520"/>
  <c r="K526"/>
  <c r="K534"/>
  <c r="L551"/>
  <c r="M552"/>
  <c r="J557"/>
  <c r="M557" s="1"/>
  <c r="T558"/>
  <c r="M561"/>
  <c r="L565"/>
  <c r="K567"/>
  <c r="L567"/>
  <c r="J572"/>
  <c r="T572" s="1"/>
  <c r="M573"/>
  <c r="M578"/>
  <c r="K580"/>
  <c r="L580"/>
  <c r="S580"/>
  <c r="H587"/>
  <c r="K588"/>
  <c r="L588"/>
  <c r="L606"/>
  <c r="S611"/>
  <c r="K612"/>
  <c r="R613"/>
  <c r="T616"/>
  <c r="H618"/>
  <c r="H617" s="1"/>
  <c r="R619"/>
  <c r="K620"/>
  <c r="M623"/>
  <c r="T628"/>
  <c r="H632"/>
  <c r="L637"/>
  <c r="L1103" s="1"/>
  <c r="L641"/>
  <c r="L1107" s="1"/>
  <c r="L645"/>
  <c r="M648"/>
  <c r="L654"/>
  <c r="L657"/>
  <c r="R662"/>
  <c r="K662"/>
  <c r="N531" i="25"/>
  <c r="G530"/>
  <c r="N530" s="1"/>
  <c r="M536"/>
  <c r="L556"/>
  <c r="N560"/>
  <c r="E580"/>
  <c r="L580" s="1"/>
  <c r="N637"/>
  <c r="L640"/>
  <c r="N643"/>
  <c r="E647"/>
  <c r="L647" s="1"/>
  <c r="L651"/>
  <c r="F680"/>
  <c r="M680" s="1"/>
  <c r="L682"/>
  <c r="M692"/>
  <c r="F694"/>
  <c r="M694" s="1"/>
  <c r="E704"/>
  <c r="L704" s="1"/>
  <c r="L716"/>
  <c r="N735"/>
  <c r="N778"/>
  <c r="M845"/>
  <c r="M851"/>
  <c r="E872"/>
  <c r="F884"/>
  <c r="K20" i="26"/>
  <c r="T25"/>
  <c r="K28"/>
  <c r="K31"/>
  <c r="L42"/>
  <c r="L43"/>
  <c r="L44"/>
  <c r="T47"/>
  <c r="T48"/>
  <c r="T49"/>
  <c r="G51"/>
  <c r="G46" s="1"/>
  <c r="J55"/>
  <c r="T55" s="1"/>
  <c r="M56"/>
  <c r="L58"/>
  <c r="L59"/>
  <c r="M71"/>
  <c r="L74"/>
  <c r="S74"/>
  <c r="S82"/>
  <c r="R83"/>
  <c r="M86"/>
  <c r="E85"/>
  <c r="H101"/>
  <c r="G97"/>
  <c r="G96" s="1"/>
  <c r="G1079" s="1"/>
  <c r="K102"/>
  <c r="L107"/>
  <c r="L112"/>
  <c r="M117"/>
  <c r="K117"/>
  <c r="H119"/>
  <c r="M119"/>
  <c r="L123"/>
  <c r="L128"/>
  <c r="L1111" s="1"/>
  <c r="R146"/>
  <c r="M153"/>
  <c r="M154"/>
  <c r="L160"/>
  <c r="R165"/>
  <c r="E164"/>
  <c r="E163" s="1"/>
  <c r="I173"/>
  <c r="S173" s="1"/>
  <c r="K175"/>
  <c r="K177"/>
  <c r="K178"/>
  <c r="T185"/>
  <c r="T190"/>
  <c r="R193"/>
  <c r="G219"/>
  <c r="M219" s="1"/>
  <c r="K226"/>
  <c r="K227"/>
  <c r="I229"/>
  <c r="S229" s="1"/>
  <c r="J230"/>
  <c r="M231"/>
  <c r="T235"/>
  <c r="L236"/>
  <c r="K237"/>
  <c r="H235"/>
  <c r="H250"/>
  <c r="T255"/>
  <c r="L256"/>
  <c r="M259"/>
  <c r="M260"/>
  <c r="E260"/>
  <c r="E259" s="1"/>
  <c r="I260"/>
  <c r="L266"/>
  <c r="F265"/>
  <c r="M274"/>
  <c r="K274"/>
  <c r="H288"/>
  <c r="E314"/>
  <c r="E309" s="1"/>
  <c r="E308" s="1"/>
  <c r="L317"/>
  <c r="S317"/>
  <c r="E325"/>
  <c r="E324" s="1"/>
  <c r="E323" s="1"/>
  <c r="L331"/>
  <c r="H333"/>
  <c r="J336"/>
  <c r="L337"/>
  <c r="K338"/>
  <c r="I346"/>
  <c r="S346" s="1"/>
  <c r="F346"/>
  <c r="M357"/>
  <c r="L359"/>
  <c r="S359"/>
  <c r="I362"/>
  <c r="L365"/>
  <c r="G373"/>
  <c r="G372" s="1"/>
  <c r="K376"/>
  <c r="H379"/>
  <c r="R379" s="1"/>
  <c r="M379"/>
  <c r="F378"/>
  <c r="M381"/>
  <c r="J383"/>
  <c r="T383" s="1"/>
  <c r="H384"/>
  <c r="K385"/>
  <c r="M389"/>
  <c r="L390"/>
  <c r="L394"/>
  <c r="L399"/>
  <c r="L400"/>
  <c r="L401"/>
  <c r="L402"/>
  <c r="G404"/>
  <c r="F404"/>
  <c r="G426"/>
  <c r="M426" s="1"/>
  <c r="M437"/>
  <c r="M443"/>
  <c r="F441"/>
  <c r="F440" s="1"/>
  <c r="J441"/>
  <c r="L450"/>
  <c r="M453"/>
  <c r="E453"/>
  <c r="E448" s="1"/>
  <c r="I453"/>
  <c r="K460"/>
  <c r="F461"/>
  <c r="J461"/>
  <c r="K481"/>
  <c r="K486"/>
  <c r="M495"/>
  <c r="H502"/>
  <c r="R502" s="1"/>
  <c r="L504"/>
  <c r="L513"/>
  <c r="L516"/>
  <c r="E515"/>
  <c r="L522"/>
  <c r="I526"/>
  <c r="S526" s="1"/>
  <c r="L527"/>
  <c r="L532"/>
  <c r="I534"/>
  <c r="S534" s="1"/>
  <c r="L535"/>
  <c r="E537"/>
  <c r="E530" s="1"/>
  <c r="S538"/>
  <c r="H544"/>
  <c r="K544" s="1"/>
  <c r="H561"/>
  <c r="M572"/>
  <c r="L573"/>
  <c r="J577"/>
  <c r="M577" s="1"/>
  <c r="J582"/>
  <c r="T582" s="1"/>
  <c r="M582"/>
  <c r="K583"/>
  <c r="M585"/>
  <c r="E593"/>
  <c r="E592" s="1"/>
  <c r="S619"/>
  <c r="M649"/>
  <c r="L655"/>
  <c r="H657"/>
  <c r="R657" s="1"/>
  <c r="T657"/>
  <c r="S666"/>
  <c r="I665"/>
  <c r="S665" s="1"/>
  <c r="E570" i="25"/>
  <c r="G758"/>
  <c r="N758" s="1"/>
  <c r="G11" i="26"/>
  <c r="G10" s="1"/>
  <c r="F14"/>
  <c r="F11" s="1"/>
  <c r="J14"/>
  <c r="I1088"/>
  <c r="K27"/>
  <c r="R42"/>
  <c r="R43"/>
  <c r="R44"/>
  <c r="I51"/>
  <c r="I46" s="1"/>
  <c r="T58"/>
  <c r="H59"/>
  <c r="T59"/>
  <c r="G62"/>
  <c r="M62"/>
  <c r="S63"/>
  <c r="H67"/>
  <c r="L68"/>
  <c r="M70"/>
  <c r="G73"/>
  <c r="J74"/>
  <c r="M74" s="1"/>
  <c r="L75"/>
  <c r="S75"/>
  <c r="G81"/>
  <c r="F82"/>
  <c r="F81" s="1"/>
  <c r="F80" s="1"/>
  <c r="F1077" s="1"/>
  <c r="J82"/>
  <c r="S83"/>
  <c r="L99"/>
  <c r="H107"/>
  <c r="F110"/>
  <c r="K126"/>
  <c r="M128"/>
  <c r="M1111" s="1"/>
  <c r="L133"/>
  <c r="S146"/>
  <c r="J158"/>
  <c r="T158" s="1"/>
  <c r="I159"/>
  <c r="H160"/>
  <c r="M161"/>
  <c r="M180"/>
  <c r="K182"/>
  <c r="R188"/>
  <c r="J196"/>
  <c r="R197"/>
  <c r="K198"/>
  <c r="F203"/>
  <c r="J203"/>
  <c r="R204"/>
  <c r="H209"/>
  <c r="R209" s="1"/>
  <c r="K210"/>
  <c r="S212"/>
  <c r="E235"/>
  <c r="E234" s="1"/>
  <c r="I235"/>
  <c r="I255"/>
  <c r="L257"/>
  <c r="T258"/>
  <c r="T259"/>
  <c r="T260"/>
  <c r="T261"/>
  <c r="L270"/>
  <c r="S274"/>
  <c r="K277"/>
  <c r="M290"/>
  <c r="M294"/>
  <c r="K300"/>
  <c r="K304"/>
  <c r="K310"/>
  <c r="K312"/>
  <c r="I314"/>
  <c r="S314" s="1"/>
  <c r="F314"/>
  <c r="F309" s="1"/>
  <c r="F308" s="1"/>
  <c r="R321"/>
  <c r="M326"/>
  <c r="S327"/>
  <c r="T330"/>
  <c r="K334"/>
  <c r="G336"/>
  <c r="G324" s="1"/>
  <c r="G346"/>
  <c r="I356"/>
  <c r="S356" s="1"/>
  <c r="F356"/>
  <c r="F355" s="1"/>
  <c r="J362"/>
  <c r="T362" s="1"/>
  <c r="K364"/>
  <c r="H362"/>
  <c r="L368"/>
  <c r="L371"/>
  <c r="H373"/>
  <c r="R373" s="1"/>
  <c r="I389"/>
  <c r="I393"/>
  <c r="S393" s="1"/>
  <c r="T394"/>
  <c r="L396"/>
  <c r="T400"/>
  <c r="T401"/>
  <c r="H402"/>
  <c r="T402"/>
  <c r="M413"/>
  <c r="L415"/>
  <c r="J422"/>
  <c r="I423"/>
  <c r="I426"/>
  <c r="S426" s="1"/>
  <c r="M431"/>
  <c r="T431"/>
  <c r="K439"/>
  <c r="R445"/>
  <c r="L451"/>
  <c r="G466"/>
  <c r="G465" s="1"/>
  <c r="G464" s="1"/>
  <c r="K470"/>
  <c r="F471"/>
  <c r="E480"/>
  <c r="I480"/>
  <c r="F481"/>
  <c r="F480" s="1"/>
  <c r="F479" s="1"/>
  <c r="J481"/>
  <c r="I486"/>
  <c r="S486" s="1"/>
  <c r="K487"/>
  <c r="K488"/>
  <c r="G485"/>
  <c r="G484" s="1"/>
  <c r="L493"/>
  <c r="K502"/>
  <c r="L502"/>
  <c r="M506"/>
  <c r="M515"/>
  <c r="K516"/>
  <c r="M518"/>
  <c r="K520"/>
  <c r="M524"/>
  <c r="K527"/>
  <c r="J534"/>
  <c r="M534" s="1"/>
  <c r="K535"/>
  <c r="T535"/>
  <c r="L542"/>
  <c r="K557"/>
  <c r="L561"/>
  <c r="M567"/>
  <c r="M580"/>
  <c r="L585"/>
  <c r="H590"/>
  <c r="R590" s="1"/>
  <c r="H599"/>
  <c r="K600"/>
  <c r="H605"/>
  <c r="S605"/>
  <c r="M606"/>
  <c r="K606"/>
  <c r="S610"/>
  <c r="F609"/>
  <c r="R612"/>
  <c r="K613"/>
  <c r="K1114" s="1"/>
  <c r="F614"/>
  <c r="E617"/>
  <c r="E604" s="1"/>
  <c r="E603" s="1"/>
  <c r="E602" s="1"/>
  <c r="L620"/>
  <c r="S620"/>
  <c r="K625"/>
  <c r="L627"/>
  <c r="K629"/>
  <c r="F632"/>
  <c r="L632" s="1"/>
  <c r="R633"/>
  <c r="T637"/>
  <c r="T641"/>
  <c r="T645"/>
  <c r="T660"/>
  <c r="M660"/>
  <c r="J659"/>
  <c r="M662"/>
  <c r="M663"/>
  <c r="K668"/>
  <c r="K669"/>
  <c r="K673"/>
  <c r="E671"/>
  <c r="L675"/>
  <c r="L676"/>
  <c r="H678"/>
  <c r="R678" s="1"/>
  <c r="S679"/>
  <c r="L681"/>
  <c r="F680"/>
  <c r="S685"/>
  <c r="M689"/>
  <c r="K689"/>
  <c r="F693"/>
  <c r="J693"/>
  <c r="T693" s="1"/>
  <c r="T694"/>
  <c r="S699"/>
  <c r="I702"/>
  <c r="L705"/>
  <c r="L711"/>
  <c r="L712"/>
  <c r="G719"/>
  <c r="M719" s="1"/>
  <c r="K719"/>
  <c r="M723"/>
  <c r="M724"/>
  <c r="M725"/>
  <c r="M733"/>
  <c r="T733"/>
  <c r="L735"/>
  <c r="L736"/>
  <c r="L737"/>
  <c r="L740"/>
  <c r="K745"/>
  <c r="K746"/>
  <c r="M748"/>
  <c r="M749"/>
  <c r="J754"/>
  <c r="T754" s="1"/>
  <c r="I755"/>
  <c r="S756"/>
  <c r="K768"/>
  <c r="M770"/>
  <c r="F776"/>
  <c r="J776"/>
  <c r="T777"/>
  <c r="L780"/>
  <c r="R781"/>
  <c r="H784"/>
  <c r="R784" s="1"/>
  <c r="S785"/>
  <c r="M786"/>
  <c r="K786"/>
  <c r="I788"/>
  <c r="S788" s="1"/>
  <c r="L789"/>
  <c r="L790"/>
  <c r="M796"/>
  <c r="K796"/>
  <c r="T798"/>
  <c r="J801"/>
  <c r="T801" s="1"/>
  <c r="I802"/>
  <c r="R803"/>
  <c r="G806"/>
  <c r="M806" s="1"/>
  <c r="K806"/>
  <c r="T812"/>
  <c r="R816"/>
  <c r="M820"/>
  <c r="K820"/>
  <c r="I822"/>
  <c r="S822" s="1"/>
  <c r="T823"/>
  <c r="F822"/>
  <c r="F811" s="1"/>
  <c r="H827"/>
  <c r="R827" s="1"/>
  <c r="F827"/>
  <c r="I832"/>
  <c r="S833"/>
  <c r="T837"/>
  <c r="I838"/>
  <c r="S838" s="1"/>
  <c r="L842"/>
  <c r="L843"/>
  <c r="F848"/>
  <c r="L850"/>
  <c r="H852"/>
  <c r="R852" s="1"/>
  <c r="S852"/>
  <c r="F856"/>
  <c r="S859"/>
  <c r="J861"/>
  <c r="T861" s="1"/>
  <c r="G855"/>
  <c r="M872"/>
  <c r="S873"/>
  <c r="S877"/>
  <c r="S878"/>
  <c r="L887"/>
  <c r="T891"/>
  <c r="M891"/>
  <c r="R892"/>
  <c r="M916"/>
  <c r="J909"/>
  <c r="T909" s="1"/>
  <c r="R923"/>
  <c r="H922"/>
  <c r="K923"/>
  <c r="M925"/>
  <c r="R940"/>
  <c r="R956"/>
  <c r="H949"/>
  <c r="R949" s="1"/>
  <c r="J968"/>
  <c r="T968" s="1"/>
  <c r="R970"/>
  <c r="H969"/>
  <c r="T976"/>
  <c r="J975"/>
  <c r="T992"/>
  <c r="M992"/>
  <c r="M1005"/>
  <c r="M1026"/>
  <c r="T1027"/>
  <c r="J1026"/>
  <c r="T1026" s="1"/>
  <c r="L1035"/>
  <c r="F1034"/>
  <c r="S1048"/>
  <c r="M1053"/>
  <c r="F86" i="27"/>
  <c r="N87"/>
  <c r="E390"/>
  <c r="M390" s="1"/>
  <c r="M391"/>
  <c r="G403"/>
  <c r="O404"/>
  <c r="M459"/>
  <c r="E458"/>
  <c r="E457" s="1"/>
  <c r="M457" s="1"/>
  <c r="O484"/>
  <c r="G483"/>
  <c r="N828"/>
  <c r="F827"/>
  <c r="N827" s="1"/>
  <c r="N862"/>
  <c r="F861"/>
  <c r="N861" s="1"/>
  <c r="R675" i="26"/>
  <c r="T679"/>
  <c r="M683"/>
  <c r="M693"/>
  <c r="M732"/>
  <c r="T785"/>
  <c r="K793"/>
  <c r="R796"/>
  <c r="S803"/>
  <c r="S816"/>
  <c r="M871"/>
  <c r="R905"/>
  <c r="K905"/>
  <c r="S919"/>
  <c r="I918"/>
  <c r="S918" s="1"/>
  <c r="K930"/>
  <c r="E929"/>
  <c r="L930"/>
  <c r="I929"/>
  <c r="L929" s="1"/>
  <c r="R944"/>
  <c r="K944"/>
  <c r="H943"/>
  <c r="R943" s="1"/>
  <c r="L982"/>
  <c r="L1007"/>
  <c r="S1007"/>
  <c r="M1018"/>
  <c r="M1030"/>
  <c r="S1040"/>
  <c r="I1039"/>
  <c r="K1043"/>
  <c r="H1042"/>
  <c r="R1059"/>
  <c r="H1058"/>
  <c r="S1062"/>
  <c r="E21" i="27"/>
  <c r="M21" s="1"/>
  <c r="M23"/>
  <c r="M159"/>
  <c r="E158"/>
  <c r="O170"/>
  <c r="G169"/>
  <c r="O169" s="1"/>
  <c r="O330"/>
  <c r="G329"/>
  <c r="O360"/>
  <c r="G359"/>
  <c r="O359" s="1"/>
  <c r="O373"/>
  <c r="G370"/>
  <c r="G369" s="1"/>
  <c r="O369" s="1"/>
  <c r="G758"/>
  <c r="O758" s="1"/>
  <c r="O759"/>
  <c r="N780"/>
  <c r="F779"/>
  <c r="N779" s="1"/>
  <c r="M789"/>
  <c r="E788"/>
  <c r="M788" s="1"/>
  <c r="O923"/>
  <c r="G922"/>
  <c r="O922" s="1"/>
  <c r="E1033"/>
  <c r="M1034"/>
  <c r="L663" i="26"/>
  <c r="L668"/>
  <c r="L669"/>
  <c r="H672"/>
  <c r="R672" s="1"/>
  <c r="S673"/>
  <c r="G671"/>
  <c r="K676"/>
  <c r="T678"/>
  <c r="K679"/>
  <c r="M681"/>
  <c r="K681"/>
  <c r="M687"/>
  <c r="L689"/>
  <c r="K703"/>
  <c r="M705"/>
  <c r="M708"/>
  <c r="M714"/>
  <c r="M715"/>
  <c r="M716"/>
  <c r="M717"/>
  <c r="K723"/>
  <c r="K724"/>
  <c r="K725"/>
  <c r="K726"/>
  <c r="G731"/>
  <c r="I732"/>
  <c r="T741"/>
  <c r="J743"/>
  <c r="T743" s="1"/>
  <c r="L745"/>
  <c r="L746"/>
  <c r="T748"/>
  <c r="T749"/>
  <c r="M755"/>
  <c r="M758"/>
  <c r="M759"/>
  <c r="M760"/>
  <c r="M761"/>
  <c r="G763"/>
  <c r="S764"/>
  <c r="E763"/>
  <c r="L768"/>
  <c r="T770"/>
  <c r="H780"/>
  <c r="T784"/>
  <c r="E783"/>
  <c r="E779" s="1"/>
  <c r="E774" s="1"/>
  <c r="E773" s="1"/>
  <c r="L786"/>
  <c r="T791"/>
  <c r="M794"/>
  <c r="L796"/>
  <c r="S796"/>
  <c r="M802"/>
  <c r="S806"/>
  <c r="E811"/>
  <c r="I815"/>
  <c r="M818"/>
  <c r="L820"/>
  <c r="S820"/>
  <c r="G822"/>
  <c r="K827"/>
  <c r="K828"/>
  <c r="M832"/>
  <c r="G1104"/>
  <c r="M839"/>
  <c r="M840"/>
  <c r="K842"/>
  <c r="K843"/>
  <c r="M845"/>
  <c r="M846"/>
  <c r="I848"/>
  <c r="S848" s="1"/>
  <c r="R849"/>
  <c r="K850"/>
  <c r="T853"/>
  <c r="I856"/>
  <c r="S856" s="1"/>
  <c r="M864"/>
  <c r="E866"/>
  <c r="K866" s="1"/>
  <c r="I866"/>
  <c r="S866" s="1"/>
  <c r="M870"/>
  <c r="H871"/>
  <c r="E872"/>
  <c r="I872"/>
  <c r="H875"/>
  <c r="R875" s="1"/>
  <c r="I876"/>
  <c r="L888"/>
  <c r="J900"/>
  <c r="T900" s="1"/>
  <c r="M901"/>
  <c r="T903"/>
  <c r="M903"/>
  <c r="G909"/>
  <c r="T923"/>
  <c r="M923"/>
  <c r="M951"/>
  <c r="G950"/>
  <c r="K957"/>
  <c r="E956"/>
  <c r="K956" s="1"/>
  <c r="L957"/>
  <c r="I956"/>
  <c r="L956" s="1"/>
  <c r="K971"/>
  <c r="E970"/>
  <c r="K970" s="1"/>
  <c r="L971"/>
  <c r="I970"/>
  <c r="L970" s="1"/>
  <c r="H974"/>
  <c r="R975"/>
  <c r="L990"/>
  <c r="S990"/>
  <c r="I989"/>
  <c r="T993"/>
  <c r="M993"/>
  <c r="R995"/>
  <c r="K995"/>
  <c r="H988"/>
  <c r="R988" s="1"/>
  <c r="J1117"/>
  <c r="J1122" s="1"/>
  <c r="J1129" s="1"/>
  <c r="T1003"/>
  <c r="R1008"/>
  <c r="K1008"/>
  <c r="H1007"/>
  <c r="L1022"/>
  <c r="S1022"/>
  <c r="M1035"/>
  <c r="J1034"/>
  <c r="T1034" s="1"/>
  <c r="M1034"/>
  <c r="E1047"/>
  <c r="E1042" s="1"/>
  <c r="E1033" s="1"/>
  <c r="K1048"/>
  <c r="L1047"/>
  <c r="S1047"/>
  <c r="G31" i="27"/>
  <c r="O31" s="1"/>
  <c r="O32"/>
  <c r="N112"/>
  <c r="F111"/>
  <c r="F110" s="1"/>
  <c r="N628"/>
  <c r="F627"/>
  <c r="F626" s="1"/>
  <c r="N626" s="1"/>
  <c r="O732"/>
  <c r="G731"/>
  <c r="O731" s="1"/>
  <c r="N741"/>
  <c r="F740"/>
  <c r="N740" s="1"/>
  <c r="G884"/>
  <c r="O885"/>
  <c r="N892"/>
  <c r="F891"/>
  <c r="N891" s="1"/>
  <c r="O896"/>
  <c r="G895"/>
  <c r="O895" s="1"/>
  <c r="M978"/>
  <c r="E977"/>
  <c r="M1001"/>
  <c r="E1000"/>
  <c r="M1000" s="1"/>
  <c r="O1029"/>
  <c r="G1028"/>
  <c r="G1027" s="1"/>
  <c r="M672" i="26"/>
  <c r="L674"/>
  <c r="M685"/>
  <c r="K685"/>
  <c r="M691"/>
  <c r="L693"/>
  <c r="K697"/>
  <c r="M699"/>
  <c r="K699"/>
  <c r="S705"/>
  <c r="J707"/>
  <c r="F701"/>
  <c r="M711"/>
  <c r="M712"/>
  <c r="K713"/>
  <c r="L720"/>
  <c r="S733"/>
  <c r="F730"/>
  <c r="M735"/>
  <c r="M736"/>
  <c r="M737"/>
  <c r="R745"/>
  <c r="R746"/>
  <c r="G744"/>
  <c r="G743" s="1"/>
  <c r="M751"/>
  <c r="M752"/>
  <c r="H755"/>
  <c r="M756"/>
  <c r="K756"/>
  <c r="F763"/>
  <c r="L781"/>
  <c r="F793"/>
  <c r="F779" s="1"/>
  <c r="H802"/>
  <c r="M803"/>
  <c r="L807"/>
  <c r="S807"/>
  <c r="G811"/>
  <c r="M813"/>
  <c r="M1105" s="1"/>
  <c r="J815"/>
  <c r="T815" s="1"/>
  <c r="M816"/>
  <c r="L825"/>
  <c r="S825"/>
  <c r="G827"/>
  <c r="K830"/>
  <c r="H832"/>
  <c r="M833"/>
  <c r="K833"/>
  <c r="I836"/>
  <c r="I835" s="1"/>
  <c r="S835" s="1"/>
  <c r="L837"/>
  <c r="L839"/>
  <c r="L840"/>
  <c r="L845"/>
  <c r="L846"/>
  <c r="J848"/>
  <c r="T848" s="1"/>
  <c r="J856"/>
  <c r="K857"/>
  <c r="H861"/>
  <c r="R862"/>
  <c r="S864"/>
  <c r="J866"/>
  <c r="M867"/>
  <c r="M877"/>
  <c r="K877"/>
  <c r="M878"/>
  <c r="K878"/>
  <c r="K880"/>
  <c r="K881"/>
  <c r="S888"/>
  <c r="T892"/>
  <c r="M892"/>
  <c r="K901"/>
  <c r="R901"/>
  <c r="H900"/>
  <c r="E909"/>
  <c r="L916"/>
  <c r="J922"/>
  <c r="S930"/>
  <c r="T932"/>
  <c r="M932"/>
  <c r="T938"/>
  <c r="J937"/>
  <c r="T937" s="1"/>
  <c r="R941"/>
  <c r="J949"/>
  <c r="T949" s="1"/>
  <c r="T950"/>
  <c r="K982"/>
  <c r="J983"/>
  <c r="M996"/>
  <c r="G995"/>
  <c r="M995" s="1"/>
  <c r="M1013"/>
  <c r="T1014"/>
  <c r="J1013"/>
  <c r="T1013" s="1"/>
  <c r="I1016"/>
  <c r="S1016" s="1"/>
  <c r="R1023"/>
  <c r="K1023"/>
  <c r="H1022"/>
  <c r="T1035"/>
  <c r="R1036"/>
  <c r="K1036"/>
  <c r="H1035"/>
  <c r="F1033"/>
  <c r="F1032" s="1"/>
  <c r="R1043"/>
  <c r="M1052"/>
  <c r="E1055"/>
  <c r="O19" i="27"/>
  <c r="G18"/>
  <c r="O18" s="1"/>
  <c r="M57"/>
  <c r="E56"/>
  <c r="N620"/>
  <c r="F617"/>
  <c r="N617" s="1"/>
  <c r="N841"/>
  <c r="F840"/>
  <c r="N840" s="1"/>
  <c r="M868"/>
  <c r="E867"/>
  <c r="K891" i="26"/>
  <c r="K892"/>
  <c r="F895"/>
  <c r="F885" s="1"/>
  <c r="F884" s="1"/>
  <c r="F883" s="1"/>
  <c r="M898"/>
  <c r="K903"/>
  <c r="M905"/>
  <c r="I907"/>
  <c r="L908"/>
  <c r="L912"/>
  <c r="K919"/>
  <c r="E924"/>
  <c r="J924"/>
  <c r="T924" s="1"/>
  <c r="K927"/>
  <c r="L927"/>
  <c r="G929"/>
  <c r="K934"/>
  <c r="L934"/>
  <c r="S934"/>
  <c r="K938"/>
  <c r="L940"/>
  <c r="L941"/>
  <c r="L944"/>
  <c r="M976"/>
  <c r="M983"/>
  <c r="K983"/>
  <c r="M984"/>
  <c r="K984"/>
  <c r="M985"/>
  <c r="K985"/>
  <c r="K989"/>
  <c r="I995"/>
  <c r="S996"/>
  <c r="K998"/>
  <c r="K999"/>
  <c r="K1003"/>
  <c r="K1117" s="1"/>
  <c r="J1007"/>
  <c r="T1007" s="1"/>
  <c r="L1008"/>
  <c r="H1013"/>
  <c r="M1014"/>
  <c r="K1014"/>
  <c r="J1022"/>
  <c r="L1023"/>
  <c r="H1026"/>
  <c r="M1027"/>
  <c r="K1027"/>
  <c r="I1034"/>
  <c r="J1038"/>
  <c r="J1042"/>
  <c r="T1042" s="1"/>
  <c r="I1043"/>
  <c r="K1047"/>
  <c r="L1048"/>
  <c r="J1051"/>
  <c r="I1052"/>
  <c r="H1053"/>
  <c r="K1056"/>
  <c r="M1058"/>
  <c r="J1062"/>
  <c r="K1064"/>
  <c r="I1064"/>
  <c r="S1064" s="1"/>
  <c r="M1065"/>
  <c r="P1083"/>
  <c r="N19" i="27"/>
  <c r="O48"/>
  <c r="F62"/>
  <c r="N62" s="1"/>
  <c r="M67"/>
  <c r="E65"/>
  <c r="M65" s="1"/>
  <c r="O176"/>
  <c r="G174"/>
  <c r="G173" s="1"/>
  <c r="G189"/>
  <c r="O189" s="1"/>
  <c r="F208"/>
  <c r="N208" s="1"/>
  <c r="N209"/>
  <c r="O219"/>
  <c r="G218"/>
  <c r="O218" s="1"/>
  <c r="E222"/>
  <c r="M223"/>
  <c r="M425"/>
  <c r="E424"/>
  <c r="M424" s="1"/>
  <c r="F442"/>
  <c r="N442" s="1"/>
  <c r="N443"/>
  <c r="O479"/>
  <c r="G478"/>
  <c r="G477" s="1"/>
  <c r="O492"/>
  <c r="G491"/>
  <c r="O491" s="1"/>
  <c r="E499"/>
  <c r="M500"/>
  <c r="E508"/>
  <c r="M509"/>
  <c r="M573"/>
  <c r="E572"/>
  <c r="F630"/>
  <c r="N630" s="1"/>
  <c r="N631"/>
  <c r="M667"/>
  <c r="E666"/>
  <c r="M666" s="1"/>
  <c r="M703"/>
  <c r="E702"/>
  <c r="M702" s="1"/>
  <c r="N736"/>
  <c r="F735"/>
  <c r="N735" s="1"/>
  <c r="F755"/>
  <c r="N756"/>
  <c r="N820"/>
  <c r="F817"/>
  <c r="N817" s="1"/>
  <c r="O835"/>
  <c r="G834"/>
  <c r="G833" s="1"/>
  <c r="O833" s="1"/>
  <c r="M845"/>
  <c r="E844"/>
  <c r="G897"/>
  <c r="O897" s="1"/>
  <c r="O900"/>
  <c r="N912"/>
  <c r="F911"/>
  <c r="N911" s="1"/>
  <c r="G963"/>
  <c r="O964"/>
  <c r="E1009"/>
  <c r="M1009" s="1"/>
  <c r="M1010"/>
  <c r="O1046"/>
  <c r="G1045"/>
  <c r="G1044" s="1"/>
  <c r="S925" i="26"/>
  <c r="F936"/>
  <c r="L943"/>
  <c r="R983"/>
  <c r="H1122"/>
  <c r="H1129" s="1"/>
  <c r="M1007"/>
  <c r="L1013"/>
  <c r="L1026"/>
  <c r="T1036"/>
  <c r="S1044"/>
  <c r="Q1083"/>
  <c r="F28" i="27"/>
  <c r="G81"/>
  <c r="O81" s="1"/>
  <c r="O82"/>
  <c r="N98"/>
  <c r="F97"/>
  <c r="G110"/>
  <c r="O111"/>
  <c r="G143"/>
  <c r="O143" s="1"/>
  <c r="O144"/>
  <c r="O165"/>
  <c r="G164"/>
  <c r="G163" s="1"/>
  <c r="M200"/>
  <c r="E199"/>
  <c r="E198" s="1"/>
  <c r="F205"/>
  <c r="N206"/>
  <c r="M212"/>
  <c r="E211"/>
  <c r="M211" s="1"/>
  <c r="O240"/>
  <c r="G237"/>
  <c r="G236" s="1"/>
  <c r="O263"/>
  <c r="G260"/>
  <c r="G259" s="1"/>
  <c r="O259" s="1"/>
  <c r="E340"/>
  <c r="M340" s="1"/>
  <c r="M341"/>
  <c r="N378"/>
  <c r="F375"/>
  <c r="N375" s="1"/>
  <c r="N399"/>
  <c r="F398"/>
  <c r="F397" s="1"/>
  <c r="E402"/>
  <c r="M403"/>
  <c r="F407"/>
  <c r="N408"/>
  <c r="F434"/>
  <c r="N435"/>
  <c r="N455"/>
  <c r="F454"/>
  <c r="N454" s="1"/>
  <c r="F546"/>
  <c r="N546" s="1"/>
  <c r="N547"/>
  <c r="E631"/>
  <c r="E630" s="1"/>
  <c r="M630" s="1"/>
  <c r="M662"/>
  <c r="E661"/>
  <c r="E660" s="1"/>
  <c r="M660" s="1"/>
  <c r="E706"/>
  <c r="M706" s="1"/>
  <c r="M707"/>
  <c r="G739"/>
  <c r="O740"/>
  <c r="G771"/>
  <c r="O772"/>
  <c r="M794"/>
  <c r="E793"/>
  <c r="M793" s="1"/>
  <c r="G797"/>
  <c r="O798"/>
  <c r="M818"/>
  <c r="E817"/>
  <c r="M817" s="1"/>
  <c r="N848"/>
  <c r="F847"/>
  <c r="N847" s="1"/>
  <c r="M859"/>
  <c r="E857"/>
  <c r="M898"/>
  <c r="E897"/>
  <c r="M897" s="1"/>
  <c r="N931"/>
  <c r="F930"/>
  <c r="N930" s="1"/>
  <c r="M940"/>
  <c r="E939"/>
  <c r="M939" s="1"/>
  <c r="E943"/>
  <c r="M944"/>
  <c r="F955"/>
  <c r="N955" s="1"/>
  <c r="M1004"/>
  <c r="E1003"/>
  <c r="M1003" s="1"/>
  <c r="R888" i="26"/>
  <c r="M890"/>
  <c r="T897"/>
  <c r="T898"/>
  <c r="L905"/>
  <c r="M910"/>
  <c r="K914"/>
  <c r="L918"/>
  <c r="M919"/>
  <c r="J929"/>
  <c r="T929" s="1"/>
  <c r="K932"/>
  <c r="L932"/>
  <c r="M934"/>
  <c r="H937"/>
  <c r="L938"/>
  <c r="M940"/>
  <c r="M941"/>
  <c r="K943"/>
  <c r="M943"/>
  <c r="G956"/>
  <c r="M956" s="1"/>
  <c r="I962"/>
  <c r="L962" s="1"/>
  <c r="M975"/>
  <c r="K976"/>
  <c r="L976"/>
  <c r="I978"/>
  <c r="L978" s="1"/>
  <c r="L983"/>
  <c r="L984"/>
  <c r="L985"/>
  <c r="K992"/>
  <c r="K993"/>
  <c r="M998"/>
  <c r="M999"/>
  <c r="F1002"/>
  <c r="F1001" s="1"/>
  <c r="F987" s="1"/>
  <c r="M1008"/>
  <c r="L1014"/>
  <c r="M1023"/>
  <c r="L1027"/>
  <c r="M1056"/>
  <c r="L1058"/>
  <c r="K1061"/>
  <c r="K1063"/>
  <c r="M1063"/>
  <c r="M1064"/>
  <c r="F31" i="27"/>
  <c r="N31" s="1"/>
  <c r="F47"/>
  <c r="F46" s="1"/>
  <c r="G91"/>
  <c r="O92"/>
  <c r="G177"/>
  <c r="O177" s="1"/>
  <c r="O178"/>
  <c r="N215"/>
  <c r="F214"/>
  <c r="N214" s="1"/>
  <c r="E225"/>
  <c r="M225" s="1"/>
  <c r="M226"/>
  <c r="E238"/>
  <c r="M243"/>
  <c r="E242"/>
  <c r="M242" s="1"/>
  <c r="E326"/>
  <c r="M326" s="1"/>
  <c r="N354"/>
  <c r="F353"/>
  <c r="N353" s="1"/>
  <c r="M469"/>
  <c r="E468"/>
  <c r="M468" s="1"/>
  <c r="M527"/>
  <c r="E526"/>
  <c r="M526" s="1"/>
  <c r="M557"/>
  <c r="E556"/>
  <c r="E555" s="1"/>
  <c r="M555" s="1"/>
  <c r="G626"/>
  <c r="O626" s="1"/>
  <c r="F660"/>
  <c r="N660" s="1"/>
  <c r="N661"/>
  <c r="N668"/>
  <c r="F667"/>
  <c r="N667" s="1"/>
  <c r="M698"/>
  <c r="E697"/>
  <c r="M697" s="1"/>
  <c r="E711"/>
  <c r="M712"/>
  <c r="G750"/>
  <c r="O751"/>
  <c r="E770"/>
  <c r="M771"/>
  <c r="F775"/>
  <c r="N776"/>
  <c r="G801"/>
  <c r="O801" s="1"/>
  <c r="O802"/>
  <c r="M823"/>
  <c r="E822"/>
  <c r="M822" s="1"/>
  <c r="N851"/>
  <c r="E875"/>
  <c r="M875" s="1"/>
  <c r="M916"/>
  <c r="E915"/>
  <c r="M915" s="1"/>
  <c r="F971"/>
  <c r="N971" s="1"/>
  <c r="N1011"/>
  <c r="F1010"/>
  <c r="F74"/>
  <c r="N74" s="1"/>
  <c r="O75"/>
  <c r="E78"/>
  <c r="N79"/>
  <c r="E81"/>
  <c r="M81" s="1"/>
  <c r="E174"/>
  <c r="F189"/>
  <c r="N189" s="1"/>
  <c r="M190"/>
  <c r="F194"/>
  <c r="N194" s="1"/>
  <c r="E254"/>
  <c r="M254" s="1"/>
  <c r="M290"/>
  <c r="O387"/>
  <c r="M404"/>
  <c r="G407"/>
  <c r="N522"/>
  <c r="N537"/>
  <c r="E539"/>
  <c r="M539" s="1"/>
  <c r="M544"/>
  <c r="O550"/>
  <c r="G571"/>
  <c r="G570" s="1"/>
  <c r="O570" s="1"/>
  <c r="F572"/>
  <c r="F577"/>
  <c r="N577" s="1"/>
  <c r="E610"/>
  <c r="M610" s="1"/>
  <c r="N611"/>
  <c r="M674"/>
  <c r="F727"/>
  <c r="N732"/>
  <c r="E750"/>
  <c r="F788"/>
  <c r="N788" s="1"/>
  <c r="N835"/>
  <c r="F81"/>
  <c r="N81" s="1"/>
  <c r="E111"/>
  <c r="O116"/>
  <c r="E143"/>
  <c r="M143" s="1"/>
  <c r="M182"/>
  <c r="G204"/>
  <c r="G221"/>
  <c r="O221" s="1"/>
  <c r="O232"/>
  <c r="M233"/>
  <c r="M349"/>
  <c r="M354"/>
  <c r="M417"/>
  <c r="F423"/>
  <c r="N423" s="1"/>
  <c r="G468"/>
  <c r="O468" s="1"/>
  <c r="G494"/>
  <c r="O494" s="1"/>
  <c r="F526"/>
  <c r="F525" s="1"/>
  <c r="E546"/>
  <c r="M546" s="1"/>
  <c r="G556"/>
  <c r="M568"/>
  <c r="G649"/>
  <c r="M705"/>
  <c r="O720"/>
  <c r="M721"/>
  <c r="E740"/>
  <c r="M740" s="1"/>
  <c r="G775"/>
  <c r="O775" s="1"/>
  <c r="E831"/>
  <c r="E830" s="1"/>
  <c r="M830" s="1"/>
  <c r="E837"/>
  <c r="M837" s="1"/>
  <c r="G847"/>
  <c r="O847" s="1"/>
  <c r="G865"/>
  <c r="O865" s="1"/>
  <c r="E891"/>
  <c r="M891" s="1"/>
  <c r="G902"/>
  <c r="O902" s="1"/>
  <c r="E911"/>
  <c r="M911" s="1"/>
  <c r="F915"/>
  <c r="G936"/>
  <c r="O936" s="1"/>
  <c r="M937"/>
  <c r="G942"/>
  <c r="O942" s="1"/>
  <c r="M950"/>
  <c r="M956"/>
  <c r="E968"/>
  <c r="E967" s="1"/>
  <c r="M972"/>
  <c r="G985"/>
  <c r="O985" s="1"/>
  <c r="F995"/>
  <c r="O1058"/>
  <c r="M153"/>
  <c r="M179"/>
  <c r="N238"/>
  <c r="F450"/>
  <c r="N450" s="1"/>
  <c r="M467"/>
  <c r="F468"/>
  <c r="N468" s="1"/>
  <c r="O508"/>
  <c r="F604"/>
  <c r="O711"/>
  <c r="F806"/>
  <c r="F857"/>
  <c r="O931"/>
  <c r="E958"/>
  <c r="M958" s="1"/>
  <c r="F982"/>
  <c r="F981" s="1"/>
  <c r="F1003"/>
  <c r="N1003" s="1"/>
  <c r="O1011"/>
  <c r="F1032"/>
  <c r="M10" i="25"/>
  <c r="F9"/>
  <c r="E10"/>
  <c r="L13"/>
  <c r="L40"/>
  <c r="L59"/>
  <c r="E58"/>
  <c r="L66"/>
  <c r="E65"/>
  <c r="L65" s="1"/>
  <c r="M90"/>
  <c r="F89"/>
  <c r="M141"/>
  <c r="M146"/>
  <c r="L153"/>
  <c r="E152"/>
  <c r="F175"/>
  <c r="M175" s="1"/>
  <c r="M176"/>
  <c r="G176"/>
  <c r="N177"/>
  <c r="M200"/>
  <c r="M211"/>
  <c r="F210"/>
  <c r="L262"/>
  <c r="E261"/>
  <c r="L283"/>
  <c r="E282"/>
  <c r="M41"/>
  <c r="F40"/>
  <c r="N42"/>
  <c r="G41"/>
  <c r="N69"/>
  <c r="G65"/>
  <c r="N65" s="1"/>
  <c r="L72"/>
  <c r="L78"/>
  <c r="N79"/>
  <c r="G78"/>
  <c r="E89"/>
  <c r="L90"/>
  <c r="G141"/>
  <c r="N142"/>
  <c r="G146"/>
  <c r="N147"/>
  <c r="L186"/>
  <c r="E182"/>
  <c r="E210"/>
  <c r="L211"/>
  <c r="L50"/>
  <c r="E46"/>
  <c r="N58"/>
  <c r="G57"/>
  <c r="M73"/>
  <c r="F72"/>
  <c r="N74"/>
  <c r="G73"/>
  <c r="F78"/>
  <c r="M79"/>
  <c r="N93"/>
  <c r="G89"/>
  <c r="L97"/>
  <c r="G182"/>
  <c r="N183"/>
  <c r="L222"/>
  <c r="E221"/>
  <c r="L221" s="1"/>
  <c r="E232"/>
  <c r="L232" s="1"/>
  <c r="L233"/>
  <c r="N10"/>
  <c r="G9"/>
  <c r="M23"/>
  <c r="F22"/>
  <c r="M22" s="1"/>
  <c r="N26"/>
  <c r="G23"/>
  <c r="M46"/>
  <c r="F45"/>
  <c r="N47"/>
  <c r="G46"/>
  <c r="M62"/>
  <c r="F58"/>
  <c r="M66"/>
  <c r="F65"/>
  <c r="M65" s="1"/>
  <c r="F97"/>
  <c r="M98"/>
  <c r="G98"/>
  <c r="N99"/>
  <c r="L143"/>
  <c r="E142"/>
  <c r="L148"/>
  <c r="E147"/>
  <c r="N200"/>
  <c r="G199"/>
  <c r="N199" s="1"/>
  <c r="M233"/>
  <c r="F232"/>
  <c r="M232" s="1"/>
  <c r="F238"/>
  <c r="M238" s="1"/>
  <c r="M249"/>
  <c r="F943"/>
  <c r="F926"/>
  <c r="F928" s="1"/>
  <c r="G311"/>
  <c r="N312"/>
  <c r="E321"/>
  <c r="L321" s="1"/>
  <c r="L322"/>
  <c r="F326"/>
  <c r="M326" s="1"/>
  <c r="M327"/>
  <c r="L328"/>
  <c r="E327"/>
  <c r="M336"/>
  <c r="F335"/>
  <c r="M335" s="1"/>
  <c r="E336"/>
  <c r="L337"/>
  <c r="G363"/>
  <c r="N364"/>
  <c r="M367"/>
  <c r="F366"/>
  <c r="M366" s="1"/>
  <c r="L371"/>
  <c r="L421"/>
  <c r="L497"/>
  <c r="E496"/>
  <c r="L496" s="1"/>
  <c r="M526"/>
  <c r="L570"/>
  <c r="M571"/>
  <c r="L593"/>
  <c r="E680"/>
  <c r="L680" s="1"/>
  <c r="L681"/>
  <c r="E714"/>
  <c r="L714" s="1"/>
  <c r="L715"/>
  <c r="L739"/>
  <c r="E738"/>
  <c r="L738" s="1"/>
  <c r="M740"/>
  <c r="F739"/>
  <c r="M749"/>
  <c r="M777"/>
  <c r="E810"/>
  <c r="L810" s="1"/>
  <c r="L811"/>
  <c r="N812"/>
  <c r="G811"/>
  <c r="M826"/>
  <c r="F825"/>
  <c r="M871"/>
  <c r="G871"/>
  <c r="N872"/>
  <c r="F875"/>
  <c r="M875" s="1"/>
  <c r="M876"/>
  <c r="E10" i="26"/>
  <c r="F10"/>
  <c r="T14"/>
  <c r="J11"/>
  <c r="M14"/>
  <c r="S46"/>
  <c r="L46"/>
  <c r="H55"/>
  <c r="R56"/>
  <c r="K56"/>
  <c r="M11" i="25"/>
  <c r="N13"/>
  <c r="L16"/>
  <c r="L24"/>
  <c r="E26"/>
  <c r="L26" s="1"/>
  <c r="M26"/>
  <c r="N27"/>
  <c r="L41"/>
  <c r="M42"/>
  <c r="N43"/>
  <c r="M47"/>
  <c r="N48"/>
  <c r="L51"/>
  <c r="N59"/>
  <c r="M63"/>
  <c r="L67"/>
  <c r="N70"/>
  <c r="L73"/>
  <c r="M74"/>
  <c r="N75"/>
  <c r="M120"/>
  <c r="E200"/>
  <c r="F203"/>
  <c r="M203" s="1"/>
  <c r="G216"/>
  <c r="N216" s="1"/>
  <c r="F221"/>
  <c r="M221" s="1"/>
  <c r="G222"/>
  <c r="G232"/>
  <c r="N232" s="1"/>
  <c r="M234"/>
  <c r="G238"/>
  <c r="N238" s="1"/>
  <c r="E249"/>
  <c r="L249" s="1"/>
  <c r="F261"/>
  <c r="G262"/>
  <c r="F282"/>
  <c r="G283"/>
  <c r="E943"/>
  <c r="E926"/>
  <c r="E928" s="1"/>
  <c r="N331"/>
  <c r="G330"/>
  <c r="N330" s="1"/>
  <c r="E345"/>
  <c r="L345" s="1"/>
  <c r="L346"/>
  <c r="G358"/>
  <c r="N359"/>
  <c r="F362"/>
  <c r="M363"/>
  <c r="M385"/>
  <c r="F384"/>
  <c r="M384" s="1"/>
  <c r="N386"/>
  <c r="N402"/>
  <c r="G401"/>
  <c r="N401" s="1"/>
  <c r="L416"/>
  <c r="E415"/>
  <c r="M498"/>
  <c r="F497"/>
  <c r="L607"/>
  <c r="E606"/>
  <c r="F615"/>
  <c r="M616"/>
  <c r="E626"/>
  <c r="L626" s="1"/>
  <c r="L627"/>
  <c r="G646"/>
  <c r="N647"/>
  <c r="L691"/>
  <c r="E710"/>
  <c r="L710" s="1"/>
  <c r="L711"/>
  <c r="N719"/>
  <c r="M806"/>
  <c r="F805"/>
  <c r="M805" s="1"/>
  <c r="N807"/>
  <c r="G806"/>
  <c r="F811"/>
  <c r="M812"/>
  <c r="N821"/>
  <c r="G820"/>
  <c r="E825"/>
  <c r="L826"/>
  <c r="M859"/>
  <c r="F853"/>
  <c r="M853" s="1"/>
  <c r="N884"/>
  <c r="G879"/>
  <c r="N879" s="1"/>
  <c r="N55"/>
  <c r="M75"/>
  <c r="L79"/>
  <c r="M80"/>
  <c r="G85"/>
  <c r="L86"/>
  <c r="L91"/>
  <c r="N94"/>
  <c r="L98"/>
  <c r="M99"/>
  <c r="N100"/>
  <c r="L103"/>
  <c r="L120"/>
  <c r="F127"/>
  <c r="M127" s="1"/>
  <c r="M134"/>
  <c r="M142"/>
  <c r="N143"/>
  <c r="M147"/>
  <c r="N148"/>
  <c r="N153"/>
  <c r="M158"/>
  <c r="M165"/>
  <c r="N173"/>
  <c r="M177"/>
  <c r="N178"/>
  <c r="M183"/>
  <c r="N184"/>
  <c r="L187"/>
  <c r="N190"/>
  <c r="L193"/>
  <c r="N197"/>
  <c r="N228"/>
  <c r="F300"/>
  <c r="M300" s="1"/>
  <c r="M301"/>
  <c r="L312"/>
  <c r="E311"/>
  <c r="F316"/>
  <c r="M316" s="1"/>
  <c r="M317"/>
  <c r="N322"/>
  <c r="G321"/>
  <c r="N321" s="1"/>
  <c r="G327"/>
  <c r="N328"/>
  <c r="N337"/>
  <c r="G336"/>
  <c r="G341"/>
  <c r="N341" s="1"/>
  <c r="N342"/>
  <c r="G353"/>
  <c r="N354"/>
  <c r="F357"/>
  <c r="M358"/>
  <c r="M380"/>
  <c r="F379"/>
  <c r="N381"/>
  <c r="G380"/>
  <c r="N498"/>
  <c r="G497"/>
  <c r="F622"/>
  <c r="M623"/>
  <c r="G635"/>
  <c r="N636"/>
  <c r="G733"/>
  <c r="N733" s="1"/>
  <c r="N734"/>
  <c r="L749"/>
  <c r="L787"/>
  <c r="E786"/>
  <c r="L786" s="1"/>
  <c r="M821"/>
  <c r="F820"/>
  <c r="N829"/>
  <c r="G825"/>
  <c r="L854"/>
  <c r="E853"/>
  <c r="L853" s="1"/>
  <c r="J23" i="26"/>
  <c r="T24"/>
  <c r="M24"/>
  <c r="F1072"/>
  <c r="T106"/>
  <c r="M106"/>
  <c r="J105"/>
  <c r="E23" i="25"/>
  <c r="N24"/>
  <c r="F85"/>
  <c r="L134"/>
  <c r="G157"/>
  <c r="N157" s="1"/>
  <c r="L158"/>
  <c r="L236"/>
  <c r="N290"/>
  <c r="G300"/>
  <c r="F311"/>
  <c r="G316"/>
  <c r="N316" s="1"/>
  <c r="F324"/>
  <c r="F483"/>
  <c r="M483" s="1"/>
  <c r="E838"/>
  <c r="L838" s="1"/>
  <c r="G943"/>
  <c r="G926"/>
  <c r="G928" s="1"/>
  <c r="E330"/>
  <c r="L330" s="1"/>
  <c r="L331"/>
  <c r="F345"/>
  <c r="M345" s="1"/>
  <c r="M348"/>
  <c r="F352"/>
  <c r="M353"/>
  <c r="L394"/>
  <c r="E393"/>
  <c r="N454"/>
  <c r="E662"/>
  <c r="L663"/>
  <c r="N777"/>
  <c r="G776"/>
  <c r="N776" s="1"/>
  <c r="E820"/>
  <c r="L821"/>
  <c r="F838"/>
  <c r="M838" s="1"/>
  <c r="M839"/>
  <c r="E879"/>
  <c r="L879" s="1"/>
  <c r="L880"/>
  <c r="F887"/>
  <c r="M887" s="1"/>
  <c r="M888"/>
  <c r="G888"/>
  <c r="N889"/>
  <c r="T94" i="26"/>
  <c r="M94"/>
  <c r="J93"/>
  <c r="E85" i="25"/>
  <c r="F157"/>
  <c r="F289"/>
  <c r="E300"/>
  <c r="L300" s="1"/>
  <c r="E316"/>
  <c r="L316" s="1"/>
  <c r="R99" i="26"/>
  <c r="K99"/>
  <c r="S235"/>
  <c r="L235"/>
  <c r="I234"/>
  <c r="M240"/>
  <c r="G234"/>
  <c r="K362"/>
  <c r="R362"/>
  <c r="H355"/>
  <c r="G530"/>
  <c r="M537"/>
  <c r="T631"/>
  <c r="M631"/>
  <c r="E341" i="25"/>
  <c r="L341" s="1"/>
  <c r="G345"/>
  <c r="N345" s="1"/>
  <c r="E353"/>
  <c r="E358"/>
  <c r="E363"/>
  <c r="G366"/>
  <c r="N366" s="1"/>
  <c r="L367"/>
  <c r="M368"/>
  <c r="F370"/>
  <c r="M370" s="1"/>
  <c r="G371"/>
  <c r="L372"/>
  <c r="E374"/>
  <c r="L374" s="1"/>
  <c r="N375"/>
  <c r="E381"/>
  <c r="M381"/>
  <c r="N382"/>
  <c r="E386"/>
  <c r="M386"/>
  <c r="N387"/>
  <c r="G389"/>
  <c r="N389" s="1"/>
  <c r="L390"/>
  <c r="F393"/>
  <c r="G394"/>
  <c r="L395"/>
  <c r="E397"/>
  <c r="L397" s="1"/>
  <c r="F398"/>
  <c r="N398"/>
  <c r="E402"/>
  <c r="F403"/>
  <c r="N403"/>
  <c r="M407"/>
  <c r="N409"/>
  <c r="F415"/>
  <c r="G416"/>
  <c r="L417"/>
  <c r="F420"/>
  <c r="G421"/>
  <c r="L422"/>
  <c r="E425"/>
  <c r="L425" s="1"/>
  <c r="N426"/>
  <c r="G429"/>
  <c r="N429" s="1"/>
  <c r="L430"/>
  <c r="E432"/>
  <c r="L432" s="1"/>
  <c r="N433"/>
  <c r="G436"/>
  <c r="N436" s="1"/>
  <c r="L437"/>
  <c r="E441"/>
  <c r="L441" s="1"/>
  <c r="M441"/>
  <c r="E443"/>
  <c r="L443" s="1"/>
  <c r="N444"/>
  <c r="G446"/>
  <c r="N446" s="1"/>
  <c r="L447"/>
  <c r="E449"/>
  <c r="L449" s="1"/>
  <c r="N450"/>
  <c r="E454"/>
  <c r="M454"/>
  <c r="N455"/>
  <c r="G457"/>
  <c r="N457" s="1"/>
  <c r="L458"/>
  <c r="E460"/>
  <c r="L460" s="1"/>
  <c r="N461"/>
  <c r="G464"/>
  <c r="N464" s="1"/>
  <c r="L465"/>
  <c r="N468"/>
  <c r="G470"/>
  <c r="N470" s="1"/>
  <c r="L471"/>
  <c r="M472"/>
  <c r="M478"/>
  <c r="M484"/>
  <c r="N485"/>
  <c r="M494"/>
  <c r="L498"/>
  <c r="M499"/>
  <c r="N501"/>
  <c r="G503"/>
  <c r="N503" s="1"/>
  <c r="L504"/>
  <c r="M506"/>
  <c r="F508"/>
  <c r="M508" s="1"/>
  <c r="E514"/>
  <c r="L521"/>
  <c r="L526"/>
  <c r="M527"/>
  <c r="F530"/>
  <c r="M530" s="1"/>
  <c r="E535"/>
  <c r="L535" s="1"/>
  <c r="N536"/>
  <c r="G538"/>
  <c r="N538" s="1"/>
  <c r="L539"/>
  <c r="E541"/>
  <c r="L541" s="1"/>
  <c r="N542"/>
  <c r="G544"/>
  <c r="N544" s="1"/>
  <c r="L545"/>
  <c r="E548"/>
  <c r="L548" s="1"/>
  <c r="F549"/>
  <c r="N549"/>
  <c r="E553"/>
  <c r="M553"/>
  <c r="N554"/>
  <c r="L558"/>
  <c r="M560"/>
  <c r="G565"/>
  <c r="N565" s="1"/>
  <c r="L566"/>
  <c r="L571"/>
  <c r="M572"/>
  <c r="F574"/>
  <c r="M574" s="1"/>
  <c r="M578"/>
  <c r="F580"/>
  <c r="M580" s="1"/>
  <c r="G589"/>
  <c r="N589" s="1"/>
  <c r="L590"/>
  <c r="F593"/>
  <c r="N593"/>
  <c r="L596"/>
  <c r="E598"/>
  <c r="L598" s="1"/>
  <c r="N599"/>
  <c r="G602"/>
  <c r="N602" s="1"/>
  <c r="L603"/>
  <c r="F606"/>
  <c r="G607"/>
  <c r="L608"/>
  <c r="N611"/>
  <c r="G739"/>
  <c r="L740"/>
  <c r="M741"/>
  <c r="F743"/>
  <c r="M743" s="1"/>
  <c r="G749"/>
  <c r="L750"/>
  <c r="M752"/>
  <c r="F754"/>
  <c r="M754" s="1"/>
  <c r="M759"/>
  <c r="N761"/>
  <c r="M766"/>
  <c r="N768"/>
  <c r="G770"/>
  <c r="N770" s="1"/>
  <c r="L771"/>
  <c r="E773"/>
  <c r="L773" s="1"/>
  <c r="N774"/>
  <c r="L777"/>
  <c r="M778"/>
  <c r="F780"/>
  <c r="M780" s="1"/>
  <c r="M784"/>
  <c r="F786"/>
  <c r="M786" s="1"/>
  <c r="G787"/>
  <c r="L788"/>
  <c r="N794"/>
  <c r="L800"/>
  <c r="N803"/>
  <c r="L806"/>
  <c r="M807"/>
  <c r="N808"/>
  <c r="I920"/>
  <c r="E929"/>
  <c r="F930"/>
  <c r="G938"/>
  <c r="E940"/>
  <c r="G942"/>
  <c r="F952"/>
  <c r="R16" i="26"/>
  <c r="R26"/>
  <c r="S55"/>
  <c r="S66"/>
  <c r="S67"/>
  <c r="S94"/>
  <c r="I98"/>
  <c r="F106"/>
  <c r="L111"/>
  <c r="E233"/>
  <c r="L265"/>
  <c r="J1108"/>
  <c r="J1089"/>
  <c r="R98"/>
  <c r="K98"/>
  <c r="S115"/>
  <c r="L115"/>
  <c r="R119"/>
  <c r="K119"/>
  <c r="K235"/>
  <c r="H234"/>
  <c r="R235"/>
  <c r="I259"/>
  <c r="S260"/>
  <c r="L260"/>
  <c r="J440"/>
  <c r="T441"/>
  <c r="M441"/>
  <c r="S453"/>
  <c r="L453"/>
  <c r="E591"/>
  <c r="K592"/>
  <c r="G614" i="25"/>
  <c r="E616"/>
  <c r="E623"/>
  <c r="G626"/>
  <c r="N626" s="1"/>
  <c r="F631"/>
  <c r="E635"/>
  <c r="F636"/>
  <c r="F642"/>
  <c r="M642" s="1"/>
  <c r="E646"/>
  <c r="F647"/>
  <c r="G662"/>
  <c r="F666"/>
  <c r="M666" s="1"/>
  <c r="G667"/>
  <c r="G674"/>
  <c r="N674" s="1"/>
  <c r="E677"/>
  <c r="L677" s="1"/>
  <c r="G680"/>
  <c r="N680" s="1"/>
  <c r="F685"/>
  <c r="M685" s="1"/>
  <c r="F690"/>
  <c r="G691"/>
  <c r="E694"/>
  <c r="L694" s="1"/>
  <c r="E701"/>
  <c r="L701" s="1"/>
  <c r="G704"/>
  <c r="N704" s="1"/>
  <c r="E707"/>
  <c r="L707" s="1"/>
  <c r="N708"/>
  <c r="G710"/>
  <c r="N710" s="1"/>
  <c r="F714"/>
  <c r="M714" s="1"/>
  <c r="G715"/>
  <c r="F719"/>
  <c r="E724"/>
  <c r="L724" s="1"/>
  <c r="G729"/>
  <c r="N729" s="1"/>
  <c r="E733"/>
  <c r="L733" s="1"/>
  <c r="F734"/>
  <c r="L812"/>
  <c r="M813"/>
  <c r="L822"/>
  <c r="L827"/>
  <c r="N830"/>
  <c r="L833"/>
  <c r="N836"/>
  <c r="L839"/>
  <c r="M840"/>
  <c r="L845"/>
  <c r="N848"/>
  <c r="L851"/>
  <c r="N854"/>
  <c r="M860"/>
  <c r="M867"/>
  <c r="M872"/>
  <c r="N873"/>
  <c r="L876"/>
  <c r="M877"/>
  <c r="L881"/>
  <c r="N885"/>
  <c r="L888"/>
  <c r="M889"/>
  <c r="N890"/>
  <c r="M902"/>
  <c r="E930"/>
  <c r="F931"/>
  <c r="E937"/>
  <c r="G939"/>
  <c r="E941"/>
  <c r="E952"/>
  <c r="L14" i="26"/>
  <c r="H15"/>
  <c r="L15"/>
  <c r="M17"/>
  <c r="L20"/>
  <c r="L23"/>
  <c r="L24"/>
  <c r="H25"/>
  <c r="L25"/>
  <c r="L1088" s="1"/>
  <c r="M27"/>
  <c r="M28"/>
  <c r="M31"/>
  <c r="M34"/>
  <c r="M37"/>
  <c r="M41"/>
  <c r="M42"/>
  <c r="M43"/>
  <c r="M44"/>
  <c r="K47"/>
  <c r="K48"/>
  <c r="K49"/>
  <c r="L51"/>
  <c r="L52"/>
  <c r="L53"/>
  <c r="K57"/>
  <c r="K59"/>
  <c r="L61"/>
  <c r="L62"/>
  <c r="L70"/>
  <c r="L71"/>
  <c r="L77"/>
  <c r="L78"/>
  <c r="L86"/>
  <c r="L87"/>
  <c r="L88"/>
  <c r="T95"/>
  <c r="I1108"/>
  <c r="I1089"/>
  <c r="S95"/>
  <c r="T102"/>
  <c r="M102"/>
  <c r="T108"/>
  <c r="M108"/>
  <c r="S121"/>
  <c r="L121"/>
  <c r="R174"/>
  <c r="K174"/>
  <c r="H173"/>
  <c r="S249"/>
  <c r="L249"/>
  <c r="M254"/>
  <c r="G248"/>
  <c r="F372"/>
  <c r="L373"/>
  <c r="M378"/>
  <c r="T378"/>
  <c r="F471" i="25"/>
  <c r="G484"/>
  <c r="M531"/>
  <c r="N533"/>
  <c r="L536"/>
  <c r="E538"/>
  <c r="L538" s="1"/>
  <c r="G553"/>
  <c r="N558"/>
  <c r="N590"/>
  <c r="G839"/>
  <c r="E942"/>
  <c r="I11" i="26"/>
  <c r="L17"/>
  <c r="T17"/>
  <c r="S25"/>
  <c r="L27"/>
  <c r="T27"/>
  <c r="L41"/>
  <c r="T41"/>
  <c r="S51"/>
  <c r="R57"/>
  <c r="E1077"/>
  <c r="M83"/>
  <c r="K86"/>
  <c r="K87"/>
  <c r="K88"/>
  <c r="I93"/>
  <c r="K112"/>
  <c r="G164"/>
  <c r="G163" s="1"/>
  <c r="H1108"/>
  <c r="H1089"/>
  <c r="H1091" s="1"/>
  <c r="K95"/>
  <c r="K1108" s="1"/>
  <c r="H94"/>
  <c r="L101"/>
  <c r="F97"/>
  <c r="F96" s="1"/>
  <c r="F1079" s="1"/>
  <c r="S1079" s="1"/>
  <c r="T101"/>
  <c r="J97"/>
  <c r="M101"/>
  <c r="T107"/>
  <c r="M107"/>
  <c r="M113"/>
  <c r="G110"/>
  <c r="M170"/>
  <c r="J169"/>
  <c r="T170"/>
  <c r="K343"/>
  <c r="H336"/>
  <c r="R343"/>
  <c r="I372"/>
  <c r="S378"/>
  <c r="L378"/>
  <c r="K548"/>
  <c r="R548"/>
  <c r="R635"/>
  <c r="K635"/>
  <c r="F650" i="25"/>
  <c r="M650" s="1"/>
  <c r="E667"/>
  <c r="E899"/>
  <c r="L899" s="1"/>
  <c r="K41" i="26"/>
  <c r="J51"/>
  <c r="L80"/>
  <c r="L83"/>
  <c r="T83"/>
  <c r="M95"/>
  <c r="M1108" s="1"/>
  <c r="H111"/>
  <c r="G201"/>
  <c r="H491"/>
  <c r="K493"/>
  <c r="H513"/>
  <c r="K514"/>
  <c r="L537"/>
  <c r="I530"/>
  <c r="K543"/>
  <c r="H542"/>
  <c r="I1093"/>
  <c r="L562"/>
  <c r="L1093" s="1"/>
  <c r="F1094"/>
  <c r="L639"/>
  <c r="L1094" s="1"/>
  <c r="F636"/>
  <c r="J1094"/>
  <c r="T639"/>
  <c r="J636"/>
  <c r="M639"/>
  <c r="M1094" s="1"/>
  <c r="K160"/>
  <c r="K161"/>
  <c r="M165"/>
  <c r="M166"/>
  <c r="L169"/>
  <c r="H1109"/>
  <c r="L170"/>
  <c r="L1109" s="1"/>
  <c r="M172"/>
  <c r="M173"/>
  <c r="M174"/>
  <c r="R175"/>
  <c r="K179"/>
  <c r="K180"/>
  <c r="M182"/>
  <c r="K184"/>
  <c r="K185"/>
  <c r="M187"/>
  <c r="M188"/>
  <c r="K190"/>
  <c r="M192"/>
  <c r="M193"/>
  <c r="M194"/>
  <c r="M196"/>
  <c r="M197"/>
  <c r="M198"/>
  <c r="E202"/>
  <c r="E201" s="1"/>
  <c r="E152" s="1"/>
  <c r="I202"/>
  <c r="M203"/>
  <c r="M204"/>
  <c r="L209"/>
  <c r="L210"/>
  <c r="L220"/>
  <c r="L221"/>
  <c r="L222"/>
  <c r="L223"/>
  <c r="L224"/>
  <c r="L229"/>
  <c r="L230"/>
  <c r="L231"/>
  <c r="K238"/>
  <c r="S238"/>
  <c r="L240"/>
  <c r="L241"/>
  <c r="L245"/>
  <c r="L246"/>
  <c r="M281"/>
  <c r="K283"/>
  <c r="K290"/>
  <c r="M292"/>
  <c r="K294"/>
  <c r="M296"/>
  <c r="K298"/>
  <c r="M300"/>
  <c r="K302"/>
  <c r="M304"/>
  <c r="K306"/>
  <c r="I309"/>
  <c r="M310"/>
  <c r="M311"/>
  <c r="L314"/>
  <c r="L315"/>
  <c r="H319"/>
  <c r="L319"/>
  <c r="M321"/>
  <c r="K326"/>
  <c r="H329"/>
  <c r="L329"/>
  <c r="K330"/>
  <c r="K331"/>
  <c r="M333"/>
  <c r="K335"/>
  <c r="K337"/>
  <c r="L346"/>
  <c r="L347"/>
  <c r="L351"/>
  <c r="L352"/>
  <c r="L356"/>
  <c r="L357"/>
  <c r="K365"/>
  <c r="R382"/>
  <c r="R444"/>
  <c r="R493"/>
  <c r="T495"/>
  <c r="S502"/>
  <c r="S506"/>
  <c r="S510"/>
  <c r="T515"/>
  <c r="R516"/>
  <c r="R518"/>
  <c r="T522"/>
  <c r="R526"/>
  <c r="T527"/>
  <c r="F531"/>
  <c r="J531"/>
  <c r="T534"/>
  <c r="R535"/>
  <c r="E529"/>
  <c r="L549"/>
  <c r="L1092" s="1"/>
  <c r="H551"/>
  <c r="L552"/>
  <c r="H554"/>
  <c r="L555"/>
  <c r="G560"/>
  <c r="S562"/>
  <c r="S567"/>
  <c r="S578"/>
  <c r="S588"/>
  <c r="G609"/>
  <c r="R630"/>
  <c r="F631"/>
  <c r="L631" s="1"/>
  <c r="L490"/>
  <c r="H524"/>
  <c r="K525"/>
  <c r="J1092"/>
  <c r="M549"/>
  <c r="M1092" s="1"/>
  <c r="J1087"/>
  <c r="T611"/>
  <c r="M611"/>
  <c r="M1087" s="1"/>
  <c r="J610"/>
  <c r="T612"/>
  <c r="M612"/>
  <c r="I1101"/>
  <c r="S615"/>
  <c r="L615"/>
  <c r="L1101" s="1"/>
  <c r="R617"/>
  <c r="K617"/>
  <c r="M620"/>
  <c r="G617"/>
  <c r="G604" s="1"/>
  <c r="G603" s="1"/>
  <c r="G602" s="1"/>
  <c r="S623"/>
  <c r="L623"/>
  <c r="K624"/>
  <c r="H623"/>
  <c r="T632"/>
  <c r="M632"/>
  <c r="R636"/>
  <c r="K636"/>
  <c r="H1103"/>
  <c r="R637"/>
  <c r="K637"/>
  <c r="K1103" s="1"/>
  <c r="L862"/>
  <c r="I861"/>
  <c r="S862"/>
  <c r="T115"/>
  <c r="K118"/>
  <c r="K127"/>
  <c r="K128"/>
  <c r="K1111" s="1"/>
  <c r="S128"/>
  <c r="K131"/>
  <c r="L135"/>
  <c r="J139"/>
  <c r="H142"/>
  <c r="L142"/>
  <c r="K144"/>
  <c r="M146"/>
  <c r="M1112" s="1"/>
  <c r="K148"/>
  <c r="L153"/>
  <c r="L154"/>
  <c r="L155"/>
  <c r="L156"/>
  <c r="L165"/>
  <c r="L166"/>
  <c r="K169"/>
  <c r="K170"/>
  <c r="S170"/>
  <c r="L172"/>
  <c r="T172"/>
  <c r="L173"/>
  <c r="L174"/>
  <c r="M176"/>
  <c r="M177"/>
  <c r="J179"/>
  <c r="L182"/>
  <c r="H187"/>
  <c r="H164" s="1"/>
  <c r="L187"/>
  <c r="L188"/>
  <c r="L192"/>
  <c r="L193"/>
  <c r="L194"/>
  <c r="L197"/>
  <c r="L198"/>
  <c r="M206"/>
  <c r="M213"/>
  <c r="M216"/>
  <c r="M217"/>
  <c r="K219"/>
  <c r="K220"/>
  <c r="K221"/>
  <c r="K223"/>
  <c r="K224"/>
  <c r="M226"/>
  <c r="M227"/>
  <c r="K230"/>
  <c r="K231"/>
  <c r="R238"/>
  <c r="K239"/>
  <c r="K240"/>
  <c r="K241"/>
  <c r="M243"/>
  <c r="K245"/>
  <c r="K246"/>
  <c r="M248"/>
  <c r="M249"/>
  <c r="M250"/>
  <c r="K253"/>
  <c r="K254"/>
  <c r="K255"/>
  <c r="K257"/>
  <c r="K259"/>
  <c r="K260"/>
  <c r="K261"/>
  <c r="L263"/>
  <c r="J265"/>
  <c r="L268"/>
  <c r="L272"/>
  <c r="L276"/>
  <c r="L277"/>
  <c r="L281"/>
  <c r="J289"/>
  <c r="L292"/>
  <c r="L296"/>
  <c r="L300"/>
  <c r="L304"/>
  <c r="G314"/>
  <c r="G309" s="1"/>
  <c r="G308" s="1"/>
  <c r="L321"/>
  <c r="F325"/>
  <c r="F324" s="1"/>
  <c r="F323" s="1"/>
  <c r="M340"/>
  <c r="M343"/>
  <c r="R344"/>
  <c r="K346"/>
  <c r="K347"/>
  <c r="M349"/>
  <c r="K351"/>
  <c r="K352"/>
  <c r="K356"/>
  <c r="K357"/>
  <c r="M359"/>
  <c r="M362"/>
  <c r="M363"/>
  <c r="R365"/>
  <c r="K367"/>
  <c r="K368"/>
  <c r="I370"/>
  <c r="K373"/>
  <c r="K374"/>
  <c r="M376"/>
  <c r="K379"/>
  <c r="H381"/>
  <c r="L381"/>
  <c r="T381"/>
  <c r="I383"/>
  <c r="M383"/>
  <c r="M384"/>
  <c r="M385"/>
  <c r="K389"/>
  <c r="K390"/>
  <c r="K393"/>
  <c r="K394"/>
  <c r="M396"/>
  <c r="K402"/>
  <c r="L405"/>
  <c r="L406"/>
  <c r="L407"/>
  <c r="J410"/>
  <c r="L413"/>
  <c r="L418"/>
  <c r="L419"/>
  <c r="L420"/>
  <c r="L426"/>
  <c r="L427"/>
  <c r="L428"/>
  <c r="K435"/>
  <c r="K436"/>
  <c r="K437"/>
  <c r="K438"/>
  <c r="L440"/>
  <c r="L441"/>
  <c r="L442"/>
  <c r="H443"/>
  <c r="L443"/>
  <c r="M445"/>
  <c r="M446"/>
  <c r="K454"/>
  <c r="K455"/>
  <c r="L457"/>
  <c r="L458"/>
  <c r="M481"/>
  <c r="F486"/>
  <c r="J486"/>
  <c r="T487"/>
  <c r="F494"/>
  <c r="L494" s="1"/>
  <c r="J494"/>
  <c r="E497"/>
  <c r="K497" s="1"/>
  <c r="I497"/>
  <c r="E501"/>
  <c r="S512"/>
  <c r="S513"/>
  <c r="R520"/>
  <c r="R522"/>
  <c r="R532"/>
  <c r="R534"/>
  <c r="S541"/>
  <c r="S542"/>
  <c r="T544"/>
  <c r="R545"/>
  <c r="T555"/>
  <c r="S561"/>
  <c r="G575"/>
  <c r="E577"/>
  <c r="I577"/>
  <c r="K593"/>
  <c r="M493"/>
  <c r="J491"/>
  <c r="J1109" s="1"/>
  <c r="R506"/>
  <c r="H501"/>
  <c r="I1114"/>
  <c r="S613"/>
  <c r="L613"/>
  <c r="L1114" s="1"/>
  <c r="I612"/>
  <c r="H1102"/>
  <c r="R618"/>
  <c r="K618"/>
  <c r="K1102" s="1"/>
  <c r="F622"/>
  <c r="F604" s="1"/>
  <c r="L625"/>
  <c r="J622"/>
  <c r="T625"/>
  <c r="M625"/>
  <c r="T633"/>
  <c r="M633"/>
  <c r="G936"/>
  <c r="M937"/>
  <c r="K120"/>
  <c r="R128"/>
  <c r="K132"/>
  <c r="I139"/>
  <c r="L146"/>
  <c r="L1112" s="1"/>
  <c r="T146"/>
  <c r="K149"/>
  <c r="M158"/>
  <c r="R170"/>
  <c r="I179"/>
  <c r="K1087"/>
  <c r="K263"/>
  <c r="S263"/>
  <c r="E289"/>
  <c r="E288" s="1"/>
  <c r="E287" s="1"/>
  <c r="E286" s="1"/>
  <c r="I289"/>
  <c r="J314"/>
  <c r="K320"/>
  <c r="I326"/>
  <c r="J329"/>
  <c r="I336"/>
  <c r="J346"/>
  <c r="J356"/>
  <c r="J367"/>
  <c r="J373"/>
  <c r="K380"/>
  <c r="S381"/>
  <c r="H383"/>
  <c r="F393"/>
  <c r="L393" s="1"/>
  <c r="J393"/>
  <c r="E410"/>
  <c r="I410"/>
  <c r="R435"/>
  <c r="L445"/>
  <c r="T445"/>
  <c r="L446"/>
  <c r="M449"/>
  <c r="M450"/>
  <c r="M451"/>
  <c r="K457"/>
  <c r="S457"/>
  <c r="K458"/>
  <c r="M461"/>
  <c r="M462"/>
  <c r="K465"/>
  <c r="K466"/>
  <c r="K467"/>
  <c r="M469"/>
  <c r="J471"/>
  <c r="L474"/>
  <c r="L480"/>
  <c r="L481"/>
  <c r="R487"/>
  <c r="S490"/>
  <c r="R495"/>
  <c r="I501"/>
  <c r="E509"/>
  <c r="K509" s="1"/>
  <c r="I509"/>
  <c r="F515"/>
  <c r="T516"/>
  <c r="S524"/>
  <c r="R525"/>
  <c r="J526"/>
  <c r="R527"/>
  <c r="H531"/>
  <c r="K537"/>
  <c r="F548"/>
  <c r="J548"/>
  <c r="T549"/>
  <c r="J551"/>
  <c r="T552"/>
  <c r="J554"/>
  <c r="T557"/>
  <c r="R558"/>
  <c r="I560"/>
  <c r="K562"/>
  <c r="K1093" s="1"/>
  <c r="S573"/>
  <c r="S583"/>
  <c r="E587"/>
  <c r="I587"/>
  <c r="I614"/>
  <c r="I622"/>
  <c r="R624"/>
  <c r="H1092"/>
  <c r="K549"/>
  <c r="K1092" s="1"/>
  <c r="R616"/>
  <c r="K616"/>
  <c r="H615"/>
  <c r="R627"/>
  <c r="K627"/>
  <c r="R628"/>
  <c r="K628"/>
  <c r="K733"/>
  <c r="H732"/>
  <c r="R733"/>
  <c r="K1112"/>
  <c r="G370"/>
  <c r="G367" s="1"/>
  <c r="G355" s="1"/>
  <c r="G323" s="1"/>
  <c r="M399"/>
  <c r="R403"/>
  <c r="M435"/>
  <c r="F466"/>
  <c r="F465" s="1"/>
  <c r="F464" s="1"/>
  <c r="J466"/>
  <c r="E471"/>
  <c r="K471" s="1"/>
  <c r="I471"/>
  <c r="T482"/>
  <c r="R486"/>
  <c r="R494"/>
  <c r="S498"/>
  <c r="S504"/>
  <c r="T520"/>
  <c r="T532"/>
  <c r="R544"/>
  <c r="T545"/>
  <c r="R549"/>
  <c r="R552"/>
  <c r="R555"/>
  <c r="R557"/>
  <c r="S565"/>
  <c r="S572"/>
  <c r="S992"/>
  <c r="L992"/>
  <c r="S993"/>
  <c r="L993"/>
  <c r="K1040"/>
  <c r="H1039"/>
  <c r="R1040"/>
  <c r="R507"/>
  <c r="S549"/>
  <c r="R562"/>
  <c r="I1087"/>
  <c r="T613"/>
  <c r="K641"/>
  <c r="K1107" s="1"/>
  <c r="M643"/>
  <c r="M1098" s="1"/>
  <c r="K645"/>
  <c r="K648"/>
  <c r="K649"/>
  <c r="M654"/>
  <c r="M655"/>
  <c r="K657"/>
  <c r="L659"/>
  <c r="L660"/>
  <c r="L665"/>
  <c r="H666"/>
  <c r="L666"/>
  <c r="M668"/>
  <c r="M669"/>
  <c r="K672"/>
  <c r="J674"/>
  <c r="M675"/>
  <c r="M676"/>
  <c r="K678"/>
  <c r="J680"/>
  <c r="L683"/>
  <c r="L687"/>
  <c r="L691"/>
  <c r="R694"/>
  <c r="H696"/>
  <c r="L696"/>
  <c r="L697"/>
  <c r="H702"/>
  <c r="L702"/>
  <c r="L703"/>
  <c r="L707"/>
  <c r="H708"/>
  <c r="L708"/>
  <c r="K710"/>
  <c r="K711"/>
  <c r="K712"/>
  <c r="L714"/>
  <c r="L715"/>
  <c r="L716"/>
  <c r="L717"/>
  <c r="L723"/>
  <c r="L724"/>
  <c r="L725"/>
  <c r="L726"/>
  <c r="J730"/>
  <c r="K734"/>
  <c r="K735"/>
  <c r="K736"/>
  <c r="K737"/>
  <c r="K740"/>
  <c r="K741"/>
  <c r="M743"/>
  <c r="E744"/>
  <c r="E743" s="1"/>
  <c r="E722" s="1"/>
  <c r="I744"/>
  <c r="M744"/>
  <c r="M745"/>
  <c r="M746"/>
  <c r="K748"/>
  <c r="K749"/>
  <c r="L751"/>
  <c r="L752"/>
  <c r="L758"/>
  <c r="L759"/>
  <c r="L760"/>
  <c r="L761"/>
  <c r="J763"/>
  <c r="H766"/>
  <c r="L766"/>
  <c r="M768"/>
  <c r="K770"/>
  <c r="K775"/>
  <c r="K776"/>
  <c r="K777"/>
  <c r="M780"/>
  <c r="M781"/>
  <c r="G783"/>
  <c r="K784"/>
  <c r="H788"/>
  <c r="L788"/>
  <c r="K789"/>
  <c r="K790"/>
  <c r="K791"/>
  <c r="L793"/>
  <c r="L794"/>
  <c r="L798"/>
  <c r="L799"/>
  <c r="L812"/>
  <c r="L813"/>
  <c r="L1105" s="1"/>
  <c r="L818"/>
  <c r="L822"/>
  <c r="L823"/>
  <c r="L827"/>
  <c r="L828"/>
  <c r="F1104"/>
  <c r="J836"/>
  <c r="L864"/>
  <c r="L876"/>
  <c r="H887"/>
  <c r="J896"/>
  <c r="J907"/>
  <c r="I909"/>
  <c r="M909"/>
  <c r="T910"/>
  <c r="M912"/>
  <c r="R914"/>
  <c r="R916"/>
  <c r="H918"/>
  <c r="L919"/>
  <c r="T922"/>
  <c r="S927"/>
  <c r="S932"/>
  <c r="M938"/>
  <c r="S941"/>
  <c r="M944"/>
  <c r="S947"/>
  <c r="M950"/>
  <c r="S965"/>
  <c r="S983"/>
  <c r="S985"/>
  <c r="S1071"/>
  <c r="S1075"/>
  <c r="R641"/>
  <c r="L643"/>
  <c r="L1098" s="1"/>
  <c r="T643"/>
  <c r="H654"/>
  <c r="F671"/>
  <c r="F653" s="1"/>
  <c r="F652" s="1"/>
  <c r="F651" s="1"/>
  <c r="E680"/>
  <c r="K680" s="1"/>
  <c r="I680"/>
  <c r="M694"/>
  <c r="M1100" s="1"/>
  <c r="G696"/>
  <c r="M696" s="1"/>
  <c r="G702"/>
  <c r="R734"/>
  <c r="H744"/>
  <c r="I763"/>
  <c r="G793"/>
  <c r="K813"/>
  <c r="K1105" s="1"/>
  <c r="S813"/>
  <c r="S924"/>
  <c r="S929"/>
  <c r="S937"/>
  <c r="S943"/>
  <c r="S951"/>
  <c r="S957"/>
  <c r="G962"/>
  <c r="M962" s="1"/>
  <c r="S963"/>
  <c r="E969"/>
  <c r="I969"/>
  <c r="G970"/>
  <c r="S971"/>
  <c r="G974"/>
  <c r="E975"/>
  <c r="I975"/>
  <c r="G978"/>
  <c r="M978" s="1"/>
  <c r="S979"/>
  <c r="R1071"/>
  <c r="S1072"/>
  <c r="R1079"/>
  <c r="L923"/>
  <c r="I922"/>
  <c r="I1104" s="1"/>
  <c r="I515"/>
  <c r="T562"/>
  <c r="H610"/>
  <c r="L610"/>
  <c r="L1095" s="1"/>
  <c r="J615"/>
  <c r="I618"/>
  <c r="M618"/>
  <c r="M1102" s="1"/>
  <c r="M637"/>
  <c r="M1103" s="1"/>
  <c r="K639"/>
  <c r="K1094" s="1"/>
  <c r="S639"/>
  <c r="M641"/>
  <c r="M1107" s="1"/>
  <c r="K643"/>
  <c r="K1098" s="1"/>
  <c r="S643"/>
  <c r="K667"/>
  <c r="I672"/>
  <c r="H674"/>
  <c r="I678"/>
  <c r="L694"/>
  <c r="J701"/>
  <c r="K767"/>
  <c r="I784"/>
  <c r="J788"/>
  <c r="J793"/>
  <c r="R813"/>
  <c r="H815"/>
  <c r="J822"/>
  <c r="J827"/>
  <c r="L830"/>
  <c r="L835"/>
  <c r="H836"/>
  <c r="L836"/>
  <c r="K837"/>
  <c r="K838"/>
  <c r="K839"/>
  <c r="K840"/>
  <c r="M842"/>
  <c r="M843"/>
  <c r="K845"/>
  <c r="K846"/>
  <c r="M848"/>
  <c r="M849"/>
  <c r="M850"/>
  <c r="K852"/>
  <c r="K853"/>
  <c r="E855"/>
  <c r="E810" s="1"/>
  <c r="M856"/>
  <c r="M857"/>
  <c r="K859"/>
  <c r="M861"/>
  <c r="M862"/>
  <c r="L866"/>
  <c r="L867"/>
  <c r="L872"/>
  <c r="L880"/>
  <c r="L881"/>
  <c r="J887"/>
  <c r="M888"/>
  <c r="I889"/>
  <c r="M889"/>
  <c r="L890"/>
  <c r="L891"/>
  <c r="L892"/>
  <c r="H896"/>
  <c r="L896"/>
  <c r="K897"/>
  <c r="K898"/>
  <c r="I900"/>
  <c r="M900"/>
  <c r="L901"/>
  <c r="L903"/>
  <c r="H907"/>
  <c r="L907"/>
  <c r="K908"/>
  <c r="K909"/>
  <c r="K910"/>
  <c r="L914"/>
  <c r="T916"/>
  <c r="J918"/>
  <c r="T919"/>
  <c r="S940"/>
  <c r="S966"/>
  <c r="S976"/>
  <c r="S982"/>
  <c r="S984"/>
  <c r="G989"/>
  <c r="S1077"/>
  <c r="R1080"/>
  <c r="K1100"/>
  <c r="S836"/>
  <c r="F838"/>
  <c r="L838" s="1"/>
  <c r="J838"/>
  <c r="H848"/>
  <c r="H856"/>
  <c r="E885"/>
  <c r="G902"/>
  <c r="G885" s="1"/>
  <c r="R919"/>
  <c r="S938"/>
  <c r="S944"/>
  <c r="E946"/>
  <c r="K946" s="1"/>
  <c r="I946"/>
  <c r="E950"/>
  <c r="I950"/>
  <c r="S956"/>
  <c r="S962"/>
  <c r="S970"/>
  <c r="S978"/>
  <c r="R1077"/>
  <c r="T1079"/>
  <c r="N18" i="27"/>
  <c r="F15"/>
  <c r="F45"/>
  <c r="N46"/>
  <c r="O47"/>
  <c r="G46"/>
  <c r="G96"/>
  <c r="O97"/>
  <c r="F101"/>
  <c r="N102"/>
  <c r="F157"/>
  <c r="N158"/>
  <c r="G162"/>
  <c r="O163"/>
  <c r="E180"/>
  <c r="M180" s="1"/>
  <c r="M181"/>
  <c r="E197"/>
  <c r="M197" s="1"/>
  <c r="M198"/>
  <c r="F236"/>
  <c r="N237"/>
  <c r="F287"/>
  <c r="N288"/>
  <c r="L1003" i="26"/>
  <c r="L1117" s="1"/>
  <c r="L1122" s="1"/>
  <c r="K1041"/>
  <c r="L1063"/>
  <c r="L1064"/>
  <c r="G28" i="27"/>
  <c r="F221"/>
  <c r="N221" s="1"/>
  <c r="F27"/>
  <c r="N27" s="1"/>
  <c r="N28"/>
  <c r="M46"/>
  <c r="E45"/>
  <c r="O51"/>
  <c r="G55"/>
  <c r="O55" s="1"/>
  <c r="O56"/>
  <c r="M70"/>
  <c r="G77"/>
  <c r="O77" s="1"/>
  <c r="O78"/>
  <c r="F85"/>
  <c r="N86"/>
  <c r="E101"/>
  <c r="M102"/>
  <c r="G114"/>
  <c r="O114" s="1"/>
  <c r="O115"/>
  <c r="F204"/>
  <c r="N205"/>
  <c r="E221"/>
  <c r="M221" s="1"/>
  <c r="M222"/>
  <c r="O289"/>
  <c r="G288"/>
  <c r="K1122" i="26"/>
  <c r="R1041"/>
  <c r="E18" i="27"/>
  <c r="M18" s="1"/>
  <c r="F114"/>
  <c r="N114" s="1"/>
  <c r="F248"/>
  <c r="N248" s="1"/>
  <c r="N51"/>
  <c r="N56"/>
  <c r="F55"/>
  <c r="N55" s="1"/>
  <c r="M60"/>
  <c r="E59"/>
  <c r="M59" s="1"/>
  <c r="M63"/>
  <c r="E62"/>
  <c r="M62" s="1"/>
  <c r="G70"/>
  <c r="O71"/>
  <c r="N78"/>
  <c r="F77"/>
  <c r="N77" s="1"/>
  <c r="E85"/>
  <c r="M86"/>
  <c r="F90"/>
  <c r="N91"/>
  <c r="E97"/>
  <c r="M98"/>
  <c r="G100"/>
  <c r="O100" s="1"/>
  <c r="O101"/>
  <c r="F109"/>
  <c r="N109" s="1"/>
  <c r="N110"/>
  <c r="F163"/>
  <c r="N164"/>
  <c r="N169"/>
  <c r="E204"/>
  <c r="M205"/>
  <c r="E231"/>
  <c r="M231" s="1"/>
  <c r="M232"/>
  <c r="O236"/>
  <c r="G248"/>
  <c r="O248" s="1"/>
  <c r="O249"/>
  <c r="E259"/>
  <c r="M259" s="1"/>
  <c r="M260"/>
  <c r="H924" i="26"/>
  <c r="H929"/>
  <c r="J936"/>
  <c r="J988"/>
  <c r="L998"/>
  <c r="L999"/>
  <c r="J1002"/>
  <c r="R1003"/>
  <c r="L1005"/>
  <c r="L1010"/>
  <c r="L1011"/>
  <c r="H1016"/>
  <c r="L1016"/>
  <c r="L1017"/>
  <c r="L1018"/>
  <c r="L1029"/>
  <c r="L1030"/>
  <c r="J1033"/>
  <c r="L1039"/>
  <c r="L1040"/>
  <c r="M1042"/>
  <c r="M1043"/>
  <c r="M1044"/>
  <c r="M1047"/>
  <c r="M1048"/>
  <c r="K1053"/>
  <c r="H1055"/>
  <c r="L1056"/>
  <c r="K1059"/>
  <c r="K1060"/>
  <c r="L1062"/>
  <c r="L1065"/>
  <c r="E15" i="27"/>
  <c r="E51"/>
  <c r="M52"/>
  <c r="N71"/>
  <c r="F70"/>
  <c r="G84"/>
  <c r="O84" s="1"/>
  <c r="O85"/>
  <c r="E163"/>
  <c r="M164"/>
  <c r="O173"/>
  <c r="E177"/>
  <c r="M177" s="1"/>
  <c r="M178"/>
  <c r="F197"/>
  <c r="N197" s="1"/>
  <c r="N198"/>
  <c r="G198"/>
  <c r="O199"/>
  <c r="G203"/>
  <c r="O203" s="1"/>
  <c r="O204"/>
  <c r="E288"/>
  <c r="M289"/>
  <c r="E1002" i="26"/>
  <c r="I1002"/>
  <c r="M1003"/>
  <c r="M1117" s="1"/>
  <c r="M1122" s="1"/>
  <c r="G1016"/>
  <c r="G1055"/>
  <c r="M381" i="27"/>
  <c r="E380"/>
  <c r="M380" s="1"/>
  <c r="G397"/>
  <c r="O398"/>
  <c r="O407"/>
  <c r="G406"/>
  <c r="O406" s="1"/>
  <c r="O415"/>
  <c r="O434"/>
  <c r="G433"/>
  <c r="M451"/>
  <c r="E450"/>
  <c r="M450" s="1"/>
  <c r="O477"/>
  <c r="G476"/>
  <c r="F555"/>
  <c r="N555" s="1"/>
  <c r="N556"/>
  <c r="F571"/>
  <c r="N572"/>
  <c r="G15"/>
  <c r="N47"/>
  <c r="O52"/>
  <c r="M53"/>
  <c r="M56"/>
  <c r="O57"/>
  <c r="N67"/>
  <c r="M71"/>
  <c r="O72"/>
  <c r="M78"/>
  <c r="O79"/>
  <c r="O86"/>
  <c r="M87"/>
  <c r="N92"/>
  <c r="O98"/>
  <c r="M99"/>
  <c r="O102"/>
  <c r="M103"/>
  <c r="N106"/>
  <c r="N111"/>
  <c r="M115"/>
  <c r="N144"/>
  <c r="M146"/>
  <c r="N159"/>
  <c r="O164"/>
  <c r="M165"/>
  <c r="E170"/>
  <c r="N170"/>
  <c r="F174"/>
  <c r="O174"/>
  <c r="N178"/>
  <c r="N181"/>
  <c r="N184"/>
  <c r="O187"/>
  <c r="O192"/>
  <c r="G195"/>
  <c r="M199"/>
  <c r="O200"/>
  <c r="O205"/>
  <c r="M206"/>
  <c r="M209"/>
  <c r="N212"/>
  <c r="O215"/>
  <c r="M219"/>
  <c r="N222"/>
  <c r="M229"/>
  <c r="N232"/>
  <c r="O237"/>
  <c r="M238"/>
  <c r="O243"/>
  <c r="O250"/>
  <c r="M255"/>
  <c r="F260"/>
  <c r="O260"/>
  <c r="M261"/>
  <c r="E265"/>
  <c r="M265" s="1"/>
  <c r="F276"/>
  <c r="M277"/>
  <c r="N289"/>
  <c r="O292"/>
  <c r="E311"/>
  <c r="F314"/>
  <c r="E314"/>
  <c r="M314" s="1"/>
  <c r="E336"/>
  <c r="M336" s="1"/>
  <c r="F336"/>
  <c r="N336" s="1"/>
  <c r="F348"/>
  <c r="N348" s="1"/>
  <c r="E423"/>
  <c r="M423" s="1"/>
  <c r="E463"/>
  <c r="G482"/>
  <c r="O346"/>
  <c r="G343"/>
  <c r="O343" s="1"/>
  <c r="O356"/>
  <c r="G353"/>
  <c r="N402"/>
  <c r="F401"/>
  <c r="N401" s="1"/>
  <c r="G402"/>
  <c r="O403"/>
  <c r="F406"/>
  <c r="N406" s="1"/>
  <c r="N407"/>
  <c r="N416"/>
  <c r="F415"/>
  <c r="F433"/>
  <c r="N434"/>
  <c r="O462"/>
  <c r="G461"/>
  <c r="O461" s="1"/>
  <c r="F476"/>
  <c r="N477"/>
  <c r="E498"/>
  <c r="M498" s="1"/>
  <c r="M499"/>
  <c r="E507"/>
  <c r="M507" s="1"/>
  <c r="M508"/>
  <c r="G630"/>
  <c r="O630" s="1"/>
  <c r="O631"/>
  <c r="N57"/>
  <c r="O60"/>
  <c r="E123"/>
  <c r="M123" s="1"/>
  <c r="E240"/>
  <c r="M240" s="1"/>
  <c r="E250"/>
  <c r="G277"/>
  <c r="G309"/>
  <c r="F325"/>
  <c r="G542"/>
  <c r="O542" s="1"/>
  <c r="M370"/>
  <c r="N397"/>
  <c r="F396"/>
  <c r="E398"/>
  <c r="M399"/>
  <c r="E401"/>
  <c r="M401" s="1"/>
  <c r="M402"/>
  <c r="E415"/>
  <c r="M416"/>
  <c r="O439"/>
  <c r="G438"/>
  <c r="O447"/>
  <c r="G446"/>
  <c r="F461"/>
  <c r="N461" s="1"/>
  <c r="N462"/>
  <c r="N483"/>
  <c r="N543"/>
  <c r="F542"/>
  <c r="N542" s="1"/>
  <c r="N604"/>
  <c r="F599"/>
  <c r="F609"/>
  <c r="N609" s="1"/>
  <c r="N610"/>
  <c r="E617"/>
  <c r="M617" s="1"/>
  <c r="M618"/>
  <c r="M19"/>
  <c r="E29"/>
  <c r="N29"/>
  <c r="N32"/>
  <c r="M320"/>
  <c r="E333"/>
  <c r="M333" s="1"/>
  <c r="M361"/>
  <c r="E360"/>
  <c r="M420"/>
  <c r="E419"/>
  <c r="M419" s="1"/>
  <c r="G423"/>
  <c r="O423" s="1"/>
  <c r="O424"/>
  <c r="F438"/>
  <c r="N439"/>
  <c r="F446"/>
  <c r="N447"/>
  <c r="G457"/>
  <c r="O457" s="1"/>
  <c r="O458"/>
  <c r="M478"/>
  <c r="E477"/>
  <c r="M483"/>
  <c r="N525"/>
  <c r="F524"/>
  <c r="N524" s="1"/>
  <c r="G525"/>
  <c r="O526"/>
  <c r="E542"/>
  <c r="M542" s="1"/>
  <c r="M543"/>
  <c r="O556"/>
  <c r="G555"/>
  <c r="O555" s="1"/>
  <c r="O649"/>
  <c r="F696"/>
  <c r="N696" s="1"/>
  <c r="N697"/>
  <c r="G718"/>
  <c r="O719"/>
  <c r="F843"/>
  <c r="N843" s="1"/>
  <c r="N844"/>
  <c r="F866"/>
  <c r="N867"/>
  <c r="O930"/>
  <c r="F975"/>
  <c r="N976"/>
  <c r="E981"/>
  <c r="M982"/>
  <c r="O1010"/>
  <c r="G1009"/>
  <c r="O1009" s="1"/>
  <c r="O1027"/>
  <c r="M1036"/>
  <c r="E1035"/>
  <c r="M1035" s="1"/>
  <c r="G1043"/>
  <c r="O1043" s="1"/>
  <c r="O1044"/>
  <c r="E582"/>
  <c r="M582" s="1"/>
  <c r="E600"/>
  <c r="G604"/>
  <c r="O604" s="1"/>
  <c r="E605"/>
  <c r="E607"/>
  <c r="M607" s="1"/>
  <c r="E609"/>
  <c r="M609" s="1"/>
  <c r="G610"/>
  <c r="G612"/>
  <c r="O612" s="1"/>
  <c r="E613"/>
  <c r="N613"/>
  <c r="G622"/>
  <c r="O622" s="1"/>
  <c r="E623"/>
  <c r="N623"/>
  <c r="N627"/>
  <c r="M631"/>
  <c r="O632"/>
  <c r="F643"/>
  <c r="N643" s="1"/>
  <c r="M644"/>
  <c r="N649"/>
  <c r="O652"/>
  <c r="O655"/>
  <c r="M661"/>
  <c r="F663"/>
  <c r="N663" s="1"/>
  <c r="M664"/>
  <c r="G667"/>
  <c r="F1009"/>
  <c r="N1009" s="1"/>
  <c r="E710"/>
  <c r="M711"/>
  <c r="O739"/>
  <c r="F754"/>
  <c r="N755"/>
  <c r="M770"/>
  <c r="G770"/>
  <c r="O771"/>
  <c r="N775"/>
  <c r="O851"/>
  <c r="E870"/>
  <c r="M870" s="1"/>
  <c r="M871"/>
  <c r="E942"/>
  <c r="M942" s="1"/>
  <c r="M943"/>
  <c r="N1027"/>
  <c r="M1033"/>
  <c r="E1032"/>
  <c r="N1044"/>
  <c r="F1043"/>
  <c r="N1043" s="1"/>
  <c r="N1055"/>
  <c r="F1048"/>
  <c r="N1048" s="1"/>
  <c r="G1048"/>
  <c r="O1048" s="1"/>
  <c r="O1057"/>
  <c r="F364"/>
  <c r="N364" s="1"/>
  <c r="M365"/>
  <c r="G367"/>
  <c r="F370"/>
  <c r="O370"/>
  <c r="M371"/>
  <c r="M376"/>
  <c r="O381"/>
  <c r="M382"/>
  <c r="G390"/>
  <c r="O390" s="1"/>
  <c r="N391"/>
  <c r="N398"/>
  <c r="N403"/>
  <c r="M407"/>
  <c r="O408"/>
  <c r="N417"/>
  <c r="O420"/>
  <c r="M421"/>
  <c r="N424"/>
  <c r="M428"/>
  <c r="O435"/>
  <c r="O440"/>
  <c r="O443"/>
  <c r="O448"/>
  <c r="O451"/>
  <c r="M452"/>
  <c r="M455"/>
  <c r="N458"/>
  <c r="O463"/>
  <c r="M464"/>
  <c r="O478"/>
  <c r="M479"/>
  <c r="N484"/>
  <c r="F488"/>
  <c r="O488"/>
  <c r="N492"/>
  <c r="N495"/>
  <c r="O505"/>
  <c r="O522"/>
  <c r="N526"/>
  <c r="M530"/>
  <c r="M533"/>
  <c r="O537"/>
  <c r="O540"/>
  <c r="N544"/>
  <c r="O547"/>
  <c r="M553"/>
  <c r="M556"/>
  <c r="O557"/>
  <c r="N568"/>
  <c r="O571"/>
  <c r="E652"/>
  <c r="M652" s="1"/>
  <c r="F666"/>
  <c r="N666" s="1"/>
  <c r="F675"/>
  <c r="N675" s="1"/>
  <c r="G675"/>
  <c r="O675" s="1"/>
  <c r="E929"/>
  <c r="M929" s="1"/>
  <c r="G1035"/>
  <c r="O1035" s="1"/>
  <c r="M682"/>
  <c r="E675"/>
  <c r="M675" s="1"/>
  <c r="E719"/>
  <c r="M720"/>
  <c r="F730"/>
  <c r="N730" s="1"/>
  <c r="N731"/>
  <c r="N806"/>
  <c r="G830"/>
  <c r="O830" s="1"/>
  <c r="O831"/>
  <c r="N834"/>
  <c r="F833"/>
  <c r="N833" s="1"/>
  <c r="G871"/>
  <c r="O872"/>
  <c r="F890"/>
  <c r="N890" s="1"/>
  <c r="N895"/>
  <c r="N963"/>
  <c r="F962"/>
  <c r="F966"/>
  <c r="N966" s="1"/>
  <c r="N967"/>
  <c r="O968"/>
  <c r="G967"/>
  <c r="N981"/>
  <c r="G994"/>
  <c r="O994" s="1"/>
  <c r="O995"/>
  <c r="E378"/>
  <c r="M378" s="1"/>
  <c r="E435"/>
  <c r="E440"/>
  <c r="E443"/>
  <c r="E448"/>
  <c r="N448"/>
  <c r="N451"/>
  <c r="M458"/>
  <c r="O459"/>
  <c r="N463"/>
  <c r="O469"/>
  <c r="N478"/>
  <c r="O483"/>
  <c r="M484"/>
  <c r="E488"/>
  <c r="M492"/>
  <c r="M495"/>
  <c r="O499"/>
  <c r="E519"/>
  <c r="M519" s="1"/>
  <c r="E537"/>
  <c r="N540"/>
  <c r="N557"/>
  <c r="G709"/>
  <c r="O709" s="1"/>
  <c r="O710"/>
  <c r="E833"/>
  <c r="M833" s="1"/>
  <c r="M834"/>
  <c r="O844"/>
  <c r="G843"/>
  <c r="O843" s="1"/>
  <c r="N872"/>
  <c r="F871"/>
  <c r="M967"/>
  <c r="E966"/>
  <c r="M966" s="1"/>
  <c r="N995"/>
  <c r="F994"/>
  <c r="N994" s="1"/>
  <c r="E1027"/>
  <c r="M1028"/>
  <c r="O1032"/>
  <c r="G1031"/>
  <c r="O1031" s="1"/>
  <c r="F1035"/>
  <c r="N1035" s="1"/>
  <c r="N1036"/>
  <c r="E1044"/>
  <c r="M1045"/>
  <c r="O674"/>
  <c r="O676"/>
  <c r="E691"/>
  <c r="M691" s="1"/>
  <c r="E696"/>
  <c r="M696" s="1"/>
  <c r="G697"/>
  <c r="N698"/>
  <c r="G702"/>
  <c r="O702" s="1"/>
  <c r="N703"/>
  <c r="F710"/>
  <c r="E714"/>
  <c r="M714" s="1"/>
  <c r="F719"/>
  <c r="G727"/>
  <c r="E728"/>
  <c r="E731"/>
  <c r="G735"/>
  <c r="O735" s="1"/>
  <c r="F739"/>
  <c r="E743"/>
  <c r="E746"/>
  <c r="M746" s="1"/>
  <c r="F749"/>
  <c r="N749" s="1"/>
  <c r="G754"/>
  <c r="E755"/>
  <c r="F758"/>
  <c r="N758" s="1"/>
  <c r="F771"/>
  <c r="E775"/>
  <c r="F778"/>
  <c r="N778" s="1"/>
  <c r="G783"/>
  <c r="G785"/>
  <c r="O785" s="1"/>
  <c r="E786"/>
  <c r="G788"/>
  <c r="O788" s="1"/>
  <c r="G793"/>
  <c r="O793" s="1"/>
  <c r="N794"/>
  <c r="F797"/>
  <c r="E806"/>
  <c r="G807"/>
  <c r="G817"/>
  <c r="O817" s="1"/>
  <c r="G822"/>
  <c r="O822" s="1"/>
  <c r="G857"/>
  <c r="N868"/>
  <c r="M872"/>
  <c r="O873"/>
  <c r="F882"/>
  <c r="F884"/>
  <c r="N884" s="1"/>
  <c r="F886"/>
  <c r="N886" s="1"/>
  <c r="F900"/>
  <c r="N900" s="1"/>
  <c r="F902"/>
  <c r="N902" s="1"/>
  <c r="E914"/>
  <c r="M914" s="1"/>
  <c r="G915"/>
  <c r="G917"/>
  <c r="O917" s="1"/>
  <c r="F936"/>
  <c r="N936" s="1"/>
  <c r="G939"/>
  <c r="O939" s="1"/>
  <c r="N940"/>
  <c r="F943"/>
  <c r="F949"/>
  <c r="N949" s="1"/>
  <c r="N977"/>
  <c r="O982"/>
  <c r="N986"/>
  <c r="O989"/>
  <c r="M995"/>
  <c r="O996"/>
  <c r="O1001"/>
  <c r="M1007"/>
  <c r="N1010"/>
  <c r="O1016"/>
  <c r="M1020"/>
  <c r="N1023"/>
  <c r="O1028"/>
  <c r="N1037"/>
  <c r="O1045"/>
  <c r="M1046"/>
  <c r="N1056"/>
  <c r="K1061"/>
  <c r="N694"/>
  <c r="E758"/>
  <c r="M758" s="1"/>
  <c r="E778"/>
  <c r="M778" s="1"/>
  <c r="G810"/>
  <c r="O810" s="1"/>
  <c r="M851"/>
  <c r="O852"/>
  <c r="G890"/>
  <c r="M895"/>
  <c r="E902"/>
  <c r="M902" s="1"/>
  <c r="O905"/>
  <c r="F917"/>
  <c r="N917" s="1"/>
  <c r="N964"/>
  <c r="M968"/>
  <c r="O969"/>
  <c r="N982"/>
  <c r="N989"/>
  <c r="N996"/>
  <c r="N1001"/>
  <c r="O1004"/>
  <c r="N1016"/>
  <c r="M1023"/>
  <c r="N1028"/>
  <c r="O1033"/>
  <c r="O1036"/>
  <c r="M1037"/>
  <c r="O1041"/>
  <c r="N1045"/>
  <c r="M831"/>
  <c r="O832"/>
  <c r="O834"/>
  <c r="M835"/>
  <c r="N838"/>
  <c r="O841"/>
  <c r="N845"/>
  <c r="N876"/>
  <c r="E1051"/>
  <c r="M1051" s="1"/>
  <c r="F981" i="26" l="1"/>
  <c r="F1073"/>
  <c r="S1073" s="1"/>
  <c r="E1032"/>
  <c r="E1074"/>
  <c r="R1074" s="1"/>
  <c r="F50" i="27"/>
  <c r="N50" s="1"/>
  <c r="K1089" i="26"/>
  <c r="K1091" s="1"/>
  <c r="F661" i="25"/>
  <c r="N915" i="27"/>
  <c r="F914"/>
  <c r="N914" s="1"/>
  <c r="G90"/>
  <c r="O90" s="1"/>
  <c r="O91"/>
  <c r="R937" i="26"/>
  <c r="H936"/>
  <c r="R936" s="1"/>
  <c r="G981" i="27"/>
  <c r="O981" s="1"/>
  <c r="G109"/>
  <c r="O109" s="1"/>
  <c r="O110"/>
  <c r="E994"/>
  <c r="M994" s="1"/>
  <c r="E843"/>
  <c r="M843" s="1"/>
  <c r="M844"/>
  <c r="M572"/>
  <c r="E571"/>
  <c r="T1062" i="26"/>
  <c r="M1062"/>
  <c r="J1055"/>
  <c r="T1055" s="1"/>
  <c r="S1052"/>
  <c r="L1052"/>
  <c r="I1051"/>
  <c r="L1043"/>
  <c r="S1043"/>
  <c r="I1042"/>
  <c r="J1016"/>
  <c r="T1016" s="1"/>
  <c r="T1022"/>
  <c r="M922"/>
  <c r="J921"/>
  <c r="T866"/>
  <c r="M866"/>
  <c r="M977" i="27"/>
  <c r="E976"/>
  <c r="R1007" i="26"/>
  <c r="K1007"/>
  <c r="H1001"/>
  <c r="R1001" s="1"/>
  <c r="S872"/>
  <c r="I871"/>
  <c r="M815"/>
  <c r="T975"/>
  <c r="J974"/>
  <c r="L832"/>
  <c r="S832"/>
  <c r="R605"/>
  <c r="K605"/>
  <c r="T481"/>
  <c r="J480"/>
  <c r="T203"/>
  <c r="J202"/>
  <c r="T196"/>
  <c r="J195"/>
  <c r="T82"/>
  <c r="J81"/>
  <c r="T461"/>
  <c r="J460"/>
  <c r="K333"/>
  <c r="R333"/>
  <c r="R101"/>
  <c r="K101"/>
  <c r="M884" i="25"/>
  <c r="F879"/>
  <c r="M879" s="1"/>
  <c r="K632" i="26"/>
  <c r="H631"/>
  <c r="R632"/>
  <c r="R422"/>
  <c r="K422"/>
  <c r="E66"/>
  <c r="S557"/>
  <c r="I547"/>
  <c r="S547" s="1"/>
  <c r="E776" i="25"/>
  <c r="L776" s="1"/>
  <c r="L484"/>
  <c r="E483"/>
  <c r="L483" s="1"/>
  <c r="I1080" i="26"/>
  <c r="S105"/>
  <c r="L177" i="25"/>
  <c r="E176"/>
  <c r="L81" i="26"/>
  <c r="L1089"/>
  <c r="L1091" s="1"/>
  <c r="G621" i="25"/>
  <c r="N621" s="1"/>
  <c r="G210"/>
  <c r="F1031" i="27"/>
  <c r="N1031" s="1"/>
  <c r="N1032"/>
  <c r="E749"/>
  <c r="M749" s="1"/>
  <c r="M750"/>
  <c r="G796"/>
  <c r="O796" s="1"/>
  <c r="O797"/>
  <c r="N97"/>
  <c r="F96"/>
  <c r="N96" s="1"/>
  <c r="M1051" i="26"/>
  <c r="T1051"/>
  <c r="J1050"/>
  <c r="R1035"/>
  <c r="K1035"/>
  <c r="H1034"/>
  <c r="R1022"/>
  <c r="K1022"/>
  <c r="T856"/>
  <c r="J855"/>
  <c r="R755"/>
  <c r="K755"/>
  <c r="H754"/>
  <c r="T707"/>
  <c r="M707"/>
  <c r="K988"/>
  <c r="K872"/>
  <c r="E871"/>
  <c r="K780"/>
  <c r="R780"/>
  <c r="G325" i="27"/>
  <c r="O325" s="1"/>
  <c r="O329"/>
  <c r="M158"/>
  <c r="E157"/>
  <c r="M157" s="1"/>
  <c r="I1055" i="26"/>
  <c r="R1042"/>
  <c r="K1042"/>
  <c r="M924"/>
  <c r="M776"/>
  <c r="T776"/>
  <c r="J775"/>
  <c r="S389"/>
  <c r="L389"/>
  <c r="S255"/>
  <c r="I254"/>
  <c r="L255"/>
  <c r="L203"/>
  <c r="F202"/>
  <c r="F201" s="1"/>
  <c r="F152" s="1"/>
  <c r="R160"/>
  <c r="H159"/>
  <c r="R107"/>
  <c r="K107"/>
  <c r="H106"/>
  <c r="T74"/>
  <c r="J73"/>
  <c r="T73" s="1"/>
  <c r="R67"/>
  <c r="H66"/>
  <c r="L461"/>
  <c r="F460"/>
  <c r="K250"/>
  <c r="R250"/>
  <c r="H249"/>
  <c r="L82"/>
  <c r="L872" i="25"/>
  <c r="E871"/>
  <c r="R587" i="26"/>
  <c r="H582"/>
  <c r="R582" s="1"/>
  <c r="L526"/>
  <c r="S466"/>
  <c r="I465"/>
  <c r="R454"/>
  <c r="H453"/>
  <c r="T209"/>
  <c r="M209"/>
  <c r="K203"/>
  <c r="H202"/>
  <c r="R203"/>
  <c r="K1106"/>
  <c r="R74"/>
  <c r="K74"/>
  <c r="H73"/>
  <c r="K875"/>
  <c r="T561"/>
  <c r="J560"/>
  <c r="T560" s="1"/>
  <c r="L430"/>
  <c r="S430"/>
  <c r="K209"/>
  <c r="L534"/>
  <c r="R409"/>
  <c r="H404"/>
  <c r="R404" s="1"/>
  <c r="E503" i="25"/>
  <c r="L503" s="1"/>
  <c r="F182"/>
  <c r="M182" s="1"/>
  <c r="F453"/>
  <c r="M453" s="1"/>
  <c r="E577" i="27"/>
  <c r="M577" s="1"/>
  <c r="G50"/>
  <c r="O50" s="1"/>
  <c r="G779" i="26"/>
  <c r="G774" s="1"/>
  <c r="G773" s="1"/>
  <c r="F286"/>
  <c r="G1082"/>
  <c r="T1082" s="1"/>
  <c r="E77" i="27"/>
  <c r="E856"/>
  <c r="M857"/>
  <c r="M1022" i="26"/>
  <c r="G962" i="27"/>
  <c r="O963"/>
  <c r="T1038" i="26"/>
  <c r="M1038"/>
  <c r="R1026"/>
  <c r="K1026"/>
  <c r="L995"/>
  <c r="S995"/>
  <c r="M867" i="27"/>
  <c r="E866"/>
  <c r="T983" i="26"/>
  <c r="J982"/>
  <c r="F722"/>
  <c r="L989"/>
  <c r="I988"/>
  <c r="S989"/>
  <c r="S876"/>
  <c r="I875"/>
  <c r="R871"/>
  <c r="H870"/>
  <c r="R870" s="1"/>
  <c r="L815"/>
  <c r="S815"/>
  <c r="L732"/>
  <c r="I731"/>
  <c r="S732"/>
  <c r="M801"/>
  <c r="M754"/>
  <c r="R969"/>
  <c r="H968"/>
  <c r="R968" s="1"/>
  <c r="L856"/>
  <c r="F855"/>
  <c r="L848"/>
  <c r="I811"/>
  <c r="L802"/>
  <c r="I801"/>
  <c r="S802"/>
  <c r="L776"/>
  <c r="F775"/>
  <c r="L775" s="1"/>
  <c r="L755"/>
  <c r="S755"/>
  <c r="I754"/>
  <c r="S702"/>
  <c r="I701"/>
  <c r="T659"/>
  <c r="M659"/>
  <c r="R599"/>
  <c r="K599"/>
  <c r="S480"/>
  <c r="I479"/>
  <c r="L423"/>
  <c r="S423"/>
  <c r="I422"/>
  <c r="S159"/>
  <c r="I158"/>
  <c r="L159"/>
  <c r="M81"/>
  <c r="G80"/>
  <c r="G1077" s="1"/>
  <c r="T1077" s="1"/>
  <c r="M73"/>
  <c r="R59"/>
  <c r="H58"/>
  <c r="R561"/>
  <c r="K561"/>
  <c r="H560"/>
  <c r="R384"/>
  <c r="K384"/>
  <c r="R288"/>
  <c r="H287"/>
  <c r="R287" s="1"/>
  <c r="R465"/>
  <c r="H464"/>
  <c r="S450"/>
  <c r="I449"/>
  <c r="T240"/>
  <c r="J234"/>
  <c r="S197"/>
  <c r="I196"/>
  <c r="R82"/>
  <c r="K82"/>
  <c r="H81"/>
  <c r="T67"/>
  <c r="M67"/>
  <c r="J66"/>
  <c r="K17"/>
  <c r="R17"/>
  <c r="M501"/>
  <c r="K67"/>
  <c r="F1074"/>
  <c r="S1074" s="1"/>
  <c r="G65"/>
  <c r="G1075" s="1"/>
  <c r="T1075" s="1"/>
  <c r="S80"/>
  <c r="M1016"/>
  <c r="E653"/>
  <c r="E652" s="1"/>
  <c r="E651" s="1"/>
  <c r="N857" i="27"/>
  <c r="F856"/>
  <c r="E110"/>
  <c r="M111"/>
  <c r="F726"/>
  <c r="N726" s="1"/>
  <c r="N727"/>
  <c r="M174"/>
  <c r="E173"/>
  <c r="M173" s="1"/>
  <c r="G749"/>
  <c r="O750"/>
  <c r="E890"/>
  <c r="M890" s="1"/>
  <c r="R1053" i="26"/>
  <c r="H1052"/>
  <c r="S1034"/>
  <c r="L1034"/>
  <c r="R1013"/>
  <c r="K1013"/>
  <c r="K937"/>
  <c r="M929"/>
  <c r="S907"/>
  <c r="I902"/>
  <c r="K900"/>
  <c r="R900"/>
  <c r="K861"/>
  <c r="R861"/>
  <c r="R832"/>
  <c r="K832"/>
  <c r="R802"/>
  <c r="K802"/>
  <c r="H801"/>
  <c r="O884" i="27"/>
  <c r="G881"/>
  <c r="O881" s="1"/>
  <c r="H973" i="26"/>
  <c r="R973" s="1"/>
  <c r="R974"/>
  <c r="M731"/>
  <c r="G730"/>
  <c r="R1058"/>
  <c r="K1058"/>
  <c r="S1039"/>
  <c r="I1038"/>
  <c r="K922"/>
  <c r="R922"/>
  <c r="H921"/>
  <c r="G810"/>
  <c r="G809" s="1"/>
  <c r="E479"/>
  <c r="T422"/>
  <c r="J417"/>
  <c r="R402"/>
  <c r="H401"/>
  <c r="T577"/>
  <c r="J576"/>
  <c r="L362"/>
  <c r="S362"/>
  <c r="M336"/>
  <c r="T336"/>
  <c r="T230"/>
  <c r="M230"/>
  <c r="J229"/>
  <c r="H480"/>
  <c r="K480" s="1"/>
  <c r="R481"/>
  <c r="T449"/>
  <c r="J448"/>
  <c r="R431"/>
  <c r="H430"/>
  <c r="K431"/>
  <c r="M423"/>
  <c r="G422"/>
  <c r="S220"/>
  <c r="I219"/>
  <c r="K196"/>
  <c r="H195"/>
  <c r="R196"/>
  <c r="L66"/>
  <c r="I65"/>
  <c r="R230"/>
  <c r="H229"/>
  <c r="M82"/>
  <c r="M55"/>
  <c r="H97"/>
  <c r="L557"/>
  <c r="F942" i="27"/>
  <c r="N942" s="1"/>
  <c r="N943"/>
  <c r="F881"/>
  <c r="N882"/>
  <c r="G856"/>
  <c r="O857"/>
  <c r="M806"/>
  <c r="E730"/>
  <c r="M730" s="1"/>
  <c r="M731"/>
  <c r="F718"/>
  <c r="N719"/>
  <c r="M1027"/>
  <c r="M488"/>
  <c r="E487"/>
  <c r="M440"/>
  <c r="E439"/>
  <c r="G870"/>
  <c r="O870" s="1"/>
  <c r="O871"/>
  <c r="O367"/>
  <c r="G364"/>
  <c r="O364" s="1"/>
  <c r="M600"/>
  <c r="G524"/>
  <c r="O524" s="1"/>
  <c r="O525"/>
  <c r="F437"/>
  <c r="N437" s="1"/>
  <c r="N438"/>
  <c r="G308"/>
  <c r="O308" s="1"/>
  <c r="O309"/>
  <c r="G401"/>
  <c r="O401" s="1"/>
  <c r="O402"/>
  <c r="G194"/>
  <c r="O195"/>
  <c r="O476"/>
  <c r="G432"/>
  <c r="O432" s="1"/>
  <c r="O433"/>
  <c r="F69"/>
  <c r="N69" s="1"/>
  <c r="N70"/>
  <c r="K1016" i="26"/>
  <c r="R1016"/>
  <c r="H987"/>
  <c r="T988"/>
  <c r="N204" i="27"/>
  <c r="F203"/>
  <c r="N203" s="1"/>
  <c r="E100"/>
  <c r="M100" s="1"/>
  <c r="M101"/>
  <c r="K950" i="26"/>
  <c r="E949"/>
  <c r="K949" s="1"/>
  <c r="H855"/>
  <c r="R856"/>
  <c r="K856"/>
  <c r="M918"/>
  <c r="T918"/>
  <c r="M887"/>
  <c r="J886"/>
  <c r="T887"/>
  <c r="M827"/>
  <c r="T827"/>
  <c r="K674"/>
  <c r="H671"/>
  <c r="R674"/>
  <c r="I921"/>
  <c r="S922"/>
  <c r="L922"/>
  <c r="G973"/>
  <c r="M974"/>
  <c r="K969"/>
  <c r="E968"/>
  <c r="K968" s="1"/>
  <c r="M702"/>
  <c r="G701"/>
  <c r="K918"/>
  <c r="R918"/>
  <c r="T896"/>
  <c r="M896"/>
  <c r="J895"/>
  <c r="T730"/>
  <c r="J722"/>
  <c r="M730"/>
  <c r="S471"/>
  <c r="L471"/>
  <c r="K732"/>
  <c r="H731"/>
  <c r="R732"/>
  <c r="K587"/>
  <c r="E582"/>
  <c r="K582" s="1"/>
  <c r="L560"/>
  <c r="S560"/>
  <c r="F547"/>
  <c r="L547" s="1"/>
  <c r="L548"/>
  <c r="M526"/>
  <c r="T526"/>
  <c r="L410"/>
  <c r="I409"/>
  <c r="S410"/>
  <c r="M356"/>
  <c r="J355"/>
  <c r="T356"/>
  <c r="L326"/>
  <c r="I325"/>
  <c r="S326"/>
  <c r="L179"/>
  <c r="S179"/>
  <c r="L139"/>
  <c r="S139"/>
  <c r="S612"/>
  <c r="L612"/>
  <c r="I609"/>
  <c r="R501"/>
  <c r="K501"/>
  <c r="M494"/>
  <c r="T494"/>
  <c r="L486"/>
  <c r="F485"/>
  <c r="F484" s="1"/>
  <c r="R187"/>
  <c r="K187"/>
  <c r="L861"/>
  <c r="I855"/>
  <c r="S861"/>
  <c r="K551"/>
  <c r="R551"/>
  <c r="S309"/>
  <c r="L309"/>
  <c r="I308"/>
  <c r="H512"/>
  <c r="R513"/>
  <c r="K513"/>
  <c r="S372"/>
  <c r="L372"/>
  <c r="M471" i="25"/>
  <c r="F470"/>
  <c r="R173" i="26"/>
  <c r="K173"/>
  <c r="M734" i="25"/>
  <c r="F733"/>
  <c r="M733" s="1"/>
  <c r="M719"/>
  <c r="F718"/>
  <c r="M718" s="1"/>
  <c r="N667"/>
  <c r="G666"/>
  <c r="N666" s="1"/>
  <c r="M647"/>
  <c r="F646"/>
  <c r="L635"/>
  <c r="E634"/>
  <c r="L634" s="1"/>
  <c r="K591" i="26"/>
  <c r="E590"/>
  <c r="K590" s="1"/>
  <c r="G748" i="25"/>
  <c r="N749"/>
  <c r="G738"/>
  <c r="N738" s="1"/>
  <c r="N739"/>
  <c r="F605"/>
  <c r="M605" s="1"/>
  <c r="M606"/>
  <c r="F548"/>
  <c r="M548" s="1"/>
  <c r="M549"/>
  <c r="G415"/>
  <c r="N416"/>
  <c r="F397"/>
  <c r="M397" s="1"/>
  <c r="M398"/>
  <c r="F392"/>
  <c r="M392" s="1"/>
  <c r="M393"/>
  <c r="E380"/>
  <c r="L381"/>
  <c r="G370"/>
  <c r="N370" s="1"/>
  <c r="N371"/>
  <c r="R355" i="26"/>
  <c r="K355"/>
  <c r="E84" i="25"/>
  <c r="L85"/>
  <c r="N300"/>
  <c r="G288"/>
  <c r="L23"/>
  <c r="E22"/>
  <c r="L22" s="1"/>
  <c r="G634"/>
  <c r="N634" s="1"/>
  <c r="N635"/>
  <c r="G352"/>
  <c r="N353"/>
  <c r="G819"/>
  <c r="N820"/>
  <c r="N806"/>
  <c r="G805"/>
  <c r="N805" s="1"/>
  <c r="L606"/>
  <c r="E605"/>
  <c r="L415"/>
  <c r="E414"/>
  <c r="G282"/>
  <c r="N283"/>
  <c r="G221"/>
  <c r="N221" s="1"/>
  <c r="N222"/>
  <c r="N871"/>
  <c r="G870"/>
  <c r="L336"/>
  <c r="E335"/>
  <c r="L335" s="1"/>
  <c r="N98"/>
  <c r="G97"/>
  <c r="M72"/>
  <c r="E45"/>
  <c r="L46"/>
  <c r="L182"/>
  <c r="N78"/>
  <c r="N41"/>
  <c r="G40"/>
  <c r="F929" i="27"/>
  <c r="N929" s="1"/>
  <c r="E1048"/>
  <c r="M1048" s="1"/>
  <c r="E510"/>
  <c r="M510" s="1"/>
  <c r="F774"/>
  <c r="N774" s="1"/>
  <c r="F897"/>
  <c r="N897" s="1"/>
  <c r="E375"/>
  <c r="G324"/>
  <c r="E114"/>
  <c r="M114" s="1"/>
  <c r="E55"/>
  <c r="M55" s="1"/>
  <c r="L1104" i="26"/>
  <c r="G949"/>
  <c r="M949" s="1"/>
  <c r="L466"/>
  <c r="J1074"/>
  <c r="F810"/>
  <c r="M617"/>
  <c r="K287"/>
  <c r="H547"/>
  <c r="M1106"/>
  <c r="M1089"/>
  <c r="M1091" s="1"/>
  <c r="G40"/>
  <c r="G385" i="25"/>
  <c r="E1082" i="26"/>
  <c r="R1082" s="1"/>
  <c r="E238" i="25"/>
  <c r="L238" s="1"/>
  <c r="F199"/>
  <c r="G806" i="27"/>
  <c r="O807"/>
  <c r="G778"/>
  <c r="O783"/>
  <c r="F770"/>
  <c r="N771"/>
  <c r="G726"/>
  <c r="O727"/>
  <c r="M537"/>
  <c r="E536"/>
  <c r="M443"/>
  <c r="E442"/>
  <c r="M442" s="1"/>
  <c r="G966"/>
  <c r="O966" s="1"/>
  <c r="O967"/>
  <c r="F961"/>
  <c r="N961" s="1"/>
  <c r="N962"/>
  <c r="F369"/>
  <c r="N369" s="1"/>
  <c r="N370"/>
  <c r="G609"/>
  <c r="O609" s="1"/>
  <c r="O610"/>
  <c r="N975"/>
  <c r="F865"/>
  <c r="N865" s="1"/>
  <c r="N866"/>
  <c r="M29"/>
  <c r="E28"/>
  <c r="G437"/>
  <c r="O437" s="1"/>
  <c r="O438"/>
  <c r="N396"/>
  <c r="F414"/>
  <c r="N414" s="1"/>
  <c r="N415"/>
  <c r="G352"/>
  <c r="O352" s="1"/>
  <c r="O353"/>
  <c r="M311"/>
  <c r="E310"/>
  <c r="F265"/>
  <c r="N265" s="1"/>
  <c r="N276"/>
  <c r="F259"/>
  <c r="N259" s="1"/>
  <c r="N260"/>
  <c r="F173"/>
  <c r="N174"/>
  <c r="G14"/>
  <c r="O15"/>
  <c r="G396"/>
  <c r="O397"/>
  <c r="E1001" i="26"/>
  <c r="K1002"/>
  <c r="E50" i="27"/>
  <c r="M50" s="1"/>
  <c r="M51"/>
  <c r="R924" i="26"/>
  <c r="K924"/>
  <c r="E96" i="27"/>
  <c r="M97"/>
  <c r="E84"/>
  <c r="M84" s="1"/>
  <c r="M85"/>
  <c r="G69"/>
  <c r="O69" s="1"/>
  <c r="O70"/>
  <c r="G287"/>
  <c r="O288"/>
  <c r="M45"/>
  <c r="N287"/>
  <c r="O162"/>
  <c r="N101"/>
  <c r="F100"/>
  <c r="N100" s="1"/>
  <c r="L950" i="26"/>
  <c r="S950"/>
  <c r="I949"/>
  <c r="K907"/>
  <c r="R907"/>
  <c r="L784"/>
  <c r="I783"/>
  <c r="S784"/>
  <c r="L678"/>
  <c r="S678"/>
  <c r="J1101"/>
  <c r="J614"/>
  <c r="T615"/>
  <c r="M615"/>
  <c r="M1101" s="1"/>
  <c r="S515"/>
  <c r="L515"/>
  <c r="K975"/>
  <c r="E974"/>
  <c r="L969"/>
  <c r="I968"/>
  <c r="S969"/>
  <c r="S680"/>
  <c r="L680"/>
  <c r="T907"/>
  <c r="M907"/>
  <c r="J902"/>
  <c r="H783"/>
  <c r="R788"/>
  <c r="K788"/>
  <c r="T763"/>
  <c r="M763"/>
  <c r="S744"/>
  <c r="L744"/>
  <c r="I743"/>
  <c r="R666"/>
  <c r="K666"/>
  <c r="H665"/>
  <c r="K1039"/>
  <c r="H1038"/>
  <c r="R1039"/>
  <c r="L587"/>
  <c r="S587"/>
  <c r="I582"/>
  <c r="M554"/>
  <c r="T554"/>
  <c r="M548"/>
  <c r="T548"/>
  <c r="J547"/>
  <c r="L501"/>
  <c r="S501"/>
  <c r="M471"/>
  <c r="T471"/>
  <c r="K383"/>
  <c r="R383"/>
  <c r="M367"/>
  <c r="T367"/>
  <c r="M329"/>
  <c r="J325"/>
  <c r="T329"/>
  <c r="L289"/>
  <c r="I288"/>
  <c r="S289"/>
  <c r="K577"/>
  <c r="E576"/>
  <c r="M486"/>
  <c r="T486"/>
  <c r="R443"/>
  <c r="K443"/>
  <c r="H442"/>
  <c r="S370"/>
  <c r="I367"/>
  <c r="L370"/>
  <c r="T289"/>
  <c r="M289"/>
  <c r="J288"/>
  <c r="T179"/>
  <c r="M179"/>
  <c r="R164"/>
  <c r="K164"/>
  <c r="H163"/>
  <c r="T139"/>
  <c r="M139"/>
  <c r="H325"/>
  <c r="R329"/>
  <c r="K329"/>
  <c r="R319"/>
  <c r="K319"/>
  <c r="H314"/>
  <c r="M636"/>
  <c r="J635"/>
  <c r="T636"/>
  <c r="R542"/>
  <c r="H541"/>
  <c r="K542"/>
  <c r="J46"/>
  <c r="T51"/>
  <c r="M51"/>
  <c r="E666" i="25"/>
  <c r="L666" s="1"/>
  <c r="L667"/>
  <c r="H1128" i="26"/>
  <c r="N839" i="25"/>
  <c r="G838"/>
  <c r="N838" s="1"/>
  <c r="N484"/>
  <c r="G483"/>
  <c r="N483" s="1"/>
  <c r="H1088" i="26"/>
  <c r="R25"/>
  <c r="K25"/>
  <c r="H24"/>
  <c r="M690" i="25"/>
  <c r="F689"/>
  <c r="M661"/>
  <c r="F660"/>
  <c r="M660" s="1"/>
  <c r="M636"/>
  <c r="F635"/>
  <c r="L623"/>
  <c r="E622"/>
  <c r="K234" i="26"/>
  <c r="R234"/>
  <c r="J1128"/>
  <c r="J1091"/>
  <c r="G786" i="25"/>
  <c r="N786" s="1"/>
  <c r="N787"/>
  <c r="G606"/>
  <c r="N607"/>
  <c r="F592"/>
  <c r="M592" s="1"/>
  <c r="M593"/>
  <c r="L514"/>
  <c r="E513"/>
  <c r="E453"/>
  <c r="L454"/>
  <c r="G393"/>
  <c r="N394"/>
  <c r="L353"/>
  <c r="E352"/>
  <c r="M157"/>
  <c r="F152"/>
  <c r="M311"/>
  <c r="M820"/>
  <c r="F819"/>
  <c r="G496"/>
  <c r="N496" s="1"/>
  <c r="N497"/>
  <c r="M379"/>
  <c r="G335"/>
  <c r="N335" s="1"/>
  <c r="N336"/>
  <c r="E310"/>
  <c r="L310" s="1"/>
  <c r="L311"/>
  <c r="N85"/>
  <c r="G84"/>
  <c r="N84" s="1"/>
  <c r="L825"/>
  <c r="E824"/>
  <c r="L824" s="1"/>
  <c r="M811"/>
  <c r="F810"/>
  <c r="M810" s="1"/>
  <c r="G645"/>
  <c r="N645" s="1"/>
  <c r="N646"/>
  <c r="F614"/>
  <c r="M615"/>
  <c r="G357"/>
  <c r="N358"/>
  <c r="F260"/>
  <c r="M261"/>
  <c r="G209"/>
  <c r="N210"/>
  <c r="T11" i="26"/>
  <c r="M11"/>
  <c r="J10"/>
  <c r="M825" i="25"/>
  <c r="F824"/>
  <c r="M824" s="1"/>
  <c r="L327"/>
  <c r="E326"/>
  <c r="L326" s="1"/>
  <c r="L147"/>
  <c r="E146"/>
  <c r="N46"/>
  <c r="G45"/>
  <c r="G22"/>
  <c r="N22" s="1"/>
  <c r="N23"/>
  <c r="N9"/>
  <c r="L210"/>
  <c r="E209"/>
  <c r="G911"/>
  <c r="N911" s="1"/>
  <c r="N146"/>
  <c r="L89"/>
  <c r="E88"/>
  <c r="L261"/>
  <c r="E260"/>
  <c r="M89"/>
  <c r="F88"/>
  <c r="E57"/>
  <c r="L58"/>
  <c r="F1026" i="27"/>
  <c r="F725"/>
  <c r="N725" s="1"/>
  <c r="F648"/>
  <c r="E325"/>
  <c r="E649"/>
  <c r="G414"/>
  <c r="O414" s="1"/>
  <c r="E485" i="26"/>
  <c r="E484" s="1"/>
  <c r="K288"/>
  <c r="G1076"/>
  <c r="T1076" s="1"/>
  <c r="J110"/>
  <c r="J1082" s="1"/>
  <c r="G570" i="25"/>
  <c r="G233" i="26"/>
  <c r="E748" i="25"/>
  <c r="E1078" i="26"/>
  <c r="R1078" s="1"/>
  <c r="F503" i="25"/>
  <c r="M503" s="1"/>
  <c r="F748"/>
  <c r="F570"/>
  <c r="F525"/>
  <c r="F102"/>
  <c r="O890" i="27"/>
  <c r="G914"/>
  <c r="O914" s="1"/>
  <c r="O915"/>
  <c r="G753"/>
  <c r="O753" s="1"/>
  <c r="O754"/>
  <c r="F738"/>
  <c r="N738" s="1"/>
  <c r="N739"/>
  <c r="E727"/>
  <c r="M728"/>
  <c r="F709"/>
  <c r="N709" s="1"/>
  <c r="N710"/>
  <c r="G696"/>
  <c r="O696" s="1"/>
  <c r="O697"/>
  <c r="E1043"/>
  <c r="M1043" s="1"/>
  <c r="M1044"/>
  <c r="M448"/>
  <c r="E447"/>
  <c r="E718"/>
  <c r="M719"/>
  <c r="O770"/>
  <c r="F753"/>
  <c r="N753" s="1"/>
  <c r="N754"/>
  <c r="E709"/>
  <c r="M709" s="1"/>
  <c r="M710"/>
  <c r="E622"/>
  <c r="M622" s="1"/>
  <c r="M623"/>
  <c r="E604"/>
  <c r="M604" s="1"/>
  <c r="M605"/>
  <c r="F445"/>
  <c r="N445" s="1"/>
  <c r="N446"/>
  <c r="E414"/>
  <c r="M414" s="1"/>
  <c r="M415"/>
  <c r="E397"/>
  <c r="M398"/>
  <c r="N325"/>
  <c r="F324"/>
  <c r="E249"/>
  <c r="M250"/>
  <c r="N476"/>
  <c r="F432"/>
  <c r="N432" s="1"/>
  <c r="N433"/>
  <c r="M463"/>
  <c r="E462"/>
  <c r="N314"/>
  <c r="F309"/>
  <c r="M1055" i="26"/>
  <c r="G1032"/>
  <c r="I1001"/>
  <c r="S1002"/>
  <c r="L1002"/>
  <c r="M1033"/>
  <c r="J1032"/>
  <c r="T1033"/>
  <c r="R929"/>
  <c r="K929"/>
  <c r="N85" i="27"/>
  <c r="F84"/>
  <c r="N84" s="1"/>
  <c r="G45"/>
  <c r="O46"/>
  <c r="F14"/>
  <c r="N15"/>
  <c r="T838" i="26"/>
  <c r="M838"/>
  <c r="L889"/>
  <c r="I886"/>
  <c r="S889"/>
  <c r="K815"/>
  <c r="R815"/>
  <c r="M788"/>
  <c r="J783"/>
  <c r="T788"/>
  <c r="I1102"/>
  <c r="I617"/>
  <c r="S618"/>
  <c r="L618"/>
  <c r="L1102" s="1"/>
  <c r="L975"/>
  <c r="I974"/>
  <c r="S975"/>
  <c r="G969"/>
  <c r="M970"/>
  <c r="R744"/>
  <c r="K744"/>
  <c r="H743"/>
  <c r="R654"/>
  <c r="K654"/>
  <c r="H653"/>
  <c r="S909"/>
  <c r="L909"/>
  <c r="R766"/>
  <c r="H763"/>
  <c r="K766"/>
  <c r="T680"/>
  <c r="M680"/>
  <c r="T674"/>
  <c r="M674"/>
  <c r="J671"/>
  <c r="J465"/>
  <c r="T466"/>
  <c r="M466"/>
  <c r="H1101"/>
  <c r="R615"/>
  <c r="K615"/>
  <c r="K1101" s="1"/>
  <c r="H614"/>
  <c r="S614"/>
  <c r="L614"/>
  <c r="K531"/>
  <c r="R531"/>
  <c r="H530"/>
  <c r="M373"/>
  <c r="J372"/>
  <c r="T373"/>
  <c r="L336"/>
  <c r="S336"/>
  <c r="M314"/>
  <c r="J309"/>
  <c r="T314"/>
  <c r="T622"/>
  <c r="M622"/>
  <c r="T491"/>
  <c r="J490"/>
  <c r="J485" s="1"/>
  <c r="M491"/>
  <c r="L577"/>
  <c r="I576"/>
  <c r="S577"/>
  <c r="L497"/>
  <c r="S497"/>
  <c r="S383"/>
  <c r="L383"/>
  <c r="R142"/>
  <c r="H139"/>
  <c r="K142"/>
  <c r="J1095"/>
  <c r="T610"/>
  <c r="M610"/>
  <c r="M1095" s="1"/>
  <c r="J609"/>
  <c r="K554"/>
  <c r="R554"/>
  <c r="L531"/>
  <c r="F530"/>
  <c r="F529" s="1"/>
  <c r="F635"/>
  <c r="L635" s="1"/>
  <c r="L636"/>
  <c r="H490"/>
  <c r="R491"/>
  <c r="K491"/>
  <c r="K1109" s="1"/>
  <c r="R336"/>
  <c r="K336"/>
  <c r="L93"/>
  <c r="I92"/>
  <c r="S93"/>
  <c r="N553" i="25"/>
  <c r="G552"/>
  <c r="N552" s="1"/>
  <c r="I1128" i="26"/>
  <c r="I1091"/>
  <c r="N715" i="25"/>
  <c r="G714"/>
  <c r="N714" s="1"/>
  <c r="N691"/>
  <c r="G690"/>
  <c r="N662"/>
  <c r="G661"/>
  <c r="N614"/>
  <c r="G613"/>
  <c r="N613" s="1"/>
  <c r="T440" i="26"/>
  <c r="M440"/>
  <c r="S98"/>
  <c r="L98"/>
  <c r="I97"/>
  <c r="E552" i="25"/>
  <c r="L552" s="1"/>
  <c r="L553"/>
  <c r="F419"/>
  <c r="M419" s="1"/>
  <c r="M420"/>
  <c r="E401"/>
  <c r="L401" s="1"/>
  <c r="L402"/>
  <c r="L358"/>
  <c r="E357"/>
  <c r="F288"/>
  <c r="M289"/>
  <c r="L393"/>
  <c r="E392"/>
  <c r="L392" s="1"/>
  <c r="M85"/>
  <c r="F84"/>
  <c r="M84" s="1"/>
  <c r="T23" i="26"/>
  <c r="M23"/>
  <c r="M622" i="25"/>
  <c r="F356"/>
  <c r="M356" s="1"/>
  <c r="M357"/>
  <c r="G326"/>
  <c r="N326" s="1"/>
  <c r="N327"/>
  <c r="M497"/>
  <c r="F496"/>
  <c r="M496" s="1"/>
  <c r="G261"/>
  <c r="N262"/>
  <c r="G362"/>
  <c r="N363"/>
  <c r="G310"/>
  <c r="N310" s="1"/>
  <c r="N311"/>
  <c r="F917"/>
  <c r="M917" s="1"/>
  <c r="M97"/>
  <c r="G88"/>
  <c r="N89"/>
  <c r="N73"/>
  <c r="G72"/>
  <c r="G912"/>
  <c r="N912" s="1"/>
  <c r="N57"/>
  <c r="M40"/>
  <c r="N176"/>
  <c r="G175"/>
  <c r="N175" s="1"/>
  <c r="M9"/>
  <c r="G980" i="27"/>
  <c r="E880"/>
  <c r="G884" i="26"/>
  <c r="H902"/>
  <c r="L1100"/>
  <c r="E936"/>
  <c r="K936" s="1"/>
  <c r="M1074"/>
  <c r="M370"/>
  <c r="G286"/>
  <c r="I485"/>
  <c r="K289"/>
  <c r="F1081"/>
  <c r="S1081" s="1"/>
  <c r="L1106"/>
  <c r="M1109"/>
  <c r="E892" i="25"/>
  <c r="L892" s="1"/>
  <c r="G453"/>
  <c r="E288"/>
  <c r="E525"/>
  <c r="F1082" i="26"/>
  <c r="S1082" s="1"/>
  <c r="F870" i="25"/>
  <c r="G152"/>
  <c r="F796" i="27"/>
  <c r="N796" s="1"/>
  <c r="N797"/>
  <c r="E785"/>
  <c r="M785" s="1"/>
  <c r="M786"/>
  <c r="E774"/>
  <c r="M775"/>
  <c r="E754"/>
  <c r="M755"/>
  <c r="M743"/>
  <c r="E739"/>
  <c r="F870"/>
  <c r="N870" s="1"/>
  <c r="N871"/>
  <c r="M435"/>
  <c r="E434"/>
  <c r="F487"/>
  <c r="N488"/>
  <c r="E1031"/>
  <c r="M1031" s="1"/>
  <c r="M1032"/>
  <c r="O667"/>
  <c r="G666"/>
  <c r="E612"/>
  <c r="M612" s="1"/>
  <c r="M613"/>
  <c r="E980"/>
  <c r="M981"/>
  <c r="O718"/>
  <c r="E476"/>
  <c r="M477"/>
  <c r="M360"/>
  <c r="E359"/>
  <c r="F598"/>
  <c r="N599"/>
  <c r="G445"/>
  <c r="O445" s="1"/>
  <c r="O446"/>
  <c r="G276"/>
  <c r="O277"/>
  <c r="G481"/>
  <c r="O481" s="1"/>
  <c r="O482"/>
  <c r="E169"/>
  <c r="M170"/>
  <c r="F570"/>
  <c r="N570" s="1"/>
  <c r="N571"/>
  <c r="M288"/>
  <c r="E287"/>
  <c r="G197"/>
  <c r="O197" s="1"/>
  <c r="O198"/>
  <c r="E162"/>
  <c r="M163"/>
  <c r="M15"/>
  <c r="E14"/>
  <c r="K1055" i="26"/>
  <c r="R1055"/>
  <c r="M1002"/>
  <c r="J1001"/>
  <c r="T1002"/>
  <c r="T936"/>
  <c r="M936"/>
  <c r="E203" i="27"/>
  <c r="M203" s="1"/>
  <c r="M204"/>
  <c r="N163"/>
  <c r="F162"/>
  <c r="N162" s="1"/>
  <c r="F89"/>
  <c r="N89" s="1"/>
  <c r="N90"/>
  <c r="O28"/>
  <c r="G27"/>
  <c r="O27" s="1"/>
  <c r="N236"/>
  <c r="F235"/>
  <c r="N235" s="1"/>
  <c r="N157"/>
  <c r="O96"/>
  <c r="G89"/>
  <c r="O89" s="1"/>
  <c r="F44"/>
  <c r="N44" s="1"/>
  <c r="N45"/>
  <c r="L946" i="26"/>
  <c r="S946"/>
  <c r="I936"/>
  <c r="R848"/>
  <c r="K848"/>
  <c r="M989"/>
  <c r="G988"/>
  <c r="G987" s="1"/>
  <c r="L900"/>
  <c r="I895"/>
  <c r="S900"/>
  <c r="K896"/>
  <c r="H895"/>
  <c r="R896"/>
  <c r="H1104"/>
  <c r="K836"/>
  <c r="K1104" s="1"/>
  <c r="H835"/>
  <c r="R836"/>
  <c r="M822"/>
  <c r="T822"/>
  <c r="M793"/>
  <c r="T793"/>
  <c r="M701"/>
  <c r="T701"/>
  <c r="L672"/>
  <c r="I671"/>
  <c r="S672"/>
  <c r="H1095"/>
  <c r="H609"/>
  <c r="R610"/>
  <c r="K610"/>
  <c r="K1095" s="1"/>
  <c r="S763"/>
  <c r="L763"/>
  <c r="R887"/>
  <c r="K887"/>
  <c r="H886"/>
  <c r="J1104"/>
  <c r="T836"/>
  <c r="M836"/>
  <c r="M1104" s="1"/>
  <c r="J835"/>
  <c r="R708"/>
  <c r="K708"/>
  <c r="H707"/>
  <c r="R702"/>
  <c r="K702"/>
  <c r="H701"/>
  <c r="R696"/>
  <c r="K696"/>
  <c r="S622"/>
  <c r="L622"/>
  <c r="M551"/>
  <c r="T551"/>
  <c r="L509"/>
  <c r="S509"/>
  <c r="E409"/>
  <c r="K410"/>
  <c r="M393"/>
  <c r="T393"/>
  <c r="M346"/>
  <c r="T346"/>
  <c r="T410"/>
  <c r="M410"/>
  <c r="J409"/>
  <c r="R381"/>
  <c r="K381"/>
  <c r="H378"/>
  <c r="T265"/>
  <c r="M265"/>
  <c r="R623"/>
  <c r="K623"/>
  <c r="H622"/>
  <c r="R524"/>
  <c r="K524"/>
  <c r="M531"/>
  <c r="T531"/>
  <c r="J530"/>
  <c r="S202"/>
  <c r="L202"/>
  <c r="I201"/>
  <c r="S530"/>
  <c r="I529"/>
  <c r="L530"/>
  <c r="R111"/>
  <c r="K111"/>
  <c r="H110"/>
  <c r="M169"/>
  <c r="J164"/>
  <c r="T169"/>
  <c r="J96"/>
  <c r="M97"/>
  <c r="T97"/>
  <c r="K94"/>
  <c r="H93"/>
  <c r="R94"/>
  <c r="L11"/>
  <c r="I10"/>
  <c r="S11"/>
  <c r="R15"/>
  <c r="K15"/>
  <c r="H14"/>
  <c r="L646" i="25"/>
  <c r="E645"/>
  <c r="L645" s="1"/>
  <c r="M631"/>
  <c r="F626"/>
  <c r="M626" s="1"/>
  <c r="L616"/>
  <c r="E615"/>
  <c r="S259" i="26"/>
  <c r="L259"/>
  <c r="L106"/>
  <c r="F105"/>
  <c r="G420" i="25"/>
  <c r="N421"/>
  <c r="F414"/>
  <c r="M415"/>
  <c r="F402"/>
  <c r="M403"/>
  <c r="E385"/>
  <c r="L386"/>
  <c r="L363"/>
  <c r="E362"/>
  <c r="S234" i="26"/>
  <c r="L234"/>
  <c r="T93"/>
  <c r="M93"/>
  <c r="J92"/>
  <c r="N888" i="25"/>
  <c r="G887"/>
  <c r="N887" s="1"/>
  <c r="L820"/>
  <c r="E819"/>
  <c r="E661"/>
  <c r="L662"/>
  <c r="F351"/>
  <c r="M352"/>
  <c r="M324"/>
  <c r="F321"/>
  <c r="M321" s="1"/>
  <c r="J1080" i="26"/>
  <c r="T105"/>
  <c r="M105"/>
  <c r="M1080" s="1"/>
  <c r="G824" i="25"/>
  <c r="N824" s="1"/>
  <c r="N825"/>
  <c r="N380"/>
  <c r="G379"/>
  <c r="F361"/>
  <c r="M362"/>
  <c r="F281"/>
  <c r="M281" s="1"/>
  <c r="M282"/>
  <c r="E199"/>
  <c r="L199" s="1"/>
  <c r="L200"/>
  <c r="R55" i="26"/>
  <c r="H51"/>
  <c r="K55"/>
  <c r="N811" i="25"/>
  <c r="G810"/>
  <c r="N810" s="1"/>
  <c r="M739"/>
  <c r="F738"/>
  <c r="M738" s="1"/>
  <c r="L142"/>
  <c r="E141"/>
  <c r="F57"/>
  <c r="M58"/>
  <c r="F909"/>
  <c r="M909" s="1"/>
  <c r="M45"/>
  <c r="N182"/>
  <c r="G181"/>
  <c r="N181" s="1"/>
  <c r="M78"/>
  <c r="F77"/>
  <c r="N141"/>
  <c r="L282"/>
  <c r="E281"/>
  <c r="L281" s="1"/>
  <c r="M210"/>
  <c r="F209"/>
  <c r="L152"/>
  <c r="E151"/>
  <c r="E919"/>
  <c r="L919" s="1"/>
  <c r="E9"/>
  <c r="L10"/>
  <c r="G730" i="27"/>
  <c r="O730" s="1"/>
  <c r="F980"/>
  <c r="N980" s="1"/>
  <c r="G599"/>
  <c r="G1026"/>
  <c r="G929"/>
  <c r="O929" s="1"/>
  <c r="F352"/>
  <c r="N352" s="1"/>
  <c r="G235"/>
  <c r="O235" s="1"/>
  <c r="E237"/>
  <c r="L465" i="26"/>
  <c r="L1087"/>
  <c r="G653"/>
  <c r="G652" s="1"/>
  <c r="H515"/>
  <c r="I164"/>
  <c r="I110"/>
  <c r="I1082" s="1"/>
  <c r="E718" i="25"/>
  <c r="L718" s="1"/>
  <c r="K202" i="26"/>
  <c r="G525" i="25"/>
  <c r="G529" i="26"/>
  <c r="G478" s="1"/>
  <c r="E436" i="25"/>
  <c r="L436" s="1"/>
  <c r="G718"/>
  <c r="N718" s="1"/>
  <c r="E690"/>
  <c r="G592"/>
  <c r="N592" s="1"/>
  <c r="F776"/>
  <c r="M776" s="1"/>
  <c r="E592"/>
  <c r="E370"/>
  <c r="L370" s="1"/>
  <c r="G919"/>
  <c r="N919" s="1"/>
  <c r="R229" i="26" l="1"/>
  <c r="K229"/>
  <c r="R430"/>
  <c r="K430"/>
  <c r="H426"/>
  <c r="G722"/>
  <c r="G1074"/>
  <c r="T1074" s="1"/>
  <c r="R58"/>
  <c r="K58"/>
  <c r="L422"/>
  <c r="S422"/>
  <c r="I417"/>
  <c r="S875"/>
  <c r="L875"/>
  <c r="M866" i="27"/>
  <c r="E865"/>
  <c r="M865" s="1"/>
  <c r="K73" i="26"/>
  <c r="R73"/>
  <c r="L871" i="25"/>
  <c r="E870"/>
  <c r="L870" s="1"/>
  <c r="R66" i="26"/>
  <c r="H65"/>
  <c r="R106"/>
  <c r="K106"/>
  <c r="H105"/>
  <c r="S254"/>
  <c r="L254"/>
  <c r="I248"/>
  <c r="M775"/>
  <c r="T775"/>
  <c r="E175" i="25"/>
  <c r="L175" s="1"/>
  <c r="L176"/>
  <c r="T81" i="26"/>
  <c r="J80"/>
  <c r="T202"/>
  <c r="J201"/>
  <c r="M202"/>
  <c r="T974"/>
  <c r="J973"/>
  <c r="T973" s="1"/>
  <c r="F774"/>
  <c r="M571" i="27"/>
  <c r="E570"/>
  <c r="M570" s="1"/>
  <c r="R97" i="26"/>
  <c r="K97"/>
  <c r="H96"/>
  <c r="K195"/>
  <c r="R195"/>
  <c r="M422"/>
  <c r="G417"/>
  <c r="H479"/>
  <c r="R479" s="1"/>
  <c r="R480"/>
  <c r="T576"/>
  <c r="J575"/>
  <c r="M576"/>
  <c r="J1071"/>
  <c r="T417"/>
  <c r="S1038"/>
  <c r="I1033"/>
  <c r="L1038"/>
  <c r="S196"/>
  <c r="I195"/>
  <c r="L196"/>
  <c r="S449"/>
  <c r="L449"/>
  <c r="I448"/>
  <c r="R560"/>
  <c r="K560"/>
  <c r="S701"/>
  <c r="L701"/>
  <c r="L801"/>
  <c r="S801"/>
  <c r="G961" i="27"/>
  <c r="O961" s="1"/>
  <c r="O962"/>
  <c r="M856"/>
  <c r="E850"/>
  <c r="H201" i="26"/>
  <c r="R202"/>
  <c r="H448"/>
  <c r="R453"/>
  <c r="K453"/>
  <c r="T1050"/>
  <c r="M1050"/>
  <c r="K66"/>
  <c r="E65"/>
  <c r="S871"/>
  <c r="I870"/>
  <c r="L871"/>
  <c r="M560"/>
  <c r="I1075"/>
  <c r="L65"/>
  <c r="L1075" s="1"/>
  <c r="S65"/>
  <c r="T448"/>
  <c r="M448"/>
  <c r="T229"/>
  <c r="M229"/>
  <c r="K921"/>
  <c r="R921"/>
  <c r="R801"/>
  <c r="K801"/>
  <c r="K81"/>
  <c r="H80"/>
  <c r="R81"/>
  <c r="S158"/>
  <c r="L158"/>
  <c r="L731"/>
  <c r="I730"/>
  <c r="S731"/>
  <c r="T982"/>
  <c r="M982"/>
  <c r="M77" i="27"/>
  <c r="E69"/>
  <c r="M69" s="1"/>
  <c r="L460" i="26"/>
  <c r="F448"/>
  <c r="F398" s="1"/>
  <c r="S1055"/>
  <c r="L1055"/>
  <c r="K871"/>
  <c r="E870"/>
  <c r="T855"/>
  <c r="M855"/>
  <c r="R1034"/>
  <c r="K1034"/>
  <c r="K631"/>
  <c r="R631"/>
  <c r="T460"/>
  <c r="M460"/>
  <c r="T195"/>
  <c r="M195"/>
  <c r="T480"/>
  <c r="J479"/>
  <c r="M480"/>
  <c r="M976" i="27"/>
  <c r="E975"/>
  <c r="M975" s="1"/>
  <c r="S1051" i="26"/>
  <c r="I1050"/>
  <c r="L1051"/>
  <c r="S219"/>
  <c r="L219"/>
  <c r="R401"/>
  <c r="H400"/>
  <c r="K401"/>
  <c r="K479"/>
  <c r="S902"/>
  <c r="L902"/>
  <c r="R1052"/>
  <c r="H1051"/>
  <c r="K1052"/>
  <c r="O749" i="27"/>
  <c r="G738"/>
  <c r="O738" s="1"/>
  <c r="E109"/>
  <c r="M109" s="1"/>
  <c r="M110"/>
  <c r="N856"/>
  <c r="F850"/>
  <c r="T66" i="26"/>
  <c r="M66"/>
  <c r="J65"/>
  <c r="T234"/>
  <c r="J233"/>
  <c r="T233" s="1"/>
  <c r="M234"/>
  <c r="R464"/>
  <c r="K464"/>
  <c r="S479"/>
  <c r="L479"/>
  <c r="L754"/>
  <c r="S754"/>
  <c r="S811"/>
  <c r="L811"/>
  <c r="L988"/>
  <c r="S988"/>
  <c r="S465"/>
  <c r="I464"/>
  <c r="K249"/>
  <c r="H248"/>
  <c r="R249"/>
  <c r="R159"/>
  <c r="H158"/>
  <c r="K159"/>
  <c r="R754"/>
  <c r="K754"/>
  <c r="M921"/>
  <c r="T921"/>
  <c r="L1042"/>
  <c r="S1042"/>
  <c r="M485"/>
  <c r="T485"/>
  <c r="J484"/>
  <c r="S164"/>
  <c r="L164"/>
  <c r="I163"/>
  <c r="L151" i="25"/>
  <c r="M77"/>
  <c r="L141"/>
  <c r="L819"/>
  <c r="E818"/>
  <c r="L818" s="1"/>
  <c r="T92" i="26"/>
  <c r="J85"/>
  <c r="M92"/>
  <c r="F1080"/>
  <c r="S1080" s="1"/>
  <c r="L105"/>
  <c r="L1080" s="1"/>
  <c r="E614" i="25"/>
  <c r="L615"/>
  <c r="J163" i="26"/>
  <c r="T164"/>
  <c r="M164"/>
  <c r="S201"/>
  <c r="L201"/>
  <c r="R622"/>
  <c r="K622"/>
  <c r="T409"/>
  <c r="J404"/>
  <c r="M409"/>
  <c r="K409"/>
  <c r="E404"/>
  <c r="R707"/>
  <c r="K707"/>
  <c r="M162" i="27"/>
  <c r="M169"/>
  <c r="E168"/>
  <c r="G265"/>
  <c r="O265" s="1"/>
  <c r="O276"/>
  <c r="F597"/>
  <c r="N597" s="1"/>
  <c r="N598"/>
  <c r="M476"/>
  <c r="M980"/>
  <c r="E974"/>
  <c r="M974" s="1"/>
  <c r="N487"/>
  <c r="F482"/>
  <c r="M754"/>
  <c r="E753"/>
  <c r="M753" s="1"/>
  <c r="M870" i="25"/>
  <c r="F869"/>
  <c r="M869" s="1"/>
  <c r="L288"/>
  <c r="E287"/>
  <c r="L287" s="1"/>
  <c r="E879" i="27"/>
  <c r="M880"/>
  <c r="G914" i="25"/>
  <c r="N914" s="1"/>
  <c r="N72"/>
  <c r="E356"/>
  <c r="L356" s="1"/>
  <c r="L357"/>
  <c r="S97" i="26"/>
  <c r="L97"/>
  <c r="I96"/>
  <c r="J464"/>
  <c r="T465"/>
  <c r="M465"/>
  <c r="L974"/>
  <c r="S974"/>
  <c r="I973"/>
  <c r="S617"/>
  <c r="L617"/>
  <c r="O45" i="27"/>
  <c r="G44"/>
  <c r="O44" s="1"/>
  <c r="M727"/>
  <c r="E726"/>
  <c r="M570" i="25"/>
  <c r="F569"/>
  <c r="G569"/>
  <c r="N570"/>
  <c r="M325" i="27"/>
  <c r="E324"/>
  <c r="E259" i="25"/>
  <c r="L259" s="1"/>
  <c r="L260"/>
  <c r="N45"/>
  <c r="T10" i="26"/>
  <c r="M10"/>
  <c r="F818" i="25"/>
  <c r="M818" s="1"/>
  <c r="M819"/>
  <c r="F151"/>
  <c r="M152"/>
  <c r="E351"/>
  <c r="L352"/>
  <c r="R314" i="26"/>
  <c r="K314"/>
  <c r="H309"/>
  <c r="R163"/>
  <c r="K163"/>
  <c r="L288"/>
  <c r="I287"/>
  <c r="S288"/>
  <c r="L582"/>
  <c r="S582"/>
  <c r="K1038"/>
  <c r="R1038"/>
  <c r="H1033"/>
  <c r="R783"/>
  <c r="H779"/>
  <c r="K783"/>
  <c r="L783"/>
  <c r="S783"/>
  <c r="I779"/>
  <c r="L949"/>
  <c r="S949"/>
  <c r="O287" i="27"/>
  <c r="K1001" i="26"/>
  <c r="E987"/>
  <c r="E27" i="27"/>
  <c r="M27" s="1"/>
  <c r="M28"/>
  <c r="M536"/>
  <c r="E525"/>
  <c r="O324"/>
  <c r="G323"/>
  <c r="O323" s="1"/>
  <c r="N352" i="25"/>
  <c r="G351"/>
  <c r="L84"/>
  <c r="E77"/>
  <c r="G414"/>
  <c r="N415"/>
  <c r="G747"/>
  <c r="N748"/>
  <c r="L855" i="26"/>
  <c r="I810"/>
  <c r="S855"/>
  <c r="F478"/>
  <c r="F1076"/>
  <c r="S1076" s="1"/>
  <c r="L409"/>
  <c r="S409"/>
  <c r="I404"/>
  <c r="M722"/>
  <c r="T722"/>
  <c r="M973"/>
  <c r="G1072"/>
  <c r="T1072" s="1"/>
  <c r="R855"/>
  <c r="K855"/>
  <c r="O194" i="27"/>
  <c r="G168"/>
  <c r="O856"/>
  <c r="G850"/>
  <c r="O850" s="1"/>
  <c r="G880"/>
  <c r="F910" i="25"/>
  <c r="M910" s="1"/>
  <c r="E181"/>
  <c r="L181" s="1"/>
  <c r="F914"/>
  <c r="M914" s="1"/>
  <c r="E1026" i="27"/>
  <c r="G1078" i="26"/>
  <c r="T1078" s="1"/>
  <c r="F912" i="25"/>
  <c r="M912" s="1"/>
  <c r="M57"/>
  <c r="R51" i="26"/>
  <c r="K51"/>
  <c r="H46"/>
  <c r="G910" i="25"/>
  <c r="N910" s="1"/>
  <c r="N379"/>
  <c r="L661"/>
  <c r="E660"/>
  <c r="L660" s="1"/>
  <c r="F401"/>
  <c r="M401" s="1"/>
  <c r="M402"/>
  <c r="G419"/>
  <c r="N419" s="1"/>
  <c r="N420"/>
  <c r="M530" i="26"/>
  <c r="J529"/>
  <c r="T530"/>
  <c r="T835"/>
  <c r="M835"/>
  <c r="R886"/>
  <c r="K886"/>
  <c r="H885"/>
  <c r="G1073"/>
  <c r="T1073" s="1"/>
  <c r="G981"/>
  <c r="L936"/>
  <c r="S936"/>
  <c r="M287" i="27"/>
  <c r="O666"/>
  <c r="G648"/>
  <c r="G151" i="25"/>
  <c r="N152"/>
  <c r="L525"/>
  <c r="E524"/>
  <c r="G1069" i="26"/>
  <c r="G916" i="25"/>
  <c r="N916" s="1"/>
  <c r="N88"/>
  <c r="G260"/>
  <c r="N261"/>
  <c r="M288"/>
  <c r="G660"/>
  <c r="N660" s="1"/>
  <c r="N661"/>
  <c r="R490" i="26"/>
  <c r="H485"/>
  <c r="K490"/>
  <c r="R139"/>
  <c r="K139"/>
  <c r="M372"/>
  <c r="T372"/>
  <c r="K763"/>
  <c r="R763"/>
  <c r="R653"/>
  <c r="K653"/>
  <c r="H652"/>
  <c r="T783"/>
  <c r="J779"/>
  <c r="M783"/>
  <c r="E461" i="27"/>
  <c r="M461" s="1"/>
  <c r="M462"/>
  <c r="F323"/>
  <c r="N323" s="1"/>
  <c r="N324"/>
  <c r="E446"/>
  <c r="M447"/>
  <c r="M525" i="25"/>
  <c r="F524"/>
  <c r="G1081" i="26"/>
  <c r="T1081" s="1"/>
  <c r="M233"/>
  <c r="G152"/>
  <c r="E648" i="27"/>
  <c r="M649"/>
  <c r="F1025"/>
  <c r="N1025" s="1"/>
  <c r="N1026"/>
  <c r="M260" i="25"/>
  <c r="M614"/>
  <c r="G392"/>
  <c r="N392" s="1"/>
  <c r="N393"/>
  <c r="G605"/>
  <c r="N605" s="1"/>
  <c r="N606"/>
  <c r="F634"/>
  <c r="M634" s="1"/>
  <c r="M635"/>
  <c r="F688"/>
  <c r="M688" s="1"/>
  <c r="M689"/>
  <c r="R541" i="26"/>
  <c r="K541"/>
  <c r="R442"/>
  <c r="K442"/>
  <c r="H441"/>
  <c r="T325"/>
  <c r="M325"/>
  <c r="J324"/>
  <c r="M547"/>
  <c r="T547"/>
  <c r="L968"/>
  <c r="S968"/>
  <c r="T614"/>
  <c r="M614"/>
  <c r="O14" i="27"/>
  <c r="O726"/>
  <c r="G725"/>
  <c r="O778"/>
  <c r="G774"/>
  <c r="N40" i="25"/>
  <c r="L414"/>
  <c r="M470"/>
  <c r="F452"/>
  <c r="M452" s="1"/>
  <c r="K731" i="26"/>
  <c r="H730"/>
  <c r="R731"/>
  <c r="S921"/>
  <c r="L921"/>
  <c r="E438" i="27"/>
  <c r="M439"/>
  <c r="F39" i="25"/>
  <c r="F621"/>
  <c r="F310"/>
  <c r="M310" s="1"/>
  <c r="E869"/>
  <c r="L869" s="1"/>
  <c r="F40" i="26"/>
  <c r="M988"/>
  <c r="J811"/>
  <c r="S110"/>
  <c r="L110"/>
  <c r="L1082" s="1"/>
  <c r="G651"/>
  <c r="G598" i="27"/>
  <c r="O599"/>
  <c r="L9" i="25"/>
  <c r="M209"/>
  <c r="F908"/>
  <c r="M908" s="1"/>
  <c r="M361"/>
  <c r="E361"/>
  <c r="L362"/>
  <c r="R14" i="26"/>
  <c r="H11"/>
  <c r="K14"/>
  <c r="L10"/>
  <c r="S10"/>
  <c r="H92"/>
  <c r="R93"/>
  <c r="K93"/>
  <c r="J1079"/>
  <c r="T96"/>
  <c r="M96"/>
  <c r="M1079" s="1"/>
  <c r="R110"/>
  <c r="K110"/>
  <c r="S529"/>
  <c r="L529"/>
  <c r="H604"/>
  <c r="R609"/>
  <c r="K609"/>
  <c r="K835"/>
  <c r="R835"/>
  <c r="K895"/>
  <c r="R895"/>
  <c r="M774" i="27"/>
  <c r="E769"/>
  <c r="S485" i="26"/>
  <c r="L485"/>
  <c r="I484"/>
  <c r="K902"/>
  <c r="R902"/>
  <c r="L92"/>
  <c r="S92"/>
  <c r="I85"/>
  <c r="T609"/>
  <c r="M609"/>
  <c r="J604"/>
  <c r="L576"/>
  <c r="I575"/>
  <c r="S576"/>
  <c r="J308"/>
  <c r="T309"/>
  <c r="M309"/>
  <c r="R614"/>
  <c r="K614"/>
  <c r="R743"/>
  <c r="K743"/>
  <c r="M969"/>
  <c r="G968"/>
  <c r="M968" s="1"/>
  <c r="N14" i="27"/>
  <c r="M1032" i="26"/>
  <c r="T1032"/>
  <c r="S1001"/>
  <c r="L1001"/>
  <c r="I987"/>
  <c r="E248" i="27"/>
  <c r="M248" s="1"/>
  <c r="M249"/>
  <c r="E396"/>
  <c r="M397"/>
  <c r="M718"/>
  <c r="T110" i="26"/>
  <c r="M110"/>
  <c r="M88" i="25"/>
  <c r="E916"/>
  <c r="L916" s="1"/>
  <c r="L88"/>
  <c r="E918"/>
  <c r="L918" s="1"/>
  <c r="L209"/>
  <c r="L146"/>
  <c r="E512"/>
  <c r="L513"/>
  <c r="M635" i="26"/>
  <c r="T635"/>
  <c r="R665"/>
  <c r="K665"/>
  <c r="M96" i="27"/>
  <c r="E89"/>
  <c r="M310"/>
  <c r="E309"/>
  <c r="M199" i="25"/>
  <c r="F181"/>
  <c r="M181" s="1"/>
  <c r="F809" i="26"/>
  <c r="F1069"/>
  <c r="E909" i="25"/>
  <c r="L909" s="1"/>
  <c r="L45"/>
  <c r="E39"/>
  <c r="L39" s="1"/>
  <c r="G281"/>
  <c r="N281" s="1"/>
  <c r="N282"/>
  <c r="G818"/>
  <c r="N818" s="1"/>
  <c r="N819"/>
  <c r="E379"/>
  <c r="L380"/>
  <c r="S308" i="26"/>
  <c r="L308"/>
  <c r="L609"/>
  <c r="I604"/>
  <c r="S609"/>
  <c r="L325"/>
  <c r="I324"/>
  <c r="S325"/>
  <c r="T895"/>
  <c r="M895"/>
  <c r="M886"/>
  <c r="J885"/>
  <c r="T886"/>
  <c r="R987"/>
  <c r="H981"/>
  <c r="K987"/>
  <c r="K1073" s="1"/>
  <c r="H1073"/>
  <c r="N718" i="27"/>
  <c r="F717"/>
  <c r="N717" s="1"/>
  <c r="N881"/>
  <c r="F880"/>
  <c r="E420" i="25"/>
  <c r="K1088" i="26"/>
  <c r="G475" i="27"/>
  <c r="O475" s="1"/>
  <c r="E599"/>
  <c r="L592" i="25"/>
  <c r="E569"/>
  <c r="L690"/>
  <c r="E689"/>
  <c r="G524"/>
  <c r="N525"/>
  <c r="K515" i="26"/>
  <c r="R515"/>
  <c r="E236" i="27"/>
  <c r="M237"/>
  <c r="G1025"/>
  <c r="O1025" s="1"/>
  <c r="O1026"/>
  <c r="M351" i="25"/>
  <c r="F350"/>
  <c r="M350" s="1"/>
  <c r="E384"/>
  <c r="L384" s="1"/>
  <c r="L385"/>
  <c r="F413"/>
  <c r="M413" s="1"/>
  <c r="M414"/>
  <c r="R378" i="26"/>
  <c r="K378"/>
  <c r="H372"/>
  <c r="R701"/>
  <c r="K701"/>
  <c r="L671"/>
  <c r="S671"/>
  <c r="I653"/>
  <c r="S895"/>
  <c r="L895"/>
  <c r="M1001"/>
  <c r="T1001"/>
  <c r="M14" i="27"/>
  <c r="M359"/>
  <c r="E352"/>
  <c r="M352" s="1"/>
  <c r="E433"/>
  <c r="M434"/>
  <c r="E738"/>
  <c r="M738" s="1"/>
  <c r="M739"/>
  <c r="N453" i="25"/>
  <c r="G452"/>
  <c r="N452" s="1"/>
  <c r="O980" i="27"/>
  <c r="G974"/>
  <c r="O974" s="1"/>
  <c r="N362" i="25"/>
  <c r="G361"/>
  <c r="G689"/>
  <c r="N690"/>
  <c r="T490" i="26"/>
  <c r="M490"/>
  <c r="K530"/>
  <c r="R530"/>
  <c r="H529"/>
  <c r="T671"/>
  <c r="J653"/>
  <c r="M671"/>
  <c r="I885"/>
  <c r="S886"/>
  <c r="L886"/>
  <c r="N309" i="27"/>
  <c r="F308"/>
  <c r="M102" i="25"/>
  <c r="F919"/>
  <c r="M919" s="1"/>
  <c r="F747"/>
  <c r="F906" s="1"/>
  <c r="M748"/>
  <c r="L748"/>
  <c r="E747"/>
  <c r="E1076" i="26"/>
  <c r="R1076" s="1"/>
  <c r="F647" i="27"/>
  <c r="N648"/>
  <c r="E912" i="25"/>
  <c r="L912" s="1"/>
  <c r="L57"/>
  <c r="N209"/>
  <c r="N357"/>
  <c r="G356"/>
  <c r="N356" s="1"/>
  <c r="E452"/>
  <c r="L452" s="1"/>
  <c r="L453"/>
  <c r="E621"/>
  <c r="L621" s="1"/>
  <c r="L622"/>
  <c r="R24" i="26"/>
  <c r="K24"/>
  <c r="H23"/>
  <c r="M46"/>
  <c r="T46"/>
  <c r="J40"/>
  <c r="H324"/>
  <c r="R325"/>
  <c r="K325"/>
  <c r="T288"/>
  <c r="M288"/>
  <c r="J287"/>
  <c r="J1072" s="1"/>
  <c r="I355"/>
  <c r="S367"/>
  <c r="L367"/>
  <c r="E575"/>
  <c r="E478" s="1"/>
  <c r="K576"/>
  <c r="I722"/>
  <c r="S743"/>
  <c r="L743"/>
  <c r="T902"/>
  <c r="M902"/>
  <c r="K974"/>
  <c r="E973"/>
  <c r="G395" i="27"/>
  <c r="O395" s="1"/>
  <c r="O396"/>
  <c r="N173"/>
  <c r="F168"/>
  <c r="N770"/>
  <c r="F769"/>
  <c r="O806"/>
  <c r="G805"/>
  <c r="N385" i="25"/>
  <c r="G384"/>
  <c r="N384" s="1"/>
  <c r="K547" i="26"/>
  <c r="R547"/>
  <c r="M375" i="27"/>
  <c r="E369"/>
  <c r="M369" s="1"/>
  <c r="G917" i="25"/>
  <c r="N917" s="1"/>
  <c r="N97"/>
  <c r="N870"/>
  <c r="G869"/>
  <c r="N869" s="1"/>
  <c r="L605"/>
  <c r="E917"/>
  <c r="L917" s="1"/>
  <c r="N288"/>
  <c r="G287"/>
  <c r="N287" s="1"/>
  <c r="F645"/>
  <c r="M645" s="1"/>
  <c r="M646"/>
  <c r="R512" i="26"/>
  <c r="K512"/>
  <c r="M355"/>
  <c r="T355"/>
  <c r="R671"/>
  <c r="K671"/>
  <c r="M487" i="27"/>
  <c r="E482"/>
  <c r="F907" i="25"/>
  <c r="M907" s="1"/>
  <c r="H811" i="26"/>
  <c r="E884"/>
  <c r="M1082"/>
  <c r="F395" i="27"/>
  <c r="N395" s="1"/>
  <c r="F974"/>
  <c r="N974" s="1"/>
  <c r="G77" i="25"/>
  <c r="G39" s="1"/>
  <c r="J987" i="26"/>
  <c r="F603"/>
  <c r="F602" s="1"/>
  <c r="F613" i="25" l="1"/>
  <c r="M613" s="1"/>
  <c r="R158" i="26"/>
  <c r="K158"/>
  <c r="R1051"/>
  <c r="H1050"/>
  <c r="K1051"/>
  <c r="S1050"/>
  <c r="L1050"/>
  <c r="E1075"/>
  <c r="R1075" s="1"/>
  <c r="E40"/>
  <c r="R201"/>
  <c r="K201"/>
  <c r="H1075"/>
  <c r="K65"/>
  <c r="K1075" s="1"/>
  <c r="R65"/>
  <c r="I1071"/>
  <c r="L417"/>
  <c r="L1071" s="1"/>
  <c r="S417"/>
  <c r="S464"/>
  <c r="L464"/>
  <c r="N850" i="27"/>
  <c r="F805"/>
  <c r="T479" i="26"/>
  <c r="M479"/>
  <c r="K870"/>
  <c r="E809"/>
  <c r="M850" i="27"/>
  <c r="E805"/>
  <c r="F773" i="26"/>
  <c r="F1070"/>
  <c r="S1070" s="1"/>
  <c r="T201"/>
  <c r="M201"/>
  <c r="H1080"/>
  <c r="R105"/>
  <c r="K105"/>
  <c r="K1080" s="1"/>
  <c r="J1075"/>
  <c r="M65"/>
  <c r="M1075" s="1"/>
  <c r="T65"/>
  <c r="R400"/>
  <c r="H399"/>
  <c r="K400"/>
  <c r="S730"/>
  <c r="L730"/>
  <c r="I1074"/>
  <c r="S870"/>
  <c r="L870"/>
  <c r="R448"/>
  <c r="K448"/>
  <c r="L1033"/>
  <c r="L1074" s="1"/>
  <c r="I1032"/>
  <c r="S1033"/>
  <c r="S248"/>
  <c r="L248"/>
  <c r="I233"/>
  <c r="K248"/>
  <c r="R248"/>
  <c r="H233"/>
  <c r="H1077"/>
  <c r="R80"/>
  <c r="K80"/>
  <c r="K1077" s="1"/>
  <c r="L448"/>
  <c r="S448"/>
  <c r="S195"/>
  <c r="L195"/>
  <c r="L1077" s="1"/>
  <c r="I1077"/>
  <c r="T575"/>
  <c r="M575"/>
  <c r="G1071"/>
  <c r="T1071" s="1"/>
  <c r="G398"/>
  <c r="M417"/>
  <c r="M1071" s="1"/>
  <c r="K96"/>
  <c r="K1079" s="1"/>
  <c r="H1079"/>
  <c r="R96"/>
  <c r="J1077"/>
  <c r="M80"/>
  <c r="M1077" s="1"/>
  <c r="T80"/>
  <c r="K426"/>
  <c r="R426"/>
  <c r="H417"/>
  <c r="N39" i="25"/>
  <c r="T987" i="26"/>
  <c r="J981"/>
  <c r="M987"/>
  <c r="M1073" s="1"/>
  <c r="J1073"/>
  <c r="S355"/>
  <c r="L355"/>
  <c r="F646" i="27"/>
  <c r="N646" s="1"/>
  <c r="N647"/>
  <c r="G908" i="25"/>
  <c r="N908" s="1"/>
  <c r="N361"/>
  <c r="E235" i="27"/>
  <c r="M235" s="1"/>
  <c r="M236"/>
  <c r="G523" i="25"/>
  <c r="N523" s="1"/>
  <c r="N524"/>
  <c r="E511"/>
  <c r="L511" s="1"/>
  <c r="L512"/>
  <c r="E914"/>
  <c r="L914" s="1"/>
  <c r="T308" i="26"/>
  <c r="M308"/>
  <c r="T604"/>
  <c r="J603"/>
  <c r="M604"/>
  <c r="H1082"/>
  <c r="H10"/>
  <c r="R11"/>
  <c r="K11"/>
  <c r="K1082" s="1"/>
  <c r="M811"/>
  <c r="J810"/>
  <c r="T811"/>
  <c r="O725" i="27"/>
  <c r="G717"/>
  <c r="O717" s="1"/>
  <c r="T324" i="26"/>
  <c r="M324"/>
  <c r="J323"/>
  <c r="T779"/>
  <c r="J774"/>
  <c r="M779"/>
  <c r="K485"/>
  <c r="H484"/>
  <c r="R485"/>
  <c r="L524" i="25"/>
  <c r="E523"/>
  <c r="L523" s="1"/>
  <c r="G647" i="27"/>
  <c r="O648"/>
  <c r="R885" i="26"/>
  <c r="K885"/>
  <c r="H884"/>
  <c r="O168" i="27"/>
  <c r="G167"/>
  <c r="I398" i="26"/>
  <c r="S404"/>
  <c r="L404"/>
  <c r="E915" i="25"/>
  <c r="L915" s="1"/>
  <c r="L77"/>
  <c r="S779" i="26"/>
  <c r="I774"/>
  <c r="L779"/>
  <c r="R779"/>
  <c r="H774"/>
  <c r="K779"/>
  <c r="L287"/>
  <c r="S287"/>
  <c r="I1072"/>
  <c r="F913" i="25"/>
  <c r="M913" s="1"/>
  <c r="M151"/>
  <c r="F140"/>
  <c r="M140" s="1"/>
  <c r="E725" i="27"/>
  <c r="M726"/>
  <c r="I1079" i="26"/>
  <c r="S96"/>
  <c r="L96"/>
  <c r="L1079" s="1"/>
  <c r="E878" i="27"/>
  <c r="M878" s="1"/>
  <c r="M879"/>
  <c r="E613" i="25"/>
  <c r="L613" s="1"/>
  <c r="L614"/>
  <c r="J1078" i="26"/>
  <c r="T85"/>
  <c r="M85"/>
  <c r="G918" i="25"/>
  <c r="N918" s="1"/>
  <c r="F916"/>
  <c r="M916" s="1"/>
  <c r="G1070" i="26"/>
  <c r="T1070" s="1"/>
  <c r="G286" i="27"/>
  <c r="O286" s="1"/>
  <c r="E907" i="25"/>
  <c r="L907" s="1"/>
  <c r="F915"/>
  <c r="M915" s="1"/>
  <c r="R811" i="26"/>
  <c r="K811"/>
  <c r="H810"/>
  <c r="F768" i="27"/>
  <c r="N768" s="1"/>
  <c r="N769"/>
  <c r="S722" i="26"/>
  <c r="L722"/>
  <c r="T40"/>
  <c r="M40"/>
  <c r="R23"/>
  <c r="K23"/>
  <c r="E746" i="25"/>
  <c r="L746" s="1"/>
  <c r="L747"/>
  <c r="J652" i="26"/>
  <c r="T653"/>
  <c r="M653"/>
  <c r="G688" i="25"/>
  <c r="N688" s="1"/>
  <c r="N689"/>
  <c r="R372" i="26"/>
  <c r="K372"/>
  <c r="M906" i="25"/>
  <c r="L569"/>
  <c r="E568"/>
  <c r="L568" s="1"/>
  <c r="F879" i="27"/>
  <c r="N880"/>
  <c r="R981" i="26"/>
  <c r="L324"/>
  <c r="I323"/>
  <c r="I286" s="1"/>
  <c r="S324"/>
  <c r="L379" i="25"/>
  <c r="E910"/>
  <c r="L910" s="1"/>
  <c r="S1069" i="26"/>
  <c r="E308" i="27"/>
  <c r="M309"/>
  <c r="S85" i="26"/>
  <c r="L85"/>
  <c r="I40"/>
  <c r="R92"/>
  <c r="H85"/>
  <c r="K92"/>
  <c r="E908" i="25"/>
  <c r="L908" s="1"/>
  <c r="L361"/>
  <c r="O598" i="27"/>
  <c r="G597"/>
  <c r="O597" s="1"/>
  <c r="R441" i="26"/>
  <c r="K441"/>
  <c r="H440"/>
  <c r="M648" i="27"/>
  <c r="E647"/>
  <c r="F523" i="25"/>
  <c r="M523" s="1"/>
  <c r="M524"/>
  <c r="N260"/>
  <c r="G259"/>
  <c r="N259" s="1"/>
  <c r="G913"/>
  <c r="N913" s="1"/>
  <c r="N151"/>
  <c r="G140"/>
  <c r="N140" s="1"/>
  <c r="H1072" i="26"/>
  <c r="R46"/>
  <c r="H40"/>
  <c r="K46"/>
  <c r="N414" i="25"/>
  <c r="G413"/>
  <c r="N413" s="1"/>
  <c r="T464" i="26"/>
  <c r="M464"/>
  <c r="F481" i="27"/>
  <c r="N482"/>
  <c r="E398" i="26"/>
  <c r="K404"/>
  <c r="E1070"/>
  <c r="R1070" s="1"/>
  <c r="I1076"/>
  <c r="S163"/>
  <c r="L163"/>
  <c r="I152"/>
  <c r="G883"/>
  <c r="G1066" s="1"/>
  <c r="G909" i="25"/>
  <c r="N909" s="1"/>
  <c r="E883" i="26"/>
  <c r="E1069"/>
  <c r="H323"/>
  <c r="R324"/>
  <c r="K324"/>
  <c r="F746" i="25"/>
  <c r="M746" s="1"/>
  <c r="M747"/>
  <c r="S653" i="26"/>
  <c r="L653"/>
  <c r="I652"/>
  <c r="M885"/>
  <c r="J884"/>
  <c r="T885"/>
  <c r="L604"/>
  <c r="I603"/>
  <c r="S604"/>
  <c r="M396" i="27"/>
  <c r="L575" i="26"/>
  <c r="S575"/>
  <c r="S484"/>
  <c r="L484"/>
  <c r="I478"/>
  <c r="M39" i="25"/>
  <c r="O774" i="27"/>
  <c r="G769"/>
  <c r="M446"/>
  <c r="E445"/>
  <c r="M445" s="1"/>
  <c r="R652" i="26"/>
  <c r="K652"/>
  <c r="H651"/>
  <c r="G1084"/>
  <c r="T1069"/>
  <c r="M529"/>
  <c r="T529"/>
  <c r="I809"/>
  <c r="S810"/>
  <c r="L810"/>
  <c r="G906" i="25"/>
  <c r="N351"/>
  <c r="G350"/>
  <c r="N350" s="1"/>
  <c r="E524" i="27"/>
  <c r="M524" s="1"/>
  <c r="M525"/>
  <c r="E981" i="26"/>
  <c r="K981" s="1"/>
  <c r="E1073"/>
  <c r="R1073" s="1"/>
  <c r="R1033"/>
  <c r="K1033"/>
  <c r="H1032"/>
  <c r="R309"/>
  <c r="K309"/>
  <c r="H308"/>
  <c r="E906" i="25"/>
  <c r="E350"/>
  <c r="L350" s="1"/>
  <c r="L351"/>
  <c r="M324" i="27"/>
  <c r="E323"/>
  <c r="M323" s="1"/>
  <c r="F568" i="25"/>
  <c r="M568" s="1"/>
  <c r="M569"/>
  <c r="L973" i="26"/>
  <c r="S973"/>
  <c r="J398"/>
  <c r="T404"/>
  <c r="M404"/>
  <c r="J1070"/>
  <c r="J1076"/>
  <c r="J152"/>
  <c r="T163"/>
  <c r="M163"/>
  <c r="M484"/>
  <c r="T484"/>
  <c r="J478"/>
  <c r="F1078"/>
  <c r="S1078" s="1"/>
  <c r="E911" i="25"/>
  <c r="L911" s="1"/>
  <c r="F1066" i="26"/>
  <c r="E140" i="25"/>
  <c r="L140" s="1"/>
  <c r="G915"/>
  <c r="N915" s="1"/>
  <c r="N77"/>
  <c r="E481" i="27"/>
  <c r="M482"/>
  <c r="G804"/>
  <c r="O804" s="1"/>
  <c r="O805"/>
  <c r="F167"/>
  <c r="N168"/>
  <c r="K973" i="26"/>
  <c r="E1072"/>
  <c r="R1072" s="1"/>
  <c r="K575"/>
  <c r="E1081"/>
  <c r="R1081" s="1"/>
  <c r="T287"/>
  <c r="M287"/>
  <c r="J286"/>
  <c r="N308" i="27"/>
  <c r="F286"/>
  <c r="N286" s="1"/>
  <c r="I884" i="26"/>
  <c r="I1069" s="1"/>
  <c r="S885"/>
  <c r="L885"/>
  <c r="K529"/>
  <c r="R529"/>
  <c r="M433" i="27"/>
  <c r="E432"/>
  <c r="M432" s="1"/>
  <c r="L689" i="25"/>
  <c r="E688"/>
  <c r="L688" s="1"/>
  <c r="M599" i="27"/>
  <c r="E598"/>
  <c r="L420" i="25"/>
  <c r="E419"/>
  <c r="M89" i="27"/>
  <c r="E44"/>
  <c r="L987" i="26"/>
  <c r="L1073" s="1"/>
  <c r="I981"/>
  <c r="S987"/>
  <c r="I1073"/>
  <c r="E768" i="27"/>
  <c r="M768" s="1"/>
  <c r="M769"/>
  <c r="H603" i="26"/>
  <c r="R604"/>
  <c r="K604"/>
  <c r="M621" i="25"/>
  <c r="F911"/>
  <c r="M911" s="1"/>
  <c r="M438" i="27"/>
  <c r="E437"/>
  <c r="M437" s="1"/>
  <c r="K730" i="26"/>
  <c r="K1074" s="1"/>
  <c r="R730"/>
  <c r="H722"/>
  <c r="H1074"/>
  <c r="E1025" i="27"/>
  <c r="M1025" s="1"/>
  <c r="M1026"/>
  <c r="G879"/>
  <c r="O880"/>
  <c r="N747" i="25"/>
  <c r="G746"/>
  <c r="N746" s="1"/>
  <c r="G568"/>
  <c r="N568" s="1"/>
  <c r="N569"/>
  <c r="E167" i="27"/>
  <c r="M168"/>
  <c r="M1072" i="26"/>
  <c r="G907" i="25"/>
  <c r="N907" s="1"/>
  <c r="F287"/>
  <c r="R399" i="26" l="1"/>
  <c r="K399"/>
  <c r="M805" i="27"/>
  <c r="E804"/>
  <c r="M804" s="1"/>
  <c r="M1076" i="26"/>
  <c r="H152"/>
  <c r="K233"/>
  <c r="R233"/>
  <c r="S233"/>
  <c r="L233"/>
  <c r="L1032"/>
  <c r="S1032"/>
  <c r="F804" i="27"/>
  <c r="N804" s="1"/>
  <c r="N805"/>
  <c r="H1071" i="26"/>
  <c r="R417"/>
  <c r="K417"/>
  <c r="K1071" s="1"/>
  <c r="R1050"/>
  <c r="K1050"/>
  <c r="L286"/>
  <c r="S286"/>
  <c r="R722"/>
  <c r="K722"/>
  <c r="M44" i="27"/>
  <c r="L906" i="25"/>
  <c r="S652" i="26"/>
  <c r="L652"/>
  <c r="I651"/>
  <c r="M398"/>
  <c r="T398"/>
  <c r="G920" i="25"/>
  <c r="N920" s="1"/>
  <c r="G921"/>
  <c r="N906"/>
  <c r="S809" i="26"/>
  <c r="L809"/>
  <c r="G768" i="27"/>
  <c r="O768" s="1"/>
  <c r="O769"/>
  <c r="S478" i="26"/>
  <c r="L478"/>
  <c r="L603"/>
  <c r="L1078" s="1"/>
  <c r="I602"/>
  <c r="S603"/>
  <c r="R323"/>
  <c r="K323"/>
  <c r="K1081" s="1"/>
  <c r="H1081"/>
  <c r="M308" i="27"/>
  <c r="E286"/>
  <c r="M286" s="1"/>
  <c r="N879"/>
  <c r="F878"/>
  <c r="N878" s="1"/>
  <c r="J651" i="26"/>
  <c r="T652"/>
  <c r="M652"/>
  <c r="R884"/>
  <c r="K884"/>
  <c r="H883"/>
  <c r="O647" i="27"/>
  <c r="G646"/>
  <c r="O646" s="1"/>
  <c r="K484" i="26"/>
  <c r="R484"/>
  <c r="H478"/>
  <c r="G1083"/>
  <c r="T1083" s="1"/>
  <c r="L1076"/>
  <c r="K1072"/>
  <c r="R651"/>
  <c r="K651"/>
  <c r="S152"/>
  <c r="L152"/>
  <c r="N481" i="27"/>
  <c r="F475"/>
  <c r="N475" s="1"/>
  <c r="E646"/>
  <c r="M646" s="1"/>
  <c r="M647"/>
  <c r="S40" i="26"/>
  <c r="L40"/>
  <c r="L323"/>
  <c r="L1081" s="1"/>
  <c r="S323"/>
  <c r="I1081"/>
  <c r="R810"/>
  <c r="K810"/>
  <c r="H809"/>
  <c r="H1069"/>
  <c r="H773"/>
  <c r="R774"/>
  <c r="K774"/>
  <c r="K1070" s="1"/>
  <c r="T774"/>
  <c r="M774"/>
  <c r="J773"/>
  <c r="M810"/>
  <c r="J809"/>
  <c r="T810"/>
  <c r="J1069"/>
  <c r="R10"/>
  <c r="K10"/>
  <c r="F1083"/>
  <c r="S1083" s="1"/>
  <c r="G903" i="25"/>
  <c r="N903" s="1"/>
  <c r="M287"/>
  <c r="F259"/>
  <c r="M259" s="1"/>
  <c r="F918"/>
  <c r="M167" i="27"/>
  <c r="E156"/>
  <c r="M156" s="1"/>
  <c r="L981" i="26"/>
  <c r="S981"/>
  <c r="L419" i="25"/>
  <c r="E413"/>
  <c r="I883" i="26"/>
  <c r="S884"/>
  <c r="L884"/>
  <c r="L1069" s="1"/>
  <c r="T152"/>
  <c r="M152"/>
  <c r="R1032"/>
  <c r="K1032"/>
  <c r="M884"/>
  <c r="J883"/>
  <c r="T884"/>
  <c r="H602"/>
  <c r="R603"/>
  <c r="K603"/>
  <c r="T286"/>
  <c r="M286"/>
  <c r="N167" i="27"/>
  <c r="F156"/>
  <c r="M481"/>
  <c r="E475"/>
  <c r="M475" s="1"/>
  <c r="T478" i="26"/>
  <c r="M478"/>
  <c r="R308"/>
  <c r="H286"/>
  <c r="K308"/>
  <c r="H1076"/>
  <c r="M725" i="27"/>
  <c r="E717"/>
  <c r="M717" s="1"/>
  <c r="L774" i="26"/>
  <c r="L1070" s="1"/>
  <c r="I773"/>
  <c r="I1066" s="1"/>
  <c r="AB1068" s="1"/>
  <c r="S774"/>
  <c r="O167" i="27"/>
  <c r="G156"/>
  <c r="T603" i="26"/>
  <c r="J602"/>
  <c r="M603"/>
  <c r="M1078" s="1"/>
  <c r="M1070"/>
  <c r="H1070"/>
  <c r="E395" i="27"/>
  <c r="M395" s="1"/>
  <c r="I1078" i="26"/>
  <c r="F1084"/>
  <c r="F1085" s="1"/>
  <c r="I1070"/>
  <c r="I1083" s="1"/>
  <c r="G878" i="27"/>
  <c r="O878" s="1"/>
  <c r="O879"/>
  <c r="E597"/>
  <c r="M597" s="1"/>
  <c r="M598"/>
  <c r="E1084" i="26"/>
  <c r="E1083"/>
  <c r="R1083" s="1"/>
  <c r="R1069"/>
  <c r="K40"/>
  <c r="R40"/>
  <c r="R440"/>
  <c r="K440"/>
  <c r="H398"/>
  <c r="H1078"/>
  <c r="R85"/>
  <c r="K85"/>
  <c r="K1078" s="1"/>
  <c r="S398"/>
  <c r="L398"/>
  <c r="T323"/>
  <c r="M323"/>
  <c r="M1081" s="1"/>
  <c r="J1081"/>
  <c r="T981"/>
  <c r="M981"/>
  <c r="E913" i="25"/>
  <c r="L913" s="1"/>
  <c r="G1085" i="26"/>
  <c r="E1066"/>
  <c r="L1072"/>
  <c r="H1066" l="1"/>
  <c r="AA1068" s="1"/>
  <c r="J1066"/>
  <c r="AC1068" s="1"/>
  <c r="E1085"/>
  <c r="I1084"/>
  <c r="G922" i="25"/>
  <c r="R152" i="26"/>
  <c r="K152"/>
  <c r="M1069"/>
  <c r="L1084"/>
  <c r="L1083"/>
  <c r="R602"/>
  <c r="K602"/>
  <c r="K478"/>
  <c r="R478"/>
  <c r="S651"/>
  <c r="L651"/>
  <c r="L1066" s="1"/>
  <c r="R398"/>
  <c r="K398"/>
  <c r="O156" i="27"/>
  <c r="G1059"/>
  <c r="O1059" s="1"/>
  <c r="L413" i="25"/>
  <c r="E903"/>
  <c r="L903" s="1"/>
  <c r="J1083" i="26"/>
  <c r="J1084"/>
  <c r="J1085" s="1"/>
  <c r="T773"/>
  <c r="M773"/>
  <c r="L602"/>
  <c r="S602"/>
  <c r="S1066" s="1"/>
  <c r="E921" i="25"/>
  <c r="I1085" i="26"/>
  <c r="F903" i="25"/>
  <c r="M903" s="1"/>
  <c r="K1076" i="26"/>
  <c r="K1069"/>
  <c r="L773"/>
  <c r="S773"/>
  <c r="N156" i="27"/>
  <c r="F1059"/>
  <c r="N1059" s="1"/>
  <c r="M883" i="26"/>
  <c r="T883"/>
  <c r="S883"/>
  <c r="L883"/>
  <c r="M1084"/>
  <c r="M1083"/>
  <c r="R809"/>
  <c r="K809"/>
  <c r="T651"/>
  <c r="M651"/>
  <c r="T602"/>
  <c r="T1066" s="1"/>
  <c r="M602"/>
  <c r="M918" i="25"/>
  <c r="F920"/>
  <c r="M920" s="1"/>
  <c r="F921"/>
  <c r="M809" i="26"/>
  <c r="T809"/>
  <c r="H1084"/>
  <c r="H1083"/>
  <c r="R883"/>
  <c r="K883"/>
  <c r="E1059" i="27"/>
  <c r="E920" i="25"/>
  <c r="L920" s="1"/>
  <c r="R286" i="26"/>
  <c r="R1066" s="1"/>
  <c r="K286"/>
  <c r="K1066" s="1"/>
  <c r="R773"/>
  <c r="K773"/>
  <c r="H1085" l="1"/>
  <c r="M1066"/>
  <c r="K1084"/>
  <c r="K1083"/>
  <c r="E922" i="25"/>
  <c r="M1085" i="26"/>
  <c r="L1085"/>
  <c r="M1059" i="27"/>
  <c r="X1061"/>
  <c r="F922" i="25"/>
  <c r="K1085" i="26" l="1"/>
  <c r="W1061" i="24" l="1"/>
  <c r="V1061"/>
  <c r="X1059"/>
  <c r="W1059"/>
  <c r="V1059"/>
  <c r="L1059"/>
  <c r="L1061" s="1"/>
  <c r="K1059"/>
  <c r="K1061" s="1"/>
  <c r="J1059"/>
  <c r="AB1058"/>
  <c r="AA1058"/>
  <c r="Z1058"/>
  <c r="Y1058"/>
  <c r="M1058"/>
  <c r="L1058"/>
  <c r="O1058" s="1"/>
  <c r="K1058"/>
  <c r="G1058"/>
  <c r="F1058"/>
  <c r="AB1057"/>
  <c r="AA1057"/>
  <c r="Z1057"/>
  <c r="Y1057"/>
  <c r="O1057"/>
  <c r="G1057"/>
  <c r="F1057"/>
  <c r="N1057" s="1"/>
  <c r="E1057"/>
  <c r="M1057" s="1"/>
  <c r="AB1056"/>
  <c r="AA1056"/>
  <c r="Z1056"/>
  <c r="Y1056"/>
  <c r="G1056"/>
  <c r="F1056"/>
  <c r="F1055" s="1"/>
  <c r="N1055" s="1"/>
  <c r="E1056"/>
  <c r="M1056" s="1"/>
  <c r="AB1055"/>
  <c r="AA1055"/>
  <c r="Z1055"/>
  <c r="Y1055"/>
  <c r="E1055"/>
  <c r="M1055" s="1"/>
  <c r="AB1054"/>
  <c r="AA1054"/>
  <c r="Z1054"/>
  <c r="Y1054"/>
  <c r="O1054"/>
  <c r="N1054"/>
  <c r="E1054"/>
  <c r="E1053" s="1"/>
  <c r="M1053" s="1"/>
  <c r="AB1053"/>
  <c r="AA1053"/>
  <c r="Z1053"/>
  <c r="Y1053"/>
  <c r="G1053"/>
  <c r="O1053" s="1"/>
  <c r="F1053"/>
  <c r="N1053" s="1"/>
  <c r="AB1052"/>
  <c r="AA1052"/>
  <c r="Z1052"/>
  <c r="Y1052"/>
  <c r="O1052"/>
  <c r="N1052"/>
  <c r="E1052"/>
  <c r="M1052" s="1"/>
  <c r="AB1051"/>
  <c r="AA1051"/>
  <c r="Z1051"/>
  <c r="Y1051"/>
  <c r="O1051"/>
  <c r="G1051"/>
  <c r="F1051"/>
  <c r="N1051" s="1"/>
  <c r="E1051"/>
  <c r="M1051" s="1"/>
  <c r="AB1050"/>
  <c r="AA1050"/>
  <c r="Z1050"/>
  <c r="Y1050"/>
  <c r="O1050"/>
  <c r="N1050"/>
  <c r="M1050"/>
  <c r="AB1049"/>
  <c r="AA1049"/>
  <c r="Z1049"/>
  <c r="Y1049"/>
  <c r="O1049"/>
  <c r="M1049"/>
  <c r="G1049"/>
  <c r="F1049"/>
  <c r="E1049"/>
  <c r="AB1048"/>
  <c r="AA1048"/>
  <c r="Z1048"/>
  <c r="Y1048"/>
  <c r="E1048"/>
  <c r="M1048" s="1"/>
  <c r="AB1047"/>
  <c r="AA1047"/>
  <c r="Z1047"/>
  <c r="Y1047"/>
  <c r="O1047"/>
  <c r="N1047"/>
  <c r="E1047"/>
  <c r="AB1046"/>
  <c r="AA1046"/>
  <c r="Z1046"/>
  <c r="Y1046"/>
  <c r="G1046"/>
  <c r="G1045" s="1"/>
  <c r="O1045" s="1"/>
  <c r="F1046"/>
  <c r="AB1045"/>
  <c r="AA1045"/>
  <c r="Z1045"/>
  <c r="Y1045"/>
  <c r="AB1044"/>
  <c r="AA1044"/>
  <c r="Z1044"/>
  <c r="Y1044"/>
  <c r="AB1043"/>
  <c r="AA1043"/>
  <c r="Z1043"/>
  <c r="Y1043"/>
  <c r="AB1042"/>
  <c r="AA1042"/>
  <c r="Z1042"/>
  <c r="Y1042"/>
  <c r="O1042"/>
  <c r="N1042"/>
  <c r="M1042"/>
  <c r="AB1041"/>
  <c r="AA1041"/>
  <c r="Z1041"/>
  <c r="Y1041"/>
  <c r="O1041"/>
  <c r="G1041"/>
  <c r="G1040" s="1"/>
  <c r="O1040" s="1"/>
  <c r="F1041"/>
  <c r="F1040" s="1"/>
  <c r="N1040" s="1"/>
  <c r="E1041"/>
  <c r="AB1040"/>
  <c r="AA1040"/>
  <c r="Z1040"/>
  <c r="Y1040"/>
  <c r="AB1039"/>
  <c r="AA1039"/>
  <c r="Z1039"/>
  <c r="Y1039"/>
  <c r="O1039"/>
  <c r="N1039"/>
  <c r="M1039"/>
  <c r="AB1038"/>
  <c r="AA1038"/>
  <c r="Z1038"/>
  <c r="Y1038"/>
  <c r="O1038"/>
  <c r="N1038"/>
  <c r="M1038"/>
  <c r="AB1037"/>
  <c r="AA1037"/>
  <c r="Z1037"/>
  <c r="Y1037"/>
  <c r="G1037"/>
  <c r="F1037"/>
  <c r="N1037" s="1"/>
  <c r="E1037"/>
  <c r="M1037" s="1"/>
  <c r="AB1036"/>
  <c r="AA1036"/>
  <c r="Z1036"/>
  <c r="Y1036"/>
  <c r="AB1035"/>
  <c r="AA1035"/>
  <c r="Z1035"/>
  <c r="Y1035"/>
  <c r="AB1034"/>
  <c r="AA1034"/>
  <c r="Z1034"/>
  <c r="Y1034"/>
  <c r="O1034"/>
  <c r="N1034"/>
  <c r="E1034"/>
  <c r="M1034" s="1"/>
  <c r="AB1033"/>
  <c r="AA1033"/>
  <c r="Z1033"/>
  <c r="Y1033"/>
  <c r="G1033"/>
  <c r="O1033" s="1"/>
  <c r="F1033"/>
  <c r="F1032" s="1"/>
  <c r="N1032" s="1"/>
  <c r="E1033"/>
  <c r="AB1032"/>
  <c r="AA1032"/>
  <c r="Z1032"/>
  <c r="Y1032"/>
  <c r="AB1031"/>
  <c r="AA1031"/>
  <c r="Z1031"/>
  <c r="Y1031"/>
  <c r="AB1030"/>
  <c r="AA1030"/>
  <c r="Z1030"/>
  <c r="Y1030"/>
  <c r="O1030"/>
  <c r="N1030"/>
  <c r="M1030"/>
  <c r="AB1029"/>
  <c r="AA1029"/>
  <c r="Z1029"/>
  <c r="Y1029"/>
  <c r="M1029"/>
  <c r="G1029"/>
  <c r="G1028" s="1"/>
  <c r="O1028" s="1"/>
  <c r="F1029"/>
  <c r="E1029"/>
  <c r="AB1028"/>
  <c r="AA1028"/>
  <c r="Z1028"/>
  <c r="Y1028"/>
  <c r="E1028"/>
  <c r="E1027" s="1"/>
  <c r="M1027" s="1"/>
  <c r="AB1027"/>
  <c r="AA1027"/>
  <c r="Z1027"/>
  <c r="Y1027"/>
  <c r="O1027"/>
  <c r="G1027"/>
  <c r="AB1026"/>
  <c r="AA1026"/>
  <c r="Z1026"/>
  <c r="Y1026"/>
  <c r="AB1025"/>
  <c r="AA1025"/>
  <c r="Z1025"/>
  <c r="Y1025"/>
  <c r="AB1024"/>
  <c r="AA1024"/>
  <c r="Z1024"/>
  <c r="Y1024"/>
  <c r="O1024"/>
  <c r="N1024"/>
  <c r="M1024"/>
  <c r="AB1023"/>
  <c r="AA1023"/>
  <c r="Z1023"/>
  <c r="Y1023"/>
  <c r="M1023"/>
  <c r="G1023"/>
  <c r="F1023"/>
  <c r="N1023" s="1"/>
  <c r="E1023"/>
  <c r="AB1022"/>
  <c r="AA1022"/>
  <c r="Z1022"/>
  <c r="Y1022"/>
  <c r="E1022"/>
  <c r="M1022" s="1"/>
  <c r="AB1021"/>
  <c r="AA1021"/>
  <c r="Z1021"/>
  <c r="Y1021"/>
  <c r="O1021"/>
  <c r="N1021"/>
  <c r="M1021"/>
  <c r="AB1020"/>
  <c r="AA1020"/>
  <c r="Z1020"/>
  <c r="Y1020"/>
  <c r="O1020"/>
  <c r="G1020"/>
  <c r="G1019" s="1"/>
  <c r="O1019" s="1"/>
  <c r="F1020"/>
  <c r="E1020"/>
  <c r="M1020" s="1"/>
  <c r="AB1019"/>
  <c r="AA1019"/>
  <c r="Z1019"/>
  <c r="Y1019"/>
  <c r="M1019"/>
  <c r="E1019"/>
  <c r="AB1018"/>
  <c r="AA1018"/>
  <c r="Z1018"/>
  <c r="Y1018"/>
  <c r="O1018"/>
  <c r="N1018"/>
  <c r="M1018"/>
  <c r="AB1017"/>
  <c r="AA1017"/>
  <c r="Z1017"/>
  <c r="Y1017"/>
  <c r="O1017"/>
  <c r="N1017"/>
  <c r="M1017"/>
  <c r="AB1016"/>
  <c r="AA1016"/>
  <c r="Z1016"/>
  <c r="Y1016"/>
  <c r="N1016"/>
  <c r="G1016"/>
  <c r="O1016" s="1"/>
  <c r="F1016"/>
  <c r="E1016"/>
  <c r="E1015" s="1"/>
  <c r="M1015" s="1"/>
  <c r="AB1015"/>
  <c r="AA1015"/>
  <c r="Z1015"/>
  <c r="Y1015"/>
  <c r="G1015"/>
  <c r="O1015" s="1"/>
  <c r="F1015"/>
  <c r="N1015" s="1"/>
  <c r="AB1014"/>
  <c r="AA1014"/>
  <c r="Z1014"/>
  <c r="Y1014"/>
  <c r="O1014"/>
  <c r="N1014"/>
  <c r="M1014"/>
  <c r="AB1013"/>
  <c r="AA1013"/>
  <c r="Z1013"/>
  <c r="Y1013"/>
  <c r="O1013"/>
  <c r="N1013"/>
  <c r="M1013"/>
  <c r="AB1012"/>
  <c r="AA1012"/>
  <c r="Z1012"/>
  <c r="Y1012"/>
  <c r="O1012"/>
  <c r="N1012"/>
  <c r="M1012"/>
  <c r="AB1011"/>
  <c r="AA1011"/>
  <c r="Z1011"/>
  <c r="Y1011"/>
  <c r="O1011"/>
  <c r="G1011"/>
  <c r="F1011"/>
  <c r="F1010" s="1"/>
  <c r="N1010" s="1"/>
  <c r="E1011"/>
  <c r="AB1010"/>
  <c r="AA1010"/>
  <c r="Z1010"/>
  <c r="Y1010"/>
  <c r="G1010"/>
  <c r="AB1009"/>
  <c r="AA1009"/>
  <c r="Z1009"/>
  <c r="Y1009"/>
  <c r="AB1008"/>
  <c r="AA1008"/>
  <c r="Z1008"/>
  <c r="Y1008"/>
  <c r="O1008"/>
  <c r="N1008"/>
  <c r="M1008"/>
  <c r="AB1007"/>
  <c r="AA1007"/>
  <c r="Z1007"/>
  <c r="Y1007"/>
  <c r="G1007"/>
  <c r="G1006" s="1"/>
  <c r="O1006" s="1"/>
  <c r="F1007"/>
  <c r="E1007"/>
  <c r="M1007" s="1"/>
  <c r="AB1006"/>
  <c r="AA1006"/>
  <c r="Z1006"/>
  <c r="Y1006"/>
  <c r="E1006"/>
  <c r="M1006" s="1"/>
  <c r="AB1005"/>
  <c r="AA1005"/>
  <c r="Z1005"/>
  <c r="Y1005"/>
  <c r="O1005"/>
  <c r="N1005"/>
  <c r="M1005"/>
  <c r="AB1004"/>
  <c r="AA1004"/>
  <c r="Z1004"/>
  <c r="Y1004"/>
  <c r="O1004"/>
  <c r="G1004"/>
  <c r="F1004"/>
  <c r="F1003" s="1"/>
  <c r="N1003" s="1"/>
  <c r="E1004"/>
  <c r="AB1003"/>
  <c r="AA1003"/>
  <c r="Z1003"/>
  <c r="Y1003"/>
  <c r="G1003"/>
  <c r="O1003" s="1"/>
  <c r="AB1002"/>
  <c r="AA1002"/>
  <c r="Z1002"/>
  <c r="Y1002"/>
  <c r="O1002"/>
  <c r="N1002"/>
  <c r="M1002"/>
  <c r="AB1001"/>
  <c r="AA1001"/>
  <c r="Z1001"/>
  <c r="Y1001"/>
  <c r="N1001"/>
  <c r="G1001"/>
  <c r="O1001" s="1"/>
  <c r="F1001"/>
  <c r="F1000" s="1"/>
  <c r="N1000" s="1"/>
  <c r="E1001"/>
  <c r="E1000" s="1"/>
  <c r="M1000" s="1"/>
  <c r="AB1000"/>
  <c r="AA1000"/>
  <c r="Z1000"/>
  <c r="Y1000"/>
  <c r="G1000"/>
  <c r="O1000" s="1"/>
  <c r="AB999"/>
  <c r="AA999"/>
  <c r="Z999"/>
  <c r="Y999"/>
  <c r="O999"/>
  <c r="N999"/>
  <c r="M999"/>
  <c r="AB998"/>
  <c r="AA998"/>
  <c r="Z998"/>
  <c r="Y998"/>
  <c r="G998"/>
  <c r="O998" s="1"/>
  <c r="F998"/>
  <c r="N998" s="1"/>
  <c r="E998"/>
  <c r="M998" s="1"/>
  <c r="AB997"/>
  <c r="AA997"/>
  <c r="Z997"/>
  <c r="Y997"/>
  <c r="O997"/>
  <c r="N997"/>
  <c r="M997"/>
  <c r="AB996"/>
  <c r="AA996"/>
  <c r="Z996"/>
  <c r="Y996"/>
  <c r="N996"/>
  <c r="G996"/>
  <c r="O996" s="1"/>
  <c r="F996"/>
  <c r="E996"/>
  <c r="E995" s="1"/>
  <c r="M995" s="1"/>
  <c r="AB995"/>
  <c r="AA995"/>
  <c r="Z995"/>
  <c r="Y995"/>
  <c r="G995"/>
  <c r="O995" s="1"/>
  <c r="AB994"/>
  <c r="AA994"/>
  <c r="Z994"/>
  <c r="Y994"/>
  <c r="AB993"/>
  <c r="AA993"/>
  <c r="Z993"/>
  <c r="Y993"/>
  <c r="O993"/>
  <c r="N993"/>
  <c r="M993"/>
  <c r="AB992"/>
  <c r="AA992"/>
  <c r="Z992"/>
  <c r="Y992"/>
  <c r="G992"/>
  <c r="O992" s="1"/>
  <c r="F992"/>
  <c r="F991" s="1"/>
  <c r="N991" s="1"/>
  <c r="E992"/>
  <c r="AB991"/>
  <c r="AA991"/>
  <c r="Z991"/>
  <c r="Y991"/>
  <c r="AB990"/>
  <c r="AA990"/>
  <c r="Z990"/>
  <c r="Y990"/>
  <c r="O990"/>
  <c r="N990"/>
  <c r="M990"/>
  <c r="AB989"/>
  <c r="AA989"/>
  <c r="Z989"/>
  <c r="Y989"/>
  <c r="G989"/>
  <c r="O989" s="1"/>
  <c r="F989"/>
  <c r="N989" s="1"/>
  <c r="E989"/>
  <c r="E988" s="1"/>
  <c r="M988" s="1"/>
  <c r="AB988"/>
  <c r="AA988"/>
  <c r="Z988"/>
  <c r="Y988"/>
  <c r="F988"/>
  <c r="N988" s="1"/>
  <c r="AB987"/>
  <c r="AA987"/>
  <c r="Z987"/>
  <c r="Y987"/>
  <c r="O987"/>
  <c r="N987"/>
  <c r="M987"/>
  <c r="AB986"/>
  <c r="AA986"/>
  <c r="Z986"/>
  <c r="Y986"/>
  <c r="M986"/>
  <c r="G986"/>
  <c r="F986"/>
  <c r="N986" s="1"/>
  <c r="E986"/>
  <c r="AB985"/>
  <c r="AA985"/>
  <c r="Z985"/>
  <c r="Y985"/>
  <c r="E985"/>
  <c r="M985" s="1"/>
  <c r="AB984"/>
  <c r="AA984"/>
  <c r="Z984"/>
  <c r="Y984"/>
  <c r="O984"/>
  <c r="N984"/>
  <c r="M984"/>
  <c r="AB983"/>
  <c r="AA983"/>
  <c r="Z983"/>
  <c r="Y983"/>
  <c r="O983"/>
  <c r="G983"/>
  <c r="G982" s="1"/>
  <c r="O982" s="1"/>
  <c r="F983"/>
  <c r="E983"/>
  <c r="M983" s="1"/>
  <c r="AB982"/>
  <c r="AA982"/>
  <c r="Z982"/>
  <c r="Y982"/>
  <c r="E982"/>
  <c r="M982" s="1"/>
  <c r="AB981"/>
  <c r="AA981"/>
  <c r="Z981"/>
  <c r="Y981"/>
  <c r="AB980"/>
  <c r="AA980"/>
  <c r="Z980"/>
  <c r="Y980"/>
  <c r="AB979"/>
  <c r="AA979"/>
  <c r="Z979"/>
  <c r="Y979"/>
  <c r="O979"/>
  <c r="N979"/>
  <c r="M979"/>
  <c r="AB978"/>
  <c r="AA978"/>
  <c r="Z978"/>
  <c r="Y978"/>
  <c r="O978"/>
  <c r="G978"/>
  <c r="G977" s="1"/>
  <c r="F978"/>
  <c r="F977" s="1"/>
  <c r="N977" s="1"/>
  <c r="E978"/>
  <c r="AB977"/>
  <c r="AA977"/>
  <c r="Z977"/>
  <c r="Y977"/>
  <c r="AB976"/>
  <c r="AA976"/>
  <c r="Z976"/>
  <c r="Y976"/>
  <c r="F976"/>
  <c r="F975" s="1"/>
  <c r="N975" s="1"/>
  <c r="AB975"/>
  <c r="AA975"/>
  <c r="Z975"/>
  <c r="Y975"/>
  <c r="AB974"/>
  <c r="AA974"/>
  <c r="Z974"/>
  <c r="Y974"/>
  <c r="AB973"/>
  <c r="AA973"/>
  <c r="Z973"/>
  <c r="Y973"/>
  <c r="O973"/>
  <c r="N973"/>
  <c r="M973"/>
  <c r="AB972"/>
  <c r="AA972"/>
  <c r="Z972"/>
  <c r="Y972"/>
  <c r="O972"/>
  <c r="G972"/>
  <c r="G971" s="1"/>
  <c r="O971" s="1"/>
  <c r="F972"/>
  <c r="E972"/>
  <c r="M972" s="1"/>
  <c r="AB971"/>
  <c r="AA971"/>
  <c r="Z971"/>
  <c r="Y971"/>
  <c r="E971"/>
  <c r="M971" s="1"/>
  <c r="AB970"/>
  <c r="AA970"/>
  <c r="Z970"/>
  <c r="Y970"/>
  <c r="O970"/>
  <c r="N970"/>
  <c r="M970"/>
  <c r="AB969"/>
  <c r="AA969"/>
  <c r="Z969"/>
  <c r="Y969"/>
  <c r="O969"/>
  <c r="G969"/>
  <c r="F969"/>
  <c r="F968" s="1"/>
  <c r="N968" s="1"/>
  <c r="E969"/>
  <c r="AB968"/>
  <c r="AA968"/>
  <c r="Z968"/>
  <c r="Y968"/>
  <c r="G968"/>
  <c r="AB967"/>
  <c r="AA967"/>
  <c r="Z967"/>
  <c r="Y967"/>
  <c r="AB966"/>
  <c r="AA966"/>
  <c r="Z966"/>
  <c r="Y966"/>
  <c r="AB965"/>
  <c r="AA965"/>
  <c r="Z965"/>
  <c r="Y965"/>
  <c r="O965"/>
  <c r="N965"/>
  <c r="M965"/>
  <c r="AB964"/>
  <c r="AA964"/>
  <c r="Z964"/>
  <c r="Y964"/>
  <c r="O964"/>
  <c r="G964"/>
  <c r="F964"/>
  <c r="N964" s="1"/>
  <c r="E964"/>
  <c r="E963" s="1"/>
  <c r="M963" s="1"/>
  <c r="AB963"/>
  <c r="AA963"/>
  <c r="Z963"/>
  <c r="Y963"/>
  <c r="G963"/>
  <c r="G962" s="1"/>
  <c r="O962" s="1"/>
  <c r="F963"/>
  <c r="AB962"/>
  <c r="AA962"/>
  <c r="Z962"/>
  <c r="Y962"/>
  <c r="M962"/>
  <c r="E962"/>
  <c r="E961" s="1"/>
  <c r="M961" s="1"/>
  <c r="AB961"/>
  <c r="AA961"/>
  <c r="Z961"/>
  <c r="Y961"/>
  <c r="G961"/>
  <c r="O961" s="1"/>
  <c r="AB960"/>
  <c r="AA960"/>
  <c r="Z960"/>
  <c r="Y960"/>
  <c r="O960"/>
  <c r="N960"/>
  <c r="M960"/>
  <c r="AB959"/>
  <c r="AA959"/>
  <c r="Z959"/>
  <c r="Y959"/>
  <c r="M959"/>
  <c r="G959"/>
  <c r="F959"/>
  <c r="N959" s="1"/>
  <c r="E959"/>
  <c r="E958" s="1"/>
  <c r="M958" s="1"/>
  <c r="AB958"/>
  <c r="AA958"/>
  <c r="Z958"/>
  <c r="Y958"/>
  <c r="F958"/>
  <c r="N958" s="1"/>
  <c r="AB957"/>
  <c r="AA957"/>
  <c r="Z957"/>
  <c r="Y957"/>
  <c r="O957"/>
  <c r="N957"/>
  <c r="M957"/>
  <c r="AB956"/>
  <c r="AA956"/>
  <c r="Z956"/>
  <c r="Y956"/>
  <c r="G956"/>
  <c r="G955" s="1"/>
  <c r="O955" s="1"/>
  <c r="F956"/>
  <c r="E956"/>
  <c r="M956" s="1"/>
  <c r="AB955"/>
  <c r="AA955"/>
  <c r="Z955"/>
  <c r="Y955"/>
  <c r="E955"/>
  <c r="M955" s="1"/>
  <c r="AB954"/>
  <c r="AA954"/>
  <c r="Z954"/>
  <c r="Y954"/>
  <c r="O954"/>
  <c r="N954"/>
  <c r="M954"/>
  <c r="AB953"/>
  <c r="AA953"/>
  <c r="Z953"/>
  <c r="Y953"/>
  <c r="O953"/>
  <c r="N953"/>
  <c r="M953"/>
  <c r="AB952"/>
  <c r="AA952"/>
  <c r="Z952"/>
  <c r="Y952"/>
  <c r="O952"/>
  <c r="N952"/>
  <c r="M952"/>
  <c r="AB951"/>
  <c r="AA951"/>
  <c r="Z951"/>
  <c r="Y951"/>
  <c r="O951"/>
  <c r="N951"/>
  <c r="M951"/>
  <c r="AB950"/>
  <c r="AA950"/>
  <c r="Z950"/>
  <c r="Y950"/>
  <c r="O950"/>
  <c r="G950"/>
  <c r="G949" s="1"/>
  <c r="O949" s="1"/>
  <c r="F950"/>
  <c r="E950"/>
  <c r="M950" s="1"/>
  <c r="AB949"/>
  <c r="AA949"/>
  <c r="Z949"/>
  <c r="Y949"/>
  <c r="AB948"/>
  <c r="AA948"/>
  <c r="Z948"/>
  <c r="Y948"/>
  <c r="O948"/>
  <c r="N948"/>
  <c r="M948"/>
  <c r="AB947"/>
  <c r="AA947"/>
  <c r="Z947"/>
  <c r="Y947"/>
  <c r="O947"/>
  <c r="N947"/>
  <c r="M947"/>
  <c r="AB946"/>
  <c r="AA946"/>
  <c r="Z946"/>
  <c r="Y946"/>
  <c r="O946"/>
  <c r="N946"/>
  <c r="M946"/>
  <c r="AB945"/>
  <c r="AA945"/>
  <c r="Z945"/>
  <c r="Y945"/>
  <c r="O945"/>
  <c r="N945"/>
  <c r="M945"/>
  <c r="AB944"/>
  <c r="AA944"/>
  <c r="Z944"/>
  <c r="Y944"/>
  <c r="G944"/>
  <c r="G943" s="1"/>
  <c r="O943" s="1"/>
  <c r="F944"/>
  <c r="E944"/>
  <c r="M944" s="1"/>
  <c r="AB943"/>
  <c r="AA943"/>
  <c r="Z943"/>
  <c r="Y943"/>
  <c r="AB942"/>
  <c r="AA942"/>
  <c r="Z942"/>
  <c r="Y942"/>
  <c r="AB941"/>
  <c r="AA941"/>
  <c r="Z941"/>
  <c r="Y941"/>
  <c r="O941"/>
  <c r="N941"/>
  <c r="M941"/>
  <c r="AB940"/>
  <c r="AA940"/>
  <c r="Z940"/>
  <c r="Y940"/>
  <c r="G940"/>
  <c r="F940"/>
  <c r="N940" s="1"/>
  <c r="E940"/>
  <c r="M940" s="1"/>
  <c r="AB939"/>
  <c r="AA939"/>
  <c r="Z939"/>
  <c r="Y939"/>
  <c r="AB938"/>
  <c r="AA938"/>
  <c r="Z938"/>
  <c r="Y938"/>
  <c r="O938"/>
  <c r="N938"/>
  <c r="M938"/>
  <c r="AB937"/>
  <c r="AA937"/>
  <c r="Z937"/>
  <c r="Y937"/>
  <c r="G937"/>
  <c r="G936" s="1"/>
  <c r="O936" s="1"/>
  <c r="F937"/>
  <c r="E937"/>
  <c r="M937" s="1"/>
  <c r="AB936"/>
  <c r="AA936"/>
  <c r="Z936"/>
  <c r="Y936"/>
  <c r="E936"/>
  <c r="M936" s="1"/>
  <c r="AB935"/>
  <c r="AA935"/>
  <c r="Z935"/>
  <c r="Y935"/>
  <c r="O935"/>
  <c r="N935"/>
  <c r="M935"/>
  <c r="AB934"/>
  <c r="AA934"/>
  <c r="Z934"/>
  <c r="Y934"/>
  <c r="O934"/>
  <c r="G934"/>
  <c r="G933" s="1"/>
  <c r="O933" s="1"/>
  <c r="F934"/>
  <c r="F933" s="1"/>
  <c r="N933" s="1"/>
  <c r="E934"/>
  <c r="AB933"/>
  <c r="AA933"/>
  <c r="Z933"/>
  <c r="Y933"/>
  <c r="AB932"/>
  <c r="AA932"/>
  <c r="Z932"/>
  <c r="Y932"/>
  <c r="O932"/>
  <c r="N932"/>
  <c r="M932"/>
  <c r="AB931"/>
  <c r="AA931"/>
  <c r="Z931"/>
  <c r="Y931"/>
  <c r="G931"/>
  <c r="O931" s="1"/>
  <c r="F931"/>
  <c r="N931" s="1"/>
  <c r="E931"/>
  <c r="E930" s="1"/>
  <c r="M930" s="1"/>
  <c r="AB930"/>
  <c r="AA930"/>
  <c r="Z930"/>
  <c r="Y930"/>
  <c r="AB929"/>
  <c r="AA929"/>
  <c r="Z929"/>
  <c r="Y929"/>
  <c r="AB928"/>
  <c r="AA928"/>
  <c r="Z928"/>
  <c r="Y928"/>
  <c r="O928"/>
  <c r="N928"/>
  <c r="M928"/>
  <c r="AB927"/>
  <c r="AA927"/>
  <c r="Z927"/>
  <c r="Y927"/>
  <c r="O927"/>
  <c r="N927"/>
  <c r="G927"/>
  <c r="F927"/>
  <c r="E927"/>
  <c r="M927" s="1"/>
  <c r="AB926"/>
  <c r="AA926"/>
  <c r="Z926"/>
  <c r="Y926"/>
  <c r="O926"/>
  <c r="N926"/>
  <c r="M926"/>
  <c r="AB925"/>
  <c r="AA925"/>
  <c r="Z925"/>
  <c r="Y925"/>
  <c r="O925"/>
  <c r="M925"/>
  <c r="G925"/>
  <c r="F925"/>
  <c r="N925" s="1"/>
  <c r="E925"/>
  <c r="AB924"/>
  <c r="AA924"/>
  <c r="Z924"/>
  <c r="Y924"/>
  <c r="O924"/>
  <c r="N924"/>
  <c r="M924"/>
  <c r="AB923"/>
  <c r="AA923"/>
  <c r="Z923"/>
  <c r="Y923"/>
  <c r="M923"/>
  <c r="G923"/>
  <c r="F923"/>
  <c r="F922" s="1"/>
  <c r="N922" s="1"/>
  <c r="E923"/>
  <c r="AB922"/>
  <c r="AA922"/>
  <c r="Z922"/>
  <c r="Y922"/>
  <c r="E922"/>
  <c r="M922" s="1"/>
  <c r="AB921"/>
  <c r="AA921"/>
  <c r="Z921"/>
  <c r="Y921"/>
  <c r="O921"/>
  <c r="N921"/>
  <c r="M921"/>
  <c r="AB920"/>
  <c r="AA920"/>
  <c r="Z920"/>
  <c r="Y920"/>
  <c r="O920"/>
  <c r="G920"/>
  <c r="F920"/>
  <c r="N920" s="1"/>
  <c r="E920"/>
  <c r="M920" s="1"/>
  <c r="AB919"/>
  <c r="AA919"/>
  <c r="Z919"/>
  <c r="Y919"/>
  <c r="O919"/>
  <c r="N919"/>
  <c r="M919"/>
  <c r="AB918"/>
  <c r="AA918"/>
  <c r="Z918"/>
  <c r="Y918"/>
  <c r="N918"/>
  <c r="G918"/>
  <c r="F918"/>
  <c r="F917" s="1"/>
  <c r="N917" s="1"/>
  <c r="E918"/>
  <c r="M918" s="1"/>
  <c r="AB917"/>
  <c r="AA917"/>
  <c r="Z917"/>
  <c r="Y917"/>
  <c r="AB916"/>
  <c r="AA916"/>
  <c r="Z916"/>
  <c r="Y916"/>
  <c r="M916"/>
  <c r="G916"/>
  <c r="F916"/>
  <c r="N916" s="1"/>
  <c r="E916"/>
  <c r="E915" s="1"/>
  <c r="AB915"/>
  <c r="AA915"/>
  <c r="Z915"/>
  <c r="Y915"/>
  <c r="F915"/>
  <c r="F914" s="1"/>
  <c r="N914" s="1"/>
  <c r="AB914"/>
  <c r="AA914"/>
  <c r="Z914"/>
  <c r="Y914"/>
  <c r="AB913"/>
  <c r="AA913"/>
  <c r="Z913"/>
  <c r="Y913"/>
  <c r="O913"/>
  <c r="N913"/>
  <c r="M913"/>
  <c r="AB912"/>
  <c r="AA912"/>
  <c r="Z912"/>
  <c r="Y912"/>
  <c r="O912"/>
  <c r="G912"/>
  <c r="F912"/>
  <c r="N912" s="1"/>
  <c r="E912"/>
  <c r="E911" s="1"/>
  <c r="M911" s="1"/>
  <c r="AB911"/>
  <c r="AA911"/>
  <c r="Z911"/>
  <c r="Y911"/>
  <c r="G911"/>
  <c r="O911" s="1"/>
  <c r="F911"/>
  <c r="N911" s="1"/>
  <c r="AB910"/>
  <c r="AA910"/>
  <c r="Z910"/>
  <c r="Y910"/>
  <c r="O910"/>
  <c r="N910"/>
  <c r="M910"/>
  <c r="AB909"/>
  <c r="AA909"/>
  <c r="Z909"/>
  <c r="Y909"/>
  <c r="N909"/>
  <c r="G909"/>
  <c r="O909" s="1"/>
  <c r="F909"/>
  <c r="E909"/>
  <c r="M909" s="1"/>
  <c r="AB908"/>
  <c r="AA908"/>
  <c r="Z908"/>
  <c r="Y908"/>
  <c r="O908"/>
  <c r="N908"/>
  <c r="M908"/>
  <c r="AB907"/>
  <c r="AA907"/>
  <c r="Z907"/>
  <c r="Y907"/>
  <c r="O907"/>
  <c r="N907"/>
  <c r="G907"/>
  <c r="F907"/>
  <c r="E907"/>
  <c r="M907" s="1"/>
  <c r="AB906"/>
  <c r="AA906"/>
  <c r="Z906"/>
  <c r="Y906"/>
  <c r="O906"/>
  <c r="N906"/>
  <c r="M906"/>
  <c r="AB905"/>
  <c r="AA905"/>
  <c r="Z905"/>
  <c r="Y905"/>
  <c r="O905"/>
  <c r="G905"/>
  <c r="F905"/>
  <c r="N905" s="1"/>
  <c r="E905"/>
  <c r="M905" s="1"/>
  <c r="AB904"/>
  <c r="AA904"/>
  <c r="Z904"/>
  <c r="Y904"/>
  <c r="O904"/>
  <c r="N904"/>
  <c r="M904"/>
  <c r="AB903"/>
  <c r="AA903"/>
  <c r="Z903"/>
  <c r="Y903"/>
  <c r="M903"/>
  <c r="G903"/>
  <c r="G902" s="1"/>
  <c r="O902" s="1"/>
  <c r="F903"/>
  <c r="E903"/>
  <c r="AB902"/>
  <c r="AA902"/>
  <c r="Z902"/>
  <c r="Y902"/>
  <c r="AB901"/>
  <c r="AA901"/>
  <c r="Z901"/>
  <c r="Y901"/>
  <c r="O901"/>
  <c r="G901"/>
  <c r="G900" s="1"/>
  <c r="O900" s="1"/>
  <c r="F901"/>
  <c r="E901"/>
  <c r="M901" s="1"/>
  <c r="AB900"/>
  <c r="AA900"/>
  <c r="Z900"/>
  <c r="Y900"/>
  <c r="AB899"/>
  <c r="AA899"/>
  <c r="Z899"/>
  <c r="Y899"/>
  <c r="O899"/>
  <c r="N899"/>
  <c r="M899"/>
  <c r="AB898"/>
  <c r="AA898"/>
  <c r="Z898"/>
  <c r="Y898"/>
  <c r="G898"/>
  <c r="O898" s="1"/>
  <c r="F898"/>
  <c r="N898" s="1"/>
  <c r="E898"/>
  <c r="AB897"/>
  <c r="AA897"/>
  <c r="Z897"/>
  <c r="Y897"/>
  <c r="AB896"/>
  <c r="AA896"/>
  <c r="Z896"/>
  <c r="Y896"/>
  <c r="N896"/>
  <c r="G896"/>
  <c r="O896" s="1"/>
  <c r="F896"/>
  <c r="F895" s="1"/>
  <c r="N895" s="1"/>
  <c r="E896"/>
  <c r="AB895"/>
  <c r="AA895"/>
  <c r="Z895"/>
  <c r="Y895"/>
  <c r="G895"/>
  <c r="O895" s="1"/>
  <c r="AB894"/>
  <c r="AA894"/>
  <c r="Z894"/>
  <c r="Y894"/>
  <c r="O894"/>
  <c r="N894"/>
  <c r="M894"/>
  <c r="AB893"/>
  <c r="AA893"/>
  <c r="Z893"/>
  <c r="Y893"/>
  <c r="O893"/>
  <c r="G893"/>
  <c r="F893"/>
  <c r="N893" s="1"/>
  <c r="E893"/>
  <c r="M893" s="1"/>
  <c r="AB892"/>
  <c r="AA892"/>
  <c r="Z892"/>
  <c r="Y892"/>
  <c r="G892"/>
  <c r="G891" s="1"/>
  <c r="O891" s="1"/>
  <c r="F892"/>
  <c r="E892"/>
  <c r="M892" s="1"/>
  <c r="AB891"/>
  <c r="AA891"/>
  <c r="Z891"/>
  <c r="Y891"/>
  <c r="E891"/>
  <c r="M891" s="1"/>
  <c r="AB890"/>
  <c r="AA890"/>
  <c r="Z890"/>
  <c r="Y890"/>
  <c r="AB889"/>
  <c r="AA889"/>
  <c r="Z889"/>
  <c r="Y889"/>
  <c r="O889"/>
  <c r="N889"/>
  <c r="M889"/>
  <c r="AB888"/>
  <c r="AA888"/>
  <c r="Z888"/>
  <c r="Y888"/>
  <c r="O888"/>
  <c r="N888"/>
  <c r="M888"/>
  <c r="AB887"/>
  <c r="AA887"/>
  <c r="Z887"/>
  <c r="Y887"/>
  <c r="G887"/>
  <c r="G886" s="1"/>
  <c r="O886" s="1"/>
  <c r="F887"/>
  <c r="E887"/>
  <c r="M887" s="1"/>
  <c r="AB886"/>
  <c r="AA886"/>
  <c r="Z886"/>
  <c r="Y886"/>
  <c r="AB885"/>
  <c r="AA885"/>
  <c r="Z885"/>
  <c r="Y885"/>
  <c r="G885"/>
  <c r="G884" s="1"/>
  <c r="O884" s="1"/>
  <c r="F885"/>
  <c r="E885"/>
  <c r="M885" s="1"/>
  <c r="AB884"/>
  <c r="AA884"/>
  <c r="Z884"/>
  <c r="Y884"/>
  <c r="E884"/>
  <c r="M884" s="1"/>
  <c r="AB883"/>
  <c r="AA883"/>
  <c r="Z883"/>
  <c r="Y883"/>
  <c r="G883"/>
  <c r="G882" s="1"/>
  <c r="O882" s="1"/>
  <c r="F883"/>
  <c r="E883"/>
  <c r="M883" s="1"/>
  <c r="AB882"/>
  <c r="AA882"/>
  <c r="Z882"/>
  <c r="Y882"/>
  <c r="AB881"/>
  <c r="AA881"/>
  <c r="Z881"/>
  <c r="Y881"/>
  <c r="AB880"/>
  <c r="AA880"/>
  <c r="Z880"/>
  <c r="Y880"/>
  <c r="AB879"/>
  <c r="AA879"/>
  <c r="Z879"/>
  <c r="Y879"/>
  <c r="AB878"/>
  <c r="AA878"/>
  <c r="Z878"/>
  <c r="Y878"/>
  <c r="AB877"/>
  <c r="AA877"/>
  <c r="Z877"/>
  <c r="Y877"/>
  <c r="O877"/>
  <c r="N877"/>
  <c r="M877"/>
  <c r="AB876"/>
  <c r="AA876"/>
  <c r="Z876"/>
  <c r="Y876"/>
  <c r="O876"/>
  <c r="G876"/>
  <c r="F876"/>
  <c r="F875" s="1"/>
  <c r="N875" s="1"/>
  <c r="E876"/>
  <c r="AB875"/>
  <c r="AA875"/>
  <c r="Z875"/>
  <c r="Y875"/>
  <c r="G875"/>
  <c r="O875" s="1"/>
  <c r="AB874"/>
  <c r="AA874"/>
  <c r="Z874"/>
  <c r="Y874"/>
  <c r="O874"/>
  <c r="N874"/>
  <c r="M874"/>
  <c r="AB873"/>
  <c r="AA873"/>
  <c r="Z873"/>
  <c r="Y873"/>
  <c r="G873"/>
  <c r="O873" s="1"/>
  <c r="F873"/>
  <c r="N873" s="1"/>
  <c r="E873"/>
  <c r="E872" s="1"/>
  <c r="M872" s="1"/>
  <c r="AB872"/>
  <c r="AA872"/>
  <c r="Z872"/>
  <c r="Y872"/>
  <c r="G872"/>
  <c r="G871" s="1"/>
  <c r="O871" s="1"/>
  <c r="AB871"/>
  <c r="AA871"/>
  <c r="Z871"/>
  <c r="Y871"/>
  <c r="AB870"/>
  <c r="AA870"/>
  <c r="Z870"/>
  <c r="Y870"/>
  <c r="AB869"/>
  <c r="AA869"/>
  <c r="Z869"/>
  <c r="Y869"/>
  <c r="O869"/>
  <c r="N869"/>
  <c r="M869"/>
  <c r="AB868"/>
  <c r="AA868"/>
  <c r="Z868"/>
  <c r="Y868"/>
  <c r="M868"/>
  <c r="G868"/>
  <c r="F868"/>
  <c r="N868" s="1"/>
  <c r="E868"/>
  <c r="AB867"/>
  <c r="AA867"/>
  <c r="Z867"/>
  <c r="Y867"/>
  <c r="F867"/>
  <c r="F866" s="1"/>
  <c r="N866" s="1"/>
  <c r="E867"/>
  <c r="AB866"/>
  <c r="AA866"/>
  <c r="Z866"/>
  <c r="Y866"/>
  <c r="AB865"/>
  <c r="AA865"/>
  <c r="Z865"/>
  <c r="Y865"/>
  <c r="AB864"/>
  <c r="AA864"/>
  <c r="Z864"/>
  <c r="Y864"/>
  <c r="O864"/>
  <c r="N864"/>
  <c r="M864"/>
  <c r="AB863"/>
  <c r="AA863"/>
  <c r="Z863"/>
  <c r="Y863"/>
  <c r="O863"/>
  <c r="N863"/>
  <c r="M863"/>
  <c r="AB862"/>
  <c r="AA862"/>
  <c r="Z862"/>
  <c r="Y862"/>
  <c r="O862"/>
  <c r="N862"/>
  <c r="G862"/>
  <c r="F862"/>
  <c r="F861" s="1"/>
  <c r="N861" s="1"/>
  <c r="E862"/>
  <c r="AB861"/>
  <c r="AA861"/>
  <c r="Z861"/>
  <c r="Y861"/>
  <c r="G861"/>
  <c r="O861" s="1"/>
  <c r="AB860"/>
  <c r="AA860"/>
  <c r="Z860"/>
  <c r="Y860"/>
  <c r="O860"/>
  <c r="N860"/>
  <c r="M860"/>
  <c r="AB859"/>
  <c r="AA859"/>
  <c r="Z859"/>
  <c r="Y859"/>
  <c r="N859"/>
  <c r="G859"/>
  <c r="O859" s="1"/>
  <c r="F859"/>
  <c r="E859"/>
  <c r="E857" s="1"/>
  <c r="AB858"/>
  <c r="AA858"/>
  <c r="Z858"/>
  <c r="Y858"/>
  <c r="O858"/>
  <c r="N858"/>
  <c r="M858"/>
  <c r="AB857"/>
  <c r="AA857"/>
  <c r="Z857"/>
  <c r="Y857"/>
  <c r="F857"/>
  <c r="F856" s="1"/>
  <c r="N856" s="1"/>
  <c r="AB856"/>
  <c r="AA856"/>
  <c r="Z856"/>
  <c r="Y856"/>
  <c r="AB855"/>
  <c r="AA855"/>
  <c r="Z855"/>
  <c r="Y855"/>
  <c r="O855"/>
  <c r="N855"/>
  <c r="M855"/>
  <c r="AB854"/>
  <c r="AA854"/>
  <c r="Z854"/>
  <c r="Y854"/>
  <c r="N854"/>
  <c r="G854"/>
  <c r="O854" s="1"/>
  <c r="F854"/>
  <c r="E854"/>
  <c r="M854" s="1"/>
  <c r="AB853"/>
  <c r="AA853"/>
  <c r="Z853"/>
  <c r="Y853"/>
  <c r="O853"/>
  <c r="N853"/>
  <c r="M853"/>
  <c r="AB852"/>
  <c r="AA852"/>
  <c r="Z852"/>
  <c r="Y852"/>
  <c r="G852"/>
  <c r="O852" s="1"/>
  <c r="F852"/>
  <c r="F851" s="1"/>
  <c r="N851" s="1"/>
  <c r="E852"/>
  <c r="AB851"/>
  <c r="AA851"/>
  <c r="Z851"/>
  <c r="Y851"/>
  <c r="AB850"/>
  <c r="AA850"/>
  <c r="Z850"/>
  <c r="Y850"/>
  <c r="AB849"/>
  <c r="AA849"/>
  <c r="Z849"/>
  <c r="Y849"/>
  <c r="O849"/>
  <c r="N849"/>
  <c r="M849"/>
  <c r="AB848"/>
  <c r="AA848"/>
  <c r="Z848"/>
  <c r="Y848"/>
  <c r="G848"/>
  <c r="G847" s="1"/>
  <c r="O847" s="1"/>
  <c r="F848"/>
  <c r="E848"/>
  <c r="M848" s="1"/>
  <c r="AB847"/>
  <c r="AA847"/>
  <c r="Z847"/>
  <c r="Y847"/>
  <c r="E847"/>
  <c r="M847" s="1"/>
  <c r="AB846"/>
  <c r="AA846"/>
  <c r="Z846"/>
  <c r="Y846"/>
  <c r="O846"/>
  <c r="N846"/>
  <c r="M846"/>
  <c r="AB845"/>
  <c r="AA845"/>
  <c r="Z845"/>
  <c r="Y845"/>
  <c r="O845"/>
  <c r="G845"/>
  <c r="F845"/>
  <c r="F844" s="1"/>
  <c r="N844" s="1"/>
  <c r="E845"/>
  <c r="AB844"/>
  <c r="AA844"/>
  <c r="Z844"/>
  <c r="Y844"/>
  <c r="G844"/>
  <c r="AB843"/>
  <c r="AA843"/>
  <c r="Z843"/>
  <c r="Y843"/>
  <c r="AB842"/>
  <c r="AA842"/>
  <c r="Z842"/>
  <c r="Y842"/>
  <c r="O842"/>
  <c r="N842"/>
  <c r="M842"/>
  <c r="AB841"/>
  <c r="AA841"/>
  <c r="Z841"/>
  <c r="Y841"/>
  <c r="G841"/>
  <c r="G840" s="1"/>
  <c r="O840" s="1"/>
  <c r="F841"/>
  <c r="E841"/>
  <c r="M841" s="1"/>
  <c r="AB840"/>
  <c r="AA840"/>
  <c r="Z840"/>
  <c r="Y840"/>
  <c r="E840"/>
  <c r="M840" s="1"/>
  <c r="AB839"/>
  <c r="AA839"/>
  <c r="Z839"/>
  <c r="Y839"/>
  <c r="O839"/>
  <c r="N839"/>
  <c r="M839"/>
  <c r="AB838"/>
  <c r="AA838"/>
  <c r="Z838"/>
  <c r="Y838"/>
  <c r="O838"/>
  <c r="G838"/>
  <c r="F838"/>
  <c r="F837" s="1"/>
  <c r="N837" s="1"/>
  <c r="E838"/>
  <c r="AB837"/>
  <c r="AA837"/>
  <c r="Z837"/>
  <c r="Y837"/>
  <c r="G837"/>
  <c r="O837" s="1"/>
  <c r="AB836"/>
  <c r="AA836"/>
  <c r="Z836"/>
  <c r="Y836"/>
  <c r="O836"/>
  <c r="N836"/>
  <c r="M836"/>
  <c r="AB835"/>
  <c r="AA835"/>
  <c r="Z835"/>
  <c r="Y835"/>
  <c r="G835"/>
  <c r="O835" s="1"/>
  <c r="F835"/>
  <c r="N835" s="1"/>
  <c r="E835"/>
  <c r="E834" s="1"/>
  <c r="M834" s="1"/>
  <c r="AB834"/>
  <c r="AA834"/>
  <c r="Z834"/>
  <c r="Y834"/>
  <c r="G834"/>
  <c r="O834" s="1"/>
  <c r="F834"/>
  <c r="AB833"/>
  <c r="AA833"/>
  <c r="Z833"/>
  <c r="Y833"/>
  <c r="AB832"/>
  <c r="AA832"/>
  <c r="Z832"/>
  <c r="Y832"/>
  <c r="G832"/>
  <c r="G831" s="1"/>
  <c r="O831" s="1"/>
  <c r="F832"/>
  <c r="E832"/>
  <c r="M832" s="1"/>
  <c r="AB831"/>
  <c r="AA831"/>
  <c r="Z831"/>
  <c r="Y831"/>
  <c r="E831"/>
  <c r="E830" s="1"/>
  <c r="M830" s="1"/>
  <c r="AB830"/>
  <c r="AA830"/>
  <c r="Z830"/>
  <c r="Y830"/>
  <c r="AB829"/>
  <c r="AA829"/>
  <c r="Z829"/>
  <c r="Y829"/>
  <c r="O829"/>
  <c r="N829"/>
  <c r="M829"/>
  <c r="AB828"/>
  <c r="AA828"/>
  <c r="Z828"/>
  <c r="Y828"/>
  <c r="M828"/>
  <c r="G828"/>
  <c r="F828"/>
  <c r="N828" s="1"/>
  <c r="E828"/>
  <c r="E827" s="1"/>
  <c r="M827" s="1"/>
  <c r="AB827"/>
  <c r="AA827"/>
  <c r="Z827"/>
  <c r="Y827"/>
  <c r="N827"/>
  <c r="F827"/>
  <c r="AB826"/>
  <c r="AA826"/>
  <c r="Z826"/>
  <c r="Y826"/>
  <c r="O826"/>
  <c r="N826"/>
  <c r="M826"/>
  <c r="AB825"/>
  <c r="AA825"/>
  <c r="Z825"/>
  <c r="Y825"/>
  <c r="G825"/>
  <c r="O825" s="1"/>
  <c r="F825"/>
  <c r="N825" s="1"/>
  <c r="E825"/>
  <c r="M825" s="1"/>
  <c r="AB824"/>
  <c r="AA824"/>
  <c r="Z824"/>
  <c r="Y824"/>
  <c r="O824"/>
  <c r="N824"/>
  <c r="M824"/>
  <c r="AB823"/>
  <c r="AA823"/>
  <c r="Z823"/>
  <c r="Y823"/>
  <c r="M823"/>
  <c r="G823"/>
  <c r="F823"/>
  <c r="N823" s="1"/>
  <c r="E823"/>
  <c r="AB822"/>
  <c r="AA822"/>
  <c r="Z822"/>
  <c r="Y822"/>
  <c r="E822"/>
  <c r="M822" s="1"/>
  <c r="AB821"/>
  <c r="AA821"/>
  <c r="Z821"/>
  <c r="Y821"/>
  <c r="O821"/>
  <c r="N821"/>
  <c r="M821"/>
  <c r="AB820"/>
  <c r="AA820"/>
  <c r="Z820"/>
  <c r="Y820"/>
  <c r="O820"/>
  <c r="G820"/>
  <c r="F820"/>
  <c r="N820" s="1"/>
  <c r="E820"/>
  <c r="M820" s="1"/>
  <c r="AB819"/>
  <c r="AA819"/>
  <c r="Z819"/>
  <c r="Y819"/>
  <c r="O819"/>
  <c r="N819"/>
  <c r="M819"/>
  <c r="AB818"/>
  <c r="AA818"/>
  <c r="Z818"/>
  <c r="Y818"/>
  <c r="M818"/>
  <c r="G818"/>
  <c r="F818"/>
  <c r="N818" s="1"/>
  <c r="E818"/>
  <c r="AB817"/>
  <c r="AA817"/>
  <c r="Z817"/>
  <c r="Y817"/>
  <c r="N817"/>
  <c r="F817"/>
  <c r="AB816"/>
  <c r="AA816"/>
  <c r="Z816"/>
  <c r="Y816"/>
  <c r="O816"/>
  <c r="N816"/>
  <c r="M816"/>
  <c r="AB815"/>
  <c r="AA815"/>
  <c r="Z815"/>
  <c r="Y815"/>
  <c r="G815"/>
  <c r="O815" s="1"/>
  <c r="F815"/>
  <c r="N815" s="1"/>
  <c r="E815"/>
  <c r="M815" s="1"/>
  <c r="AB814"/>
  <c r="AA814"/>
  <c r="Z814"/>
  <c r="Y814"/>
  <c r="O814"/>
  <c r="N814"/>
  <c r="M814"/>
  <c r="AB813"/>
  <c r="AA813"/>
  <c r="Z813"/>
  <c r="Y813"/>
  <c r="M813"/>
  <c r="G813"/>
  <c r="O813" s="1"/>
  <c r="F813"/>
  <c r="N813" s="1"/>
  <c r="E813"/>
  <c r="AB812"/>
  <c r="AA812"/>
  <c r="Z812"/>
  <c r="Y812"/>
  <c r="O812"/>
  <c r="N812"/>
  <c r="M812"/>
  <c r="AB811"/>
  <c r="AA811"/>
  <c r="Z811"/>
  <c r="Y811"/>
  <c r="G811"/>
  <c r="O811" s="1"/>
  <c r="F811"/>
  <c r="N811" s="1"/>
  <c r="E811"/>
  <c r="AB810"/>
  <c r="AA810"/>
  <c r="Z810"/>
  <c r="Y810"/>
  <c r="G810"/>
  <c r="O810" s="1"/>
  <c r="AB809"/>
  <c r="AA809"/>
  <c r="Z809"/>
  <c r="Y809"/>
  <c r="O809"/>
  <c r="N809"/>
  <c r="M809"/>
  <c r="AB808"/>
  <c r="AA808"/>
  <c r="Z808"/>
  <c r="Y808"/>
  <c r="G808"/>
  <c r="F808"/>
  <c r="N808" s="1"/>
  <c r="E808"/>
  <c r="M808" s="1"/>
  <c r="AB807"/>
  <c r="AA807"/>
  <c r="Z807"/>
  <c r="Y807"/>
  <c r="N807"/>
  <c r="F807"/>
  <c r="AB806"/>
  <c r="AA806"/>
  <c r="Z806"/>
  <c r="Y806"/>
  <c r="AB805"/>
  <c r="AA805"/>
  <c r="Z805"/>
  <c r="Y805"/>
  <c r="AB804"/>
  <c r="AA804"/>
  <c r="Z804"/>
  <c r="Y804"/>
  <c r="AB803"/>
  <c r="AA803"/>
  <c r="Z803"/>
  <c r="Y803"/>
  <c r="O803"/>
  <c r="N803"/>
  <c r="M803"/>
  <c r="AB802"/>
  <c r="AA802"/>
  <c r="Z802"/>
  <c r="Y802"/>
  <c r="N802"/>
  <c r="G802"/>
  <c r="O802" s="1"/>
  <c r="F802"/>
  <c r="E802"/>
  <c r="E801" s="1"/>
  <c r="M801" s="1"/>
  <c r="AB801"/>
  <c r="AA801"/>
  <c r="Z801"/>
  <c r="Y801"/>
  <c r="F801"/>
  <c r="N801" s="1"/>
  <c r="AB800"/>
  <c r="AA800"/>
  <c r="Z800"/>
  <c r="Y800"/>
  <c r="O800"/>
  <c r="N800"/>
  <c r="M800"/>
  <c r="AB799"/>
  <c r="AA799"/>
  <c r="Z799"/>
  <c r="Y799"/>
  <c r="O799"/>
  <c r="N799"/>
  <c r="M799"/>
  <c r="AB798"/>
  <c r="AA798"/>
  <c r="Z798"/>
  <c r="Y798"/>
  <c r="G798"/>
  <c r="G797" s="1"/>
  <c r="O797" s="1"/>
  <c r="F798"/>
  <c r="E798"/>
  <c r="M798" s="1"/>
  <c r="AB797"/>
  <c r="AA797"/>
  <c r="Z797"/>
  <c r="Y797"/>
  <c r="E797"/>
  <c r="E796" s="1"/>
  <c r="M796" s="1"/>
  <c r="AB796"/>
  <c r="AA796"/>
  <c r="Z796"/>
  <c r="Y796"/>
  <c r="G796"/>
  <c r="O796" s="1"/>
  <c r="AB795"/>
  <c r="AA795"/>
  <c r="Z795"/>
  <c r="Y795"/>
  <c r="O795"/>
  <c r="N795"/>
  <c r="M795"/>
  <c r="AB794"/>
  <c r="AA794"/>
  <c r="Z794"/>
  <c r="Y794"/>
  <c r="G794"/>
  <c r="F794"/>
  <c r="N794" s="1"/>
  <c r="E794"/>
  <c r="M794" s="1"/>
  <c r="AB793"/>
  <c r="AA793"/>
  <c r="Z793"/>
  <c r="Y793"/>
  <c r="AB792"/>
  <c r="AA792"/>
  <c r="Z792"/>
  <c r="Y792"/>
  <c r="O792"/>
  <c r="N792"/>
  <c r="M792"/>
  <c r="AB791"/>
  <c r="AA791"/>
  <c r="Z791"/>
  <c r="Y791"/>
  <c r="M791"/>
  <c r="G791"/>
  <c r="O791" s="1"/>
  <c r="F791"/>
  <c r="N791" s="1"/>
  <c r="E791"/>
  <c r="AB790"/>
  <c r="AA790"/>
  <c r="Z790"/>
  <c r="Y790"/>
  <c r="O790"/>
  <c r="N790"/>
  <c r="M790"/>
  <c r="AB789"/>
  <c r="AA789"/>
  <c r="Z789"/>
  <c r="Y789"/>
  <c r="M789"/>
  <c r="G789"/>
  <c r="F789"/>
  <c r="N789" s="1"/>
  <c r="E789"/>
  <c r="AB788"/>
  <c r="AA788"/>
  <c r="Z788"/>
  <c r="Y788"/>
  <c r="N788"/>
  <c r="F788"/>
  <c r="E788"/>
  <c r="M788" s="1"/>
  <c r="AB787"/>
  <c r="AA787"/>
  <c r="Z787"/>
  <c r="Y787"/>
  <c r="O787"/>
  <c r="N787"/>
  <c r="E787"/>
  <c r="E786" s="1"/>
  <c r="M786" s="1"/>
  <c r="AB786"/>
  <c r="AA786"/>
  <c r="Z786"/>
  <c r="Y786"/>
  <c r="G786"/>
  <c r="F786"/>
  <c r="N786" s="1"/>
  <c r="AB785"/>
  <c r="AA785"/>
  <c r="Z785"/>
  <c r="Y785"/>
  <c r="E785"/>
  <c r="M785" s="1"/>
  <c r="AB784"/>
  <c r="AA784"/>
  <c r="Z784"/>
  <c r="Y784"/>
  <c r="N784"/>
  <c r="G784"/>
  <c r="F784"/>
  <c r="F783" s="1"/>
  <c r="N783" s="1"/>
  <c r="E784"/>
  <c r="M784" s="1"/>
  <c r="AB783"/>
  <c r="AA783"/>
  <c r="Z783"/>
  <c r="Y783"/>
  <c r="AB782"/>
  <c r="AA782"/>
  <c r="Z782"/>
  <c r="Y782"/>
  <c r="O782"/>
  <c r="N782"/>
  <c r="M782"/>
  <c r="AB781"/>
  <c r="AA781"/>
  <c r="Z781"/>
  <c r="Y781"/>
  <c r="G781"/>
  <c r="O781" s="1"/>
  <c r="F781"/>
  <c r="N781" s="1"/>
  <c r="E781"/>
  <c r="M781" s="1"/>
  <c r="AB780"/>
  <c r="AA780"/>
  <c r="Z780"/>
  <c r="Y780"/>
  <c r="M780"/>
  <c r="G780"/>
  <c r="O780" s="1"/>
  <c r="F780"/>
  <c r="N780" s="1"/>
  <c r="E780"/>
  <c r="E779" s="1"/>
  <c r="M779" s="1"/>
  <c r="AB779"/>
  <c r="AA779"/>
  <c r="Z779"/>
  <c r="Y779"/>
  <c r="O779"/>
  <c r="G779"/>
  <c r="F779"/>
  <c r="AB778"/>
  <c r="AA778"/>
  <c r="Z778"/>
  <c r="Y778"/>
  <c r="AB777"/>
  <c r="AA777"/>
  <c r="Z777"/>
  <c r="Y777"/>
  <c r="O777"/>
  <c r="N777"/>
  <c r="M777"/>
  <c r="AB776"/>
  <c r="AA776"/>
  <c r="Z776"/>
  <c r="Y776"/>
  <c r="O776"/>
  <c r="G776"/>
  <c r="F776"/>
  <c r="F775" s="1"/>
  <c r="N775" s="1"/>
  <c r="E776"/>
  <c r="AB775"/>
  <c r="AA775"/>
  <c r="Z775"/>
  <c r="Y775"/>
  <c r="G775"/>
  <c r="AB774"/>
  <c r="AA774"/>
  <c r="Z774"/>
  <c r="Y774"/>
  <c r="AB773"/>
  <c r="AA773"/>
  <c r="Z773"/>
  <c r="Y773"/>
  <c r="O773"/>
  <c r="N773"/>
  <c r="M773"/>
  <c r="AB772"/>
  <c r="AA772"/>
  <c r="Z772"/>
  <c r="Y772"/>
  <c r="G772"/>
  <c r="G771" s="1"/>
  <c r="O771" s="1"/>
  <c r="F772"/>
  <c r="E772"/>
  <c r="M772" s="1"/>
  <c r="AB771"/>
  <c r="AA771"/>
  <c r="Z771"/>
  <c r="Y771"/>
  <c r="AB770"/>
  <c r="AA770"/>
  <c r="Z770"/>
  <c r="Y770"/>
  <c r="G770"/>
  <c r="O770" s="1"/>
  <c r="AB769"/>
  <c r="AA769"/>
  <c r="Z769"/>
  <c r="Y769"/>
  <c r="AB768"/>
  <c r="AA768"/>
  <c r="Z768"/>
  <c r="Y768"/>
  <c r="AB767"/>
  <c r="AA767"/>
  <c r="Z767"/>
  <c r="Y767"/>
  <c r="O767"/>
  <c r="N767"/>
  <c r="M767"/>
  <c r="AB766"/>
  <c r="AA766"/>
  <c r="Z766"/>
  <c r="Y766"/>
  <c r="O766"/>
  <c r="N766"/>
  <c r="M766"/>
  <c r="AB765"/>
  <c r="AA765"/>
  <c r="Z765"/>
  <c r="Y765"/>
  <c r="G765"/>
  <c r="O765" s="1"/>
  <c r="F765"/>
  <c r="N765" s="1"/>
  <c r="E765"/>
  <c r="M765" s="1"/>
  <c r="AB764"/>
  <c r="AA764"/>
  <c r="Z764"/>
  <c r="Y764"/>
  <c r="O764"/>
  <c r="N764"/>
  <c r="M764"/>
  <c r="AB763"/>
  <c r="AA763"/>
  <c r="Z763"/>
  <c r="Y763"/>
  <c r="G763"/>
  <c r="O763" s="1"/>
  <c r="F763"/>
  <c r="N763" s="1"/>
  <c r="E763"/>
  <c r="M763" s="1"/>
  <c r="AB762"/>
  <c r="AA762"/>
  <c r="Z762"/>
  <c r="Y762"/>
  <c r="O762"/>
  <c r="N762"/>
  <c r="E762"/>
  <c r="M762" s="1"/>
  <c r="AB761"/>
  <c r="AA761"/>
  <c r="Z761"/>
  <c r="Y761"/>
  <c r="G761"/>
  <c r="O761" s="1"/>
  <c r="F761"/>
  <c r="N761" s="1"/>
  <c r="E761"/>
  <c r="M761" s="1"/>
  <c r="AB760"/>
  <c r="AA760"/>
  <c r="Z760"/>
  <c r="Y760"/>
  <c r="O760"/>
  <c r="N760"/>
  <c r="M760"/>
  <c r="AB759"/>
  <c r="AA759"/>
  <c r="Z759"/>
  <c r="Y759"/>
  <c r="O759"/>
  <c r="G759"/>
  <c r="G758" s="1"/>
  <c r="O758" s="1"/>
  <c r="F759"/>
  <c r="E759"/>
  <c r="M759" s="1"/>
  <c r="AB758"/>
  <c r="AA758"/>
  <c r="Z758"/>
  <c r="Y758"/>
  <c r="AB757"/>
  <c r="AA757"/>
  <c r="Z757"/>
  <c r="Y757"/>
  <c r="O757"/>
  <c r="N757"/>
  <c r="M757"/>
  <c r="AB756"/>
  <c r="AA756"/>
  <c r="Z756"/>
  <c r="Y756"/>
  <c r="O756"/>
  <c r="N756"/>
  <c r="G756"/>
  <c r="F756"/>
  <c r="F755" s="1"/>
  <c r="N755" s="1"/>
  <c r="E756"/>
  <c r="AB755"/>
  <c r="AA755"/>
  <c r="Z755"/>
  <c r="Y755"/>
  <c r="G755"/>
  <c r="AB754"/>
  <c r="AA754"/>
  <c r="Z754"/>
  <c r="Y754"/>
  <c r="AB753"/>
  <c r="AA753"/>
  <c r="Z753"/>
  <c r="Y753"/>
  <c r="AB752"/>
  <c r="AA752"/>
  <c r="Z752"/>
  <c r="Y752"/>
  <c r="O752"/>
  <c r="N752"/>
  <c r="M752"/>
  <c r="AB751"/>
  <c r="AA751"/>
  <c r="Z751"/>
  <c r="Y751"/>
  <c r="O751"/>
  <c r="G751"/>
  <c r="F751"/>
  <c r="N751" s="1"/>
  <c r="E751"/>
  <c r="E750" s="1"/>
  <c r="M750" s="1"/>
  <c r="AB750"/>
  <c r="AA750"/>
  <c r="Z750"/>
  <c r="Y750"/>
  <c r="G750"/>
  <c r="G749" s="1"/>
  <c r="O749" s="1"/>
  <c r="F750"/>
  <c r="AB749"/>
  <c r="AA749"/>
  <c r="Z749"/>
  <c r="Y749"/>
  <c r="AB748"/>
  <c r="AA748"/>
  <c r="Z748"/>
  <c r="Y748"/>
  <c r="O748"/>
  <c r="N748"/>
  <c r="M748"/>
  <c r="AB747"/>
  <c r="AA747"/>
  <c r="Z747"/>
  <c r="Y747"/>
  <c r="G747"/>
  <c r="O747" s="1"/>
  <c r="F747"/>
  <c r="N747" s="1"/>
  <c r="E747"/>
  <c r="M747" s="1"/>
  <c r="AB746"/>
  <c r="AA746"/>
  <c r="Z746"/>
  <c r="Y746"/>
  <c r="E746"/>
  <c r="M746" s="1"/>
  <c r="AB745"/>
  <c r="AA745"/>
  <c r="Z745"/>
  <c r="Y745"/>
  <c r="O745"/>
  <c r="N745"/>
  <c r="E745"/>
  <c r="M745" s="1"/>
  <c r="AB744"/>
  <c r="AA744"/>
  <c r="Z744"/>
  <c r="Y744"/>
  <c r="N744"/>
  <c r="G744"/>
  <c r="G743" s="1"/>
  <c r="F744"/>
  <c r="AB743"/>
  <c r="AA743"/>
  <c r="Z743"/>
  <c r="Y743"/>
  <c r="N743"/>
  <c r="F743"/>
  <c r="AB742"/>
  <c r="AA742"/>
  <c r="Z742"/>
  <c r="Y742"/>
  <c r="O742"/>
  <c r="N742"/>
  <c r="M742"/>
  <c r="AB741"/>
  <c r="AA741"/>
  <c r="Z741"/>
  <c r="Y741"/>
  <c r="M741"/>
  <c r="G741"/>
  <c r="O741" s="1"/>
  <c r="F741"/>
  <c r="F740" s="1"/>
  <c r="E741"/>
  <c r="AB740"/>
  <c r="AA740"/>
  <c r="Z740"/>
  <c r="Y740"/>
  <c r="M740"/>
  <c r="G740"/>
  <c r="O740" s="1"/>
  <c r="E740"/>
  <c r="AB739"/>
  <c r="AA739"/>
  <c r="Z739"/>
  <c r="Y739"/>
  <c r="AB738"/>
  <c r="AA738"/>
  <c r="Z738"/>
  <c r="Y738"/>
  <c r="AB737"/>
  <c r="AA737"/>
  <c r="Z737"/>
  <c r="Y737"/>
  <c r="O737"/>
  <c r="N737"/>
  <c r="M737"/>
  <c r="AB736"/>
  <c r="AA736"/>
  <c r="Z736"/>
  <c r="Y736"/>
  <c r="O736"/>
  <c r="G736"/>
  <c r="F736"/>
  <c r="F735" s="1"/>
  <c r="N735" s="1"/>
  <c r="E736"/>
  <c r="E735" s="1"/>
  <c r="M735" s="1"/>
  <c r="AB735"/>
  <c r="AA735"/>
  <c r="Z735"/>
  <c r="Y735"/>
  <c r="G735"/>
  <c r="O735" s="1"/>
  <c r="AB734"/>
  <c r="AA734"/>
  <c r="Z734"/>
  <c r="Y734"/>
  <c r="O734"/>
  <c r="N734"/>
  <c r="M734"/>
  <c r="AB733"/>
  <c r="AA733"/>
  <c r="Z733"/>
  <c r="Y733"/>
  <c r="O733"/>
  <c r="N733"/>
  <c r="M733"/>
  <c r="AB732"/>
  <c r="AA732"/>
  <c r="Z732"/>
  <c r="Y732"/>
  <c r="G732"/>
  <c r="G731" s="1"/>
  <c r="F732"/>
  <c r="F731" s="1"/>
  <c r="E732"/>
  <c r="M732" s="1"/>
  <c r="AB731"/>
  <c r="AA731"/>
  <c r="Z731"/>
  <c r="Y731"/>
  <c r="E731"/>
  <c r="AB730"/>
  <c r="AA730"/>
  <c r="Z730"/>
  <c r="Y730"/>
  <c r="AB729"/>
  <c r="AA729"/>
  <c r="Z729"/>
  <c r="Y729"/>
  <c r="O729"/>
  <c r="N729"/>
  <c r="E729"/>
  <c r="M729" s="1"/>
  <c r="AB728"/>
  <c r="AA728"/>
  <c r="Z728"/>
  <c r="Y728"/>
  <c r="N728"/>
  <c r="G728"/>
  <c r="O728" s="1"/>
  <c r="F728"/>
  <c r="E728"/>
  <c r="E727" s="1"/>
  <c r="AB727"/>
  <c r="AA727"/>
  <c r="Z727"/>
  <c r="Y727"/>
  <c r="N727"/>
  <c r="G727"/>
  <c r="G726" s="1"/>
  <c r="F727"/>
  <c r="F726" s="1"/>
  <c r="AB726"/>
  <c r="AA726"/>
  <c r="Z726"/>
  <c r="Y726"/>
  <c r="AB725"/>
  <c r="AA725"/>
  <c r="Z725"/>
  <c r="Y725"/>
  <c r="AB724"/>
  <c r="AA724"/>
  <c r="Z724"/>
  <c r="Y724"/>
  <c r="O724"/>
  <c r="N724"/>
  <c r="M724"/>
  <c r="AB723"/>
  <c r="AA723"/>
  <c r="Z723"/>
  <c r="Y723"/>
  <c r="O723"/>
  <c r="N723"/>
  <c r="M723"/>
  <c r="AB722"/>
  <c r="AA722"/>
  <c r="Z722"/>
  <c r="Y722"/>
  <c r="O722"/>
  <c r="N722"/>
  <c r="M722"/>
  <c r="AB721"/>
  <c r="AA721"/>
  <c r="Z721"/>
  <c r="Y721"/>
  <c r="M721"/>
  <c r="G721"/>
  <c r="O721" s="1"/>
  <c r="F721"/>
  <c r="F720" s="1"/>
  <c r="E721"/>
  <c r="E720" s="1"/>
  <c r="AB720"/>
  <c r="AA720"/>
  <c r="Z720"/>
  <c r="Y720"/>
  <c r="O720"/>
  <c r="G720"/>
  <c r="G719" s="1"/>
  <c r="AB719"/>
  <c r="AA719"/>
  <c r="Z719"/>
  <c r="Y719"/>
  <c r="AB718"/>
  <c r="AA718"/>
  <c r="Z718"/>
  <c r="Y718"/>
  <c r="AB717"/>
  <c r="AA717"/>
  <c r="Z717"/>
  <c r="Y717"/>
  <c r="AB716"/>
  <c r="AA716"/>
  <c r="Z716"/>
  <c r="Y716"/>
  <c r="O716"/>
  <c r="N716"/>
  <c r="M716"/>
  <c r="AB715"/>
  <c r="AA715"/>
  <c r="Z715"/>
  <c r="Y715"/>
  <c r="M715"/>
  <c r="G715"/>
  <c r="G714" s="1"/>
  <c r="O714" s="1"/>
  <c r="F715"/>
  <c r="F714" s="1"/>
  <c r="N714" s="1"/>
  <c r="E715"/>
  <c r="AB714"/>
  <c r="AA714"/>
  <c r="Z714"/>
  <c r="Y714"/>
  <c r="E714"/>
  <c r="M714" s="1"/>
  <c r="AB713"/>
  <c r="AA713"/>
  <c r="Z713"/>
  <c r="Y713"/>
  <c r="O713"/>
  <c r="N713"/>
  <c r="M713"/>
  <c r="AB712"/>
  <c r="AA712"/>
  <c r="Z712"/>
  <c r="Y712"/>
  <c r="O712"/>
  <c r="G712"/>
  <c r="F712"/>
  <c r="F711" s="1"/>
  <c r="E712"/>
  <c r="M712" s="1"/>
  <c r="AB711"/>
  <c r="AA711"/>
  <c r="Z711"/>
  <c r="Y711"/>
  <c r="G711"/>
  <c r="O711" s="1"/>
  <c r="AB710"/>
  <c r="AA710"/>
  <c r="Z710"/>
  <c r="Y710"/>
  <c r="G710"/>
  <c r="O710" s="1"/>
  <c r="AB709"/>
  <c r="AA709"/>
  <c r="Z709"/>
  <c r="Y709"/>
  <c r="AB708"/>
  <c r="AA708"/>
  <c r="Z708"/>
  <c r="Y708"/>
  <c r="O708"/>
  <c r="N708"/>
  <c r="E708"/>
  <c r="M708" s="1"/>
  <c r="AB707"/>
  <c r="AA707"/>
  <c r="Z707"/>
  <c r="Y707"/>
  <c r="O707"/>
  <c r="G707"/>
  <c r="F707"/>
  <c r="F706" s="1"/>
  <c r="N706" s="1"/>
  <c r="AB706"/>
  <c r="AA706"/>
  <c r="Z706"/>
  <c r="Y706"/>
  <c r="G706"/>
  <c r="O706" s="1"/>
  <c r="AB705"/>
  <c r="AA705"/>
  <c r="Z705"/>
  <c r="Y705"/>
  <c r="O705"/>
  <c r="N705"/>
  <c r="E705"/>
  <c r="M705" s="1"/>
  <c r="AB704"/>
  <c r="AA704"/>
  <c r="Z704"/>
  <c r="Y704"/>
  <c r="O704"/>
  <c r="N704"/>
  <c r="M704"/>
  <c r="AB703"/>
  <c r="AA703"/>
  <c r="Z703"/>
  <c r="Y703"/>
  <c r="O703"/>
  <c r="N703"/>
  <c r="G703"/>
  <c r="F703"/>
  <c r="F702" s="1"/>
  <c r="N702" s="1"/>
  <c r="E703"/>
  <c r="E702" s="1"/>
  <c r="M702" s="1"/>
  <c r="AB702"/>
  <c r="AA702"/>
  <c r="Z702"/>
  <c r="Y702"/>
  <c r="G702"/>
  <c r="O702" s="1"/>
  <c r="AB701"/>
  <c r="AA701"/>
  <c r="Z701"/>
  <c r="Y701"/>
  <c r="O701"/>
  <c r="N701"/>
  <c r="M701"/>
  <c r="AB700"/>
  <c r="AA700"/>
  <c r="Z700"/>
  <c r="Y700"/>
  <c r="G700"/>
  <c r="O700" s="1"/>
  <c r="F700"/>
  <c r="N700" s="1"/>
  <c r="E700"/>
  <c r="M700" s="1"/>
  <c r="AB699"/>
  <c r="AA699"/>
  <c r="Z699"/>
  <c r="Y699"/>
  <c r="O699"/>
  <c r="N699"/>
  <c r="M699"/>
  <c r="AB698"/>
  <c r="AA698"/>
  <c r="Z698"/>
  <c r="Y698"/>
  <c r="O698"/>
  <c r="G698"/>
  <c r="F698"/>
  <c r="F697" s="1"/>
  <c r="E698"/>
  <c r="E697" s="1"/>
  <c r="AB697"/>
  <c r="AA697"/>
  <c r="Z697"/>
  <c r="Y697"/>
  <c r="G697"/>
  <c r="G696" s="1"/>
  <c r="O696" s="1"/>
  <c r="AB696"/>
  <c r="AA696"/>
  <c r="Z696"/>
  <c r="Y696"/>
  <c r="AB695"/>
  <c r="AA695"/>
  <c r="Z695"/>
  <c r="Y695"/>
  <c r="O695"/>
  <c r="N695"/>
  <c r="M695"/>
  <c r="AB694"/>
  <c r="AA694"/>
  <c r="Z694"/>
  <c r="Y694"/>
  <c r="O694"/>
  <c r="G694"/>
  <c r="F694"/>
  <c r="F691" s="1"/>
  <c r="N691" s="1"/>
  <c r="E694"/>
  <c r="M694" s="1"/>
  <c r="AB693"/>
  <c r="AA693"/>
  <c r="Z693"/>
  <c r="Y693"/>
  <c r="O693"/>
  <c r="N693"/>
  <c r="M693"/>
  <c r="AB692"/>
  <c r="AA692"/>
  <c r="Z692"/>
  <c r="Y692"/>
  <c r="G692"/>
  <c r="G691" s="1"/>
  <c r="O691" s="1"/>
  <c r="F692"/>
  <c r="N692" s="1"/>
  <c r="E692"/>
  <c r="M692" s="1"/>
  <c r="AB691"/>
  <c r="AA691"/>
  <c r="Z691"/>
  <c r="Y691"/>
  <c r="AB690"/>
  <c r="AA690"/>
  <c r="Z690"/>
  <c r="Y690"/>
  <c r="O690"/>
  <c r="N690"/>
  <c r="M690"/>
  <c r="AB689"/>
  <c r="AA689"/>
  <c r="Z689"/>
  <c r="Y689"/>
  <c r="O689"/>
  <c r="G689"/>
  <c r="G688" s="1"/>
  <c r="O688" s="1"/>
  <c r="F689"/>
  <c r="F688" s="1"/>
  <c r="N688" s="1"/>
  <c r="E689"/>
  <c r="E688" s="1"/>
  <c r="M688" s="1"/>
  <c r="AB688"/>
  <c r="AA688"/>
  <c r="Z688"/>
  <c r="Y688"/>
  <c r="AB687"/>
  <c r="AA687"/>
  <c r="Z687"/>
  <c r="Y687"/>
  <c r="O687"/>
  <c r="N687"/>
  <c r="M687"/>
  <c r="AB686"/>
  <c r="AA686"/>
  <c r="Z686"/>
  <c r="Y686"/>
  <c r="N686"/>
  <c r="G686"/>
  <c r="O686" s="1"/>
  <c r="F686"/>
  <c r="E686"/>
  <c r="M686" s="1"/>
  <c r="AB685"/>
  <c r="AA685"/>
  <c r="Z685"/>
  <c r="Y685"/>
  <c r="O685"/>
  <c r="N685"/>
  <c r="M685"/>
  <c r="AB684"/>
  <c r="AA684"/>
  <c r="Z684"/>
  <c r="Y684"/>
  <c r="G684"/>
  <c r="O684" s="1"/>
  <c r="F684"/>
  <c r="N684" s="1"/>
  <c r="E684"/>
  <c r="M684" s="1"/>
  <c r="AB683"/>
  <c r="AA683"/>
  <c r="Z683"/>
  <c r="Y683"/>
  <c r="O683"/>
  <c r="N683"/>
  <c r="M683"/>
  <c r="AB682"/>
  <c r="AA682"/>
  <c r="Z682"/>
  <c r="Y682"/>
  <c r="G682"/>
  <c r="O682" s="1"/>
  <c r="F682"/>
  <c r="N682" s="1"/>
  <c r="E682"/>
  <c r="M682" s="1"/>
  <c r="AB681"/>
  <c r="AA681"/>
  <c r="Z681"/>
  <c r="Y681"/>
  <c r="O681"/>
  <c r="N681"/>
  <c r="M681"/>
  <c r="AB680"/>
  <c r="AA680"/>
  <c r="Z680"/>
  <c r="Y680"/>
  <c r="N680"/>
  <c r="G680"/>
  <c r="O680" s="1"/>
  <c r="F680"/>
  <c r="E680"/>
  <c r="M680" s="1"/>
  <c r="AB679"/>
  <c r="AA679"/>
  <c r="Z679"/>
  <c r="Y679"/>
  <c r="O679"/>
  <c r="N679"/>
  <c r="M679"/>
  <c r="AB678"/>
  <c r="AA678"/>
  <c r="Z678"/>
  <c r="Y678"/>
  <c r="O678"/>
  <c r="G678"/>
  <c r="F678"/>
  <c r="N678" s="1"/>
  <c r="E678"/>
  <c r="AB677"/>
  <c r="AA677"/>
  <c r="Z677"/>
  <c r="Y677"/>
  <c r="O677"/>
  <c r="N677"/>
  <c r="M677"/>
  <c r="AB676"/>
  <c r="AA676"/>
  <c r="Z676"/>
  <c r="Y676"/>
  <c r="O676"/>
  <c r="G676"/>
  <c r="G675" s="1"/>
  <c r="O675" s="1"/>
  <c r="F676"/>
  <c r="E676"/>
  <c r="M676" s="1"/>
  <c r="AB675"/>
  <c r="AA675"/>
  <c r="Z675"/>
  <c r="Y675"/>
  <c r="AB674"/>
  <c r="AA674"/>
  <c r="Z674"/>
  <c r="Y674"/>
  <c r="O674"/>
  <c r="G674"/>
  <c r="G673" s="1"/>
  <c r="O673" s="1"/>
  <c r="F674"/>
  <c r="F673" s="1"/>
  <c r="N673" s="1"/>
  <c r="E674"/>
  <c r="M674" s="1"/>
  <c r="AB673"/>
  <c r="AA673"/>
  <c r="Z673"/>
  <c r="Y673"/>
  <c r="AB672"/>
  <c r="AA672"/>
  <c r="Z672"/>
  <c r="Y672"/>
  <c r="O672"/>
  <c r="N672"/>
  <c r="M672"/>
  <c r="AB671"/>
  <c r="AA671"/>
  <c r="Z671"/>
  <c r="Y671"/>
  <c r="G671"/>
  <c r="O671" s="1"/>
  <c r="F671"/>
  <c r="N671" s="1"/>
  <c r="E671"/>
  <c r="M671" s="1"/>
  <c r="AB670"/>
  <c r="AA670"/>
  <c r="Z670"/>
  <c r="Y670"/>
  <c r="G670"/>
  <c r="G669" s="1"/>
  <c r="O669" s="1"/>
  <c r="F670"/>
  <c r="N670" s="1"/>
  <c r="E670"/>
  <c r="M670" s="1"/>
  <c r="AB669"/>
  <c r="AA669"/>
  <c r="Z669"/>
  <c r="Y669"/>
  <c r="F669"/>
  <c r="N669" s="1"/>
  <c r="E669"/>
  <c r="M669" s="1"/>
  <c r="AB668"/>
  <c r="AA668"/>
  <c r="Z668"/>
  <c r="Y668"/>
  <c r="G668"/>
  <c r="G667" s="1"/>
  <c r="F668"/>
  <c r="N668" s="1"/>
  <c r="E668"/>
  <c r="M668" s="1"/>
  <c r="AB667"/>
  <c r="AA667"/>
  <c r="Z667"/>
  <c r="Y667"/>
  <c r="F667"/>
  <c r="N667" s="1"/>
  <c r="E667"/>
  <c r="AB666"/>
  <c r="AA666"/>
  <c r="Z666"/>
  <c r="Y666"/>
  <c r="AB665"/>
  <c r="AA665"/>
  <c r="Z665"/>
  <c r="Y665"/>
  <c r="O665"/>
  <c r="N665"/>
  <c r="M665"/>
  <c r="AB664"/>
  <c r="AA664"/>
  <c r="Z664"/>
  <c r="Y664"/>
  <c r="O664"/>
  <c r="G664"/>
  <c r="F664"/>
  <c r="N664" s="1"/>
  <c r="E664"/>
  <c r="E663" s="1"/>
  <c r="M663" s="1"/>
  <c r="AB663"/>
  <c r="AA663"/>
  <c r="Z663"/>
  <c r="Y663"/>
  <c r="G663"/>
  <c r="O663" s="1"/>
  <c r="F663"/>
  <c r="N663" s="1"/>
  <c r="AB662"/>
  <c r="AA662"/>
  <c r="Z662"/>
  <c r="Y662"/>
  <c r="O662"/>
  <c r="N662"/>
  <c r="E662"/>
  <c r="M662" s="1"/>
  <c r="AB661"/>
  <c r="AA661"/>
  <c r="Z661"/>
  <c r="Y661"/>
  <c r="G661"/>
  <c r="O661" s="1"/>
  <c r="F661"/>
  <c r="N661" s="1"/>
  <c r="AB660"/>
  <c r="AA660"/>
  <c r="Z660"/>
  <c r="Y660"/>
  <c r="G660"/>
  <c r="O660" s="1"/>
  <c r="F660"/>
  <c r="N660" s="1"/>
  <c r="AB659"/>
  <c r="AA659"/>
  <c r="Z659"/>
  <c r="Y659"/>
  <c r="O659"/>
  <c r="N659"/>
  <c r="M659"/>
  <c r="AB658"/>
  <c r="AA658"/>
  <c r="Z658"/>
  <c r="Y658"/>
  <c r="M658"/>
  <c r="G658"/>
  <c r="G657" s="1"/>
  <c r="O657" s="1"/>
  <c r="F658"/>
  <c r="N658" s="1"/>
  <c r="E658"/>
  <c r="E657" s="1"/>
  <c r="M657" s="1"/>
  <c r="AB657"/>
  <c r="AA657"/>
  <c r="Z657"/>
  <c r="Y657"/>
  <c r="N657"/>
  <c r="F657"/>
  <c r="AB656"/>
  <c r="AA656"/>
  <c r="Z656"/>
  <c r="Y656"/>
  <c r="O656"/>
  <c r="N656"/>
  <c r="M656"/>
  <c r="AB655"/>
  <c r="AA655"/>
  <c r="Z655"/>
  <c r="Y655"/>
  <c r="G655"/>
  <c r="G654" s="1"/>
  <c r="O654" s="1"/>
  <c r="F655"/>
  <c r="F654" s="1"/>
  <c r="N654" s="1"/>
  <c r="E655"/>
  <c r="M655" s="1"/>
  <c r="AB654"/>
  <c r="AA654"/>
  <c r="Z654"/>
  <c r="Y654"/>
  <c r="E654"/>
  <c r="M654" s="1"/>
  <c r="AB653"/>
  <c r="AA653"/>
  <c r="Z653"/>
  <c r="Y653"/>
  <c r="O653"/>
  <c r="N653"/>
  <c r="E653"/>
  <c r="M653" s="1"/>
  <c r="AB652"/>
  <c r="AA652"/>
  <c r="Z652"/>
  <c r="Y652"/>
  <c r="G652"/>
  <c r="O652" s="1"/>
  <c r="F652"/>
  <c r="AB651"/>
  <c r="AA651"/>
  <c r="Z651"/>
  <c r="Y651"/>
  <c r="O651"/>
  <c r="N651"/>
  <c r="M651"/>
  <c r="AB650"/>
  <c r="AA650"/>
  <c r="Z650"/>
  <c r="Y650"/>
  <c r="G650"/>
  <c r="F650"/>
  <c r="N650" s="1"/>
  <c r="E650"/>
  <c r="M650" s="1"/>
  <c r="AB649"/>
  <c r="AA649"/>
  <c r="Z649"/>
  <c r="Y649"/>
  <c r="AB648"/>
  <c r="AA648"/>
  <c r="Z648"/>
  <c r="Y648"/>
  <c r="AB647"/>
  <c r="AA647"/>
  <c r="Z647"/>
  <c r="Y647"/>
  <c r="AB646"/>
  <c r="AA646"/>
  <c r="Z646"/>
  <c r="Y646"/>
  <c r="AB645"/>
  <c r="AA645"/>
  <c r="Z645"/>
  <c r="Y645"/>
  <c r="O645"/>
  <c r="N645"/>
  <c r="M645"/>
  <c r="AB644"/>
  <c r="AA644"/>
  <c r="Z644"/>
  <c r="Y644"/>
  <c r="N644"/>
  <c r="G644"/>
  <c r="O644" s="1"/>
  <c r="F644"/>
  <c r="E644"/>
  <c r="E643" s="1"/>
  <c r="M643" s="1"/>
  <c r="AB643"/>
  <c r="AA643"/>
  <c r="Z643"/>
  <c r="Y643"/>
  <c r="O643"/>
  <c r="G643"/>
  <c r="F643"/>
  <c r="N643" s="1"/>
  <c r="AB642"/>
  <c r="AA642"/>
  <c r="Z642"/>
  <c r="Y642"/>
  <c r="O642"/>
  <c r="N642"/>
  <c r="M642"/>
  <c r="AB641"/>
  <c r="AA641"/>
  <c r="Z641"/>
  <c r="Y641"/>
  <c r="O641"/>
  <c r="N641"/>
  <c r="M641"/>
  <c r="AB640"/>
  <c r="AA640"/>
  <c r="Z640"/>
  <c r="Y640"/>
  <c r="G640"/>
  <c r="O640" s="1"/>
  <c r="F640"/>
  <c r="N640" s="1"/>
  <c r="E640"/>
  <c r="M640" s="1"/>
  <c r="AB639"/>
  <c r="AA639"/>
  <c r="Z639"/>
  <c r="Y639"/>
  <c r="O639"/>
  <c r="N639"/>
  <c r="M639"/>
  <c r="AB638"/>
  <c r="AA638"/>
  <c r="Z638"/>
  <c r="Y638"/>
  <c r="G638"/>
  <c r="O638" s="1"/>
  <c r="F638"/>
  <c r="N638" s="1"/>
  <c r="E638"/>
  <c r="M638" s="1"/>
  <c r="AB637"/>
  <c r="AA637"/>
  <c r="Z637"/>
  <c r="Y637"/>
  <c r="O637"/>
  <c r="N637"/>
  <c r="M637"/>
  <c r="AB636"/>
  <c r="AA636"/>
  <c r="Z636"/>
  <c r="Y636"/>
  <c r="N636"/>
  <c r="G636"/>
  <c r="O636" s="1"/>
  <c r="F636"/>
  <c r="E636"/>
  <c r="M636" s="1"/>
  <c r="AB635"/>
  <c r="AA635"/>
  <c r="Z635"/>
  <c r="Y635"/>
  <c r="O635"/>
  <c r="N635"/>
  <c r="M635"/>
  <c r="AB634"/>
  <c r="AA634"/>
  <c r="Z634"/>
  <c r="Y634"/>
  <c r="O634"/>
  <c r="G634"/>
  <c r="F634"/>
  <c r="N634" s="1"/>
  <c r="E634"/>
  <c r="E631" s="1"/>
  <c r="AB633"/>
  <c r="AA633"/>
  <c r="Z633"/>
  <c r="Y633"/>
  <c r="O633"/>
  <c r="N633"/>
  <c r="M633"/>
  <c r="AB632"/>
  <c r="AA632"/>
  <c r="Z632"/>
  <c r="Y632"/>
  <c r="O632"/>
  <c r="G632"/>
  <c r="G631" s="1"/>
  <c r="F632"/>
  <c r="E632"/>
  <c r="M632" s="1"/>
  <c r="AB631"/>
  <c r="AA631"/>
  <c r="Z631"/>
  <c r="Y631"/>
  <c r="AB630"/>
  <c r="AA630"/>
  <c r="Z630"/>
  <c r="Y630"/>
  <c r="AB629"/>
  <c r="AA629"/>
  <c r="Z629"/>
  <c r="Y629"/>
  <c r="O629"/>
  <c r="N629"/>
  <c r="M629"/>
  <c r="AB628"/>
  <c r="AA628"/>
  <c r="Z628"/>
  <c r="Y628"/>
  <c r="M628"/>
  <c r="G628"/>
  <c r="G627" s="1"/>
  <c r="F628"/>
  <c r="N628" s="1"/>
  <c r="E628"/>
  <c r="E627" s="1"/>
  <c r="E626" s="1"/>
  <c r="M626" s="1"/>
  <c r="AB627"/>
  <c r="AA627"/>
  <c r="Z627"/>
  <c r="Y627"/>
  <c r="F627"/>
  <c r="F626" s="1"/>
  <c r="N626" s="1"/>
  <c r="AB626"/>
  <c r="AA626"/>
  <c r="Z626"/>
  <c r="Y626"/>
  <c r="AB625"/>
  <c r="AA625"/>
  <c r="Z625"/>
  <c r="Y625"/>
  <c r="O625"/>
  <c r="N625"/>
  <c r="M625"/>
  <c r="E625"/>
  <c r="AB624"/>
  <c r="AA624"/>
  <c r="Z624"/>
  <c r="Y624"/>
  <c r="O624"/>
  <c r="N624"/>
  <c r="M624"/>
  <c r="E624"/>
  <c r="E623" s="1"/>
  <c r="E622" s="1"/>
  <c r="M622" s="1"/>
  <c r="AB623"/>
  <c r="AA623"/>
  <c r="Z623"/>
  <c r="Y623"/>
  <c r="N623"/>
  <c r="G623"/>
  <c r="O623" s="1"/>
  <c r="F623"/>
  <c r="F622" s="1"/>
  <c r="N622" s="1"/>
  <c r="AB622"/>
  <c r="AA622"/>
  <c r="Z622"/>
  <c r="Y622"/>
  <c r="AB621"/>
  <c r="AA621"/>
  <c r="Z621"/>
  <c r="Y621"/>
  <c r="O621"/>
  <c r="N621"/>
  <c r="M621"/>
  <c r="AB620"/>
  <c r="AA620"/>
  <c r="Z620"/>
  <c r="Y620"/>
  <c r="O620"/>
  <c r="N620"/>
  <c r="G620"/>
  <c r="F620"/>
  <c r="E620"/>
  <c r="M620" s="1"/>
  <c r="AB619"/>
  <c r="AA619"/>
  <c r="Z619"/>
  <c r="Y619"/>
  <c r="O619"/>
  <c r="N619"/>
  <c r="E619"/>
  <c r="M619" s="1"/>
  <c r="AB618"/>
  <c r="AA618"/>
  <c r="Z618"/>
  <c r="Y618"/>
  <c r="O618"/>
  <c r="G618"/>
  <c r="G617" s="1"/>
  <c r="O617" s="1"/>
  <c r="F618"/>
  <c r="AB617"/>
  <c r="AA617"/>
  <c r="Z617"/>
  <c r="Y617"/>
  <c r="AB616"/>
  <c r="AA616"/>
  <c r="Z616"/>
  <c r="Y616"/>
  <c r="O616"/>
  <c r="N616"/>
  <c r="M616"/>
  <c r="AB615"/>
  <c r="AA615"/>
  <c r="Z615"/>
  <c r="Y615"/>
  <c r="N615"/>
  <c r="G615"/>
  <c r="O615" s="1"/>
  <c r="F615"/>
  <c r="E615"/>
  <c r="M615" s="1"/>
  <c r="AB614"/>
  <c r="AA614"/>
  <c r="Z614"/>
  <c r="Y614"/>
  <c r="N614"/>
  <c r="M614"/>
  <c r="G614"/>
  <c r="G613" s="1"/>
  <c r="F614"/>
  <c r="E614"/>
  <c r="E613" s="1"/>
  <c r="E612" s="1"/>
  <c r="M612" s="1"/>
  <c r="AB613"/>
  <c r="AA613"/>
  <c r="Z613"/>
  <c r="Y613"/>
  <c r="N613"/>
  <c r="F613"/>
  <c r="F612" s="1"/>
  <c r="N612" s="1"/>
  <c r="AB612"/>
  <c r="AA612"/>
  <c r="Z612"/>
  <c r="Y612"/>
  <c r="AB611"/>
  <c r="AA611"/>
  <c r="Z611"/>
  <c r="Y611"/>
  <c r="O611"/>
  <c r="N611"/>
  <c r="G611"/>
  <c r="F611"/>
  <c r="F610" s="1"/>
  <c r="E611"/>
  <c r="E610" s="1"/>
  <c r="AB610"/>
  <c r="AA610"/>
  <c r="Z610"/>
  <c r="Y610"/>
  <c r="G610"/>
  <c r="G609" s="1"/>
  <c r="O609" s="1"/>
  <c r="AB609"/>
  <c r="AA609"/>
  <c r="Z609"/>
  <c r="Y609"/>
  <c r="AB608"/>
  <c r="AA608"/>
  <c r="Z608"/>
  <c r="Y608"/>
  <c r="M608"/>
  <c r="G608"/>
  <c r="G607" s="1"/>
  <c r="O607" s="1"/>
  <c r="F608"/>
  <c r="F607" s="1"/>
  <c r="N607" s="1"/>
  <c r="E608"/>
  <c r="AB607"/>
  <c r="AA607"/>
  <c r="Z607"/>
  <c r="Y607"/>
  <c r="E607"/>
  <c r="M607" s="1"/>
  <c r="AB606"/>
  <c r="AA606"/>
  <c r="Z606"/>
  <c r="Y606"/>
  <c r="G606"/>
  <c r="G605" s="1"/>
  <c r="F606"/>
  <c r="F605" s="1"/>
  <c r="E606"/>
  <c r="M606" s="1"/>
  <c r="AB605"/>
  <c r="AA605"/>
  <c r="Z605"/>
  <c r="Y605"/>
  <c r="AB604"/>
  <c r="AA604"/>
  <c r="Z604"/>
  <c r="Y604"/>
  <c r="AB603"/>
  <c r="AA603"/>
  <c r="Z603"/>
  <c r="Y603"/>
  <c r="O603"/>
  <c r="N603"/>
  <c r="M603"/>
  <c r="AB602"/>
  <c r="AA602"/>
  <c r="Z602"/>
  <c r="Y602"/>
  <c r="O602"/>
  <c r="N602"/>
  <c r="M602"/>
  <c r="AB601"/>
  <c r="AA601"/>
  <c r="Z601"/>
  <c r="Y601"/>
  <c r="G601"/>
  <c r="G600" s="1"/>
  <c r="F601"/>
  <c r="N601" s="1"/>
  <c r="E601"/>
  <c r="M601" s="1"/>
  <c r="AB600"/>
  <c r="AA600"/>
  <c r="Z600"/>
  <c r="Y600"/>
  <c r="E600"/>
  <c r="AB599"/>
  <c r="AA599"/>
  <c r="Z599"/>
  <c r="Y599"/>
  <c r="AB598"/>
  <c r="AA598"/>
  <c r="Z598"/>
  <c r="Y598"/>
  <c r="AB597"/>
  <c r="AA597"/>
  <c r="Z597"/>
  <c r="Y597"/>
  <c r="AB596"/>
  <c r="AA596"/>
  <c r="Z596"/>
  <c r="Y596"/>
  <c r="O596"/>
  <c r="N596"/>
  <c r="M596"/>
  <c r="AB595"/>
  <c r="AA595"/>
  <c r="Z595"/>
  <c r="Y595"/>
  <c r="O595"/>
  <c r="N595"/>
  <c r="E595"/>
  <c r="M595" s="1"/>
  <c r="AB594"/>
  <c r="AA594"/>
  <c r="Z594"/>
  <c r="Y594"/>
  <c r="O594"/>
  <c r="N594"/>
  <c r="E594"/>
  <c r="M594" s="1"/>
  <c r="AB593"/>
  <c r="AA593"/>
  <c r="Z593"/>
  <c r="Y593"/>
  <c r="O593"/>
  <c r="N593"/>
  <c r="M593"/>
  <c r="AB592"/>
  <c r="AA592"/>
  <c r="Z592"/>
  <c r="Y592"/>
  <c r="O592"/>
  <c r="N592"/>
  <c r="M592"/>
  <c r="AB591"/>
  <c r="AA591"/>
  <c r="Z591"/>
  <c r="Y591"/>
  <c r="O591"/>
  <c r="N591"/>
  <c r="M591"/>
  <c r="AB590"/>
  <c r="AA590"/>
  <c r="Z590"/>
  <c r="Y590"/>
  <c r="O590"/>
  <c r="N590"/>
  <c r="M590"/>
  <c r="AB589"/>
  <c r="AA589"/>
  <c r="Z589"/>
  <c r="Y589"/>
  <c r="O589"/>
  <c r="N589"/>
  <c r="E589"/>
  <c r="M589" s="1"/>
  <c r="AB588"/>
  <c r="AA588"/>
  <c r="Z588"/>
  <c r="Y588"/>
  <c r="O588"/>
  <c r="N588"/>
  <c r="E588"/>
  <c r="M588" s="1"/>
  <c r="AB587"/>
  <c r="AA587"/>
  <c r="Z587"/>
  <c r="Y587"/>
  <c r="O587"/>
  <c r="N587"/>
  <c r="E587"/>
  <c r="M587" s="1"/>
  <c r="AB586"/>
  <c r="AA586"/>
  <c r="Z586"/>
  <c r="Y586"/>
  <c r="O586"/>
  <c r="N586"/>
  <c r="E586"/>
  <c r="M586" s="1"/>
  <c r="AB585"/>
  <c r="AA585"/>
  <c r="Z585"/>
  <c r="Y585"/>
  <c r="O585"/>
  <c r="N585"/>
  <c r="E585"/>
  <c r="M585" s="1"/>
  <c r="AB584"/>
  <c r="AA584"/>
  <c r="Z584"/>
  <c r="Y584"/>
  <c r="O584"/>
  <c r="N584"/>
  <c r="M584"/>
  <c r="AB583"/>
  <c r="AA583"/>
  <c r="Z583"/>
  <c r="Y583"/>
  <c r="N583"/>
  <c r="G583"/>
  <c r="G582" s="1"/>
  <c r="O582" s="1"/>
  <c r="F583"/>
  <c r="F582" s="1"/>
  <c r="N582" s="1"/>
  <c r="E583"/>
  <c r="M583" s="1"/>
  <c r="AB582"/>
  <c r="AA582"/>
  <c r="Z582"/>
  <c r="Y582"/>
  <c r="E582"/>
  <c r="M582" s="1"/>
  <c r="AB581"/>
  <c r="AA581"/>
  <c r="Z581"/>
  <c r="Y581"/>
  <c r="O581"/>
  <c r="N581"/>
  <c r="M581"/>
  <c r="AB580"/>
  <c r="AA580"/>
  <c r="Z580"/>
  <c r="Y580"/>
  <c r="O580"/>
  <c r="G580"/>
  <c r="F580"/>
  <c r="N580" s="1"/>
  <c r="E580"/>
  <c r="M580" s="1"/>
  <c r="AB579"/>
  <c r="AA579"/>
  <c r="Z579"/>
  <c r="Y579"/>
  <c r="O579"/>
  <c r="N579"/>
  <c r="M579"/>
  <c r="AB578"/>
  <c r="AA578"/>
  <c r="Z578"/>
  <c r="Y578"/>
  <c r="N578"/>
  <c r="G578"/>
  <c r="G577" s="1"/>
  <c r="O577" s="1"/>
  <c r="F578"/>
  <c r="E578"/>
  <c r="M578" s="1"/>
  <c r="AB577"/>
  <c r="AA577"/>
  <c r="Z577"/>
  <c r="Y577"/>
  <c r="E577"/>
  <c r="M577" s="1"/>
  <c r="AB576"/>
  <c r="AA576"/>
  <c r="Z576"/>
  <c r="Y576"/>
  <c r="O576"/>
  <c r="N576"/>
  <c r="M576"/>
  <c r="AB575"/>
  <c r="AA575"/>
  <c r="Z575"/>
  <c r="Y575"/>
  <c r="O575"/>
  <c r="G575"/>
  <c r="F575"/>
  <c r="N575" s="1"/>
  <c r="E575"/>
  <c r="M575" s="1"/>
  <c r="AB574"/>
  <c r="AA574"/>
  <c r="Z574"/>
  <c r="Y574"/>
  <c r="O574"/>
  <c r="N574"/>
  <c r="M574"/>
  <c r="AB573"/>
  <c r="AA573"/>
  <c r="Z573"/>
  <c r="Y573"/>
  <c r="N573"/>
  <c r="G573"/>
  <c r="G572" s="1"/>
  <c r="F573"/>
  <c r="E573"/>
  <c r="M573" s="1"/>
  <c r="AB572"/>
  <c r="AA572"/>
  <c r="Z572"/>
  <c r="Y572"/>
  <c r="E572"/>
  <c r="E571" s="1"/>
  <c r="AB571"/>
  <c r="AA571"/>
  <c r="Z571"/>
  <c r="Y571"/>
  <c r="AB570"/>
  <c r="AA570"/>
  <c r="Z570"/>
  <c r="Y570"/>
  <c r="AB569"/>
  <c r="AA569"/>
  <c r="Z569"/>
  <c r="Y569"/>
  <c r="O569"/>
  <c r="N569"/>
  <c r="M569"/>
  <c r="AB568"/>
  <c r="AA568"/>
  <c r="Z568"/>
  <c r="Y568"/>
  <c r="O568"/>
  <c r="G568"/>
  <c r="F568"/>
  <c r="F567" s="1"/>
  <c r="N567" s="1"/>
  <c r="E568"/>
  <c r="E567" s="1"/>
  <c r="M567" s="1"/>
  <c r="AB567"/>
  <c r="AA567"/>
  <c r="Z567"/>
  <c r="Y567"/>
  <c r="O567"/>
  <c r="G567"/>
  <c r="AB566"/>
  <c r="AA566"/>
  <c r="Z566"/>
  <c r="Y566"/>
  <c r="O566"/>
  <c r="N566"/>
  <c r="M566"/>
  <c r="AB565"/>
  <c r="AA565"/>
  <c r="Z565"/>
  <c r="Y565"/>
  <c r="O565"/>
  <c r="N565"/>
  <c r="M565"/>
  <c r="AB564"/>
  <c r="AA564"/>
  <c r="Z564"/>
  <c r="Y564"/>
  <c r="O564"/>
  <c r="N564"/>
  <c r="M564"/>
  <c r="AB563"/>
  <c r="AA563"/>
  <c r="Z563"/>
  <c r="Y563"/>
  <c r="O563"/>
  <c r="N563"/>
  <c r="M563"/>
  <c r="AB562"/>
  <c r="AA562"/>
  <c r="Z562"/>
  <c r="Y562"/>
  <c r="O562"/>
  <c r="M562"/>
  <c r="G562"/>
  <c r="F562"/>
  <c r="N562" s="1"/>
  <c r="E562"/>
  <c r="AB561"/>
  <c r="AA561"/>
  <c r="Z561"/>
  <c r="Y561"/>
  <c r="O561"/>
  <c r="N561"/>
  <c r="M561"/>
  <c r="AB560"/>
  <c r="AA560"/>
  <c r="Z560"/>
  <c r="Y560"/>
  <c r="N560"/>
  <c r="G560"/>
  <c r="O560" s="1"/>
  <c r="F560"/>
  <c r="E560"/>
  <c r="M560" s="1"/>
  <c r="AB559"/>
  <c r="AA559"/>
  <c r="Z559"/>
  <c r="Y559"/>
  <c r="O559"/>
  <c r="N559"/>
  <c r="M559"/>
  <c r="AB558"/>
  <c r="AA558"/>
  <c r="Z558"/>
  <c r="Y558"/>
  <c r="O558"/>
  <c r="N558"/>
  <c r="M558"/>
  <c r="AB557"/>
  <c r="AA557"/>
  <c r="Z557"/>
  <c r="Y557"/>
  <c r="G557"/>
  <c r="F557"/>
  <c r="F556" s="1"/>
  <c r="E557"/>
  <c r="M557" s="1"/>
  <c r="AB556"/>
  <c r="AA556"/>
  <c r="Z556"/>
  <c r="Y556"/>
  <c r="E556"/>
  <c r="E555" s="1"/>
  <c r="M555" s="1"/>
  <c r="AB555"/>
  <c r="AA555"/>
  <c r="Z555"/>
  <c r="Y555"/>
  <c r="AB554"/>
  <c r="AA554"/>
  <c r="Z554"/>
  <c r="Y554"/>
  <c r="O554"/>
  <c r="N554"/>
  <c r="E554"/>
  <c r="M554" s="1"/>
  <c r="AB553"/>
  <c r="AA553"/>
  <c r="Z553"/>
  <c r="Y553"/>
  <c r="N553"/>
  <c r="G553"/>
  <c r="O553" s="1"/>
  <c r="F553"/>
  <c r="E553"/>
  <c r="AB552"/>
  <c r="AA552"/>
  <c r="Z552"/>
  <c r="Y552"/>
  <c r="N552"/>
  <c r="G552"/>
  <c r="O552" s="1"/>
  <c r="F552"/>
  <c r="AB551"/>
  <c r="AA551"/>
  <c r="Z551"/>
  <c r="Y551"/>
  <c r="O551"/>
  <c r="N551"/>
  <c r="M551"/>
  <c r="AB550"/>
  <c r="AA550"/>
  <c r="Z550"/>
  <c r="Y550"/>
  <c r="M550"/>
  <c r="G550"/>
  <c r="G549" s="1"/>
  <c r="O549" s="1"/>
  <c r="F550"/>
  <c r="N550" s="1"/>
  <c r="E550"/>
  <c r="AB549"/>
  <c r="AA549"/>
  <c r="Z549"/>
  <c r="Y549"/>
  <c r="M549"/>
  <c r="F549"/>
  <c r="N549" s="1"/>
  <c r="E549"/>
  <c r="AB548"/>
  <c r="AA548"/>
  <c r="Z548"/>
  <c r="Y548"/>
  <c r="O548"/>
  <c r="N548"/>
  <c r="M548"/>
  <c r="AB547"/>
  <c r="AA547"/>
  <c r="Z547"/>
  <c r="Y547"/>
  <c r="G547"/>
  <c r="F547"/>
  <c r="F546" s="1"/>
  <c r="N546" s="1"/>
  <c r="E547"/>
  <c r="M547" s="1"/>
  <c r="AB546"/>
  <c r="AA546"/>
  <c r="Z546"/>
  <c r="Y546"/>
  <c r="E546"/>
  <c r="M546" s="1"/>
  <c r="AB545"/>
  <c r="AA545"/>
  <c r="Z545"/>
  <c r="Y545"/>
  <c r="O545"/>
  <c r="N545"/>
  <c r="M545"/>
  <c r="AB544"/>
  <c r="AA544"/>
  <c r="Z544"/>
  <c r="Y544"/>
  <c r="M544"/>
  <c r="G544"/>
  <c r="G543" s="1"/>
  <c r="F544"/>
  <c r="E544"/>
  <c r="E543" s="1"/>
  <c r="M543" s="1"/>
  <c r="AB543"/>
  <c r="AA543"/>
  <c r="Z543"/>
  <c r="Y543"/>
  <c r="AB542"/>
  <c r="AA542"/>
  <c r="Z542"/>
  <c r="Y542"/>
  <c r="AB541"/>
  <c r="AA541"/>
  <c r="Z541"/>
  <c r="Y541"/>
  <c r="O541"/>
  <c r="N541"/>
  <c r="M541"/>
  <c r="AB540"/>
  <c r="AA540"/>
  <c r="Z540"/>
  <c r="Y540"/>
  <c r="G540"/>
  <c r="F540"/>
  <c r="F539" s="1"/>
  <c r="N539" s="1"/>
  <c r="E540"/>
  <c r="M540" s="1"/>
  <c r="AB539"/>
  <c r="AA539"/>
  <c r="Z539"/>
  <c r="Y539"/>
  <c r="E539"/>
  <c r="M539" s="1"/>
  <c r="AB538"/>
  <c r="AA538"/>
  <c r="Z538"/>
  <c r="Y538"/>
  <c r="O538"/>
  <c r="N538"/>
  <c r="E538"/>
  <c r="AB537"/>
  <c r="AA537"/>
  <c r="Z537"/>
  <c r="Y537"/>
  <c r="N537"/>
  <c r="G537"/>
  <c r="F537"/>
  <c r="F536" s="1"/>
  <c r="N536" s="1"/>
  <c r="AB536"/>
  <c r="AA536"/>
  <c r="Z536"/>
  <c r="Y536"/>
  <c r="AB535"/>
  <c r="AA535"/>
  <c r="Z535"/>
  <c r="Y535"/>
  <c r="O535"/>
  <c r="N535"/>
  <c r="M535"/>
  <c r="AB534"/>
  <c r="AA534"/>
  <c r="Z534"/>
  <c r="Y534"/>
  <c r="O534"/>
  <c r="N534"/>
  <c r="M534"/>
  <c r="AB533"/>
  <c r="AA533"/>
  <c r="Z533"/>
  <c r="Y533"/>
  <c r="N533"/>
  <c r="G533"/>
  <c r="O533" s="1"/>
  <c r="F533"/>
  <c r="E533"/>
  <c r="AB532"/>
  <c r="AA532"/>
  <c r="Z532"/>
  <c r="Y532"/>
  <c r="N532"/>
  <c r="G532"/>
  <c r="O532" s="1"/>
  <c r="F532"/>
  <c r="AB531"/>
  <c r="AA531"/>
  <c r="Z531"/>
  <c r="Y531"/>
  <c r="O531"/>
  <c r="N531"/>
  <c r="E531"/>
  <c r="M531" s="1"/>
  <c r="AB530"/>
  <c r="AA530"/>
  <c r="Z530"/>
  <c r="Y530"/>
  <c r="G530"/>
  <c r="O530" s="1"/>
  <c r="F530"/>
  <c r="N530" s="1"/>
  <c r="E530"/>
  <c r="AB529"/>
  <c r="AA529"/>
  <c r="Z529"/>
  <c r="Y529"/>
  <c r="G529"/>
  <c r="O529" s="1"/>
  <c r="F529"/>
  <c r="N529" s="1"/>
  <c r="AB528"/>
  <c r="AA528"/>
  <c r="Z528"/>
  <c r="Y528"/>
  <c r="O528"/>
  <c r="N528"/>
  <c r="M528"/>
  <c r="AB527"/>
  <c r="AA527"/>
  <c r="Z527"/>
  <c r="Y527"/>
  <c r="O527"/>
  <c r="M527"/>
  <c r="G527"/>
  <c r="G526" s="1"/>
  <c r="F527"/>
  <c r="N527" s="1"/>
  <c r="E527"/>
  <c r="AB526"/>
  <c r="AA526"/>
  <c r="Z526"/>
  <c r="Y526"/>
  <c r="O526"/>
  <c r="F526"/>
  <c r="E526"/>
  <c r="M526" s="1"/>
  <c r="AB525"/>
  <c r="AA525"/>
  <c r="Z525"/>
  <c r="Y525"/>
  <c r="AB524"/>
  <c r="AA524"/>
  <c r="Z524"/>
  <c r="Y524"/>
  <c r="AB523"/>
  <c r="AA523"/>
  <c r="Z523"/>
  <c r="Y523"/>
  <c r="O523"/>
  <c r="N523"/>
  <c r="M523"/>
  <c r="AB522"/>
  <c r="AA522"/>
  <c r="Z522"/>
  <c r="Y522"/>
  <c r="N522"/>
  <c r="G522"/>
  <c r="F522"/>
  <c r="F521" s="1"/>
  <c r="N521" s="1"/>
  <c r="E522"/>
  <c r="M522" s="1"/>
  <c r="AB521"/>
  <c r="AA521"/>
  <c r="Z521"/>
  <c r="Y521"/>
  <c r="E521"/>
  <c r="M521" s="1"/>
  <c r="AB520"/>
  <c r="AA520"/>
  <c r="Z520"/>
  <c r="Y520"/>
  <c r="O520"/>
  <c r="N520"/>
  <c r="E520"/>
  <c r="AB519"/>
  <c r="AA519"/>
  <c r="Z519"/>
  <c r="Y519"/>
  <c r="N519"/>
  <c r="G519"/>
  <c r="O519" s="1"/>
  <c r="F519"/>
  <c r="AB518"/>
  <c r="AA518"/>
  <c r="Z518"/>
  <c r="Y518"/>
  <c r="O518"/>
  <c r="N518"/>
  <c r="E518"/>
  <c r="M518" s="1"/>
  <c r="AB517"/>
  <c r="AA517"/>
  <c r="Z517"/>
  <c r="Y517"/>
  <c r="G517"/>
  <c r="O517" s="1"/>
  <c r="F517"/>
  <c r="N517" s="1"/>
  <c r="E517"/>
  <c r="M517" s="1"/>
  <c r="AB516"/>
  <c r="AA516"/>
  <c r="Z516"/>
  <c r="Y516"/>
  <c r="O516"/>
  <c r="N516"/>
  <c r="M516"/>
  <c r="AB515"/>
  <c r="AA515"/>
  <c r="Z515"/>
  <c r="Y515"/>
  <c r="G515"/>
  <c r="O515" s="1"/>
  <c r="F515"/>
  <c r="N515" s="1"/>
  <c r="E515"/>
  <c r="M515" s="1"/>
  <c r="AB514"/>
  <c r="AA514"/>
  <c r="Z514"/>
  <c r="Y514"/>
  <c r="O514"/>
  <c r="N514"/>
  <c r="M514"/>
  <c r="AB513"/>
  <c r="AA513"/>
  <c r="Z513"/>
  <c r="Y513"/>
  <c r="G513"/>
  <c r="O513" s="1"/>
  <c r="F513"/>
  <c r="N513" s="1"/>
  <c r="E513"/>
  <c r="M513" s="1"/>
  <c r="AB512"/>
  <c r="AA512"/>
  <c r="Z512"/>
  <c r="Y512"/>
  <c r="O512"/>
  <c r="N512"/>
  <c r="M512"/>
  <c r="AB511"/>
  <c r="AA511"/>
  <c r="Z511"/>
  <c r="Y511"/>
  <c r="O511"/>
  <c r="G511"/>
  <c r="G510" s="1"/>
  <c r="F511"/>
  <c r="N511" s="1"/>
  <c r="E511"/>
  <c r="M511" s="1"/>
  <c r="AB510"/>
  <c r="AA510"/>
  <c r="Z510"/>
  <c r="Y510"/>
  <c r="O510"/>
  <c r="AB509"/>
  <c r="AA509"/>
  <c r="Z509"/>
  <c r="Y509"/>
  <c r="O509"/>
  <c r="N509"/>
  <c r="M509"/>
  <c r="E509"/>
  <c r="E508" s="1"/>
  <c r="E507" s="1"/>
  <c r="M507" s="1"/>
  <c r="AB508"/>
  <c r="AA508"/>
  <c r="Z508"/>
  <c r="Y508"/>
  <c r="M508"/>
  <c r="G508"/>
  <c r="G507" s="1"/>
  <c r="O507" s="1"/>
  <c r="F508"/>
  <c r="N508" s="1"/>
  <c r="AB507"/>
  <c r="AA507"/>
  <c r="Z507"/>
  <c r="Y507"/>
  <c r="AB506"/>
  <c r="AA506"/>
  <c r="Z506"/>
  <c r="Y506"/>
  <c r="O506"/>
  <c r="N506"/>
  <c r="M506"/>
  <c r="AB505"/>
  <c r="AA505"/>
  <c r="Z505"/>
  <c r="Y505"/>
  <c r="G505"/>
  <c r="F505"/>
  <c r="F504" s="1"/>
  <c r="N504" s="1"/>
  <c r="E505"/>
  <c r="M505" s="1"/>
  <c r="AB504"/>
  <c r="AA504"/>
  <c r="Z504"/>
  <c r="Y504"/>
  <c r="AB503"/>
  <c r="AA503"/>
  <c r="Z503"/>
  <c r="Y503"/>
  <c r="O503"/>
  <c r="N503"/>
  <c r="M503"/>
  <c r="AB502"/>
  <c r="AA502"/>
  <c r="Z502"/>
  <c r="Y502"/>
  <c r="O502"/>
  <c r="N502"/>
  <c r="M502"/>
  <c r="E502"/>
  <c r="E501" s="1"/>
  <c r="M501" s="1"/>
  <c r="AB501"/>
  <c r="AA501"/>
  <c r="Z501"/>
  <c r="Y501"/>
  <c r="G501"/>
  <c r="O501" s="1"/>
  <c r="F501"/>
  <c r="N501" s="1"/>
  <c r="AB500"/>
  <c r="AA500"/>
  <c r="Z500"/>
  <c r="Y500"/>
  <c r="O500"/>
  <c r="N500"/>
  <c r="E500"/>
  <c r="E499" s="1"/>
  <c r="AB499"/>
  <c r="AA499"/>
  <c r="Z499"/>
  <c r="Y499"/>
  <c r="G499"/>
  <c r="G498" s="1"/>
  <c r="O498" s="1"/>
  <c r="F499"/>
  <c r="N499" s="1"/>
  <c r="AB498"/>
  <c r="AA498"/>
  <c r="Z498"/>
  <c r="Y498"/>
  <c r="AB497"/>
  <c r="AA497"/>
  <c r="Z497"/>
  <c r="Y497"/>
  <c r="O497"/>
  <c r="N497"/>
  <c r="M497"/>
  <c r="AB496"/>
  <c r="AA496"/>
  <c r="Z496"/>
  <c r="Y496"/>
  <c r="O496"/>
  <c r="N496"/>
  <c r="M496"/>
  <c r="AB495"/>
  <c r="AA495"/>
  <c r="Z495"/>
  <c r="Y495"/>
  <c r="O495"/>
  <c r="G495"/>
  <c r="F495"/>
  <c r="E495"/>
  <c r="E494" s="1"/>
  <c r="AB494"/>
  <c r="AA494"/>
  <c r="Z494"/>
  <c r="Y494"/>
  <c r="M494"/>
  <c r="G494"/>
  <c r="O494" s="1"/>
  <c r="AB493"/>
  <c r="AA493"/>
  <c r="Z493"/>
  <c r="Y493"/>
  <c r="O493"/>
  <c r="N493"/>
  <c r="E493"/>
  <c r="M493" s="1"/>
  <c r="AB492"/>
  <c r="AA492"/>
  <c r="Z492"/>
  <c r="Y492"/>
  <c r="G492"/>
  <c r="O492" s="1"/>
  <c r="F492"/>
  <c r="E492"/>
  <c r="E491" s="1"/>
  <c r="M491" s="1"/>
  <c r="AB491"/>
  <c r="AA491"/>
  <c r="Z491"/>
  <c r="Y491"/>
  <c r="G491"/>
  <c r="O491" s="1"/>
  <c r="AB490"/>
  <c r="AA490"/>
  <c r="Z490"/>
  <c r="Y490"/>
  <c r="G490"/>
  <c r="O490" s="1"/>
  <c r="F490"/>
  <c r="E490"/>
  <c r="M490" s="1"/>
  <c r="AB489"/>
  <c r="AA489"/>
  <c r="Z489"/>
  <c r="Y489"/>
  <c r="O489"/>
  <c r="N489"/>
  <c r="M489"/>
  <c r="AB488"/>
  <c r="AA488"/>
  <c r="Z488"/>
  <c r="Y488"/>
  <c r="G488"/>
  <c r="AB487"/>
  <c r="AA487"/>
  <c r="Z487"/>
  <c r="Y487"/>
  <c r="AB486"/>
  <c r="AA486"/>
  <c r="Z486"/>
  <c r="Y486"/>
  <c r="O486"/>
  <c r="N486"/>
  <c r="M486"/>
  <c r="AB485"/>
  <c r="AA485"/>
  <c r="Z485"/>
  <c r="Y485"/>
  <c r="O485"/>
  <c r="N485"/>
  <c r="E485"/>
  <c r="M485" s="1"/>
  <c r="AB484"/>
  <c r="AA484"/>
  <c r="Z484"/>
  <c r="Y484"/>
  <c r="O484"/>
  <c r="G484"/>
  <c r="F484"/>
  <c r="F483" s="1"/>
  <c r="N483" s="1"/>
  <c r="E484"/>
  <c r="AB483"/>
  <c r="AA483"/>
  <c r="Z483"/>
  <c r="Y483"/>
  <c r="G483"/>
  <c r="AB482"/>
  <c r="AA482"/>
  <c r="Z482"/>
  <c r="Y482"/>
  <c r="AB481"/>
  <c r="AA481"/>
  <c r="Z481"/>
  <c r="Y481"/>
  <c r="AB480"/>
  <c r="AA480"/>
  <c r="Z480"/>
  <c r="Y480"/>
  <c r="O480"/>
  <c r="N480"/>
  <c r="M480"/>
  <c r="AB479"/>
  <c r="AA479"/>
  <c r="Z479"/>
  <c r="Y479"/>
  <c r="O479"/>
  <c r="G479"/>
  <c r="F479"/>
  <c r="N479" s="1"/>
  <c r="E479"/>
  <c r="E478" s="1"/>
  <c r="M478" s="1"/>
  <c r="AB478"/>
  <c r="AA478"/>
  <c r="Z478"/>
  <c r="Y478"/>
  <c r="G478"/>
  <c r="O478" s="1"/>
  <c r="F478"/>
  <c r="N478" s="1"/>
  <c r="AB477"/>
  <c r="AA477"/>
  <c r="Z477"/>
  <c r="Y477"/>
  <c r="AB476"/>
  <c r="AA476"/>
  <c r="Z476"/>
  <c r="Y476"/>
  <c r="AB475"/>
  <c r="AA475"/>
  <c r="Z475"/>
  <c r="Y475"/>
  <c r="AB474"/>
  <c r="AA474"/>
  <c r="Z474"/>
  <c r="Y474"/>
  <c r="O474"/>
  <c r="N474"/>
  <c r="M474"/>
  <c r="AB473"/>
  <c r="AA473"/>
  <c r="Z473"/>
  <c r="Y473"/>
  <c r="O473"/>
  <c r="M473"/>
  <c r="G473"/>
  <c r="F473"/>
  <c r="N473" s="1"/>
  <c r="E473"/>
  <c r="AB472"/>
  <c r="AA472"/>
  <c r="Z472"/>
  <c r="Y472"/>
  <c r="O472"/>
  <c r="N472"/>
  <c r="M472"/>
  <c r="AB471"/>
  <c r="AA471"/>
  <c r="Z471"/>
  <c r="Y471"/>
  <c r="N471"/>
  <c r="G471"/>
  <c r="F471"/>
  <c r="E471"/>
  <c r="M471" s="1"/>
  <c r="AB470"/>
  <c r="AA470"/>
  <c r="Z470"/>
  <c r="Y470"/>
  <c r="O470"/>
  <c r="N470"/>
  <c r="M470"/>
  <c r="AB469"/>
  <c r="AA469"/>
  <c r="Z469"/>
  <c r="Y469"/>
  <c r="M469"/>
  <c r="G469"/>
  <c r="O469" s="1"/>
  <c r="F469"/>
  <c r="N469" s="1"/>
  <c r="E469"/>
  <c r="E468" s="1"/>
  <c r="M468" s="1"/>
  <c r="AB468"/>
  <c r="AA468"/>
  <c r="Z468"/>
  <c r="Y468"/>
  <c r="F468"/>
  <c r="N468" s="1"/>
  <c r="AB467"/>
  <c r="AA467"/>
  <c r="Z467"/>
  <c r="Y467"/>
  <c r="O467"/>
  <c r="N467"/>
  <c r="E467"/>
  <c r="M467" s="1"/>
  <c r="AB466"/>
  <c r="AA466"/>
  <c r="Z466"/>
  <c r="Y466"/>
  <c r="O466"/>
  <c r="G466"/>
  <c r="F466"/>
  <c r="N466" s="1"/>
  <c r="E466"/>
  <c r="M466" s="1"/>
  <c r="AB465"/>
  <c r="AA465"/>
  <c r="Z465"/>
  <c r="Y465"/>
  <c r="O465"/>
  <c r="N465"/>
  <c r="M465"/>
  <c r="AB464"/>
  <c r="AA464"/>
  <c r="Z464"/>
  <c r="Y464"/>
  <c r="N464"/>
  <c r="G464"/>
  <c r="O464" s="1"/>
  <c r="F464"/>
  <c r="E464"/>
  <c r="M464" s="1"/>
  <c r="AB463"/>
  <c r="AA463"/>
  <c r="Z463"/>
  <c r="Y463"/>
  <c r="G463"/>
  <c r="O463" s="1"/>
  <c r="AB462"/>
  <c r="AA462"/>
  <c r="Z462"/>
  <c r="Y462"/>
  <c r="AB461"/>
  <c r="AA461"/>
  <c r="Z461"/>
  <c r="Y461"/>
  <c r="AB460"/>
  <c r="AA460"/>
  <c r="Z460"/>
  <c r="Y460"/>
  <c r="O460"/>
  <c r="N460"/>
  <c r="M460"/>
  <c r="AB459"/>
  <c r="AA459"/>
  <c r="Z459"/>
  <c r="Y459"/>
  <c r="G459"/>
  <c r="G458" s="1"/>
  <c r="F459"/>
  <c r="F458" s="1"/>
  <c r="E459"/>
  <c r="M459" s="1"/>
  <c r="AB458"/>
  <c r="AA458"/>
  <c r="Z458"/>
  <c r="Y458"/>
  <c r="E458"/>
  <c r="E457" s="1"/>
  <c r="M457" s="1"/>
  <c r="AB457"/>
  <c r="AA457"/>
  <c r="Z457"/>
  <c r="Y457"/>
  <c r="AB456"/>
  <c r="AA456"/>
  <c r="Z456"/>
  <c r="Y456"/>
  <c r="O456"/>
  <c r="N456"/>
  <c r="M456"/>
  <c r="AB455"/>
  <c r="AA455"/>
  <c r="Z455"/>
  <c r="Y455"/>
  <c r="N455"/>
  <c r="G455"/>
  <c r="G454" s="1"/>
  <c r="O454" s="1"/>
  <c r="F455"/>
  <c r="E455"/>
  <c r="M455" s="1"/>
  <c r="AB454"/>
  <c r="AA454"/>
  <c r="Z454"/>
  <c r="Y454"/>
  <c r="N454"/>
  <c r="F454"/>
  <c r="E454"/>
  <c r="M454" s="1"/>
  <c r="AB453"/>
  <c r="AA453"/>
  <c r="Z453"/>
  <c r="Y453"/>
  <c r="O453"/>
  <c r="N453"/>
  <c r="E453"/>
  <c r="E452" s="1"/>
  <c r="AB452"/>
  <c r="AA452"/>
  <c r="Z452"/>
  <c r="Y452"/>
  <c r="G452"/>
  <c r="G451" s="1"/>
  <c r="F452"/>
  <c r="N452" s="1"/>
  <c r="AB451"/>
  <c r="AA451"/>
  <c r="Z451"/>
  <c r="Y451"/>
  <c r="AB450"/>
  <c r="AA450"/>
  <c r="Z450"/>
  <c r="Y450"/>
  <c r="AB449"/>
  <c r="AA449"/>
  <c r="Z449"/>
  <c r="Y449"/>
  <c r="O449"/>
  <c r="N449"/>
  <c r="E449"/>
  <c r="M449" s="1"/>
  <c r="AB448"/>
  <c r="AA448"/>
  <c r="Z448"/>
  <c r="Y448"/>
  <c r="G448"/>
  <c r="O448" s="1"/>
  <c r="F448"/>
  <c r="F447" s="1"/>
  <c r="E448"/>
  <c r="E447" s="1"/>
  <c r="AB447"/>
  <c r="AA447"/>
  <c r="Z447"/>
  <c r="Y447"/>
  <c r="G447"/>
  <c r="G446" s="1"/>
  <c r="AB446"/>
  <c r="AA446"/>
  <c r="Z446"/>
  <c r="Y446"/>
  <c r="AB445"/>
  <c r="AA445"/>
  <c r="Z445"/>
  <c r="Y445"/>
  <c r="AB444"/>
  <c r="AA444"/>
  <c r="Z444"/>
  <c r="Y444"/>
  <c r="O444"/>
  <c r="N444"/>
  <c r="E444"/>
  <c r="M444" s="1"/>
  <c r="AB443"/>
  <c r="AA443"/>
  <c r="Z443"/>
  <c r="Y443"/>
  <c r="N443"/>
  <c r="G443"/>
  <c r="O443" s="1"/>
  <c r="F443"/>
  <c r="F442" s="1"/>
  <c r="N442" s="1"/>
  <c r="E443"/>
  <c r="E442" s="1"/>
  <c r="M442" s="1"/>
  <c r="AB442"/>
  <c r="AA442"/>
  <c r="Z442"/>
  <c r="Y442"/>
  <c r="G442"/>
  <c r="O442" s="1"/>
  <c r="AB441"/>
  <c r="AA441"/>
  <c r="Z441"/>
  <c r="Y441"/>
  <c r="O441"/>
  <c r="N441"/>
  <c r="E441"/>
  <c r="M441" s="1"/>
  <c r="AB440"/>
  <c r="AA440"/>
  <c r="Z440"/>
  <c r="Y440"/>
  <c r="N440"/>
  <c r="G440"/>
  <c r="O440" s="1"/>
  <c r="F440"/>
  <c r="F439" s="1"/>
  <c r="E440"/>
  <c r="E439" s="1"/>
  <c r="AB439"/>
  <c r="AA439"/>
  <c r="Z439"/>
  <c r="Y439"/>
  <c r="G439"/>
  <c r="G438" s="1"/>
  <c r="AB438"/>
  <c r="AA438"/>
  <c r="Z438"/>
  <c r="Y438"/>
  <c r="AB437"/>
  <c r="AA437"/>
  <c r="Z437"/>
  <c r="Y437"/>
  <c r="AB436"/>
  <c r="AA436"/>
  <c r="Z436"/>
  <c r="Y436"/>
  <c r="O436"/>
  <c r="N436"/>
  <c r="E436"/>
  <c r="M436" s="1"/>
  <c r="AB435"/>
  <c r="AA435"/>
  <c r="Z435"/>
  <c r="Y435"/>
  <c r="N435"/>
  <c r="G435"/>
  <c r="O435" s="1"/>
  <c r="F435"/>
  <c r="E435"/>
  <c r="E434" s="1"/>
  <c r="AB434"/>
  <c r="AA434"/>
  <c r="Z434"/>
  <c r="Y434"/>
  <c r="N434"/>
  <c r="G434"/>
  <c r="G433" s="1"/>
  <c r="F434"/>
  <c r="AB433"/>
  <c r="AA433"/>
  <c r="Z433"/>
  <c r="Y433"/>
  <c r="N433"/>
  <c r="F433"/>
  <c r="F432" s="1"/>
  <c r="N432" s="1"/>
  <c r="AB432"/>
  <c r="AA432"/>
  <c r="Z432"/>
  <c r="Y432"/>
  <c r="AB431"/>
  <c r="AA431"/>
  <c r="Z431"/>
  <c r="Y431"/>
  <c r="O431"/>
  <c r="N431"/>
  <c r="M431"/>
  <c r="AB430"/>
  <c r="AA430"/>
  <c r="Z430"/>
  <c r="Y430"/>
  <c r="O430"/>
  <c r="N430"/>
  <c r="M430"/>
  <c r="AB429"/>
  <c r="AA429"/>
  <c r="Z429"/>
  <c r="Y429"/>
  <c r="O429"/>
  <c r="N429"/>
  <c r="E429"/>
  <c r="E428" s="1"/>
  <c r="AB428"/>
  <c r="AA428"/>
  <c r="Z428"/>
  <c r="Y428"/>
  <c r="N428"/>
  <c r="G428"/>
  <c r="G427" s="1"/>
  <c r="F428"/>
  <c r="F427" s="1"/>
  <c r="N427" s="1"/>
  <c r="AB427"/>
  <c r="AA427"/>
  <c r="Z427"/>
  <c r="Y427"/>
  <c r="AB426"/>
  <c r="AA426"/>
  <c r="Z426"/>
  <c r="Y426"/>
  <c r="O426"/>
  <c r="N426"/>
  <c r="M426"/>
  <c r="AB425"/>
  <c r="AA425"/>
  <c r="Z425"/>
  <c r="Y425"/>
  <c r="M425"/>
  <c r="G425"/>
  <c r="O425" s="1"/>
  <c r="F425"/>
  <c r="F424" s="1"/>
  <c r="E425"/>
  <c r="AB424"/>
  <c r="AA424"/>
  <c r="Z424"/>
  <c r="Y424"/>
  <c r="M424"/>
  <c r="E424"/>
  <c r="AB423"/>
  <c r="AA423"/>
  <c r="Z423"/>
  <c r="Y423"/>
  <c r="AB422"/>
  <c r="AA422"/>
  <c r="Z422"/>
  <c r="Y422"/>
  <c r="O422"/>
  <c r="N422"/>
  <c r="M422"/>
  <c r="AB421"/>
  <c r="AA421"/>
  <c r="Z421"/>
  <c r="Y421"/>
  <c r="N421"/>
  <c r="G421"/>
  <c r="G420" s="1"/>
  <c r="F421"/>
  <c r="F420" s="1"/>
  <c r="E421"/>
  <c r="M421" s="1"/>
  <c r="AB420"/>
  <c r="AA420"/>
  <c r="Z420"/>
  <c r="Y420"/>
  <c r="E420"/>
  <c r="E419" s="1"/>
  <c r="AB419"/>
  <c r="AA419"/>
  <c r="Z419"/>
  <c r="Y419"/>
  <c r="AB418"/>
  <c r="AA418"/>
  <c r="Z418"/>
  <c r="Y418"/>
  <c r="O418"/>
  <c r="N418"/>
  <c r="M418"/>
  <c r="AB417"/>
  <c r="AA417"/>
  <c r="Z417"/>
  <c r="Y417"/>
  <c r="O417"/>
  <c r="G417"/>
  <c r="F417"/>
  <c r="N417" s="1"/>
  <c r="E417"/>
  <c r="M417" s="1"/>
  <c r="AB416"/>
  <c r="AA416"/>
  <c r="Z416"/>
  <c r="Y416"/>
  <c r="G416"/>
  <c r="O416" s="1"/>
  <c r="F416"/>
  <c r="F415" s="1"/>
  <c r="AB415"/>
  <c r="AA415"/>
  <c r="Z415"/>
  <c r="Y415"/>
  <c r="G415"/>
  <c r="O415" s="1"/>
  <c r="AB414"/>
  <c r="AA414"/>
  <c r="Z414"/>
  <c r="Y414"/>
  <c r="AB413"/>
  <c r="AA413"/>
  <c r="Z413"/>
  <c r="Y413"/>
  <c r="O413"/>
  <c r="N413"/>
  <c r="M413"/>
  <c r="AB412"/>
  <c r="AA412"/>
  <c r="Z412"/>
  <c r="Y412"/>
  <c r="N412"/>
  <c r="G412"/>
  <c r="O412" s="1"/>
  <c r="F412"/>
  <c r="E412"/>
  <c r="M412" s="1"/>
  <c r="AB411"/>
  <c r="AA411"/>
  <c r="Z411"/>
  <c r="Y411"/>
  <c r="O411"/>
  <c r="N411"/>
  <c r="M411"/>
  <c r="AB410"/>
  <c r="AA410"/>
  <c r="Z410"/>
  <c r="Y410"/>
  <c r="O410"/>
  <c r="G410"/>
  <c r="F410"/>
  <c r="E410"/>
  <c r="M410" s="1"/>
  <c r="AB409"/>
  <c r="AA409"/>
  <c r="Z409"/>
  <c r="Y409"/>
  <c r="O409"/>
  <c r="N409"/>
  <c r="M409"/>
  <c r="AB408"/>
  <c r="AA408"/>
  <c r="Z408"/>
  <c r="Y408"/>
  <c r="N408"/>
  <c r="G408"/>
  <c r="O408" s="1"/>
  <c r="F408"/>
  <c r="E408"/>
  <c r="AB407"/>
  <c r="AA407"/>
  <c r="Z407"/>
  <c r="Y407"/>
  <c r="G407"/>
  <c r="G406" s="1"/>
  <c r="AB406"/>
  <c r="AA406"/>
  <c r="Z406"/>
  <c r="Y406"/>
  <c r="AB405"/>
  <c r="AA405"/>
  <c r="Z405"/>
  <c r="Y405"/>
  <c r="O405"/>
  <c r="N405"/>
  <c r="M405"/>
  <c r="AB404"/>
  <c r="AA404"/>
  <c r="Z404"/>
  <c r="Y404"/>
  <c r="O404"/>
  <c r="G404"/>
  <c r="F404"/>
  <c r="F403" s="1"/>
  <c r="E404"/>
  <c r="M404" s="1"/>
  <c r="AB403"/>
  <c r="AA403"/>
  <c r="Z403"/>
  <c r="Y403"/>
  <c r="G403"/>
  <c r="O403" s="1"/>
  <c r="E403"/>
  <c r="M403" s="1"/>
  <c r="AB402"/>
  <c r="AA402"/>
  <c r="Z402"/>
  <c r="Y402"/>
  <c r="G402"/>
  <c r="O402" s="1"/>
  <c r="E402"/>
  <c r="M402" s="1"/>
  <c r="AB401"/>
  <c r="AA401"/>
  <c r="Z401"/>
  <c r="Y401"/>
  <c r="AB400"/>
  <c r="AA400"/>
  <c r="Z400"/>
  <c r="Y400"/>
  <c r="O400"/>
  <c r="N400"/>
  <c r="E400"/>
  <c r="E399" s="1"/>
  <c r="AB399"/>
  <c r="AA399"/>
  <c r="Z399"/>
  <c r="Y399"/>
  <c r="G399"/>
  <c r="O399" s="1"/>
  <c r="F399"/>
  <c r="F398" s="1"/>
  <c r="AB398"/>
  <c r="AA398"/>
  <c r="Z398"/>
  <c r="Y398"/>
  <c r="G398"/>
  <c r="O398" s="1"/>
  <c r="AB397"/>
  <c r="AA397"/>
  <c r="Z397"/>
  <c r="Y397"/>
  <c r="G397"/>
  <c r="O397" s="1"/>
  <c r="AB396"/>
  <c r="AA396"/>
  <c r="Z396"/>
  <c r="Y396"/>
  <c r="G396"/>
  <c r="O396" s="1"/>
  <c r="AB395"/>
  <c r="AA395"/>
  <c r="Z395"/>
  <c r="Y395"/>
  <c r="AB394"/>
  <c r="AA394"/>
  <c r="Z394"/>
  <c r="Y394"/>
  <c r="O394"/>
  <c r="N394"/>
  <c r="M394"/>
  <c r="AB393"/>
  <c r="AA393"/>
  <c r="Z393"/>
  <c r="Y393"/>
  <c r="N393"/>
  <c r="G393"/>
  <c r="O393" s="1"/>
  <c r="F393"/>
  <c r="E393"/>
  <c r="AB392"/>
  <c r="AA392"/>
  <c r="Z392"/>
  <c r="Y392"/>
  <c r="O392"/>
  <c r="N392"/>
  <c r="M392"/>
  <c r="AB391"/>
  <c r="AA391"/>
  <c r="Z391"/>
  <c r="Y391"/>
  <c r="O391"/>
  <c r="G391"/>
  <c r="F391"/>
  <c r="N391" s="1"/>
  <c r="E391"/>
  <c r="M391" s="1"/>
  <c r="AB390"/>
  <c r="AA390"/>
  <c r="Z390"/>
  <c r="Y390"/>
  <c r="F390"/>
  <c r="N390" s="1"/>
  <c r="AB389"/>
  <c r="AA389"/>
  <c r="Z389"/>
  <c r="Y389"/>
  <c r="O389"/>
  <c r="N389"/>
  <c r="M389"/>
  <c r="AB388"/>
  <c r="AA388"/>
  <c r="Z388"/>
  <c r="Y388"/>
  <c r="O388"/>
  <c r="N388"/>
  <c r="M388"/>
  <c r="AB387"/>
  <c r="AA387"/>
  <c r="Z387"/>
  <c r="Y387"/>
  <c r="O387"/>
  <c r="G387"/>
  <c r="F387"/>
  <c r="F386" s="1"/>
  <c r="N386" s="1"/>
  <c r="E387"/>
  <c r="M387" s="1"/>
  <c r="AB386"/>
  <c r="AA386"/>
  <c r="Z386"/>
  <c r="Y386"/>
  <c r="O386"/>
  <c r="G386"/>
  <c r="E386"/>
  <c r="M386" s="1"/>
  <c r="AB385"/>
  <c r="AA385"/>
  <c r="Z385"/>
  <c r="Y385"/>
  <c r="O385"/>
  <c r="N385"/>
  <c r="M385"/>
  <c r="AB384"/>
  <c r="AA384"/>
  <c r="Z384"/>
  <c r="Y384"/>
  <c r="O384"/>
  <c r="N384"/>
  <c r="M384"/>
  <c r="AB383"/>
  <c r="AA383"/>
  <c r="Z383"/>
  <c r="Y383"/>
  <c r="O383"/>
  <c r="N383"/>
  <c r="M383"/>
  <c r="AB382"/>
  <c r="AA382"/>
  <c r="Z382"/>
  <c r="Y382"/>
  <c r="G382"/>
  <c r="G381" s="1"/>
  <c r="F382"/>
  <c r="F381" s="1"/>
  <c r="E382"/>
  <c r="M382" s="1"/>
  <c r="AB381"/>
  <c r="AA381"/>
  <c r="Z381"/>
  <c r="Y381"/>
  <c r="AB380"/>
  <c r="AA380"/>
  <c r="Z380"/>
  <c r="Y380"/>
  <c r="AB379"/>
  <c r="AA379"/>
  <c r="Z379"/>
  <c r="Y379"/>
  <c r="O379"/>
  <c r="N379"/>
  <c r="E379"/>
  <c r="M379" s="1"/>
  <c r="AB378"/>
  <c r="AA378"/>
  <c r="Z378"/>
  <c r="Y378"/>
  <c r="G378"/>
  <c r="O378" s="1"/>
  <c r="F378"/>
  <c r="N378" s="1"/>
  <c r="E378"/>
  <c r="M378" s="1"/>
  <c r="AB377"/>
  <c r="AA377"/>
  <c r="Z377"/>
  <c r="Y377"/>
  <c r="O377"/>
  <c r="N377"/>
  <c r="E377"/>
  <c r="E376" s="1"/>
  <c r="AB376"/>
  <c r="AA376"/>
  <c r="Z376"/>
  <c r="Y376"/>
  <c r="N376"/>
  <c r="G376"/>
  <c r="G375" s="1"/>
  <c r="O375" s="1"/>
  <c r="F376"/>
  <c r="AB375"/>
  <c r="AA375"/>
  <c r="Z375"/>
  <c r="Y375"/>
  <c r="AB374"/>
  <c r="AA374"/>
  <c r="Z374"/>
  <c r="Y374"/>
  <c r="O374"/>
  <c r="N374"/>
  <c r="M374"/>
  <c r="AB373"/>
  <c r="AA373"/>
  <c r="Z373"/>
  <c r="Y373"/>
  <c r="M373"/>
  <c r="G373"/>
  <c r="O373" s="1"/>
  <c r="F373"/>
  <c r="N373" s="1"/>
  <c r="E373"/>
  <c r="AB372"/>
  <c r="AA372"/>
  <c r="Z372"/>
  <c r="Y372"/>
  <c r="O372"/>
  <c r="N372"/>
  <c r="M372"/>
  <c r="AB371"/>
  <c r="AA371"/>
  <c r="Z371"/>
  <c r="Y371"/>
  <c r="G371"/>
  <c r="G370" s="1"/>
  <c r="F371"/>
  <c r="F370" s="1"/>
  <c r="E371"/>
  <c r="M371" s="1"/>
  <c r="AB370"/>
  <c r="AA370"/>
  <c r="Z370"/>
  <c r="Y370"/>
  <c r="AB369"/>
  <c r="AA369"/>
  <c r="Z369"/>
  <c r="Y369"/>
  <c r="AB368"/>
  <c r="AA368"/>
  <c r="Z368"/>
  <c r="Y368"/>
  <c r="N368"/>
  <c r="M368"/>
  <c r="G368"/>
  <c r="O368" s="1"/>
  <c r="F368"/>
  <c r="F367" s="1"/>
  <c r="N367" s="1"/>
  <c r="AB367"/>
  <c r="AA367"/>
  <c r="Z367"/>
  <c r="Y367"/>
  <c r="M367"/>
  <c r="E367"/>
  <c r="AB366"/>
  <c r="AA366"/>
  <c r="Z366"/>
  <c r="Y366"/>
  <c r="O366"/>
  <c r="N366"/>
  <c r="M366"/>
  <c r="AB365"/>
  <c r="AA365"/>
  <c r="Z365"/>
  <c r="Y365"/>
  <c r="G365"/>
  <c r="F365"/>
  <c r="N365" s="1"/>
  <c r="E365"/>
  <c r="M365" s="1"/>
  <c r="AB364"/>
  <c r="AA364"/>
  <c r="Z364"/>
  <c r="Y364"/>
  <c r="AB363"/>
  <c r="AA363"/>
  <c r="Z363"/>
  <c r="Y363"/>
  <c r="O363"/>
  <c r="N363"/>
  <c r="E363"/>
  <c r="E362" s="1"/>
  <c r="M362" s="1"/>
  <c r="AB362"/>
  <c r="AA362"/>
  <c r="Z362"/>
  <c r="Y362"/>
  <c r="G362"/>
  <c r="O362" s="1"/>
  <c r="F362"/>
  <c r="N362" s="1"/>
  <c r="AB361"/>
  <c r="AA361"/>
  <c r="Z361"/>
  <c r="Y361"/>
  <c r="O361"/>
  <c r="N361"/>
  <c r="E361"/>
  <c r="M361" s="1"/>
  <c r="AB360"/>
  <c r="AA360"/>
  <c r="Z360"/>
  <c r="Y360"/>
  <c r="N360"/>
  <c r="G360"/>
  <c r="O360" s="1"/>
  <c r="F360"/>
  <c r="E360"/>
  <c r="E359" s="1"/>
  <c r="M359" s="1"/>
  <c r="AB359"/>
  <c r="AA359"/>
  <c r="Z359"/>
  <c r="Y359"/>
  <c r="N359"/>
  <c r="G359"/>
  <c r="O359" s="1"/>
  <c r="F359"/>
  <c r="AB358"/>
  <c r="AA358"/>
  <c r="Z358"/>
  <c r="Y358"/>
  <c r="O358"/>
  <c r="N358"/>
  <c r="M358"/>
  <c r="AB357"/>
  <c r="AA357"/>
  <c r="Z357"/>
  <c r="Y357"/>
  <c r="O357"/>
  <c r="N357"/>
  <c r="M357"/>
  <c r="AB356"/>
  <c r="AA356"/>
  <c r="Z356"/>
  <c r="Y356"/>
  <c r="G356"/>
  <c r="O356" s="1"/>
  <c r="F356"/>
  <c r="N356" s="1"/>
  <c r="E356"/>
  <c r="AB355"/>
  <c r="AA355"/>
  <c r="Z355"/>
  <c r="Y355"/>
  <c r="O355"/>
  <c r="N355"/>
  <c r="M355"/>
  <c r="AB354"/>
  <c r="AA354"/>
  <c r="Z354"/>
  <c r="Y354"/>
  <c r="O354"/>
  <c r="M354"/>
  <c r="G354"/>
  <c r="G353" s="1"/>
  <c r="F354"/>
  <c r="N354" s="1"/>
  <c r="E354"/>
  <c r="AB353"/>
  <c r="AA353"/>
  <c r="Z353"/>
  <c r="Y353"/>
  <c r="AB352"/>
  <c r="AA352"/>
  <c r="Z352"/>
  <c r="Y352"/>
  <c r="AB351"/>
  <c r="AA351"/>
  <c r="Z351"/>
  <c r="Y351"/>
  <c r="O351"/>
  <c r="N351"/>
  <c r="M351"/>
  <c r="AB350"/>
  <c r="AA350"/>
  <c r="Z350"/>
  <c r="Y350"/>
  <c r="O350"/>
  <c r="N350"/>
  <c r="M350"/>
  <c r="AB349"/>
  <c r="AA349"/>
  <c r="Z349"/>
  <c r="Y349"/>
  <c r="O349"/>
  <c r="G349"/>
  <c r="G348" s="1"/>
  <c r="O348" s="1"/>
  <c r="F349"/>
  <c r="N349" s="1"/>
  <c r="E349"/>
  <c r="M349" s="1"/>
  <c r="AB348"/>
  <c r="AA348"/>
  <c r="Z348"/>
  <c r="Y348"/>
  <c r="E348"/>
  <c r="M348" s="1"/>
  <c r="AB347"/>
  <c r="AA347"/>
  <c r="Z347"/>
  <c r="Y347"/>
  <c r="O347"/>
  <c r="N347"/>
  <c r="M347"/>
  <c r="AB346"/>
  <c r="AA346"/>
  <c r="Z346"/>
  <c r="Y346"/>
  <c r="N346"/>
  <c r="G346"/>
  <c r="O346" s="1"/>
  <c r="F346"/>
  <c r="E346"/>
  <c r="AB345"/>
  <c r="AA345"/>
  <c r="Z345"/>
  <c r="Y345"/>
  <c r="O345"/>
  <c r="N345"/>
  <c r="M345"/>
  <c r="AB344"/>
  <c r="AA344"/>
  <c r="Z344"/>
  <c r="Y344"/>
  <c r="M344"/>
  <c r="G344"/>
  <c r="G343" s="1"/>
  <c r="O343" s="1"/>
  <c r="F344"/>
  <c r="N344" s="1"/>
  <c r="E344"/>
  <c r="AB343"/>
  <c r="AA343"/>
  <c r="Z343"/>
  <c r="Y343"/>
  <c r="F343"/>
  <c r="N343" s="1"/>
  <c r="AB342"/>
  <c r="AA342"/>
  <c r="Z342"/>
  <c r="Y342"/>
  <c r="O342"/>
  <c r="N342"/>
  <c r="E342"/>
  <c r="M342" s="1"/>
  <c r="AB341"/>
  <c r="AA341"/>
  <c r="Z341"/>
  <c r="Y341"/>
  <c r="O341"/>
  <c r="N341"/>
  <c r="E341"/>
  <c r="E340" s="1"/>
  <c r="M340" s="1"/>
  <c r="AB340"/>
  <c r="AA340"/>
  <c r="Z340"/>
  <c r="Y340"/>
  <c r="G340"/>
  <c r="O340" s="1"/>
  <c r="F340"/>
  <c r="AB339"/>
  <c r="AA339"/>
  <c r="Z339"/>
  <c r="Y339"/>
  <c r="O339"/>
  <c r="N339"/>
  <c r="M339"/>
  <c r="AB338"/>
  <c r="AA338"/>
  <c r="Z338"/>
  <c r="Y338"/>
  <c r="O338"/>
  <c r="N338"/>
  <c r="E338"/>
  <c r="M338" s="1"/>
  <c r="AB337"/>
  <c r="AA337"/>
  <c r="Z337"/>
  <c r="Y337"/>
  <c r="G337"/>
  <c r="O337" s="1"/>
  <c r="F337"/>
  <c r="N337" s="1"/>
  <c r="E337"/>
  <c r="AB336"/>
  <c r="AA336"/>
  <c r="Z336"/>
  <c r="Y336"/>
  <c r="G336"/>
  <c r="O336" s="1"/>
  <c r="AB335"/>
  <c r="AA335"/>
  <c r="Z335"/>
  <c r="Y335"/>
  <c r="O335"/>
  <c r="N335"/>
  <c r="E335"/>
  <c r="M335" s="1"/>
  <c r="AB334"/>
  <c r="AA334"/>
  <c r="Z334"/>
  <c r="Y334"/>
  <c r="O334"/>
  <c r="N334"/>
  <c r="E334"/>
  <c r="M334" s="1"/>
  <c r="AB333"/>
  <c r="AA333"/>
  <c r="Z333"/>
  <c r="Y333"/>
  <c r="N333"/>
  <c r="G333"/>
  <c r="O333" s="1"/>
  <c r="F333"/>
  <c r="E333"/>
  <c r="M333" s="1"/>
  <c r="AB332"/>
  <c r="AA332"/>
  <c r="Z332"/>
  <c r="Y332"/>
  <c r="O332"/>
  <c r="N332"/>
  <c r="M332"/>
  <c r="AB331"/>
  <c r="AA331"/>
  <c r="Z331"/>
  <c r="Y331"/>
  <c r="O331"/>
  <c r="G331"/>
  <c r="F331"/>
  <c r="N331" s="1"/>
  <c r="E331"/>
  <c r="M331" s="1"/>
  <c r="AB330"/>
  <c r="AA330"/>
  <c r="Z330"/>
  <c r="Y330"/>
  <c r="O330"/>
  <c r="G330"/>
  <c r="G329" s="1"/>
  <c r="O329" s="1"/>
  <c r="F330"/>
  <c r="N330" s="1"/>
  <c r="E330"/>
  <c r="M330" s="1"/>
  <c r="AB329"/>
  <c r="AA329"/>
  <c r="Z329"/>
  <c r="Y329"/>
  <c r="E329"/>
  <c r="M329" s="1"/>
  <c r="AB328"/>
  <c r="AA328"/>
  <c r="Z328"/>
  <c r="Y328"/>
  <c r="O328"/>
  <c r="N328"/>
  <c r="M328"/>
  <c r="AB327"/>
  <c r="AA327"/>
  <c r="Z327"/>
  <c r="Y327"/>
  <c r="N327"/>
  <c r="G327"/>
  <c r="G326" s="1"/>
  <c r="F327"/>
  <c r="F326" s="1"/>
  <c r="E327"/>
  <c r="M327" s="1"/>
  <c r="AB326"/>
  <c r="AA326"/>
  <c r="Z326"/>
  <c r="Y326"/>
  <c r="E326"/>
  <c r="E325" s="1"/>
  <c r="AB325"/>
  <c r="AA325"/>
  <c r="Z325"/>
  <c r="Y325"/>
  <c r="AB324"/>
  <c r="AA324"/>
  <c r="Z324"/>
  <c r="Y324"/>
  <c r="AB323"/>
  <c r="AA323"/>
  <c r="Z323"/>
  <c r="Y323"/>
  <c r="AB322"/>
  <c r="AA322"/>
  <c r="Z322"/>
  <c r="Y322"/>
  <c r="O322"/>
  <c r="N322"/>
  <c r="M322"/>
  <c r="AB321"/>
  <c r="AA321"/>
  <c r="Z321"/>
  <c r="Y321"/>
  <c r="O321"/>
  <c r="G321"/>
  <c r="F321"/>
  <c r="N321" s="1"/>
  <c r="E321"/>
  <c r="M321" s="1"/>
  <c r="AB320"/>
  <c r="AA320"/>
  <c r="Z320"/>
  <c r="Y320"/>
  <c r="O320"/>
  <c r="N320"/>
  <c r="E320"/>
  <c r="E319" s="1"/>
  <c r="M319" s="1"/>
  <c r="AB319"/>
  <c r="AA319"/>
  <c r="Z319"/>
  <c r="Y319"/>
  <c r="G319"/>
  <c r="O319" s="1"/>
  <c r="F319"/>
  <c r="N319" s="1"/>
  <c r="AB318"/>
  <c r="AA318"/>
  <c r="Z318"/>
  <c r="Y318"/>
  <c r="O318"/>
  <c r="N318"/>
  <c r="M318"/>
  <c r="AB317"/>
  <c r="AA317"/>
  <c r="Z317"/>
  <c r="Y317"/>
  <c r="N317"/>
  <c r="G317"/>
  <c r="O317" s="1"/>
  <c r="F317"/>
  <c r="E317"/>
  <c r="AB316"/>
  <c r="AA316"/>
  <c r="Z316"/>
  <c r="Y316"/>
  <c r="O316"/>
  <c r="N316"/>
  <c r="M316"/>
  <c r="AB315"/>
  <c r="AA315"/>
  <c r="Z315"/>
  <c r="Y315"/>
  <c r="O315"/>
  <c r="G315"/>
  <c r="G314" s="1"/>
  <c r="O314" s="1"/>
  <c r="F315"/>
  <c r="N315" s="1"/>
  <c r="E315"/>
  <c r="M315" s="1"/>
  <c r="AB314"/>
  <c r="AA314"/>
  <c r="Z314"/>
  <c r="Y314"/>
  <c r="AB313"/>
  <c r="AA313"/>
  <c r="Z313"/>
  <c r="Y313"/>
  <c r="O313"/>
  <c r="N313"/>
  <c r="M313"/>
  <c r="AB312"/>
  <c r="AA312"/>
  <c r="Z312"/>
  <c r="Y312"/>
  <c r="O312"/>
  <c r="N312"/>
  <c r="E312"/>
  <c r="E311" s="1"/>
  <c r="AB311"/>
  <c r="AA311"/>
  <c r="Z311"/>
  <c r="Y311"/>
  <c r="N311"/>
  <c r="G311"/>
  <c r="G310" s="1"/>
  <c r="F311"/>
  <c r="F310" s="1"/>
  <c r="AB310"/>
  <c r="AA310"/>
  <c r="Z310"/>
  <c r="Y310"/>
  <c r="AB309"/>
  <c r="AA309"/>
  <c r="Z309"/>
  <c r="Y309"/>
  <c r="AB308"/>
  <c r="AA308"/>
  <c r="Z308"/>
  <c r="Y308"/>
  <c r="AB307"/>
  <c r="AA307"/>
  <c r="Z307"/>
  <c r="Y307"/>
  <c r="O307"/>
  <c r="N307"/>
  <c r="M307"/>
  <c r="AB306"/>
  <c r="AA306"/>
  <c r="Z306"/>
  <c r="Y306"/>
  <c r="G306"/>
  <c r="O306" s="1"/>
  <c r="F306"/>
  <c r="N306" s="1"/>
  <c r="E306"/>
  <c r="M306" s="1"/>
  <c r="AB305"/>
  <c r="AA305"/>
  <c r="Z305"/>
  <c r="Y305"/>
  <c r="O305"/>
  <c r="N305"/>
  <c r="M305"/>
  <c r="AB304"/>
  <c r="AA304"/>
  <c r="Z304"/>
  <c r="Y304"/>
  <c r="G304"/>
  <c r="O304" s="1"/>
  <c r="F304"/>
  <c r="N304" s="1"/>
  <c r="E304"/>
  <c r="M304" s="1"/>
  <c r="AB303"/>
  <c r="AA303"/>
  <c r="Z303"/>
  <c r="Y303"/>
  <c r="O303"/>
  <c r="N303"/>
  <c r="M303"/>
  <c r="AB302"/>
  <c r="AA302"/>
  <c r="Z302"/>
  <c r="Y302"/>
  <c r="O302"/>
  <c r="G302"/>
  <c r="F302"/>
  <c r="N302" s="1"/>
  <c r="E302"/>
  <c r="M302" s="1"/>
  <c r="AB301"/>
  <c r="AA301"/>
  <c r="Z301"/>
  <c r="Y301"/>
  <c r="O301"/>
  <c r="N301"/>
  <c r="M301"/>
  <c r="AB300"/>
  <c r="AA300"/>
  <c r="Z300"/>
  <c r="Y300"/>
  <c r="N300"/>
  <c r="G300"/>
  <c r="O300" s="1"/>
  <c r="F300"/>
  <c r="E300"/>
  <c r="M300" s="1"/>
  <c r="AB299"/>
  <c r="AA299"/>
  <c r="Z299"/>
  <c r="Y299"/>
  <c r="O299"/>
  <c r="N299"/>
  <c r="M299"/>
  <c r="AB298"/>
  <c r="AA298"/>
  <c r="Z298"/>
  <c r="Y298"/>
  <c r="O298"/>
  <c r="G298"/>
  <c r="F298"/>
  <c r="N298" s="1"/>
  <c r="E298"/>
  <c r="M298" s="1"/>
  <c r="AB297"/>
  <c r="AA297"/>
  <c r="Z297"/>
  <c r="Y297"/>
  <c r="O297"/>
  <c r="N297"/>
  <c r="M297"/>
  <c r="AB296"/>
  <c r="AA296"/>
  <c r="Z296"/>
  <c r="Y296"/>
  <c r="N296"/>
  <c r="G296"/>
  <c r="O296" s="1"/>
  <c r="F296"/>
  <c r="E296"/>
  <c r="M296" s="1"/>
  <c r="AB295"/>
  <c r="AA295"/>
  <c r="Z295"/>
  <c r="Y295"/>
  <c r="O295"/>
  <c r="N295"/>
  <c r="M295"/>
  <c r="AB294"/>
  <c r="AA294"/>
  <c r="Z294"/>
  <c r="Y294"/>
  <c r="O294"/>
  <c r="M294"/>
  <c r="G294"/>
  <c r="F294"/>
  <c r="N294" s="1"/>
  <c r="E294"/>
  <c r="AB293"/>
  <c r="AA293"/>
  <c r="Z293"/>
  <c r="Y293"/>
  <c r="O293"/>
  <c r="N293"/>
  <c r="M293"/>
  <c r="AB292"/>
  <c r="AA292"/>
  <c r="Z292"/>
  <c r="Y292"/>
  <c r="N292"/>
  <c r="G292"/>
  <c r="F292"/>
  <c r="E292"/>
  <c r="M292" s="1"/>
  <c r="AB291"/>
  <c r="AA291"/>
  <c r="Z291"/>
  <c r="Y291"/>
  <c r="O291"/>
  <c r="N291"/>
  <c r="M291"/>
  <c r="AB290"/>
  <c r="AA290"/>
  <c r="Z290"/>
  <c r="Y290"/>
  <c r="G290"/>
  <c r="O290" s="1"/>
  <c r="F290"/>
  <c r="N290" s="1"/>
  <c r="E290"/>
  <c r="E289" s="1"/>
  <c r="AB289"/>
  <c r="AA289"/>
  <c r="Z289"/>
  <c r="Y289"/>
  <c r="F289"/>
  <c r="N289" s="1"/>
  <c r="AB288"/>
  <c r="AA288"/>
  <c r="Z288"/>
  <c r="Y288"/>
  <c r="F288"/>
  <c r="N288" s="1"/>
  <c r="AB287"/>
  <c r="AA287"/>
  <c r="Z287"/>
  <c r="Y287"/>
  <c r="AB286"/>
  <c r="AA286"/>
  <c r="Z286"/>
  <c r="Y286"/>
  <c r="AB285"/>
  <c r="AA285"/>
  <c r="Z285"/>
  <c r="Y285"/>
  <c r="O285"/>
  <c r="N285"/>
  <c r="M285"/>
  <c r="AB284"/>
  <c r="AA284"/>
  <c r="Z284"/>
  <c r="Y284"/>
  <c r="O284"/>
  <c r="N284"/>
  <c r="M284"/>
  <c r="AB283"/>
  <c r="AA283"/>
  <c r="Z283"/>
  <c r="Y283"/>
  <c r="O283"/>
  <c r="G283"/>
  <c r="F283"/>
  <c r="N283" s="1"/>
  <c r="E283"/>
  <c r="M283" s="1"/>
  <c r="AB282"/>
  <c r="AA282"/>
  <c r="Z282"/>
  <c r="Y282"/>
  <c r="O282"/>
  <c r="N282"/>
  <c r="M282"/>
  <c r="AB281"/>
  <c r="AA281"/>
  <c r="Z281"/>
  <c r="Y281"/>
  <c r="N281"/>
  <c r="G281"/>
  <c r="O281" s="1"/>
  <c r="F281"/>
  <c r="E281"/>
  <c r="M281" s="1"/>
  <c r="AB280"/>
  <c r="AA280"/>
  <c r="Z280"/>
  <c r="Y280"/>
  <c r="O280"/>
  <c r="N280"/>
  <c r="M280"/>
  <c r="AB279"/>
  <c r="AA279"/>
  <c r="Z279"/>
  <c r="Y279"/>
  <c r="O279"/>
  <c r="N279"/>
  <c r="M279"/>
  <c r="G279"/>
  <c r="AB278"/>
  <c r="AA278"/>
  <c r="Z278"/>
  <c r="Y278"/>
  <c r="O278"/>
  <c r="N278"/>
  <c r="M278"/>
  <c r="AB277"/>
  <c r="AA277"/>
  <c r="Z277"/>
  <c r="Y277"/>
  <c r="G277"/>
  <c r="G276" s="1"/>
  <c r="O276" s="1"/>
  <c r="F277"/>
  <c r="F276" s="1"/>
  <c r="N276" s="1"/>
  <c r="E277"/>
  <c r="M277" s="1"/>
  <c r="AB276"/>
  <c r="AA276"/>
  <c r="Z276"/>
  <c r="Y276"/>
  <c r="E276"/>
  <c r="M276" s="1"/>
  <c r="AB275"/>
  <c r="AA275"/>
  <c r="Z275"/>
  <c r="Y275"/>
  <c r="O275"/>
  <c r="N275"/>
  <c r="M275"/>
  <c r="AB274"/>
  <c r="AA274"/>
  <c r="Z274"/>
  <c r="Y274"/>
  <c r="O274"/>
  <c r="G274"/>
  <c r="F274"/>
  <c r="N274" s="1"/>
  <c r="E274"/>
  <c r="M274" s="1"/>
  <c r="AB273"/>
  <c r="AA273"/>
  <c r="Z273"/>
  <c r="Y273"/>
  <c r="O273"/>
  <c r="N273"/>
  <c r="M273"/>
  <c r="AB272"/>
  <c r="AA272"/>
  <c r="Z272"/>
  <c r="Y272"/>
  <c r="N272"/>
  <c r="G272"/>
  <c r="O272" s="1"/>
  <c r="F272"/>
  <c r="E272"/>
  <c r="M272" s="1"/>
  <c r="AB271"/>
  <c r="AA271"/>
  <c r="Z271"/>
  <c r="Y271"/>
  <c r="O271"/>
  <c r="N271"/>
  <c r="M271"/>
  <c r="AB270"/>
  <c r="AA270"/>
  <c r="Z270"/>
  <c r="Y270"/>
  <c r="O270"/>
  <c r="G270"/>
  <c r="F270"/>
  <c r="N270" s="1"/>
  <c r="E270"/>
  <c r="M270" s="1"/>
  <c r="AB269"/>
  <c r="AA269"/>
  <c r="Z269"/>
  <c r="Y269"/>
  <c r="O269"/>
  <c r="N269"/>
  <c r="M269"/>
  <c r="AB268"/>
  <c r="AA268"/>
  <c r="Z268"/>
  <c r="Y268"/>
  <c r="N268"/>
  <c r="G268"/>
  <c r="F268"/>
  <c r="E268"/>
  <c r="M268" s="1"/>
  <c r="AB267"/>
  <c r="AA267"/>
  <c r="Z267"/>
  <c r="Y267"/>
  <c r="O267"/>
  <c r="N267"/>
  <c r="M267"/>
  <c r="AB266"/>
  <c r="AA266"/>
  <c r="Z266"/>
  <c r="Y266"/>
  <c r="O266"/>
  <c r="G266"/>
  <c r="F266"/>
  <c r="E266"/>
  <c r="E265" s="1"/>
  <c r="M265" s="1"/>
  <c r="AB265"/>
  <c r="AA265"/>
  <c r="Z265"/>
  <c r="Y265"/>
  <c r="AB264"/>
  <c r="AA264"/>
  <c r="Z264"/>
  <c r="Y264"/>
  <c r="O264"/>
  <c r="N264"/>
  <c r="M264"/>
  <c r="AB263"/>
  <c r="AA263"/>
  <c r="Z263"/>
  <c r="Y263"/>
  <c r="N263"/>
  <c r="G263"/>
  <c r="O263" s="1"/>
  <c r="F263"/>
  <c r="E263"/>
  <c r="M263" s="1"/>
  <c r="AB262"/>
  <c r="AA262"/>
  <c r="Z262"/>
  <c r="Y262"/>
  <c r="O262"/>
  <c r="N262"/>
  <c r="E262"/>
  <c r="E261" s="1"/>
  <c r="AB261"/>
  <c r="AA261"/>
  <c r="Z261"/>
  <c r="Y261"/>
  <c r="N261"/>
  <c r="G261"/>
  <c r="G260" s="1"/>
  <c r="F261"/>
  <c r="F260" s="1"/>
  <c r="AB260"/>
  <c r="AA260"/>
  <c r="Z260"/>
  <c r="Y260"/>
  <c r="AB259"/>
  <c r="AA259"/>
  <c r="Z259"/>
  <c r="Y259"/>
  <c r="AB258"/>
  <c r="AA258"/>
  <c r="Z258"/>
  <c r="Y258"/>
  <c r="N258"/>
  <c r="M258"/>
  <c r="G258"/>
  <c r="O258" s="1"/>
  <c r="AB257"/>
  <c r="AA257"/>
  <c r="Z257"/>
  <c r="Y257"/>
  <c r="N257"/>
  <c r="F257"/>
  <c r="E257"/>
  <c r="M257" s="1"/>
  <c r="AB256"/>
  <c r="AA256"/>
  <c r="Z256"/>
  <c r="Y256"/>
  <c r="O256"/>
  <c r="M256"/>
  <c r="F256"/>
  <c r="N256" s="1"/>
  <c r="AB255"/>
  <c r="AA255"/>
  <c r="Z255"/>
  <c r="Y255"/>
  <c r="G255"/>
  <c r="E255"/>
  <c r="M255" s="1"/>
  <c r="AB254"/>
  <c r="AA254"/>
  <c r="Z254"/>
  <c r="Y254"/>
  <c r="AB253"/>
  <c r="AA253"/>
  <c r="Z253"/>
  <c r="Y253"/>
  <c r="O253"/>
  <c r="N253"/>
  <c r="E253"/>
  <c r="E252" s="1"/>
  <c r="M252" s="1"/>
  <c r="AB252"/>
  <c r="AA252"/>
  <c r="Z252"/>
  <c r="Y252"/>
  <c r="G252"/>
  <c r="O252" s="1"/>
  <c r="F252"/>
  <c r="N252" s="1"/>
  <c r="AB251"/>
  <c r="AA251"/>
  <c r="Z251"/>
  <c r="Y251"/>
  <c r="O251"/>
  <c r="N251"/>
  <c r="E251"/>
  <c r="M251" s="1"/>
  <c r="AB250"/>
  <c r="AA250"/>
  <c r="Z250"/>
  <c r="Y250"/>
  <c r="N250"/>
  <c r="G250"/>
  <c r="O250" s="1"/>
  <c r="F250"/>
  <c r="E250"/>
  <c r="AB249"/>
  <c r="AA249"/>
  <c r="Z249"/>
  <c r="Y249"/>
  <c r="N249"/>
  <c r="G249"/>
  <c r="F249"/>
  <c r="AB248"/>
  <c r="AA248"/>
  <c r="Z248"/>
  <c r="Y248"/>
  <c r="AB247"/>
  <c r="AA247"/>
  <c r="Z247"/>
  <c r="Y247"/>
  <c r="O247"/>
  <c r="N247"/>
  <c r="M247"/>
  <c r="AB246"/>
  <c r="AA246"/>
  <c r="Z246"/>
  <c r="Y246"/>
  <c r="O246"/>
  <c r="M246"/>
  <c r="G246"/>
  <c r="F246"/>
  <c r="F245" s="1"/>
  <c r="N245" s="1"/>
  <c r="E246"/>
  <c r="E245" s="1"/>
  <c r="M245" s="1"/>
  <c r="AB245"/>
  <c r="AA245"/>
  <c r="Z245"/>
  <c r="Y245"/>
  <c r="O245"/>
  <c r="G245"/>
  <c r="AB244"/>
  <c r="AA244"/>
  <c r="Z244"/>
  <c r="Y244"/>
  <c r="O244"/>
  <c r="N244"/>
  <c r="M244"/>
  <c r="AB243"/>
  <c r="AA243"/>
  <c r="Z243"/>
  <c r="Y243"/>
  <c r="G243"/>
  <c r="O243" s="1"/>
  <c r="F243"/>
  <c r="N243" s="1"/>
  <c r="E243"/>
  <c r="E242" s="1"/>
  <c r="M242" s="1"/>
  <c r="AB242"/>
  <c r="AA242"/>
  <c r="Z242"/>
  <c r="Y242"/>
  <c r="G242"/>
  <c r="O242" s="1"/>
  <c r="F242"/>
  <c r="N242" s="1"/>
  <c r="AB241"/>
  <c r="AA241"/>
  <c r="Z241"/>
  <c r="Y241"/>
  <c r="O241"/>
  <c r="N241"/>
  <c r="E241"/>
  <c r="M241" s="1"/>
  <c r="AB240"/>
  <c r="AA240"/>
  <c r="Z240"/>
  <c r="Y240"/>
  <c r="N240"/>
  <c r="G240"/>
  <c r="O240" s="1"/>
  <c r="F240"/>
  <c r="E240"/>
  <c r="M240" s="1"/>
  <c r="AB239"/>
  <c r="AA239"/>
  <c r="Z239"/>
  <c r="Y239"/>
  <c r="O239"/>
  <c r="N239"/>
  <c r="E239"/>
  <c r="E238" s="1"/>
  <c r="AB238"/>
  <c r="AA238"/>
  <c r="Z238"/>
  <c r="Y238"/>
  <c r="G238"/>
  <c r="F238"/>
  <c r="F237" s="1"/>
  <c r="AB237"/>
  <c r="AA237"/>
  <c r="Z237"/>
  <c r="Y237"/>
  <c r="AB236"/>
  <c r="AA236"/>
  <c r="Z236"/>
  <c r="Y236"/>
  <c r="AB235"/>
  <c r="AA235"/>
  <c r="Z235"/>
  <c r="Y235"/>
  <c r="AB234"/>
  <c r="AA234"/>
  <c r="Z234"/>
  <c r="Y234"/>
  <c r="O234"/>
  <c r="N234"/>
  <c r="M234"/>
  <c r="AB233"/>
  <c r="AA233"/>
  <c r="Z233"/>
  <c r="Y233"/>
  <c r="O233"/>
  <c r="G233"/>
  <c r="F233"/>
  <c r="F232" s="1"/>
  <c r="E233"/>
  <c r="M233" s="1"/>
  <c r="AB232"/>
  <c r="AA232"/>
  <c r="Z232"/>
  <c r="Y232"/>
  <c r="G232"/>
  <c r="O232" s="1"/>
  <c r="E232"/>
  <c r="M232" s="1"/>
  <c r="AB231"/>
  <c r="AA231"/>
  <c r="Z231"/>
  <c r="Y231"/>
  <c r="G231"/>
  <c r="O231" s="1"/>
  <c r="E231"/>
  <c r="M231" s="1"/>
  <c r="AB230"/>
  <c r="AA230"/>
  <c r="Z230"/>
  <c r="Y230"/>
  <c r="O230"/>
  <c r="N230"/>
  <c r="M230"/>
  <c r="AB229"/>
  <c r="AA229"/>
  <c r="Z229"/>
  <c r="Y229"/>
  <c r="N229"/>
  <c r="G229"/>
  <c r="G228" s="1"/>
  <c r="F229"/>
  <c r="E229"/>
  <c r="M229" s="1"/>
  <c r="AB228"/>
  <c r="AA228"/>
  <c r="Z228"/>
  <c r="Y228"/>
  <c r="N228"/>
  <c r="F228"/>
  <c r="AB227"/>
  <c r="AA227"/>
  <c r="Z227"/>
  <c r="Y227"/>
  <c r="O227"/>
  <c r="N227"/>
  <c r="M227"/>
  <c r="AB226"/>
  <c r="AA226"/>
  <c r="Z226"/>
  <c r="Y226"/>
  <c r="M226"/>
  <c r="G226"/>
  <c r="O226" s="1"/>
  <c r="F226"/>
  <c r="F225" s="1"/>
  <c r="N225" s="1"/>
  <c r="E226"/>
  <c r="AB225"/>
  <c r="AA225"/>
  <c r="Z225"/>
  <c r="Y225"/>
  <c r="M225"/>
  <c r="E225"/>
  <c r="AB224"/>
  <c r="AA224"/>
  <c r="Z224"/>
  <c r="Y224"/>
  <c r="O224"/>
  <c r="M224"/>
  <c r="F224"/>
  <c r="N224" s="1"/>
  <c r="AB223"/>
  <c r="AA223"/>
  <c r="Z223"/>
  <c r="Y223"/>
  <c r="M223"/>
  <c r="G223"/>
  <c r="O223" s="1"/>
  <c r="F223"/>
  <c r="F222" s="1"/>
  <c r="E223"/>
  <c r="AB222"/>
  <c r="AA222"/>
  <c r="Z222"/>
  <c r="Y222"/>
  <c r="M222"/>
  <c r="E222"/>
  <c r="AB221"/>
  <c r="AA221"/>
  <c r="Z221"/>
  <c r="Y221"/>
  <c r="AB220"/>
  <c r="AA220"/>
  <c r="Z220"/>
  <c r="Y220"/>
  <c r="O220"/>
  <c r="N220"/>
  <c r="M220"/>
  <c r="AB219"/>
  <c r="AA219"/>
  <c r="Z219"/>
  <c r="Y219"/>
  <c r="G219"/>
  <c r="G218" s="1"/>
  <c r="O218" s="1"/>
  <c r="F219"/>
  <c r="N219" s="1"/>
  <c r="E219"/>
  <c r="M219" s="1"/>
  <c r="AB218"/>
  <c r="AA218"/>
  <c r="Z218"/>
  <c r="Y218"/>
  <c r="E218"/>
  <c r="M218" s="1"/>
  <c r="AB217"/>
  <c r="AA217"/>
  <c r="Z217"/>
  <c r="Y217"/>
  <c r="O217"/>
  <c r="N217"/>
  <c r="M217"/>
  <c r="AB216"/>
  <c r="AA216"/>
  <c r="Z216"/>
  <c r="Y216"/>
  <c r="O216"/>
  <c r="N216"/>
  <c r="M216"/>
  <c r="AB215"/>
  <c r="AA215"/>
  <c r="Z215"/>
  <c r="Y215"/>
  <c r="G215"/>
  <c r="O215" s="1"/>
  <c r="F215"/>
  <c r="F214" s="1"/>
  <c r="N214" s="1"/>
  <c r="E215"/>
  <c r="E214" s="1"/>
  <c r="M214" s="1"/>
  <c r="AB214"/>
  <c r="AA214"/>
  <c r="Z214"/>
  <c r="Y214"/>
  <c r="AB213"/>
  <c r="AA213"/>
  <c r="Z213"/>
  <c r="Y213"/>
  <c r="O213"/>
  <c r="N213"/>
  <c r="M213"/>
  <c r="AB212"/>
  <c r="AA212"/>
  <c r="Z212"/>
  <c r="Y212"/>
  <c r="M212"/>
  <c r="G212"/>
  <c r="O212" s="1"/>
  <c r="F212"/>
  <c r="N212" s="1"/>
  <c r="E212"/>
  <c r="AB211"/>
  <c r="AA211"/>
  <c r="Z211"/>
  <c r="Y211"/>
  <c r="G211"/>
  <c r="O211" s="1"/>
  <c r="E211"/>
  <c r="M211" s="1"/>
  <c r="AB210"/>
  <c r="AA210"/>
  <c r="Z210"/>
  <c r="Y210"/>
  <c r="O210"/>
  <c r="N210"/>
  <c r="M210"/>
  <c r="AB209"/>
  <c r="AA209"/>
  <c r="Z209"/>
  <c r="Y209"/>
  <c r="G209"/>
  <c r="G208" s="1"/>
  <c r="O208" s="1"/>
  <c r="F209"/>
  <c r="N209" s="1"/>
  <c r="E209"/>
  <c r="M209" s="1"/>
  <c r="AB208"/>
  <c r="AA208"/>
  <c r="Z208"/>
  <c r="Y208"/>
  <c r="AB207"/>
  <c r="AA207"/>
  <c r="Z207"/>
  <c r="Y207"/>
  <c r="O207"/>
  <c r="N207"/>
  <c r="E207"/>
  <c r="E206" s="1"/>
  <c r="AB206"/>
  <c r="AA206"/>
  <c r="Z206"/>
  <c r="Y206"/>
  <c r="N206"/>
  <c r="G206"/>
  <c r="G205" s="1"/>
  <c r="F206"/>
  <c r="AB205"/>
  <c r="AA205"/>
  <c r="Z205"/>
  <c r="Y205"/>
  <c r="N205"/>
  <c r="F205"/>
  <c r="AB204"/>
  <c r="AA204"/>
  <c r="Z204"/>
  <c r="Y204"/>
  <c r="AB203"/>
  <c r="AA203"/>
  <c r="Z203"/>
  <c r="Y203"/>
  <c r="AB202"/>
  <c r="AA202"/>
  <c r="Z202"/>
  <c r="Y202"/>
  <c r="O202"/>
  <c r="N202"/>
  <c r="M202"/>
  <c r="AB201"/>
  <c r="AA201"/>
  <c r="Z201"/>
  <c r="Y201"/>
  <c r="O201"/>
  <c r="N201"/>
  <c r="M201"/>
  <c r="AB200"/>
  <c r="AA200"/>
  <c r="Z200"/>
  <c r="Y200"/>
  <c r="N200"/>
  <c r="G200"/>
  <c r="O200" s="1"/>
  <c r="F200"/>
  <c r="F199" s="1"/>
  <c r="E200"/>
  <c r="AB199"/>
  <c r="AA199"/>
  <c r="Z199"/>
  <c r="Y199"/>
  <c r="G199"/>
  <c r="AB198"/>
  <c r="AA198"/>
  <c r="Z198"/>
  <c r="Y198"/>
  <c r="AB197"/>
  <c r="AA197"/>
  <c r="Z197"/>
  <c r="Y197"/>
  <c r="AB196"/>
  <c r="AA196"/>
  <c r="Z196"/>
  <c r="Y196"/>
  <c r="M196"/>
  <c r="G196"/>
  <c r="F196"/>
  <c r="N196" s="1"/>
  <c r="AB195"/>
  <c r="AA195"/>
  <c r="Z195"/>
  <c r="Y195"/>
  <c r="E195"/>
  <c r="M195" s="1"/>
  <c r="AB194"/>
  <c r="AA194"/>
  <c r="Z194"/>
  <c r="Y194"/>
  <c r="AB193"/>
  <c r="AA193"/>
  <c r="Z193"/>
  <c r="Y193"/>
  <c r="O193"/>
  <c r="N193"/>
  <c r="M193"/>
  <c r="AB192"/>
  <c r="AA192"/>
  <c r="Z192"/>
  <c r="Y192"/>
  <c r="G192"/>
  <c r="O192" s="1"/>
  <c r="F192"/>
  <c r="N192" s="1"/>
  <c r="E192"/>
  <c r="AB191"/>
  <c r="AA191"/>
  <c r="Z191"/>
  <c r="Y191"/>
  <c r="O191"/>
  <c r="N191"/>
  <c r="M191"/>
  <c r="AB190"/>
  <c r="AA190"/>
  <c r="Z190"/>
  <c r="Y190"/>
  <c r="G190"/>
  <c r="G189" s="1"/>
  <c r="O189" s="1"/>
  <c r="F190"/>
  <c r="N190" s="1"/>
  <c r="E190"/>
  <c r="M190" s="1"/>
  <c r="AB189"/>
  <c r="AA189"/>
  <c r="Z189"/>
  <c r="Y189"/>
  <c r="AB188"/>
  <c r="AA188"/>
  <c r="Z188"/>
  <c r="Y188"/>
  <c r="O188"/>
  <c r="N188"/>
  <c r="M188"/>
  <c r="AB187"/>
  <c r="AA187"/>
  <c r="Z187"/>
  <c r="Y187"/>
  <c r="G187"/>
  <c r="O187" s="1"/>
  <c r="F187"/>
  <c r="F186" s="1"/>
  <c r="N186" s="1"/>
  <c r="E187"/>
  <c r="M187" s="1"/>
  <c r="AB186"/>
  <c r="AA186"/>
  <c r="Z186"/>
  <c r="Y186"/>
  <c r="G186"/>
  <c r="O186" s="1"/>
  <c r="AB185"/>
  <c r="AA185"/>
  <c r="Z185"/>
  <c r="Y185"/>
  <c r="O185"/>
  <c r="N185"/>
  <c r="M185"/>
  <c r="AB184"/>
  <c r="AA184"/>
  <c r="Z184"/>
  <c r="Y184"/>
  <c r="M184"/>
  <c r="G184"/>
  <c r="O184" s="1"/>
  <c r="F184"/>
  <c r="N184" s="1"/>
  <c r="E184"/>
  <c r="E183" s="1"/>
  <c r="AB183"/>
  <c r="AA183"/>
  <c r="Z183"/>
  <c r="Y183"/>
  <c r="M183"/>
  <c r="G183"/>
  <c r="O183" s="1"/>
  <c r="AB182"/>
  <c r="AA182"/>
  <c r="Z182"/>
  <c r="Y182"/>
  <c r="O182"/>
  <c r="N182"/>
  <c r="E182"/>
  <c r="M182" s="1"/>
  <c r="AB181"/>
  <c r="AA181"/>
  <c r="Z181"/>
  <c r="Y181"/>
  <c r="O181"/>
  <c r="G181"/>
  <c r="F181"/>
  <c r="N181" s="1"/>
  <c r="E181"/>
  <c r="E180" s="1"/>
  <c r="M180" s="1"/>
  <c r="AB180"/>
  <c r="AA180"/>
  <c r="Z180"/>
  <c r="Y180"/>
  <c r="G180"/>
  <c r="O180" s="1"/>
  <c r="F180"/>
  <c r="N180" s="1"/>
  <c r="AB179"/>
  <c r="AA179"/>
  <c r="Z179"/>
  <c r="Y179"/>
  <c r="O179"/>
  <c r="N179"/>
  <c r="E179"/>
  <c r="M179" s="1"/>
  <c r="AB178"/>
  <c r="AA178"/>
  <c r="Z178"/>
  <c r="Y178"/>
  <c r="O178"/>
  <c r="G178"/>
  <c r="F178"/>
  <c r="N178" s="1"/>
  <c r="AB177"/>
  <c r="AA177"/>
  <c r="Z177"/>
  <c r="Y177"/>
  <c r="G177"/>
  <c r="O177" s="1"/>
  <c r="AB176"/>
  <c r="AA176"/>
  <c r="Z176"/>
  <c r="Y176"/>
  <c r="O176"/>
  <c r="G176"/>
  <c r="F176"/>
  <c r="E176"/>
  <c r="M176" s="1"/>
  <c r="AB175"/>
  <c r="AA175"/>
  <c r="Z175"/>
  <c r="Y175"/>
  <c r="O175"/>
  <c r="N175"/>
  <c r="M175"/>
  <c r="AB174"/>
  <c r="AA174"/>
  <c r="Z174"/>
  <c r="Y174"/>
  <c r="G174"/>
  <c r="O174" s="1"/>
  <c r="E174"/>
  <c r="M174" s="1"/>
  <c r="AB173"/>
  <c r="AA173"/>
  <c r="Z173"/>
  <c r="Y173"/>
  <c r="AB172"/>
  <c r="AA172"/>
  <c r="Z172"/>
  <c r="Y172"/>
  <c r="O172"/>
  <c r="N172"/>
  <c r="E172"/>
  <c r="AB171"/>
  <c r="AA171"/>
  <c r="Z171"/>
  <c r="Y171"/>
  <c r="O171"/>
  <c r="N171"/>
  <c r="M171"/>
  <c r="AB170"/>
  <c r="AA170"/>
  <c r="Z170"/>
  <c r="Y170"/>
  <c r="O170"/>
  <c r="G170"/>
  <c r="F170"/>
  <c r="N170" s="1"/>
  <c r="AB169"/>
  <c r="AA169"/>
  <c r="Z169"/>
  <c r="Y169"/>
  <c r="O169"/>
  <c r="G169"/>
  <c r="AB168"/>
  <c r="AA168"/>
  <c r="Z168"/>
  <c r="Y168"/>
  <c r="AB167"/>
  <c r="AA167"/>
  <c r="Z167"/>
  <c r="Y167"/>
  <c r="AB166"/>
  <c r="AA166"/>
  <c r="Z166"/>
  <c r="Y166"/>
  <c r="O166"/>
  <c r="N166"/>
  <c r="M166"/>
  <c r="AB165"/>
  <c r="AA165"/>
  <c r="Z165"/>
  <c r="Y165"/>
  <c r="N165"/>
  <c r="G165"/>
  <c r="O165" s="1"/>
  <c r="F165"/>
  <c r="E165"/>
  <c r="M165" s="1"/>
  <c r="AB164"/>
  <c r="AA164"/>
  <c r="Z164"/>
  <c r="Y164"/>
  <c r="N164"/>
  <c r="G164"/>
  <c r="O164" s="1"/>
  <c r="F164"/>
  <c r="F163" s="1"/>
  <c r="F162" s="1"/>
  <c r="E164"/>
  <c r="M164" s="1"/>
  <c r="AB163"/>
  <c r="AA163"/>
  <c r="Z163"/>
  <c r="Y163"/>
  <c r="G163"/>
  <c r="O163" s="1"/>
  <c r="AB162"/>
  <c r="AA162"/>
  <c r="Z162"/>
  <c r="Y162"/>
  <c r="N162"/>
  <c r="AB161"/>
  <c r="AA161"/>
  <c r="Z161"/>
  <c r="Y161"/>
  <c r="O161"/>
  <c r="N161"/>
  <c r="M161"/>
  <c r="AB160"/>
  <c r="AA160"/>
  <c r="Z160"/>
  <c r="Y160"/>
  <c r="G160"/>
  <c r="G159" s="1"/>
  <c r="G158" s="1"/>
  <c r="G157" s="1"/>
  <c r="O157" s="1"/>
  <c r="F160"/>
  <c r="N160" s="1"/>
  <c r="E160"/>
  <c r="M160" s="1"/>
  <c r="AB159"/>
  <c r="AA159"/>
  <c r="Z159"/>
  <c r="Y159"/>
  <c r="F159"/>
  <c r="N159" s="1"/>
  <c r="E159"/>
  <c r="E158" s="1"/>
  <c r="E157" s="1"/>
  <c r="AB158"/>
  <c r="AA158"/>
  <c r="Z158"/>
  <c r="Y158"/>
  <c r="AB157"/>
  <c r="AA157"/>
  <c r="Z157"/>
  <c r="Y157"/>
  <c r="AB156"/>
  <c r="AA156"/>
  <c r="Z156"/>
  <c r="Y156"/>
  <c r="AB155"/>
  <c r="AA155"/>
  <c r="Z155"/>
  <c r="Y155"/>
  <c r="O155"/>
  <c r="N155"/>
  <c r="M155"/>
  <c r="AB154"/>
  <c r="AA154"/>
  <c r="Z154"/>
  <c r="Y154"/>
  <c r="O154"/>
  <c r="N154"/>
  <c r="M154"/>
  <c r="AB153"/>
  <c r="AA153"/>
  <c r="Z153"/>
  <c r="Y153"/>
  <c r="O153"/>
  <c r="N153"/>
  <c r="E153"/>
  <c r="E152" s="1"/>
  <c r="AB152"/>
  <c r="AA152"/>
  <c r="Z152"/>
  <c r="Y152"/>
  <c r="M152"/>
  <c r="G152"/>
  <c r="O152" s="1"/>
  <c r="F152"/>
  <c r="N152" s="1"/>
  <c r="AB151"/>
  <c r="AA151"/>
  <c r="Z151"/>
  <c r="Y151"/>
  <c r="O151"/>
  <c r="N151"/>
  <c r="M151"/>
  <c r="AB150"/>
  <c r="AA150"/>
  <c r="Z150"/>
  <c r="Y150"/>
  <c r="N150"/>
  <c r="G150"/>
  <c r="O150" s="1"/>
  <c r="F150"/>
  <c r="E150"/>
  <c r="M150" s="1"/>
  <c r="AB149"/>
  <c r="AA149"/>
  <c r="Z149"/>
  <c r="Y149"/>
  <c r="O149"/>
  <c r="N149"/>
  <c r="M149"/>
  <c r="AB148"/>
  <c r="AA148"/>
  <c r="Z148"/>
  <c r="Y148"/>
  <c r="O148"/>
  <c r="N148"/>
  <c r="E148"/>
  <c r="M148" s="1"/>
  <c r="AB147"/>
  <c r="AA147"/>
  <c r="Z147"/>
  <c r="Y147"/>
  <c r="O147"/>
  <c r="N147"/>
  <c r="M147"/>
  <c r="AB146"/>
  <c r="AA146"/>
  <c r="Z146"/>
  <c r="Y146"/>
  <c r="N146"/>
  <c r="G146"/>
  <c r="O146" s="1"/>
  <c r="F146"/>
  <c r="E146"/>
  <c r="AB145"/>
  <c r="AA145"/>
  <c r="Z145"/>
  <c r="Y145"/>
  <c r="O145"/>
  <c r="N145"/>
  <c r="M145"/>
  <c r="AB144"/>
  <c r="AA144"/>
  <c r="Z144"/>
  <c r="Y144"/>
  <c r="O144"/>
  <c r="G144"/>
  <c r="G143" s="1"/>
  <c r="O143" s="1"/>
  <c r="F144"/>
  <c r="N144" s="1"/>
  <c r="E144"/>
  <c r="M144" s="1"/>
  <c r="AB143"/>
  <c r="AA143"/>
  <c r="Z143"/>
  <c r="Y143"/>
  <c r="F143"/>
  <c r="N143" s="1"/>
  <c r="AB142"/>
  <c r="AA142"/>
  <c r="Z142"/>
  <c r="Y142"/>
  <c r="O142"/>
  <c r="N142"/>
  <c r="M142"/>
  <c r="AB141"/>
  <c r="AA141"/>
  <c r="Z141"/>
  <c r="Y141"/>
  <c r="O141"/>
  <c r="N141"/>
  <c r="M141"/>
  <c r="AB140"/>
  <c r="AA140"/>
  <c r="Z140"/>
  <c r="Y140"/>
  <c r="O140"/>
  <c r="N140"/>
  <c r="M140"/>
  <c r="AB139"/>
  <c r="AA139"/>
  <c r="Z139"/>
  <c r="Y139"/>
  <c r="N139"/>
  <c r="G139"/>
  <c r="O139" s="1"/>
  <c r="F139"/>
  <c r="E139"/>
  <c r="M139" s="1"/>
  <c r="AB138"/>
  <c r="AA138"/>
  <c r="Z138"/>
  <c r="Y138"/>
  <c r="O138"/>
  <c r="N138"/>
  <c r="M138"/>
  <c r="AB137"/>
  <c r="AA137"/>
  <c r="Z137"/>
  <c r="Y137"/>
  <c r="O137"/>
  <c r="M137"/>
  <c r="G137"/>
  <c r="F137"/>
  <c r="N137" s="1"/>
  <c r="E137"/>
  <c r="AB136"/>
  <c r="AA136"/>
  <c r="Z136"/>
  <c r="Y136"/>
  <c r="O136"/>
  <c r="N136"/>
  <c r="E136"/>
  <c r="M136" s="1"/>
  <c r="AB135"/>
  <c r="AA135"/>
  <c r="Z135"/>
  <c r="Y135"/>
  <c r="O135"/>
  <c r="G135"/>
  <c r="F135"/>
  <c r="N135" s="1"/>
  <c r="E135"/>
  <c r="M135" s="1"/>
  <c r="AB134"/>
  <c r="AA134"/>
  <c r="Z134"/>
  <c r="Y134"/>
  <c r="O134"/>
  <c r="N134"/>
  <c r="M134"/>
  <c r="AB133"/>
  <c r="AA133"/>
  <c r="Z133"/>
  <c r="Y133"/>
  <c r="O133"/>
  <c r="N133"/>
  <c r="M133"/>
  <c r="AB132"/>
  <c r="AA132"/>
  <c r="Z132"/>
  <c r="Y132"/>
  <c r="O132"/>
  <c r="G132"/>
  <c r="F132"/>
  <c r="N132" s="1"/>
  <c r="E132"/>
  <c r="M132" s="1"/>
  <c r="AB131"/>
  <c r="AA131"/>
  <c r="Z131"/>
  <c r="Y131"/>
  <c r="O131"/>
  <c r="N131"/>
  <c r="E131"/>
  <c r="E130" s="1"/>
  <c r="M130" s="1"/>
  <c r="AB130"/>
  <c r="AA130"/>
  <c r="Z130"/>
  <c r="Y130"/>
  <c r="O130"/>
  <c r="G130"/>
  <c r="F130"/>
  <c r="N130" s="1"/>
  <c r="AB129"/>
  <c r="AA129"/>
  <c r="Z129"/>
  <c r="Y129"/>
  <c r="O129"/>
  <c r="N129"/>
  <c r="M129"/>
  <c r="AB128"/>
  <c r="AA128"/>
  <c r="Z128"/>
  <c r="Y128"/>
  <c r="O128"/>
  <c r="N128"/>
  <c r="M128"/>
  <c r="AB127"/>
  <c r="AA127"/>
  <c r="Z127"/>
  <c r="Y127"/>
  <c r="G127"/>
  <c r="O127" s="1"/>
  <c r="F127"/>
  <c r="N127" s="1"/>
  <c r="E127"/>
  <c r="M127" s="1"/>
  <c r="AB126"/>
  <c r="AA126"/>
  <c r="Z126"/>
  <c r="Y126"/>
  <c r="O126"/>
  <c r="N126"/>
  <c r="M126"/>
  <c r="AB125"/>
  <c r="AA125"/>
  <c r="Z125"/>
  <c r="Y125"/>
  <c r="G125"/>
  <c r="O125" s="1"/>
  <c r="F125"/>
  <c r="N125" s="1"/>
  <c r="E125"/>
  <c r="M125" s="1"/>
  <c r="AB124"/>
  <c r="AA124"/>
  <c r="Z124"/>
  <c r="Y124"/>
  <c r="O124"/>
  <c r="N124"/>
  <c r="E124"/>
  <c r="M124" s="1"/>
  <c r="AB123"/>
  <c r="AA123"/>
  <c r="Z123"/>
  <c r="Y123"/>
  <c r="N123"/>
  <c r="G123"/>
  <c r="O123" s="1"/>
  <c r="F123"/>
  <c r="E123"/>
  <c r="M123" s="1"/>
  <c r="AB122"/>
  <c r="AA122"/>
  <c r="Z122"/>
  <c r="Y122"/>
  <c r="O122"/>
  <c r="N122"/>
  <c r="E122"/>
  <c r="M122" s="1"/>
  <c r="AB121"/>
  <c r="AA121"/>
  <c r="Z121"/>
  <c r="Y121"/>
  <c r="N121"/>
  <c r="G121"/>
  <c r="O121" s="1"/>
  <c r="F121"/>
  <c r="AB120"/>
  <c r="AA120"/>
  <c r="Z120"/>
  <c r="Y120"/>
  <c r="O120"/>
  <c r="N120"/>
  <c r="M120"/>
  <c r="AB119"/>
  <c r="AA119"/>
  <c r="Z119"/>
  <c r="Y119"/>
  <c r="G119"/>
  <c r="O119" s="1"/>
  <c r="F119"/>
  <c r="N119" s="1"/>
  <c r="E119"/>
  <c r="M119" s="1"/>
  <c r="AB118"/>
  <c r="AA118"/>
  <c r="Z118"/>
  <c r="Y118"/>
  <c r="O118"/>
  <c r="N118"/>
  <c r="M118"/>
  <c r="AB117"/>
  <c r="AA117"/>
  <c r="Z117"/>
  <c r="Y117"/>
  <c r="G117"/>
  <c r="O117" s="1"/>
  <c r="F117"/>
  <c r="N117" s="1"/>
  <c r="E117"/>
  <c r="M117" s="1"/>
  <c r="AB116"/>
  <c r="AA116"/>
  <c r="Z116"/>
  <c r="Y116"/>
  <c r="L116"/>
  <c r="K116"/>
  <c r="N116" s="1"/>
  <c r="G116"/>
  <c r="F116"/>
  <c r="E116"/>
  <c r="M116" s="1"/>
  <c r="AB115"/>
  <c r="AA115"/>
  <c r="Z115"/>
  <c r="Y115"/>
  <c r="N115"/>
  <c r="G115"/>
  <c r="O115" s="1"/>
  <c r="F115"/>
  <c r="AB114"/>
  <c r="AA114"/>
  <c r="Z114"/>
  <c r="Y114"/>
  <c r="AB113"/>
  <c r="AA113"/>
  <c r="Z113"/>
  <c r="Y113"/>
  <c r="O113"/>
  <c r="N113"/>
  <c r="M113"/>
  <c r="AB112"/>
  <c r="AA112"/>
  <c r="Z112"/>
  <c r="Y112"/>
  <c r="O112"/>
  <c r="G112"/>
  <c r="F112"/>
  <c r="N112" s="1"/>
  <c r="E112"/>
  <c r="E111" s="1"/>
  <c r="AB111"/>
  <c r="AA111"/>
  <c r="Z111"/>
  <c r="Y111"/>
  <c r="G111"/>
  <c r="G110" s="1"/>
  <c r="AB110"/>
  <c r="AA110"/>
  <c r="Z110"/>
  <c r="Y110"/>
  <c r="AB109"/>
  <c r="AA109"/>
  <c r="Z109"/>
  <c r="Y109"/>
  <c r="AB108"/>
  <c r="AA108"/>
  <c r="Z108"/>
  <c r="Y108"/>
  <c r="O108"/>
  <c r="N108"/>
  <c r="M108"/>
  <c r="AB107"/>
  <c r="AA107"/>
  <c r="Z107"/>
  <c r="Y107"/>
  <c r="O107"/>
  <c r="N107"/>
  <c r="M107"/>
  <c r="AB106"/>
  <c r="AA106"/>
  <c r="Z106"/>
  <c r="Y106"/>
  <c r="O106"/>
  <c r="G106"/>
  <c r="G105" s="1"/>
  <c r="O105" s="1"/>
  <c r="F106"/>
  <c r="N106" s="1"/>
  <c r="E106"/>
  <c r="M106" s="1"/>
  <c r="AB105"/>
  <c r="AA105"/>
  <c r="Z105"/>
  <c r="Y105"/>
  <c r="E105"/>
  <c r="M105" s="1"/>
  <c r="AB104"/>
  <c r="AA104"/>
  <c r="Z104"/>
  <c r="Y104"/>
  <c r="O104"/>
  <c r="N104"/>
  <c r="M104"/>
  <c r="AB103"/>
  <c r="AA103"/>
  <c r="Z103"/>
  <c r="Y103"/>
  <c r="N103"/>
  <c r="G103"/>
  <c r="O103" s="1"/>
  <c r="F103"/>
  <c r="F102" s="1"/>
  <c r="E103"/>
  <c r="M103" s="1"/>
  <c r="AB102"/>
  <c r="AA102"/>
  <c r="Z102"/>
  <c r="Y102"/>
  <c r="E102"/>
  <c r="M102" s="1"/>
  <c r="AB101"/>
  <c r="AA101"/>
  <c r="Z101"/>
  <c r="Y101"/>
  <c r="AB100"/>
  <c r="AA100"/>
  <c r="Z100"/>
  <c r="Y100"/>
  <c r="AB99"/>
  <c r="AA99"/>
  <c r="Z99"/>
  <c r="Y99"/>
  <c r="G99"/>
  <c r="O99" s="1"/>
  <c r="F99"/>
  <c r="F98" s="1"/>
  <c r="E99"/>
  <c r="M99" s="1"/>
  <c r="AB98"/>
  <c r="AA98"/>
  <c r="Z98"/>
  <c r="Y98"/>
  <c r="AB97"/>
  <c r="AA97"/>
  <c r="Z97"/>
  <c r="Y97"/>
  <c r="AB96"/>
  <c r="AA96"/>
  <c r="Z96"/>
  <c r="Y96"/>
  <c r="AB95"/>
  <c r="AA95"/>
  <c r="Z95"/>
  <c r="Y95"/>
  <c r="O95"/>
  <c r="N95"/>
  <c r="M95"/>
  <c r="AB94"/>
  <c r="AA94"/>
  <c r="Z94"/>
  <c r="Y94"/>
  <c r="O94"/>
  <c r="N94"/>
  <c r="M94"/>
  <c r="AB93"/>
  <c r="AA93"/>
  <c r="Z93"/>
  <c r="Y93"/>
  <c r="O93"/>
  <c r="N93"/>
  <c r="M93"/>
  <c r="AB92"/>
  <c r="AA92"/>
  <c r="Z92"/>
  <c r="Y92"/>
  <c r="G92"/>
  <c r="G91" s="1"/>
  <c r="F92"/>
  <c r="F91" s="1"/>
  <c r="E92"/>
  <c r="M92" s="1"/>
  <c r="AB91"/>
  <c r="AA91"/>
  <c r="Z91"/>
  <c r="Y91"/>
  <c r="AB90"/>
  <c r="AA90"/>
  <c r="Z90"/>
  <c r="Y90"/>
  <c r="AB89"/>
  <c r="AA89"/>
  <c r="Z89"/>
  <c r="Y89"/>
  <c r="AB88"/>
  <c r="AA88"/>
  <c r="Z88"/>
  <c r="Y88"/>
  <c r="O88"/>
  <c r="N88"/>
  <c r="M88"/>
  <c r="AB87"/>
  <c r="AA87"/>
  <c r="Z87"/>
  <c r="Y87"/>
  <c r="O87"/>
  <c r="G87"/>
  <c r="F87"/>
  <c r="F86" s="1"/>
  <c r="E87"/>
  <c r="E86" s="1"/>
  <c r="AB86"/>
  <c r="AA86"/>
  <c r="Z86"/>
  <c r="Y86"/>
  <c r="G86"/>
  <c r="G85" s="1"/>
  <c r="AB85"/>
  <c r="AA85"/>
  <c r="Z85"/>
  <c r="Y85"/>
  <c r="AB84"/>
  <c r="AA84"/>
  <c r="Z84"/>
  <c r="Y84"/>
  <c r="AB83"/>
  <c r="AA83"/>
  <c r="Z83"/>
  <c r="Y83"/>
  <c r="O83"/>
  <c r="N83"/>
  <c r="M83"/>
  <c r="AB82"/>
  <c r="AA82"/>
  <c r="Z82"/>
  <c r="Y82"/>
  <c r="O82"/>
  <c r="G82"/>
  <c r="F82"/>
  <c r="N82" s="1"/>
  <c r="E82"/>
  <c r="E81" s="1"/>
  <c r="M81" s="1"/>
  <c r="AB81"/>
  <c r="AA81"/>
  <c r="Z81"/>
  <c r="Y81"/>
  <c r="G81"/>
  <c r="O81" s="1"/>
  <c r="AB80"/>
  <c r="AA80"/>
  <c r="Z80"/>
  <c r="Y80"/>
  <c r="O80"/>
  <c r="N80"/>
  <c r="M80"/>
  <c r="AB79"/>
  <c r="AA79"/>
  <c r="Z79"/>
  <c r="Y79"/>
  <c r="M79"/>
  <c r="G79"/>
  <c r="G78" s="1"/>
  <c r="F79"/>
  <c r="N79" s="1"/>
  <c r="E79"/>
  <c r="AB78"/>
  <c r="AA78"/>
  <c r="Z78"/>
  <c r="Y78"/>
  <c r="F78"/>
  <c r="E78"/>
  <c r="E77" s="1"/>
  <c r="M77" s="1"/>
  <c r="AB77"/>
  <c r="AA77"/>
  <c r="Z77"/>
  <c r="Y77"/>
  <c r="AB76"/>
  <c r="AA76"/>
  <c r="Z76"/>
  <c r="Y76"/>
  <c r="O76"/>
  <c r="N76"/>
  <c r="M76"/>
  <c r="AB75"/>
  <c r="AA75"/>
  <c r="Z75"/>
  <c r="Y75"/>
  <c r="O75"/>
  <c r="G75"/>
  <c r="G74" s="1"/>
  <c r="O74" s="1"/>
  <c r="F75"/>
  <c r="N75" s="1"/>
  <c r="E75"/>
  <c r="E74" s="1"/>
  <c r="M74" s="1"/>
  <c r="AB74"/>
  <c r="AA74"/>
  <c r="Z74"/>
  <c r="Y74"/>
  <c r="AB73"/>
  <c r="AA73"/>
  <c r="Z73"/>
  <c r="Y73"/>
  <c r="O73"/>
  <c r="N73"/>
  <c r="M73"/>
  <c r="AB72"/>
  <c r="AA72"/>
  <c r="Z72"/>
  <c r="Y72"/>
  <c r="M72"/>
  <c r="G72"/>
  <c r="G71" s="1"/>
  <c r="F72"/>
  <c r="N72" s="1"/>
  <c r="E72"/>
  <c r="AB71"/>
  <c r="AA71"/>
  <c r="Z71"/>
  <c r="Y71"/>
  <c r="F71"/>
  <c r="E71"/>
  <c r="E70" s="1"/>
  <c r="AB70"/>
  <c r="AA70"/>
  <c r="Z70"/>
  <c r="Y70"/>
  <c r="AB69"/>
  <c r="AA69"/>
  <c r="Z69"/>
  <c r="Y69"/>
  <c r="AB68"/>
  <c r="AA68"/>
  <c r="Z68"/>
  <c r="Y68"/>
  <c r="O68"/>
  <c r="N68"/>
  <c r="M68"/>
  <c r="AB67"/>
  <c r="AA67"/>
  <c r="Z67"/>
  <c r="Y67"/>
  <c r="M67"/>
  <c r="G67"/>
  <c r="G66" s="1"/>
  <c r="O66" s="1"/>
  <c r="F67"/>
  <c r="F66" s="1"/>
  <c r="N66" s="1"/>
  <c r="E67"/>
  <c r="AB66"/>
  <c r="AA66"/>
  <c r="Z66"/>
  <c r="Y66"/>
  <c r="E66"/>
  <c r="M66" s="1"/>
  <c r="AB65"/>
  <c r="AA65"/>
  <c r="Z65"/>
  <c r="Y65"/>
  <c r="G65"/>
  <c r="O65" s="1"/>
  <c r="F65"/>
  <c r="N65" s="1"/>
  <c r="E65"/>
  <c r="M65" s="1"/>
  <c r="AB64"/>
  <c r="AA64"/>
  <c r="Z64"/>
  <c r="Y64"/>
  <c r="O64"/>
  <c r="N64"/>
  <c r="E64"/>
  <c r="E63" s="1"/>
  <c r="E62" s="1"/>
  <c r="M62" s="1"/>
  <c r="AB63"/>
  <c r="AA63"/>
  <c r="Z63"/>
  <c r="Y63"/>
  <c r="G63"/>
  <c r="O63" s="1"/>
  <c r="F63"/>
  <c r="N63" s="1"/>
  <c r="AB62"/>
  <c r="AA62"/>
  <c r="Z62"/>
  <c r="Y62"/>
  <c r="AB61"/>
  <c r="AA61"/>
  <c r="Z61"/>
  <c r="Y61"/>
  <c r="O61"/>
  <c r="N61"/>
  <c r="E61"/>
  <c r="M61" s="1"/>
  <c r="AB60"/>
  <c r="AA60"/>
  <c r="Z60"/>
  <c r="Y60"/>
  <c r="O60"/>
  <c r="G60"/>
  <c r="F60"/>
  <c r="N60" s="1"/>
  <c r="E60"/>
  <c r="E59" s="1"/>
  <c r="M59" s="1"/>
  <c r="AB59"/>
  <c r="AA59"/>
  <c r="Z59"/>
  <c r="Y59"/>
  <c r="G59"/>
  <c r="O59" s="1"/>
  <c r="AB58"/>
  <c r="AA58"/>
  <c r="Z58"/>
  <c r="Y58"/>
  <c r="O58"/>
  <c r="N58"/>
  <c r="M58"/>
  <c r="AB57"/>
  <c r="AA57"/>
  <c r="Z57"/>
  <c r="Y57"/>
  <c r="M57"/>
  <c r="G57"/>
  <c r="G56" s="1"/>
  <c r="F57"/>
  <c r="N57" s="1"/>
  <c r="E57"/>
  <c r="AB56"/>
  <c r="AA56"/>
  <c r="Z56"/>
  <c r="Y56"/>
  <c r="F56"/>
  <c r="E56"/>
  <c r="AB55"/>
  <c r="AA55"/>
  <c r="Z55"/>
  <c r="Y55"/>
  <c r="AB54"/>
  <c r="AA54"/>
  <c r="Z54"/>
  <c r="Y54"/>
  <c r="O54"/>
  <c r="N54"/>
  <c r="E54"/>
  <c r="M54" s="1"/>
  <c r="AB53"/>
  <c r="AA53"/>
  <c r="Z53"/>
  <c r="Y53"/>
  <c r="O53"/>
  <c r="G53"/>
  <c r="F53"/>
  <c r="F52" s="1"/>
  <c r="E53"/>
  <c r="E52" s="1"/>
  <c r="AB52"/>
  <c r="AA52"/>
  <c r="Z52"/>
  <c r="Y52"/>
  <c r="G52"/>
  <c r="G51" s="1"/>
  <c r="AB51"/>
  <c r="AA51"/>
  <c r="Z51"/>
  <c r="Y51"/>
  <c r="AB50"/>
  <c r="AA50"/>
  <c r="Z50"/>
  <c r="Y50"/>
  <c r="AB49"/>
  <c r="AA49"/>
  <c r="Z49"/>
  <c r="Y49"/>
  <c r="O49"/>
  <c r="N49"/>
  <c r="M49"/>
  <c r="AB48"/>
  <c r="AA48"/>
  <c r="Z48"/>
  <c r="Y48"/>
  <c r="O48"/>
  <c r="G48"/>
  <c r="F48"/>
  <c r="N48" s="1"/>
  <c r="E48"/>
  <c r="E47" s="1"/>
  <c r="AB47"/>
  <c r="AA47"/>
  <c r="Z47"/>
  <c r="Y47"/>
  <c r="G47"/>
  <c r="G46" s="1"/>
  <c r="AB46"/>
  <c r="AA46"/>
  <c r="Z46"/>
  <c r="Y46"/>
  <c r="AB45"/>
  <c r="AA45"/>
  <c r="Z45"/>
  <c r="Y45"/>
  <c r="AB44"/>
  <c r="AA44"/>
  <c r="Z44"/>
  <c r="Y44"/>
  <c r="AB43"/>
  <c r="AA43"/>
  <c r="Z43"/>
  <c r="Y43"/>
  <c r="O43"/>
  <c r="N43"/>
  <c r="M43"/>
  <c r="AB42"/>
  <c r="AA42"/>
  <c r="Z42"/>
  <c r="Y42"/>
  <c r="O42"/>
  <c r="N42"/>
  <c r="M42"/>
  <c r="AB41"/>
  <c r="AA41"/>
  <c r="Z41"/>
  <c r="Y41"/>
  <c r="O41"/>
  <c r="G41"/>
  <c r="F41"/>
  <c r="N41" s="1"/>
  <c r="E41"/>
  <c r="M41" s="1"/>
  <c r="AB40"/>
  <c r="AA40"/>
  <c r="Z40"/>
  <c r="Y40"/>
  <c r="O40"/>
  <c r="N40"/>
  <c r="M40"/>
  <c r="AB39"/>
  <c r="AA39"/>
  <c r="Z39"/>
  <c r="Y39"/>
  <c r="O39"/>
  <c r="N39"/>
  <c r="M39"/>
  <c r="AB38"/>
  <c r="AA38"/>
  <c r="Z38"/>
  <c r="Y38"/>
  <c r="O38"/>
  <c r="N38"/>
  <c r="G38"/>
  <c r="F38"/>
  <c r="E38"/>
  <c r="M38" s="1"/>
  <c r="AB37"/>
  <c r="AA37"/>
  <c r="Z37"/>
  <c r="Y37"/>
  <c r="O37"/>
  <c r="N37"/>
  <c r="M37"/>
  <c r="AB36"/>
  <c r="AA36"/>
  <c r="Z36"/>
  <c r="Y36"/>
  <c r="O36"/>
  <c r="N36"/>
  <c r="M36"/>
  <c r="AB35"/>
  <c r="AA35"/>
  <c r="Z35"/>
  <c r="Y35"/>
  <c r="N35"/>
  <c r="G35"/>
  <c r="O35" s="1"/>
  <c r="F35"/>
  <c r="E35"/>
  <c r="M35" s="1"/>
  <c r="AB34"/>
  <c r="AA34"/>
  <c r="Z34"/>
  <c r="Y34"/>
  <c r="O34"/>
  <c r="N34"/>
  <c r="M34"/>
  <c r="AB33"/>
  <c r="AA33"/>
  <c r="Z33"/>
  <c r="Y33"/>
  <c r="O33"/>
  <c r="N33"/>
  <c r="M33"/>
  <c r="AB32"/>
  <c r="AA32"/>
  <c r="Z32"/>
  <c r="Y32"/>
  <c r="G32"/>
  <c r="O32" s="1"/>
  <c r="F32"/>
  <c r="F31" s="1"/>
  <c r="N31" s="1"/>
  <c r="E32"/>
  <c r="E31" s="1"/>
  <c r="M31" s="1"/>
  <c r="AB31"/>
  <c r="AA31"/>
  <c r="Z31"/>
  <c r="Y31"/>
  <c r="AB30"/>
  <c r="AA30"/>
  <c r="Z30"/>
  <c r="Y30"/>
  <c r="O30"/>
  <c r="N30"/>
  <c r="M30"/>
  <c r="E30"/>
  <c r="AB29"/>
  <c r="AA29"/>
  <c r="Z29"/>
  <c r="Y29"/>
  <c r="N29"/>
  <c r="G29"/>
  <c r="O29" s="1"/>
  <c r="F29"/>
  <c r="E29"/>
  <c r="E28" s="1"/>
  <c r="AB28"/>
  <c r="AA28"/>
  <c r="Z28"/>
  <c r="Y28"/>
  <c r="AB27"/>
  <c r="AA27"/>
  <c r="Z27"/>
  <c r="Y27"/>
  <c r="AB26"/>
  <c r="AA26"/>
  <c r="Z26"/>
  <c r="Y26"/>
  <c r="O26"/>
  <c r="N26"/>
  <c r="M26"/>
  <c r="AB25"/>
  <c r="AA25"/>
  <c r="Z25"/>
  <c r="Y25"/>
  <c r="O25"/>
  <c r="N25"/>
  <c r="M25"/>
  <c r="AB24"/>
  <c r="AA24"/>
  <c r="Z24"/>
  <c r="Y24"/>
  <c r="O24"/>
  <c r="N24"/>
  <c r="G24"/>
  <c r="F24"/>
  <c r="E24"/>
  <c r="M24" s="1"/>
  <c r="AB23"/>
  <c r="AA23"/>
  <c r="Z23"/>
  <c r="Y23"/>
  <c r="O23"/>
  <c r="N23"/>
  <c r="E23"/>
  <c r="M23" s="1"/>
  <c r="AB22"/>
  <c r="AA22"/>
  <c r="Z22"/>
  <c r="Y22"/>
  <c r="O22"/>
  <c r="N22"/>
  <c r="M22"/>
  <c r="AB21"/>
  <c r="AA21"/>
  <c r="Z21"/>
  <c r="Y21"/>
  <c r="O21"/>
  <c r="G21"/>
  <c r="F21"/>
  <c r="N21" s="1"/>
  <c r="AB20"/>
  <c r="AA20"/>
  <c r="Z20"/>
  <c r="Y20"/>
  <c r="O20"/>
  <c r="N20"/>
  <c r="E20"/>
  <c r="E19" s="1"/>
  <c r="M19" s="1"/>
  <c r="AB19"/>
  <c r="AA19"/>
  <c r="Z19"/>
  <c r="Y19"/>
  <c r="G19"/>
  <c r="O19" s="1"/>
  <c r="F19"/>
  <c r="N19" s="1"/>
  <c r="AB18"/>
  <c r="AA18"/>
  <c r="Z18"/>
  <c r="Y18"/>
  <c r="O18"/>
  <c r="G18"/>
  <c r="F18"/>
  <c r="F15" s="1"/>
  <c r="AB17"/>
  <c r="AA17"/>
  <c r="Z17"/>
  <c r="Y17"/>
  <c r="O17"/>
  <c r="N17"/>
  <c r="M17"/>
  <c r="AB16"/>
  <c r="AA16"/>
  <c r="Z16"/>
  <c r="Y16"/>
  <c r="M16"/>
  <c r="G16"/>
  <c r="G15" s="1"/>
  <c r="F16"/>
  <c r="N16" s="1"/>
  <c r="E16"/>
  <c r="AB15"/>
  <c r="AA15"/>
  <c r="Z15"/>
  <c r="Y15"/>
  <c r="AB14"/>
  <c r="AA14"/>
  <c r="Z14"/>
  <c r="Y14"/>
  <c r="F604" l="1"/>
  <c r="N604" s="1"/>
  <c r="N605"/>
  <c r="E398"/>
  <c r="M399"/>
  <c r="M20"/>
  <c r="F62"/>
  <c r="N62" s="1"/>
  <c r="M64"/>
  <c r="E101"/>
  <c r="E100" s="1"/>
  <c r="M100" s="1"/>
  <c r="M153"/>
  <c r="F169"/>
  <c r="N169" s="1"/>
  <c r="G173"/>
  <c r="O173" s="1"/>
  <c r="M181"/>
  <c r="F208"/>
  <c r="N208" s="1"/>
  <c r="G222"/>
  <c r="O222" s="1"/>
  <c r="G225"/>
  <c r="O225" s="1"/>
  <c r="G289"/>
  <c r="E314"/>
  <c r="M314" s="1"/>
  <c r="E370"/>
  <c r="N371"/>
  <c r="F375"/>
  <c r="N375" s="1"/>
  <c r="M400"/>
  <c r="E407"/>
  <c r="F407"/>
  <c r="G424"/>
  <c r="O424" s="1"/>
  <c r="M458"/>
  <c r="G462"/>
  <c r="F463"/>
  <c r="E477"/>
  <c r="E476" s="1"/>
  <c r="M500"/>
  <c r="N505"/>
  <c r="F507"/>
  <c r="N507" s="1"/>
  <c r="O508"/>
  <c r="O544"/>
  <c r="N547"/>
  <c r="O550"/>
  <c r="F572"/>
  <c r="F577"/>
  <c r="N577" s="1"/>
  <c r="N606"/>
  <c r="N608"/>
  <c r="M644"/>
  <c r="F649"/>
  <c r="E661"/>
  <c r="E673"/>
  <c r="M673" s="1"/>
  <c r="M689"/>
  <c r="N698"/>
  <c r="N736"/>
  <c r="O798"/>
  <c r="G801"/>
  <c r="O801" s="1"/>
  <c r="E807"/>
  <c r="E810"/>
  <c r="M810" s="1"/>
  <c r="E817"/>
  <c r="M817" s="1"/>
  <c r="G851"/>
  <c r="N857"/>
  <c r="E871"/>
  <c r="E870" s="1"/>
  <c r="M870" s="1"/>
  <c r="E886"/>
  <c r="M886" s="1"/>
  <c r="G897"/>
  <c r="O897" s="1"/>
  <c r="E917"/>
  <c r="M917" s="1"/>
  <c r="N976"/>
  <c r="N1056"/>
  <c r="N1058"/>
  <c r="G31"/>
  <c r="N32"/>
  <c r="F47"/>
  <c r="F59"/>
  <c r="N59" s="1"/>
  <c r="G62"/>
  <c r="O62" s="1"/>
  <c r="F74"/>
  <c r="N74" s="1"/>
  <c r="F81"/>
  <c r="N81" s="1"/>
  <c r="O111"/>
  <c r="M112"/>
  <c r="O116"/>
  <c r="M131"/>
  <c r="E178"/>
  <c r="M290"/>
  <c r="M320"/>
  <c r="F329"/>
  <c r="N329" s="1"/>
  <c r="F336"/>
  <c r="N336" s="1"/>
  <c r="M341"/>
  <c r="O344"/>
  <c r="E343"/>
  <c r="M343" s="1"/>
  <c r="F348"/>
  <c r="N348" s="1"/>
  <c r="E364"/>
  <c r="M364" s="1"/>
  <c r="E381"/>
  <c r="E380" s="1"/>
  <c r="M380" s="1"/>
  <c r="N382"/>
  <c r="N448"/>
  <c r="F451"/>
  <c r="O459"/>
  <c r="E463"/>
  <c r="G477"/>
  <c r="G556"/>
  <c r="M568"/>
  <c r="E666"/>
  <c r="M666" s="1"/>
  <c r="E675"/>
  <c r="M675" s="1"/>
  <c r="E691"/>
  <c r="M691" s="1"/>
  <c r="G709"/>
  <c r="O709" s="1"/>
  <c r="O750"/>
  <c r="E771"/>
  <c r="E793"/>
  <c r="M793" s="1"/>
  <c r="F872"/>
  <c r="E900"/>
  <c r="M900" s="1"/>
  <c r="N923"/>
  <c r="F930"/>
  <c r="O937"/>
  <c r="E939"/>
  <c r="M939" s="1"/>
  <c r="O963"/>
  <c r="M964"/>
  <c r="N978"/>
  <c r="G988"/>
  <c r="O988" s="1"/>
  <c r="G991"/>
  <c r="O991" s="1"/>
  <c r="N992"/>
  <c r="F1022"/>
  <c r="N1022" s="1"/>
  <c r="O1029"/>
  <c r="G1032"/>
  <c r="E1036"/>
  <c r="E98"/>
  <c r="G102"/>
  <c r="F114"/>
  <c r="N114" s="1"/>
  <c r="M159"/>
  <c r="N187"/>
  <c r="F189"/>
  <c r="N189" s="1"/>
  <c r="E194"/>
  <c r="M194" s="1"/>
  <c r="F195"/>
  <c r="F211"/>
  <c r="N211" s="1"/>
  <c r="G214"/>
  <c r="O214" s="1"/>
  <c r="N215"/>
  <c r="F218"/>
  <c r="N218" s="1"/>
  <c r="G237"/>
  <c r="E254"/>
  <c r="M254" s="1"/>
  <c r="G257"/>
  <c r="O257" s="1"/>
  <c r="G265"/>
  <c r="O265" s="1"/>
  <c r="N277"/>
  <c r="F353"/>
  <c r="E416"/>
  <c r="G468"/>
  <c r="O468" s="1"/>
  <c r="F600"/>
  <c r="N600" s="1"/>
  <c r="E605"/>
  <c r="E604" s="1"/>
  <c r="M604" s="1"/>
  <c r="G622"/>
  <c r="O622" s="1"/>
  <c r="N627"/>
  <c r="E711"/>
  <c r="F754"/>
  <c r="F753" s="1"/>
  <c r="N753" s="1"/>
  <c r="E783"/>
  <c r="M783" s="1"/>
  <c r="F785"/>
  <c r="N785" s="1"/>
  <c r="F793"/>
  <c r="N793" s="1"/>
  <c r="N876"/>
  <c r="G930"/>
  <c r="O930" s="1"/>
  <c r="F939"/>
  <c r="N939" s="1"/>
  <c r="E943"/>
  <c r="M943" s="1"/>
  <c r="O956"/>
  <c r="F995"/>
  <c r="F1036"/>
  <c r="F1035" s="1"/>
  <c r="N1035" s="1"/>
  <c r="N1041"/>
  <c r="E55"/>
  <c r="M55" s="1"/>
  <c r="E91"/>
  <c r="E90" s="1"/>
  <c r="G98"/>
  <c r="G97" s="1"/>
  <c r="N99"/>
  <c r="F105"/>
  <c r="N105" s="1"/>
  <c r="F158"/>
  <c r="O160"/>
  <c r="O190"/>
  <c r="E208"/>
  <c r="M208" s="1"/>
  <c r="E228"/>
  <c r="M228" s="1"/>
  <c r="N238"/>
  <c r="M266"/>
  <c r="F287"/>
  <c r="N287" s="1"/>
  <c r="F314"/>
  <c r="N314" s="1"/>
  <c r="E353"/>
  <c r="E390"/>
  <c r="M390" s="1"/>
  <c r="E498"/>
  <c r="M498" s="1"/>
  <c r="E504"/>
  <c r="M504" s="1"/>
  <c r="F617"/>
  <c r="N617" s="1"/>
  <c r="F631"/>
  <c r="G649"/>
  <c r="O655"/>
  <c r="M664"/>
  <c r="F675"/>
  <c r="N675" s="1"/>
  <c r="M835"/>
  <c r="E882"/>
  <c r="M882" s="1"/>
  <c r="O883"/>
  <c r="O903"/>
  <c r="N934"/>
  <c r="E949"/>
  <c r="M949" s="1"/>
  <c r="F985"/>
  <c r="N985" s="1"/>
  <c r="M1001"/>
  <c r="M1016"/>
  <c r="G14"/>
  <c r="O15"/>
  <c r="G45"/>
  <c r="O46"/>
  <c r="G90"/>
  <c r="O91"/>
  <c r="E110"/>
  <c r="M111"/>
  <c r="G101"/>
  <c r="F51"/>
  <c r="N52"/>
  <c r="F85"/>
  <c r="N86"/>
  <c r="N91"/>
  <c r="F90"/>
  <c r="F97"/>
  <c r="N98"/>
  <c r="F28"/>
  <c r="E27"/>
  <c r="M27" s="1"/>
  <c r="M28"/>
  <c r="M52"/>
  <c r="E51"/>
  <c r="M86"/>
  <c r="E85"/>
  <c r="F101"/>
  <c r="N102"/>
  <c r="G109"/>
  <c r="O109" s="1"/>
  <c r="O110"/>
  <c r="N15"/>
  <c r="F14"/>
  <c r="E46"/>
  <c r="M47"/>
  <c r="O51"/>
  <c r="O56"/>
  <c r="G55"/>
  <c r="O55" s="1"/>
  <c r="M70"/>
  <c r="E69"/>
  <c r="M69" s="1"/>
  <c r="O71"/>
  <c r="G70"/>
  <c r="O78"/>
  <c r="G77"/>
  <c r="O77" s="1"/>
  <c r="O85"/>
  <c r="G84"/>
  <c r="O84" s="1"/>
  <c r="M90"/>
  <c r="O97"/>
  <c r="G96"/>
  <c r="O96" s="1"/>
  <c r="M172"/>
  <c r="E170"/>
  <c r="M192"/>
  <c r="E189"/>
  <c r="M189" s="1"/>
  <c r="O196"/>
  <c r="G195"/>
  <c r="N199"/>
  <c r="F198"/>
  <c r="G204"/>
  <c r="O205"/>
  <c r="F231"/>
  <c r="N231" s="1"/>
  <c r="N232"/>
  <c r="G236"/>
  <c r="O237"/>
  <c r="E260"/>
  <c r="M261"/>
  <c r="E288"/>
  <c r="M289"/>
  <c r="F309"/>
  <c r="N310"/>
  <c r="F325"/>
  <c r="N326"/>
  <c r="F369"/>
  <c r="N369" s="1"/>
  <c r="N370"/>
  <c r="G419"/>
  <c r="O420"/>
  <c r="E427"/>
  <c r="M428"/>
  <c r="E433"/>
  <c r="M434"/>
  <c r="E438"/>
  <c r="M439"/>
  <c r="E446"/>
  <c r="M447"/>
  <c r="E451"/>
  <c r="M452"/>
  <c r="F457"/>
  <c r="N457" s="1"/>
  <c r="N458"/>
  <c r="O16"/>
  <c r="N18"/>
  <c r="E21"/>
  <c r="M21" s="1"/>
  <c r="M29"/>
  <c r="M32"/>
  <c r="O47"/>
  <c r="M48"/>
  <c r="N53"/>
  <c r="N56"/>
  <c r="M60"/>
  <c r="M63"/>
  <c r="O67"/>
  <c r="N71"/>
  <c r="M75"/>
  <c r="N78"/>
  <c r="M82"/>
  <c r="N87"/>
  <c r="M91"/>
  <c r="O92"/>
  <c r="F111"/>
  <c r="G114"/>
  <c r="O114" s="1"/>
  <c r="E115"/>
  <c r="E121"/>
  <c r="M121" s="1"/>
  <c r="M158"/>
  <c r="E199"/>
  <c r="M200"/>
  <c r="F236"/>
  <c r="N237"/>
  <c r="E310"/>
  <c r="M311"/>
  <c r="O353"/>
  <c r="F419"/>
  <c r="N419" s="1"/>
  <c r="N420"/>
  <c r="G437"/>
  <c r="O437" s="1"/>
  <c r="O438"/>
  <c r="O446"/>
  <c r="O52"/>
  <c r="M53"/>
  <c r="M56"/>
  <c r="O57"/>
  <c r="N67"/>
  <c r="M71"/>
  <c r="O72"/>
  <c r="M78"/>
  <c r="O79"/>
  <c r="O86"/>
  <c r="M87"/>
  <c r="N92"/>
  <c r="O98"/>
  <c r="M101"/>
  <c r="O102"/>
  <c r="G162"/>
  <c r="O162" s="1"/>
  <c r="N163"/>
  <c r="E173"/>
  <c r="M173" s="1"/>
  <c r="F183"/>
  <c r="N183" s="1"/>
  <c r="E186"/>
  <c r="M186" s="1"/>
  <c r="E249"/>
  <c r="F265"/>
  <c r="N265" s="1"/>
  <c r="E143"/>
  <c r="M143" s="1"/>
  <c r="M146"/>
  <c r="G198"/>
  <c r="O199"/>
  <c r="E205"/>
  <c r="M206"/>
  <c r="F221"/>
  <c r="N221" s="1"/>
  <c r="N222"/>
  <c r="O228"/>
  <c r="G221"/>
  <c r="O221" s="1"/>
  <c r="E237"/>
  <c r="M238"/>
  <c r="G259"/>
  <c r="O259" s="1"/>
  <c r="O260"/>
  <c r="O289"/>
  <c r="G288"/>
  <c r="M325"/>
  <c r="G380"/>
  <c r="O380" s="1"/>
  <c r="O381"/>
  <c r="F402"/>
  <c r="N403"/>
  <c r="E406"/>
  <c r="M407"/>
  <c r="N407"/>
  <c r="F406"/>
  <c r="N406" s="1"/>
  <c r="F423"/>
  <c r="N423" s="1"/>
  <c r="N424"/>
  <c r="O427"/>
  <c r="G423"/>
  <c r="O423" s="1"/>
  <c r="G432"/>
  <c r="O432" s="1"/>
  <c r="O433"/>
  <c r="G450"/>
  <c r="O450" s="1"/>
  <c r="O451"/>
  <c r="F462"/>
  <c r="N463"/>
  <c r="M476"/>
  <c r="N176"/>
  <c r="F174"/>
  <c r="F259"/>
  <c r="N259" s="1"/>
  <c r="N260"/>
  <c r="G309"/>
  <c r="O310"/>
  <c r="G325"/>
  <c r="O326"/>
  <c r="M353"/>
  <c r="E352"/>
  <c r="M352" s="1"/>
  <c r="G369"/>
  <c r="O369" s="1"/>
  <c r="O370"/>
  <c r="E375"/>
  <c r="M375" s="1"/>
  <c r="M376"/>
  <c r="F380"/>
  <c r="N380" s="1"/>
  <c r="N381"/>
  <c r="F397"/>
  <c r="N398"/>
  <c r="G401"/>
  <c r="O406"/>
  <c r="F414"/>
  <c r="N414" s="1"/>
  <c r="N415"/>
  <c r="M419"/>
  <c r="N439"/>
  <c r="F438"/>
  <c r="N447"/>
  <c r="F446"/>
  <c r="O458"/>
  <c r="G457"/>
  <c r="O457" s="1"/>
  <c r="M157"/>
  <c r="O158"/>
  <c r="O159"/>
  <c r="E163"/>
  <c r="F177"/>
  <c r="N177" s="1"/>
  <c r="E336"/>
  <c r="M336" s="1"/>
  <c r="E483"/>
  <c r="M484"/>
  <c r="G536"/>
  <c r="O536" s="1"/>
  <c r="O537"/>
  <c r="E570"/>
  <c r="M570" s="1"/>
  <c r="M571"/>
  <c r="O600"/>
  <c r="E609"/>
  <c r="M609" s="1"/>
  <c r="M610"/>
  <c r="G666"/>
  <c r="O666" s="1"/>
  <c r="O667"/>
  <c r="F696"/>
  <c r="N696" s="1"/>
  <c r="N697"/>
  <c r="F710"/>
  <c r="N711"/>
  <c r="M720"/>
  <c r="E719"/>
  <c r="M207"/>
  <c r="M239"/>
  <c r="M253"/>
  <c r="M262"/>
  <c r="O268"/>
  <c r="O292"/>
  <c r="M312"/>
  <c r="M317"/>
  <c r="N340"/>
  <c r="M346"/>
  <c r="M356"/>
  <c r="M363"/>
  <c r="F364"/>
  <c r="N364" s="1"/>
  <c r="G367"/>
  <c r="O367" s="1"/>
  <c r="M377"/>
  <c r="G390"/>
  <c r="O390" s="1"/>
  <c r="M393"/>
  <c r="N410"/>
  <c r="M429"/>
  <c r="M453"/>
  <c r="O471"/>
  <c r="M477"/>
  <c r="F498"/>
  <c r="N498" s="1"/>
  <c r="M499"/>
  <c r="F510"/>
  <c r="N510" s="1"/>
  <c r="F666"/>
  <c r="N666" s="1"/>
  <c r="E730"/>
  <c r="M730" s="1"/>
  <c r="N490"/>
  <c r="F488"/>
  <c r="F494"/>
  <c r="N494" s="1"/>
  <c r="N495"/>
  <c r="M520"/>
  <c r="E519"/>
  <c r="M519" s="1"/>
  <c r="F525"/>
  <c r="N526"/>
  <c r="E532"/>
  <c r="M532" s="1"/>
  <c r="M533"/>
  <c r="G555"/>
  <c r="O555" s="1"/>
  <c r="O556"/>
  <c r="G571"/>
  <c r="O572"/>
  <c r="G626"/>
  <c r="O626" s="1"/>
  <c r="O627"/>
  <c r="M631"/>
  <c r="E630"/>
  <c r="M630" s="1"/>
  <c r="M697"/>
  <c r="O726"/>
  <c r="G730"/>
  <c r="O730" s="1"/>
  <c r="O731"/>
  <c r="N740"/>
  <c r="N484"/>
  <c r="O483"/>
  <c r="G487"/>
  <c r="O487" s="1"/>
  <c r="O488"/>
  <c r="G521"/>
  <c r="O521" s="1"/>
  <c r="O522"/>
  <c r="M538"/>
  <c r="E537"/>
  <c r="F543"/>
  <c r="N544"/>
  <c r="N556"/>
  <c r="F555"/>
  <c r="N555" s="1"/>
  <c r="N572"/>
  <c r="F571"/>
  <c r="G612"/>
  <c r="O612" s="1"/>
  <c r="O613"/>
  <c r="G630"/>
  <c r="O630" s="1"/>
  <c r="O631"/>
  <c r="N649"/>
  <c r="O719"/>
  <c r="G718"/>
  <c r="N726"/>
  <c r="N731"/>
  <c r="F730"/>
  <c r="N730" s="1"/>
  <c r="M857"/>
  <c r="E856"/>
  <c r="M856" s="1"/>
  <c r="F204"/>
  <c r="O206"/>
  <c r="O209"/>
  <c r="M215"/>
  <c r="O219"/>
  <c r="E221"/>
  <c r="M221" s="1"/>
  <c r="N223"/>
  <c r="N226"/>
  <c r="O229"/>
  <c r="N233"/>
  <c r="O238"/>
  <c r="M243"/>
  <c r="N246"/>
  <c r="O249"/>
  <c r="M250"/>
  <c r="F255"/>
  <c r="O255"/>
  <c r="O261"/>
  <c r="N266"/>
  <c r="O277"/>
  <c r="O311"/>
  <c r="M326"/>
  <c r="O327"/>
  <c r="M337"/>
  <c r="N353"/>
  <c r="M360"/>
  <c r="O365"/>
  <c r="M370"/>
  <c r="O371"/>
  <c r="O376"/>
  <c r="M381"/>
  <c r="O382"/>
  <c r="N387"/>
  <c r="N399"/>
  <c r="N404"/>
  <c r="O407"/>
  <c r="M408"/>
  <c r="N416"/>
  <c r="M420"/>
  <c r="O421"/>
  <c r="N425"/>
  <c r="O428"/>
  <c r="O434"/>
  <c r="M435"/>
  <c r="O439"/>
  <c r="M440"/>
  <c r="M443"/>
  <c r="O447"/>
  <c r="M448"/>
  <c r="O452"/>
  <c r="O455"/>
  <c r="N459"/>
  <c r="F477"/>
  <c r="M479"/>
  <c r="F491"/>
  <c r="N491" s="1"/>
  <c r="N492"/>
  <c r="G504"/>
  <c r="O504" s="1"/>
  <c r="O505"/>
  <c r="E529"/>
  <c r="M529" s="1"/>
  <c r="M530"/>
  <c r="G539"/>
  <c r="O539" s="1"/>
  <c r="O540"/>
  <c r="G546"/>
  <c r="O546" s="1"/>
  <c r="O547"/>
  <c r="E552"/>
  <c r="M552" s="1"/>
  <c r="M553"/>
  <c r="G604"/>
  <c r="O604" s="1"/>
  <c r="O605"/>
  <c r="F609"/>
  <c r="N609" s="1"/>
  <c r="N610"/>
  <c r="F630"/>
  <c r="N630" s="1"/>
  <c r="N631"/>
  <c r="G648"/>
  <c r="O649"/>
  <c r="F719"/>
  <c r="N720"/>
  <c r="E726"/>
  <c r="M727"/>
  <c r="O743"/>
  <c r="E542"/>
  <c r="M542" s="1"/>
  <c r="O755"/>
  <c r="G754"/>
  <c r="M776"/>
  <c r="E775"/>
  <c r="M838"/>
  <c r="E837"/>
  <c r="N841"/>
  <c r="F840"/>
  <c r="N840" s="1"/>
  <c r="M845"/>
  <c r="E844"/>
  <c r="N848"/>
  <c r="F847"/>
  <c r="N847" s="1"/>
  <c r="M852"/>
  <c r="E851"/>
  <c r="M867"/>
  <c r="E866"/>
  <c r="N887"/>
  <c r="F886"/>
  <c r="N886" s="1"/>
  <c r="N892"/>
  <c r="F891"/>
  <c r="M915"/>
  <c r="E914"/>
  <c r="M914" s="1"/>
  <c r="N930"/>
  <c r="M1033"/>
  <c r="E1032"/>
  <c r="O1037"/>
  <c r="G1036"/>
  <c r="N1046"/>
  <c r="F1045"/>
  <c r="E510"/>
  <c r="M510" s="1"/>
  <c r="M556"/>
  <c r="O557"/>
  <c r="N568"/>
  <c r="M572"/>
  <c r="O573"/>
  <c r="O578"/>
  <c r="O583"/>
  <c r="M600"/>
  <c r="O601"/>
  <c r="M605"/>
  <c r="O606"/>
  <c r="O608"/>
  <c r="O610"/>
  <c r="M611"/>
  <c r="M613"/>
  <c r="O614"/>
  <c r="E618"/>
  <c r="N618"/>
  <c r="M623"/>
  <c r="M627"/>
  <c r="O628"/>
  <c r="N632"/>
  <c r="M634"/>
  <c r="O650"/>
  <c r="E652"/>
  <c r="N652"/>
  <c r="N655"/>
  <c r="O658"/>
  <c r="M667"/>
  <c r="O668"/>
  <c r="O670"/>
  <c r="N674"/>
  <c r="N676"/>
  <c r="M678"/>
  <c r="N689"/>
  <c r="O692"/>
  <c r="N694"/>
  <c r="O697"/>
  <c r="M698"/>
  <c r="M703"/>
  <c r="E707"/>
  <c r="N707"/>
  <c r="N712"/>
  <c r="O715"/>
  <c r="N721"/>
  <c r="O727"/>
  <c r="M728"/>
  <c r="M731"/>
  <c r="O732"/>
  <c r="M736"/>
  <c r="N741"/>
  <c r="O744"/>
  <c r="M751"/>
  <c r="E778"/>
  <c r="M778" s="1"/>
  <c r="M797"/>
  <c r="M811"/>
  <c r="G833"/>
  <c r="O833" s="1"/>
  <c r="M859"/>
  <c r="G870"/>
  <c r="O870" s="1"/>
  <c r="G881"/>
  <c r="M912"/>
  <c r="O944"/>
  <c r="F967"/>
  <c r="N969"/>
  <c r="M989"/>
  <c r="M996"/>
  <c r="N1004"/>
  <c r="N1011"/>
  <c r="M1028"/>
  <c r="N1036"/>
  <c r="N772"/>
  <c r="F771"/>
  <c r="N779"/>
  <c r="F778"/>
  <c r="N778" s="1"/>
  <c r="O789"/>
  <c r="G788"/>
  <c r="O788" s="1"/>
  <c r="O794"/>
  <c r="G793"/>
  <c r="O793" s="1"/>
  <c r="N798"/>
  <c r="F797"/>
  <c r="M807"/>
  <c r="E806"/>
  <c r="O823"/>
  <c r="G822"/>
  <c r="O822" s="1"/>
  <c r="N834"/>
  <c r="F833"/>
  <c r="N833" s="1"/>
  <c r="M862"/>
  <c r="E861"/>
  <c r="M861" s="1"/>
  <c r="M896"/>
  <c r="E895"/>
  <c r="M895" s="1"/>
  <c r="O918"/>
  <c r="G917"/>
  <c r="O917" s="1"/>
  <c r="O923"/>
  <c r="G922"/>
  <c r="O922" s="1"/>
  <c r="O968"/>
  <c r="G967"/>
  <c r="M978"/>
  <c r="E977"/>
  <c r="M992"/>
  <c r="E991"/>
  <c r="M991" s="1"/>
  <c r="O1010"/>
  <c r="G1009"/>
  <c r="O1009" s="1"/>
  <c r="N1029"/>
  <c r="F1028"/>
  <c r="M1041"/>
  <c r="E1040"/>
  <c r="M1040" s="1"/>
  <c r="E1046"/>
  <c r="M1047"/>
  <c r="O1056"/>
  <c r="G1055"/>
  <c r="O1055" s="1"/>
  <c r="E488"/>
  <c r="M492"/>
  <c r="M495"/>
  <c r="O499"/>
  <c r="N540"/>
  <c r="O543"/>
  <c r="N557"/>
  <c r="N715"/>
  <c r="N732"/>
  <c r="E744"/>
  <c r="G746"/>
  <c r="O746" s="1"/>
  <c r="E749"/>
  <c r="M749" s="1"/>
  <c r="N776"/>
  <c r="G830"/>
  <c r="O830" s="1"/>
  <c r="O832"/>
  <c r="N838"/>
  <c r="F843"/>
  <c r="N843" s="1"/>
  <c r="N845"/>
  <c r="F850"/>
  <c r="N850" s="1"/>
  <c r="N852"/>
  <c r="F865"/>
  <c r="N865" s="1"/>
  <c r="M871"/>
  <c r="O872"/>
  <c r="M873"/>
  <c r="O885"/>
  <c r="O892"/>
  <c r="G994"/>
  <c r="O994" s="1"/>
  <c r="O1007"/>
  <c r="F1031"/>
  <c r="N1031" s="1"/>
  <c r="N1033"/>
  <c r="G1044"/>
  <c r="N750"/>
  <c r="F749"/>
  <c r="N749" s="1"/>
  <c r="M756"/>
  <c r="E755"/>
  <c r="N759"/>
  <c r="F758"/>
  <c r="N758" s="1"/>
  <c r="O775"/>
  <c r="O784"/>
  <c r="G783"/>
  <c r="O783" s="1"/>
  <c r="O786"/>
  <c r="G785"/>
  <c r="O785" s="1"/>
  <c r="O844"/>
  <c r="G843"/>
  <c r="O843" s="1"/>
  <c r="O851"/>
  <c r="O868"/>
  <c r="G867"/>
  <c r="M876"/>
  <c r="E875"/>
  <c r="M875" s="1"/>
  <c r="N883"/>
  <c r="F882"/>
  <c r="M898"/>
  <c r="E897"/>
  <c r="M897" s="1"/>
  <c r="N901"/>
  <c r="F900"/>
  <c r="N900" s="1"/>
  <c r="N903"/>
  <c r="F902"/>
  <c r="N902" s="1"/>
  <c r="O916"/>
  <c r="G915"/>
  <c r="M934"/>
  <c r="E933"/>
  <c r="N937"/>
  <c r="F936"/>
  <c r="N936" s="1"/>
  <c r="O940"/>
  <c r="G939"/>
  <c r="O939" s="1"/>
  <c r="N944"/>
  <c r="F943"/>
  <c r="O959"/>
  <c r="G958"/>
  <c r="O958" s="1"/>
  <c r="N995"/>
  <c r="O1032"/>
  <c r="G1031"/>
  <c r="O1031" s="1"/>
  <c r="M1036"/>
  <c r="N1049"/>
  <c r="F1048"/>
  <c r="N1048" s="1"/>
  <c r="F746"/>
  <c r="N746" s="1"/>
  <c r="N754"/>
  <c r="E758"/>
  <c r="M758" s="1"/>
  <c r="O772"/>
  <c r="M787"/>
  <c r="M802"/>
  <c r="F810"/>
  <c r="N810" s="1"/>
  <c r="F822"/>
  <c r="N822" s="1"/>
  <c r="M831"/>
  <c r="O841"/>
  <c r="O848"/>
  <c r="N867"/>
  <c r="E881"/>
  <c r="O887"/>
  <c r="G890"/>
  <c r="O890" s="1"/>
  <c r="E902"/>
  <c r="M902" s="1"/>
  <c r="N915"/>
  <c r="M931"/>
  <c r="E942"/>
  <c r="M942" s="1"/>
  <c r="O1046"/>
  <c r="M1054"/>
  <c r="J1061"/>
  <c r="O808"/>
  <c r="G807"/>
  <c r="O818"/>
  <c r="G817"/>
  <c r="O817" s="1"/>
  <c r="O828"/>
  <c r="G827"/>
  <c r="O827" s="1"/>
  <c r="N832"/>
  <c r="F831"/>
  <c r="N872"/>
  <c r="F871"/>
  <c r="N885"/>
  <c r="F884"/>
  <c r="N884" s="1"/>
  <c r="N950"/>
  <c r="F949"/>
  <c r="N949" s="1"/>
  <c r="N956"/>
  <c r="F955"/>
  <c r="N955" s="1"/>
  <c r="N963"/>
  <c r="F962"/>
  <c r="M969"/>
  <c r="E968"/>
  <c r="N972"/>
  <c r="F971"/>
  <c r="N971" s="1"/>
  <c r="O977"/>
  <c r="G976"/>
  <c r="N983"/>
  <c r="F982"/>
  <c r="O986"/>
  <c r="G985"/>
  <c r="M1004"/>
  <c r="E1003"/>
  <c r="M1003" s="1"/>
  <c r="N1007"/>
  <c r="F1006"/>
  <c r="N1006" s="1"/>
  <c r="M1011"/>
  <c r="E1010"/>
  <c r="N1020"/>
  <c r="F1019"/>
  <c r="N1019" s="1"/>
  <c r="O1023"/>
  <c r="G1022"/>
  <c r="O1022" s="1"/>
  <c r="G929"/>
  <c r="O929" s="1"/>
  <c r="E981"/>
  <c r="G857"/>
  <c r="E710" l="1"/>
  <c r="M711"/>
  <c r="M98"/>
  <c r="E97"/>
  <c r="E770"/>
  <c r="M770" s="1"/>
  <c r="M771"/>
  <c r="O477"/>
  <c r="G476"/>
  <c r="O476" s="1"/>
  <c r="E177"/>
  <c r="M177" s="1"/>
  <c r="M178"/>
  <c r="F725"/>
  <c r="N725" s="1"/>
  <c r="N195"/>
  <c r="F194"/>
  <c r="N194" s="1"/>
  <c r="M463"/>
  <c r="E462"/>
  <c r="N47"/>
  <c r="F46"/>
  <c r="G254"/>
  <c r="E397"/>
  <c r="M398"/>
  <c r="F897"/>
  <c r="N897" s="1"/>
  <c r="G525"/>
  <c r="E369"/>
  <c r="M369" s="1"/>
  <c r="N158"/>
  <c r="F157"/>
  <c r="N157" s="1"/>
  <c r="E415"/>
  <c r="M415" s="1"/>
  <c r="M416"/>
  <c r="E660"/>
  <c r="M660" s="1"/>
  <c r="M661"/>
  <c r="O462"/>
  <c r="G461"/>
  <c r="O461" s="1"/>
  <c r="F77"/>
  <c r="N77" s="1"/>
  <c r="F55"/>
  <c r="N55" s="1"/>
  <c r="G542"/>
  <c r="O542" s="1"/>
  <c r="G50"/>
  <c r="O50" s="1"/>
  <c r="F450"/>
  <c r="N450" s="1"/>
  <c r="N451"/>
  <c r="O31"/>
  <c r="G28"/>
  <c r="F70"/>
  <c r="M981"/>
  <c r="M933"/>
  <c r="E929"/>
  <c r="M929" s="1"/>
  <c r="M755"/>
  <c r="E754"/>
  <c r="F966"/>
  <c r="N966" s="1"/>
  <c r="N967"/>
  <c r="F1044"/>
  <c r="N1045"/>
  <c r="E1031"/>
  <c r="M1032"/>
  <c r="E850"/>
  <c r="M850" s="1"/>
  <c r="M851"/>
  <c r="E843"/>
  <c r="M843" s="1"/>
  <c r="M844"/>
  <c r="M837"/>
  <c r="E833"/>
  <c r="M833" s="1"/>
  <c r="G753"/>
  <c r="O753" s="1"/>
  <c r="O754"/>
  <c r="F718"/>
  <c r="N719"/>
  <c r="N255"/>
  <c r="F254"/>
  <c r="M537"/>
  <c r="E536"/>
  <c r="F487"/>
  <c r="N488"/>
  <c r="E718"/>
  <c r="M719"/>
  <c r="F396"/>
  <c r="N397"/>
  <c r="G308"/>
  <c r="O308" s="1"/>
  <c r="O309"/>
  <c r="N462"/>
  <c r="F461"/>
  <c r="N461" s="1"/>
  <c r="M406"/>
  <c r="E401"/>
  <c r="E236"/>
  <c r="M237"/>
  <c r="O198"/>
  <c r="G197"/>
  <c r="O197" s="1"/>
  <c r="E248"/>
  <c r="M248" s="1"/>
  <c r="M249"/>
  <c r="G194"/>
  <c r="O195"/>
  <c r="E169"/>
  <c r="M170"/>
  <c r="N14"/>
  <c r="F96"/>
  <c r="N96" s="1"/>
  <c r="N97"/>
  <c r="F84"/>
  <c r="N84" s="1"/>
  <c r="N85"/>
  <c r="G89"/>
  <c r="O89" s="1"/>
  <c r="O90"/>
  <c r="O14"/>
  <c r="G1048"/>
  <c r="O1048" s="1"/>
  <c r="E890"/>
  <c r="M890" s="1"/>
  <c r="G778"/>
  <c r="F648"/>
  <c r="F599"/>
  <c r="F352"/>
  <c r="N352" s="1"/>
  <c r="E18"/>
  <c r="E1009"/>
  <c r="M1009" s="1"/>
  <c r="M1010"/>
  <c r="F981"/>
  <c r="N982"/>
  <c r="F961"/>
  <c r="N961" s="1"/>
  <c r="N962"/>
  <c r="F870"/>
  <c r="N870" s="1"/>
  <c r="N871"/>
  <c r="G806"/>
  <c r="O807"/>
  <c r="M881"/>
  <c r="E880"/>
  <c r="E976"/>
  <c r="M977"/>
  <c r="E805"/>
  <c r="M806"/>
  <c r="N477"/>
  <c r="F476"/>
  <c r="N204"/>
  <c r="F203"/>
  <c r="N203" s="1"/>
  <c r="N543"/>
  <c r="F542"/>
  <c r="N542" s="1"/>
  <c r="N525"/>
  <c r="F524"/>
  <c r="N524" s="1"/>
  <c r="F709"/>
  <c r="N709" s="1"/>
  <c r="N710"/>
  <c r="F437"/>
  <c r="N437" s="1"/>
  <c r="N438"/>
  <c r="F173"/>
  <c r="N174"/>
  <c r="G287"/>
  <c r="O288"/>
  <c r="E309"/>
  <c r="M310"/>
  <c r="M199"/>
  <c r="E198"/>
  <c r="F110"/>
  <c r="N111"/>
  <c r="E450"/>
  <c r="M450" s="1"/>
  <c r="M451"/>
  <c r="E437"/>
  <c r="M437" s="1"/>
  <c r="M438"/>
  <c r="M427"/>
  <c r="E423"/>
  <c r="N309"/>
  <c r="F308"/>
  <c r="E259"/>
  <c r="M259" s="1"/>
  <c r="M260"/>
  <c r="E45"/>
  <c r="M46"/>
  <c r="O101"/>
  <c r="G100"/>
  <c r="O100" s="1"/>
  <c r="G739"/>
  <c r="G482"/>
  <c r="G599"/>
  <c r="G445"/>
  <c r="O445" s="1"/>
  <c r="O857"/>
  <c r="G856"/>
  <c r="F942"/>
  <c r="N942" s="1"/>
  <c r="N943"/>
  <c r="G914"/>
  <c r="O914" s="1"/>
  <c r="O915"/>
  <c r="F881"/>
  <c r="N882"/>
  <c r="G866"/>
  <c r="O867"/>
  <c r="M488"/>
  <c r="E487"/>
  <c r="M487" s="1"/>
  <c r="M1046"/>
  <c r="E1045"/>
  <c r="E706"/>
  <c r="M707"/>
  <c r="E649"/>
  <c r="M652"/>
  <c r="E617"/>
  <c r="M617" s="1"/>
  <c r="M618"/>
  <c r="O1036"/>
  <c r="G1035"/>
  <c r="F890"/>
  <c r="N890" s="1"/>
  <c r="N891"/>
  <c r="E865"/>
  <c r="M865" s="1"/>
  <c r="M866"/>
  <c r="E774"/>
  <c r="M775"/>
  <c r="E725"/>
  <c r="M725" s="1"/>
  <c r="M726"/>
  <c r="G647"/>
  <c r="O648"/>
  <c r="O718"/>
  <c r="F570"/>
  <c r="N570" s="1"/>
  <c r="N571"/>
  <c r="M163"/>
  <c r="E162"/>
  <c r="O401"/>
  <c r="G324"/>
  <c r="O325"/>
  <c r="F401"/>
  <c r="N401" s="1"/>
  <c r="N402"/>
  <c r="E204"/>
  <c r="M205"/>
  <c r="F197"/>
  <c r="N197" s="1"/>
  <c r="N198"/>
  <c r="G69"/>
  <c r="O69" s="1"/>
  <c r="O70"/>
  <c r="E84"/>
  <c r="M84" s="1"/>
  <c r="M85"/>
  <c r="E50"/>
  <c r="M50" s="1"/>
  <c r="M51"/>
  <c r="F27"/>
  <c r="N27" s="1"/>
  <c r="N28"/>
  <c r="F50"/>
  <c r="N51"/>
  <c r="E109"/>
  <c r="M109" s="1"/>
  <c r="M110"/>
  <c r="G44"/>
  <c r="O44" s="1"/>
  <c r="O45"/>
  <c r="E1035"/>
  <c r="M1035" s="1"/>
  <c r="F994"/>
  <c r="N994" s="1"/>
  <c r="E994"/>
  <c r="M994" s="1"/>
  <c r="F774"/>
  <c r="N774" s="1"/>
  <c r="F1009"/>
  <c r="N1009" s="1"/>
  <c r="G942"/>
  <c r="O942" s="1"/>
  <c r="F929"/>
  <c r="N929" s="1"/>
  <c r="G364"/>
  <c r="E324"/>
  <c r="O985"/>
  <c r="G981"/>
  <c r="G975"/>
  <c r="O976"/>
  <c r="E967"/>
  <c r="M968"/>
  <c r="F830"/>
  <c r="N830" s="1"/>
  <c r="N831"/>
  <c r="G1043"/>
  <c r="O1043" s="1"/>
  <c r="O1044"/>
  <c r="E743"/>
  <c r="M744"/>
  <c r="N1028"/>
  <c r="F1027"/>
  <c r="G966"/>
  <c r="O966" s="1"/>
  <c r="O967"/>
  <c r="N797"/>
  <c r="F796"/>
  <c r="N796" s="1"/>
  <c r="N771"/>
  <c r="F770"/>
  <c r="G880"/>
  <c r="O881"/>
  <c r="G570"/>
  <c r="O570" s="1"/>
  <c r="O571"/>
  <c r="G524"/>
  <c r="O524" s="1"/>
  <c r="O525"/>
  <c r="E482"/>
  <c r="M483"/>
  <c r="F445"/>
  <c r="N445" s="1"/>
  <c r="N446"/>
  <c r="N236"/>
  <c r="E114"/>
  <c r="M114" s="1"/>
  <c r="M115"/>
  <c r="E445"/>
  <c r="M445" s="1"/>
  <c r="M446"/>
  <c r="E432"/>
  <c r="M432" s="1"/>
  <c r="M433"/>
  <c r="O419"/>
  <c r="G414"/>
  <c r="O414" s="1"/>
  <c r="N325"/>
  <c r="F324"/>
  <c r="M288"/>
  <c r="E287"/>
  <c r="O236"/>
  <c r="G203"/>
  <c r="O203" s="1"/>
  <c r="O204"/>
  <c r="F100"/>
  <c r="N100" s="1"/>
  <c r="N101"/>
  <c r="F89"/>
  <c r="N89" s="1"/>
  <c r="N90"/>
  <c r="F739"/>
  <c r="G725"/>
  <c r="O725" s="1"/>
  <c r="O254" l="1"/>
  <c r="G248"/>
  <c r="E96"/>
  <c r="M97"/>
  <c r="F45"/>
  <c r="N45" s="1"/>
  <c r="N46"/>
  <c r="N70"/>
  <c r="F69"/>
  <c r="N69" s="1"/>
  <c r="G27"/>
  <c r="O27" s="1"/>
  <c r="O28"/>
  <c r="E396"/>
  <c r="M396" s="1"/>
  <c r="M397"/>
  <c r="M462"/>
  <c r="E461"/>
  <c r="M461" s="1"/>
  <c r="M710"/>
  <c r="E709"/>
  <c r="M709" s="1"/>
  <c r="F323"/>
  <c r="N323" s="1"/>
  <c r="N324"/>
  <c r="N1027"/>
  <c r="F1026"/>
  <c r="G980"/>
  <c r="O980" s="1"/>
  <c r="O981"/>
  <c r="O364"/>
  <c r="G352"/>
  <c r="O352" s="1"/>
  <c r="G646"/>
  <c r="O646" s="1"/>
  <c r="O647"/>
  <c r="M774"/>
  <c r="E769"/>
  <c r="M706"/>
  <c r="E696"/>
  <c r="M696" s="1"/>
  <c r="N881"/>
  <c r="F880"/>
  <c r="G598"/>
  <c r="O599"/>
  <c r="O287"/>
  <c r="M805"/>
  <c r="E804"/>
  <c r="M804" s="1"/>
  <c r="N981"/>
  <c r="F980"/>
  <c r="O778"/>
  <c r="G774"/>
  <c r="O194"/>
  <c r="G168"/>
  <c r="M718"/>
  <c r="N718"/>
  <c r="N1044"/>
  <c r="F1043"/>
  <c r="N1043" s="1"/>
  <c r="E481"/>
  <c r="M482"/>
  <c r="M743"/>
  <c r="E739"/>
  <c r="O975"/>
  <c r="G974"/>
  <c r="O974" s="1"/>
  <c r="E323"/>
  <c r="M323" s="1"/>
  <c r="M324"/>
  <c r="M423"/>
  <c r="E414"/>
  <c r="M414" s="1"/>
  <c r="E197"/>
  <c r="M197" s="1"/>
  <c r="M198"/>
  <c r="E879"/>
  <c r="M880"/>
  <c r="E15"/>
  <c r="M18"/>
  <c r="F647"/>
  <c r="N648"/>
  <c r="M401"/>
  <c r="M536"/>
  <c r="E525"/>
  <c r="M754"/>
  <c r="E753"/>
  <c r="M753" s="1"/>
  <c r="G395"/>
  <c r="O395" s="1"/>
  <c r="E980"/>
  <c r="M980" s="1"/>
  <c r="M287"/>
  <c r="N770"/>
  <c r="F769"/>
  <c r="N50"/>
  <c r="E203"/>
  <c r="M203" s="1"/>
  <c r="M204"/>
  <c r="O324"/>
  <c r="E648"/>
  <c r="M649"/>
  <c r="O866"/>
  <c r="G865"/>
  <c r="O865" s="1"/>
  <c r="O739"/>
  <c r="G738"/>
  <c r="O738" s="1"/>
  <c r="M45"/>
  <c r="N110"/>
  <c r="F109"/>
  <c r="N109" s="1"/>
  <c r="E308"/>
  <c r="M308" s="1"/>
  <c r="M309"/>
  <c r="N173"/>
  <c r="F168"/>
  <c r="M976"/>
  <c r="E975"/>
  <c r="O806"/>
  <c r="E168"/>
  <c r="M169"/>
  <c r="E235"/>
  <c r="M235" s="1"/>
  <c r="M236"/>
  <c r="F395"/>
  <c r="N395" s="1"/>
  <c r="N396"/>
  <c r="N487"/>
  <c r="F482"/>
  <c r="M1031"/>
  <c r="E1026"/>
  <c r="F806"/>
  <c r="G717"/>
  <c r="O717" s="1"/>
  <c r="E599"/>
  <c r="F738"/>
  <c r="N738" s="1"/>
  <c r="N739"/>
  <c r="O880"/>
  <c r="G879"/>
  <c r="M967"/>
  <c r="E966"/>
  <c r="M966" s="1"/>
  <c r="M162"/>
  <c r="O1035"/>
  <c r="G1026"/>
  <c r="E1044"/>
  <c r="M1045"/>
  <c r="O856"/>
  <c r="G850"/>
  <c r="O850" s="1"/>
  <c r="O482"/>
  <c r="G481"/>
  <c r="N308"/>
  <c r="F286"/>
  <c r="N286" s="1"/>
  <c r="N476"/>
  <c r="F598"/>
  <c r="N599"/>
  <c r="N254"/>
  <c r="F248"/>
  <c r="M96" l="1"/>
  <c r="E89"/>
  <c r="O248"/>
  <c r="G235"/>
  <c r="O235" s="1"/>
  <c r="G805"/>
  <c r="N598"/>
  <c r="F597"/>
  <c r="N597" s="1"/>
  <c r="M1026"/>
  <c r="E974"/>
  <c r="M974" s="1"/>
  <c r="M975"/>
  <c r="E738"/>
  <c r="M739"/>
  <c r="G167"/>
  <c r="O168"/>
  <c r="N980"/>
  <c r="F974"/>
  <c r="N974" s="1"/>
  <c r="F879"/>
  <c r="N880"/>
  <c r="E768"/>
  <c r="M768" s="1"/>
  <c r="M769"/>
  <c r="F1025"/>
  <c r="N1025" s="1"/>
  <c r="N1026"/>
  <c r="O1026"/>
  <c r="G1025"/>
  <c r="O1025" s="1"/>
  <c r="N806"/>
  <c r="F805"/>
  <c r="E647"/>
  <c r="M648"/>
  <c r="N647"/>
  <c r="F646"/>
  <c r="N646" s="1"/>
  <c r="M879"/>
  <c r="E878"/>
  <c r="M878" s="1"/>
  <c r="M481"/>
  <c r="G597"/>
  <c r="O597" s="1"/>
  <c r="O598"/>
  <c r="F44"/>
  <c r="M1044"/>
  <c r="E1043"/>
  <c r="M1043" s="1"/>
  <c r="F481"/>
  <c r="N482"/>
  <c r="G804"/>
  <c r="O804" s="1"/>
  <c r="O805"/>
  <c r="N168"/>
  <c r="F167"/>
  <c r="F768"/>
  <c r="N768" s="1"/>
  <c r="N769"/>
  <c r="E524"/>
  <c r="M524" s="1"/>
  <c r="M525"/>
  <c r="O774"/>
  <c r="G769"/>
  <c r="N248"/>
  <c r="F235"/>
  <c r="N235" s="1"/>
  <c r="O481"/>
  <c r="G475"/>
  <c r="O475" s="1"/>
  <c r="G878"/>
  <c r="O878" s="1"/>
  <c r="O879"/>
  <c r="E598"/>
  <c r="M599"/>
  <c r="E167"/>
  <c r="M168"/>
  <c r="E14"/>
  <c r="M15"/>
  <c r="G323"/>
  <c r="E286"/>
  <c r="M286" s="1"/>
  <c r="E395"/>
  <c r="M395" s="1"/>
  <c r="F717"/>
  <c r="N717" s="1"/>
  <c r="M89" l="1"/>
  <c r="E44"/>
  <c r="M44" s="1"/>
  <c r="O323"/>
  <c r="G286"/>
  <c r="O286" s="1"/>
  <c r="M167"/>
  <c r="E156"/>
  <c r="M156" s="1"/>
  <c r="N481"/>
  <c r="F475"/>
  <c r="N475" s="1"/>
  <c r="N167"/>
  <c r="F156"/>
  <c r="N156" s="1"/>
  <c r="N44"/>
  <c r="N879"/>
  <c r="F878"/>
  <c r="N878" s="1"/>
  <c r="O167"/>
  <c r="G156"/>
  <c r="M14"/>
  <c r="E597"/>
  <c r="M597" s="1"/>
  <c r="M598"/>
  <c r="F804"/>
  <c r="N804" s="1"/>
  <c r="N805"/>
  <c r="O769"/>
  <c r="G768"/>
  <c r="O768" s="1"/>
  <c r="E646"/>
  <c r="M646" s="1"/>
  <c r="M647"/>
  <c r="M738"/>
  <c r="E717"/>
  <c r="M717" s="1"/>
  <c r="E475"/>
  <c r="M475" s="1"/>
  <c r="E1025"/>
  <c r="M1025" s="1"/>
  <c r="F1059" l="1"/>
  <c r="N1059" s="1"/>
  <c r="O156"/>
  <c r="G1059"/>
  <c r="O1059" s="1"/>
  <c r="E1059"/>
  <c r="X1061" l="1"/>
  <c r="M1059"/>
</calcChain>
</file>

<file path=xl/sharedStrings.xml><?xml version="1.0" encoding="utf-8"?>
<sst xmlns="http://schemas.openxmlformats.org/spreadsheetml/2006/main" count="38505" uniqueCount="791">
  <si>
    <t>Приложение № 2</t>
  </si>
  <si>
    <t xml:space="preserve">к решению </t>
  </si>
  <si>
    <t xml:space="preserve">Совета МО ГО "Сыктывкар" </t>
  </si>
  <si>
    <t>тыс.руб.</t>
  </si>
  <si>
    <t>Наименование</t>
  </si>
  <si>
    <t>КВСР</t>
  </si>
  <si>
    <t>КЦСР</t>
  </si>
  <si>
    <t>КВР</t>
  </si>
  <si>
    <t>от____________ г. № ___________</t>
  </si>
  <si>
    <t/>
  </si>
  <si>
    <t>02 0 00 00000</t>
  </si>
  <si>
    <t>99 0 00 00000</t>
  </si>
  <si>
    <t>10 0 00 00000</t>
  </si>
  <si>
    <t>01 0 00 00000</t>
  </si>
  <si>
    <t>05 0 00 00000</t>
  </si>
  <si>
    <t>11 0 00 00000</t>
  </si>
  <si>
    <t>03 0 00 00000</t>
  </si>
  <si>
    <t>07 0 00 00000</t>
  </si>
  <si>
    <t>09 0 00 00000</t>
  </si>
  <si>
    <t>06 0 00 00000</t>
  </si>
  <si>
    <t>08 0 00 00000</t>
  </si>
  <si>
    <t>КОНТРОЛЬНО-СЧЕТНАЯ ПАЛАТА МУНИЦИПАЛЬНОГО ОБРАЗОВАНИЯ ГОРОДСКОГО ОКРУГА "СЫКТЫВКАР"</t>
  </si>
  <si>
    <t>905</t>
  </si>
  <si>
    <t>Непрограммные направления деятельности</t>
  </si>
  <si>
    <t>99 0 79 00000</t>
  </si>
  <si>
    <t>Обеспечение функций муниципальных органов, в том числе территориальных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</si>
  <si>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</si>
  <si>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</si>
  <si>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</si>
  <si>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</si>
  <si>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99 0 80 00000</t>
  </si>
  <si>
    <t>Реализация прочих функций, связанных с муниципальным управлением</t>
  </si>
  <si>
    <t>Иные бюджетные ассигнования</t>
  </si>
  <si>
    <t>800</t>
  </si>
  <si>
    <t>СОВЕТ МУНИЦИПАЛЬНОГО ОБРАЗОВАНИЯ ГОРОДСКОГО ОКРУГА "СЫКТЫВКАР"</t>
  </si>
  <si>
    <t>921</t>
  </si>
  <si>
    <t>Выплаты лицам, имеющим звание "Почетный гражданин города Сыктывкара"</t>
  </si>
  <si>
    <t>Социальное обеспечение и иные выплаты населению</t>
  </si>
  <si>
    <t>300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</si>
  <si>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</si>
  <si>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</si>
  <si>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АДМИНИСТРАЦИЯ МУНИЦИПАЛЬНОГО ОБРАЗОВАНИЯ ГОРОДСКОГО ОКРУГА "СЫКТЫВКАР"</t>
  </si>
  <si>
    <t>923</t>
  </si>
  <si>
    <t>Муниципальная программа "Развитие культуры, физической культуры и спорта"</t>
  </si>
  <si>
    <t>Подпрограмма "Формирование благоприятных условий для развития культурного и туристического потенциала"</t>
  </si>
  <si>
    <t>02 1 00 00000</t>
  </si>
  <si>
    <t>Основное мероприятие "Создание условий для массового отдыха жителей МО ГО "Сыктывкар" (исполнение плана общегородских мероприятий)"</t>
  </si>
  <si>
    <t>02 1 10 00000</t>
  </si>
  <si>
    <t>Создание условий для массового отдыха жителей МО ГО "Сыктывкар" (исполнение плана общегородских мероприятий)</t>
  </si>
  <si>
    <t>Муниципальная программа "Содействие развитию экономики"</t>
  </si>
  <si>
    <t>Подпрограмма "Малое и среднее предпринимательство"</t>
  </si>
  <si>
    <t>05 2 00 00000</t>
  </si>
  <si>
    <t>Основное мероприятие "Мероприятия по оптимизации деятельности субъектов малого и среднего предпринимательства в сфере торговли, бытовых услуг и услуг общественного питания"</t>
  </si>
  <si>
    <t>05 2 12 00000</t>
  </si>
  <si>
    <t>Мероприятия по оптимизации деятельности субъектов малого и среднего предпринимательства в сфере торговли, бытовых услуг и услуг общественного питания</t>
  </si>
  <si>
    <t>Основное мероприятие "Обеспечение деятельности (оказание услуг) муниципальных учреждений (организаций)"</t>
  </si>
  <si>
    <t>05 2 59 00000</t>
  </si>
  <si>
    <t>Обеспечение деятельности (оказание услуг) муниципальных учреждений (организаций)</t>
  </si>
  <si>
    <t>Предоставление субсидий бюджетным, автономным учреждениям и иным некоммерческим организациям</t>
  </si>
  <si>
    <t>600</t>
  </si>
  <si>
    <t>Основное мероприятие "Создание условий для функционирования муниципальных учреждений (организаций)"</t>
  </si>
  <si>
    <t>Создание условий для функционирования муниципальных учреждений (организаций)</t>
  </si>
  <si>
    <t>Муниципальная программа "Открытый муниципалитет"</t>
  </si>
  <si>
    <t>Подпрограмма "Информационное общество"</t>
  </si>
  <si>
    <t>08 1 00 00000</t>
  </si>
  <si>
    <t>Основное мероприятие "Освещение в средствах массовой информации социально значимых мероприятий, проводимых администрацией МО ГО "Сыктывкар"</t>
  </si>
  <si>
    <t>08 1 01 00000</t>
  </si>
  <si>
    <t>Освещение в средствах массовой информации социально значимых мероприятий, проводимых администрацией МО ГО "Сыктывкар"</t>
  </si>
  <si>
    <t>08 1 59 00000</t>
  </si>
  <si>
    <t>Подпрограмма "Электронный муниципалитет"</t>
  </si>
  <si>
    <t>08 2 00 00000</t>
  </si>
  <si>
    <t>08 2 59 00000</t>
  </si>
  <si>
    <t>08 2 60 00000</t>
  </si>
  <si>
    <t>Муниципальная программа "Поддержка отдельных категорий граждан"</t>
  </si>
  <si>
    <t>Подпрограмма "Обеспечение создания условий для реализации муниципальной программы"</t>
  </si>
  <si>
    <t>10 4 00 00000</t>
  </si>
  <si>
    <t>Основное мероприятие "Обеспечение функций муниципальных органов, в том числе территориальных органов"</t>
  </si>
  <si>
    <t>10 4 79 00000</t>
  </si>
  <si>
    <t>10 4 79 73050</t>
  </si>
  <si>
    <t>Подпрограмма "Обеспечение комфортного состояния жилищного фонда и снос аварийного жилищного фонда"</t>
  </si>
  <si>
    <t>11 2 00 00000</t>
  </si>
  <si>
    <t>Основное мероприятие "Реализация прочих мероприятий в области жилищного хозяйства"</t>
  </si>
  <si>
    <t>Реализация прочих мероприятий в области жилищного хозяйства</t>
  </si>
  <si>
    <t>Муниципальная программа "Профилактика правонарушений и обеспечение общественной безопасности"</t>
  </si>
  <si>
    <t>12 0 00 00000</t>
  </si>
  <si>
    <t>Подпрограмма "Профилактика преступлений и иных правонарушений"</t>
  </si>
  <si>
    <t>12 1 00 00000</t>
  </si>
  <si>
    <t>12 1 02 00000</t>
  </si>
  <si>
    <t>Внедрение сегмента аппаратно-программного комплекса "Безопасный город"</t>
  </si>
  <si>
    <t>Основное мероприятие "Содействие деятельности народной дружины в МО ГО "Сыктывкар", координация деятельности народных дружин, включенных в Региональный реестр народных дружин и общественных объединений правоохранительной направленности в Республике Коми"</t>
  </si>
  <si>
    <t>12 1 04 00000</t>
  </si>
  <si>
    <t>Содействие деятельности народной дружины в МО ГО "Сыктывкар", координация деятельности народных дружин, включенных в Региональный реестр народных дружин и общественных объединений правоохранительной направленности в Республике Коми</t>
  </si>
  <si>
    <t>Муниципальная программа "Развитие социальной сферы"</t>
  </si>
  <si>
    <t>13 0 00 00000</t>
  </si>
  <si>
    <t>Подпрограмма "Поддержка социально ориентированных некоммерческих организаций"</t>
  </si>
  <si>
    <t>13 1 00 00000</t>
  </si>
  <si>
    <t>13 1 01 00000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</si>
  <si>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</si>
  <si>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99 0 00 51200</t>
  </si>
  <si>
    <t>Исполнение судебных актов по обращению взыскания на средства бюджета МО ГО "Сыктывкар"</t>
  </si>
  <si>
    <t>Выплаты по договорам пожизненного содержания одиноких и одиноко проживающих граждан в обмен на добровольную передачу ими жилья в собственность г. Сыктывкара</t>
  </si>
  <si>
    <t>Реализация гарантий, предоставляемых муниципальным служащим, в части пенсионного обеспечения за выслугу лет</t>
  </si>
  <si>
    <t>Организация мероприятий по повышению квалификации муниципальных служащих МО ГО "Сыктывкар"</t>
  </si>
  <si>
    <t>99 0 59 00000</t>
  </si>
  <si>
    <t>Глава муниципального образования</t>
  </si>
  <si>
    <t>Реализация мероприятий по обеспечению мобилизационной готовности экономики</t>
  </si>
  <si>
    <t>АДМИНИСТРАЦИЯ ЭЖВИНСКОГО РАЙОНА МУНИЦИПАЛЬНОГО ОБРАЗОВАНИЯ ГОРОДСКОГО ОКРУГА "СЫКТЫВКАР"</t>
  </si>
  <si>
    <t>924</t>
  </si>
  <si>
    <t>Муниципальная программа "Градостроительство и землепользование"</t>
  </si>
  <si>
    <t>Подпрограмма "Использование земельных ресурсов на территории МО ГО "Сыктывкар"</t>
  </si>
  <si>
    <t>03 2 00 00000</t>
  </si>
  <si>
    <t>Основное мероприятие "Управление и распоряжение земельными участками, находящимися в границах МО ГО "Сыктывкар"</t>
  </si>
  <si>
    <t>03 2 03 00000</t>
  </si>
  <si>
    <t>Управление и распоряжение земельными участками, находящимися в границах МО ГО "Сыктывкар"</t>
  </si>
  <si>
    <t>Подпрограмма "Улучшение состояния улично-дорожной сети МО ГО "Сыктывкар"</t>
  </si>
  <si>
    <t>Основное мероприятие "Содержание улично-дорожной сети"</t>
  </si>
  <si>
    <t>Содержание улично-дорожной сети</t>
  </si>
  <si>
    <t>Основное мероприятие "Строительство и реконструкция объектов дорожного хозяйства"</t>
  </si>
  <si>
    <t>Строительство и реконструкция объектов дорожного хозяйства</t>
  </si>
  <si>
    <t>Капитальные вложения в объекты государственной (муниципальной) собственности</t>
  </si>
  <si>
    <t>400</t>
  </si>
  <si>
    <t>Подпрограмма "Повышение безопасности дорожного движения на территории МО ГО "Сыктывкар"</t>
  </si>
  <si>
    <t>Основное мероприятие "Обеспечение надлежащего функционирования объектов регулирования дорожного движения на улично-дорожной сети"</t>
  </si>
  <si>
    <t>Обеспечение надлежащего функционирования объектов регулирования дорожного движения на улично-дорожной сети</t>
  </si>
  <si>
    <t>Основное мероприятие "Осуществление мероприятий, направленных на совершенствование улично-дорожной сети и организацию движения транспортных средств и пешеходов"</t>
  </si>
  <si>
    <t>Осуществление мероприятий, направленных на совершенствование улично-дорожной сети и организацию движения транспортных средств и пешеходов</t>
  </si>
  <si>
    <t>Основное мероприятие "Организация работ по нанесению дорожной разметки на улично-дорожной сети"</t>
  </si>
  <si>
    <t>Организация работ по нанесению дорожной разметки на улично-дорожной сети</t>
  </si>
  <si>
    <t>Основное мероприятие "Обеспечение устойчивого функционирования объектов коммунальной инфраструктуры"</t>
  </si>
  <si>
    <t>Обеспечение устойчивого функционирования объектов коммунальной инфраструктуры</t>
  </si>
  <si>
    <t>Основное мероприятие "Обеспечение предоставления услуг по помывке населения в муниципальных банях"</t>
  </si>
  <si>
    <t>Обеспечение предоставления услуг по помывке населения в муниципальных банях</t>
  </si>
  <si>
    <t>Основное мероприятие "Организация выполнения отдельных услуг по ритуальному обслуживанию населения"</t>
  </si>
  <si>
    <t>Организация выполнения отдельных услуг по ритуальному обслуживанию населения</t>
  </si>
  <si>
    <t>Муниципальная программа "Финансы и муниципальный долг"</t>
  </si>
  <si>
    <t>Подпрограмма "Управление муниципальными финансами"</t>
  </si>
  <si>
    <t>07 1 00 00000</t>
  </si>
  <si>
    <t>07 1 05 00000</t>
  </si>
  <si>
    <t>Управление, распоряжение и использование муниципального имущества МО ГО "Сыктывкар" (за исключением земельных участков)</t>
  </si>
  <si>
    <t>Муниципальная программа "Развитие современной городской среды"</t>
  </si>
  <si>
    <t>Подпрограмма "Благоустройство территорий МО ГО "Сыктывкар"</t>
  </si>
  <si>
    <t>09 1 00 00000</t>
  </si>
  <si>
    <t>Основное мероприятие "Благоустройство территорий общего пользования"</t>
  </si>
  <si>
    <t>09 1 01 00000</t>
  </si>
  <si>
    <t>Благоустройство территорий общего пользования</t>
  </si>
  <si>
    <t>Основное мероприятие "Осуществление переданного государственного полномочия по организации деятельности по обращению с животными без владельцев"</t>
  </si>
  <si>
    <t>09 1 02 00000</t>
  </si>
  <si>
    <t>Осуществление переданного государственного полномочия по организации деятельности по обращению с животными без владельцев</t>
  </si>
  <si>
    <t>09 1 02 73120</t>
  </si>
  <si>
    <t>Основное мероприятие "Озеленение территории"</t>
  </si>
  <si>
    <t>09 1 03 00000</t>
  </si>
  <si>
    <t>Озеленение территории</t>
  </si>
  <si>
    <t>Основное мероприятие "Организация уличного освещения"</t>
  </si>
  <si>
    <t>09 1 04 00000</t>
  </si>
  <si>
    <t>Организация уличного освещения</t>
  </si>
  <si>
    <t>09 1 05 00000</t>
  </si>
  <si>
    <t>Основное мероприятие "Капитальный ремонт общего имущества многоквартирных домов и капитальный ремонт (ремонт) жилых помещений, находящихся в муниципальной собственности"</t>
  </si>
  <si>
    <t>11 2 08 00000</t>
  </si>
  <si>
    <t>Капитальный ремонт общего имущества многоквартирных домов и капитальный ремонт (ремонт) жилых помещений, находящихся в муниципальной собственности</t>
  </si>
  <si>
    <t>Основное мероприятие "Исполнение обязательств по оплате взносов на капитальный ремонт общего имущества в многоквартирных домах в доле муниципальных помещений"</t>
  </si>
  <si>
    <t>Исполнение обязательств по оплате взносов на капитальный ремонт общего имущества в многоквартирных домах в доле муниципальных помещений</t>
  </si>
  <si>
    <t>Основное мероприятие "Снос аварийного жилищного фонда"</t>
  </si>
  <si>
    <t>11 2 11 00000</t>
  </si>
  <si>
    <t>Снос аварийного жилищного фонда</t>
  </si>
  <si>
    <t>Основное мероприятие "Обеспечение доступности приоритетных объектов и услуг для инвалидов и других маломобильных групп населения"</t>
  </si>
  <si>
    <t>11 2 93 00000</t>
  </si>
  <si>
    <t>Обеспечение доступности приоритетных объектов и услуг для инвалидов и других маломобильных групп населения</t>
  </si>
  <si>
    <t>Выполнение других обязательств муниципального образования</t>
  </si>
  <si>
    <t>99 0 00 99970</t>
  </si>
  <si>
    <t>Обеспечение проведения выборов и референдумов</t>
  </si>
  <si>
    <t>УПРАВЛЕНИЕ ДОРОЖНОЙ ИНФРАСТРУКТУРЫ, ТРАНСПОРТА И СВЯЗИ АДМИНИСТРАЦИИ МУНИЦИПАЛЬНОГО ОБРАЗОВАНИЯ ГОРОДСКОГО ОКРУГА "СЫКТЫВКАР"</t>
  </si>
  <si>
    <t>927</t>
  </si>
  <si>
    <t>Основное мероприятие "Реализация прочих функций, связанных с муниципальным управлением"</t>
  </si>
  <si>
    <t>УПРАВЛЕНИЕ АРХИТЕКТУРЫ, ГОРОДСКОГО СТРОИТЕЛЬСТВА И ЗЕМЛЕПОЛЬЗОВАНИЯ АДМИНИСТРАЦИИ МУНИЦИПАЛЬНОГО ОБРАЗОВАНИЯ ГОРОДСКОГО ОКРУГА "СЫКТЫВКАР"</t>
  </si>
  <si>
    <t>928</t>
  </si>
  <si>
    <t>Муниципальная программа "Развитие образования"</t>
  </si>
  <si>
    <t>Подпрограмма "Развитие дошкольного образования"</t>
  </si>
  <si>
    <t>01 1 00 00000</t>
  </si>
  <si>
    <t>Основное мероприятие "Строительство и реконструкция объектов культуры"</t>
  </si>
  <si>
    <t>02 1 07 00000</t>
  </si>
  <si>
    <t>Строительство и реконструкция объектов культуры</t>
  </si>
  <si>
    <t>Подпрограмма "Формирование благоприятных условий для развития физической культуры и спорта"</t>
  </si>
  <si>
    <t>02 2 00 00000</t>
  </si>
  <si>
    <t>Подпрограмма "Обеспечение архитектурной и градостроительной деятельности"</t>
  </si>
  <si>
    <t>03 1 00 00000</t>
  </si>
  <si>
    <t>Основное мероприятие "Актуализация градостроительной документации"</t>
  </si>
  <si>
    <t>03 1 01 00000</t>
  </si>
  <si>
    <t>Актуализация градостроительной документации</t>
  </si>
  <si>
    <t>03 3 00 00000</t>
  </si>
  <si>
    <t>03 3 59 00000</t>
  </si>
  <si>
    <t>03 3 79 00000</t>
  </si>
  <si>
    <t>Муниципальная программа "Безопасность жизнедеятельности населения"</t>
  </si>
  <si>
    <t>Подпрограмма "Пожарная безопасность"</t>
  </si>
  <si>
    <t>06 2 00 00000</t>
  </si>
  <si>
    <t>Основное мероприятие "Бюджетные инвестиции в объекты муниципальной собственности"</t>
  </si>
  <si>
    <t>06 2 06 00000</t>
  </si>
  <si>
    <t>Бюджетные инвестиции в объекты муниципальной собственности</t>
  </si>
  <si>
    <t>Основное мероприятие "Строительство и реконструкция объектов благоустройства"</t>
  </si>
  <si>
    <t>09 1 07 00000</t>
  </si>
  <si>
    <t>Строительство и реконструкция объектов благоустройства</t>
  </si>
  <si>
    <t>УПРАВЛЕНИЕ ЖИЛИЩНО-КОММУНАЛЬНОГО ХОЗЯЙСТВА АДМИНИСТРАЦИИ МУНИЦИПАЛЬНОГО ОБРАЗОВАНИЯ ГОРОДСКОГО ОКРУГА "СЫКТЫВКАР"</t>
  </si>
  <si>
    <t>929</t>
  </si>
  <si>
    <t>Основное мероприятие "Организация работы межведомственной комиссии по оценке и обследованию помещений в целях признания жилых помещений пригодными (непригодными) для проживания граждан, а также многоквартирных домов в целях признания их аварийными и подлежащими сносу или реконструкции"</t>
  </si>
  <si>
    <t>Организация работы межведомственной комиссии по оценке и обследованию помещений в целях признания жилых помещений пригодными (непригодными) для проживания граждан, а также многоквартирных домов в целях признания их аварийными и подлежащими сносу или реконструкции</t>
  </si>
  <si>
    <t>УПРАВЛЕНИЕ ОПЕКИ И ПОПЕЧИТЕЛЬСТВА АДМИНИСТРАЦИИ МУНИЦИПАЛЬНОГО ОБРАЗОВАНИЯ ГОРОДСКОГО ОКРУГА "СЫКТЫВКАР"</t>
  </si>
  <si>
    <t>948</t>
  </si>
  <si>
    <t>КОМИТЕТ ЖИЛИЩНОЙ ПОЛИТИКИ АДМИНИСТРАЦИИ МУНИЦИПАЛЬНОГО ОБРАЗОВАНИЯ ГОРОДСКОГО ОКРУГА "СЫКТЫВКАР"</t>
  </si>
  <si>
    <t>949</t>
  </si>
  <si>
    <t>Основное мероприятие "Предоставление социальных выплат молодым семьям"</t>
  </si>
  <si>
    <t>Предоставление социальных выплат молодым семьям</t>
  </si>
  <si>
    <t>11 1 00 00000</t>
  </si>
  <si>
    <t>11 1 02 00000</t>
  </si>
  <si>
    <t>УПРАВЛЕНИЕ КУЛЬТУРЫ АДМИНИСТРАЦИИ МУНИЦИПАЛЬНОГО ОБРАЗОВАНИЯ ГОРОДСКОГО ОКРУГА "СЫКТЫВКАР"</t>
  </si>
  <si>
    <t>956</t>
  </si>
  <si>
    <t>Подпрограмма "Дети и молодежь города Сыктывкара"</t>
  </si>
  <si>
    <t>01 3 00 00000</t>
  </si>
  <si>
    <t>Основное мероприятие "Укрепление материально-технической базы муниципальных учреждений (организаций)"</t>
  </si>
  <si>
    <t>02 1 01 00000</t>
  </si>
  <si>
    <t>Укрепление материально-технической базы муниципальных учреждений (организаций)</t>
  </si>
  <si>
    <t>02 1 59 00000</t>
  </si>
  <si>
    <t>Обеспечение расходов на повышение оплаты труда отдельных категорий работников в сфере культуры</t>
  </si>
  <si>
    <t>02 1 59 S2690</t>
  </si>
  <si>
    <t>Обеспечение расходов на повышение оплаты труда отдельных категорий работников в сфере образования</t>
  </si>
  <si>
    <t>02 1 59 S2700</t>
  </si>
  <si>
    <t>02 1 59 S2850</t>
  </si>
  <si>
    <t>Основное мероприятие "Осуществление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типа"</t>
  </si>
  <si>
    <t>02 1 94 00000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</si>
  <si>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</si>
  <si>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02 1 94 73190</t>
  </si>
  <si>
    <t>02 3 00 00000</t>
  </si>
  <si>
    <t>02 3 59 00000</t>
  </si>
  <si>
    <t>02 3 59 S2690</t>
  </si>
  <si>
    <t>02 3 79 00000</t>
  </si>
  <si>
    <t>02 3 80 00000</t>
  </si>
  <si>
    <t>КОМИТЕТ ПО УПРАВЛЕНИЮ МУНИЦИПАЛЬНЫМ ИМУЩЕСТВОМ АДМИНИСТРАЦИИ МУНИЦИПАЛЬНОГО ОБРАЗОВАНИЯ ГОРОДСКОГО ОКРУГА "СЫКТЫВКАР"</t>
  </si>
  <si>
    <t>963</t>
  </si>
  <si>
    <t>Подпрограмма "Развитие общего и дополнительного образования"</t>
  </si>
  <si>
    <t>01 2 00 00000</t>
  </si>
  <si>
    <t>01 2 22 00000</t>
  </si>
  <si>
    <t>07 3 00 00000</t>
  </si>
  <si>
    <t>07 3 79 00000</t>
  </si>
  <si>
    <t>07 3 80 00000</t>
  </si>
  <si>
    <t>УПРАВЛЕНИЕ ФИЗИЧЕСКОЙ КУЛЬТУРЫ И СПОРТА АДМИНИСТРАЦИИ МО ГО "СЫКТЫВКАР"</t>
  </si>
  <si>
    <t>964</t>
  </si>
  <si>
    <t>02 2 59 00000</t>
  </si>
  <si>
    <t>02 2 59 S2700</t>
  </si>
  <si>
    <t>02 2 59 S2850</t>
  </si>
  <si>
    <t>02 2 60 00000</t>
  </si>
  <si>
    <t>УПРАВЛЕНИЕ ДОШКОЛЬНОГО ОБРАЗОВАНИЯ АДМИНИСТРАЦИИ МУНИЦИПАЛЬНОГО ОБРАЗОВАНИЯ ГОРОДСКОГО ОКРУГА "СЫКТЫВКАР"</t>
  </si>
  <si>
    <t>974</t>
  </si>
  <si>
    <t>Основное мероприятие "Компенсация за содержание ребенка (присмотр и уход за ребенком) в государственных, муниципальных образовательных организациях, а также иных образовательных организациях на территории Республики Коми, реализующих основную общеобразовательную программу дошкольного образования"</t>
  </si>
  <si>
    <t>01 1 03 00000</t>
  </si>
  <si>
    <t>Компенсация за содержание ребенка (присмотр и уход за ребенком) в государственных, муниципальных образовательных организациях, а также иных образовательных организациях на территории Республики Коми, реализующих основную общеобразовательную программу дошкольного образования</t>
  </si>
  <si>
    <t>01 1 03 73020</t>
  </si>
  <si>
    <t>01 1 59 00000</t>
  </si>
  <si>
    <t>01 1 59 S2700</t>
  </si>
  <si>
    <t>01 1 59 S2850</t>
  </si>
  <si>
    <t>01 1 60 00000</t>
  </si>
  <si>
    <t>01 1 94 00000</t>
  </si>
  <si>
    <t>01 1 94 73190</t>
  </si>
  <si>
    <t>Основное мероприятие "Реализация муниципальными дошкольными и муниципальными общеобразовательными организациями образовательных программ"</t>
  </si>
  <si>
    <t>01 1 95 00000</t>
  </si>
  <si>
    <t>Реализация муниципальными дошкольными и муниципальными общеобразовательными организациями образовательных программ</t>
  </si>
  <si>
    <t>01 1 95 73010</t>
  </si>
  <si>
    <t>Основное мероприятие "Организация питания обучающихся в муниципальных образовательных организациях"</t>
  </si>
  <si>
    <t>01 2 18 00000</t>
  </si>
  <si>
    <t>Организация питания обучающихся в муниципальных образовательных организациях</t>
  </si>
  <si>
    <t>01 2 18 L3040</t>
  </si>
  <si>
    <t>01 2 59 00000</t>
  </si>
  <si>
    <t>01 2 95 00000</t>
  </si>
  <si>
    <t>01 2 95 73010</t>
  </si>
  <si>
    <t>Основное мероприятие "Проведение мероприятий для мотивации детей и молодежи по формированию здорового образа жизни"</t>
  </si>
  <si>
    <t>01 3 32 00000</t>
  </si>
  <si>
    <t>Проведение мероприятий для мотивации детей и молодежи по формированию здорового образа жизни</t>
  </si>
  <si>
    <t>01 4 00 00000</t>
  </si>
  <si>
    <t>01 4 59 00000</t>
  </si>
  <si>
    <t>01 4 59 S2700</t>
  </si>
  <si>
    <t>01 4 79 00000</t>
  </si>
  <si>
    <t>01 4 80 00000</t>
  </si>
  <si>
    <t>01 4 94 00000</t>
  </si>
  <si>
    <t>01 4 94 73190</t>
  </si>
  <si>
    <t>УПРАВЛЕНИЕ ОБРАЗОВАНИЯ АДМИНИСТРАЦИИ МУНИЦИПАЛЬНОГО ОБРАЗОВАНИЯ ГОРОДСКОГО ОКРУГА "СЫКТЫВКАР"</t>
  </si>
  <si>
    <t>975</t>
  </si>
  <si>
    <t>Основное мероприятие "Обеспечение персонифицированного финансирования дополнительного образования детей"</t>
  </si>
  <si>
    <t>01 2 25 00000</t>
  </si>
  <si>
    <t>Обеспечение персонифицированного финансирования дополнительного образования детей</t>
  </si>
  <si>
    <t>01 2 59 S2700</t>
  </si>
  <si>
    <t>01 2 59 S2850</t>
  </si>
  <si>
    <t>01 2 60 00000</t>
  </si>
  <si>
    <t>01 2 94 00000</t>
  </si>
  <si>
    <t>01 2 94 73190</t>
  </si>
  <si>
    <t>01 3 30 00000</t>
  </si>
  <si>
    <t>Основное мероприятие "Создание условий для выявления и поддержки талантливой молодежи, поддержки общественно значимых инициатив и проектов"</t>
  </si>
  <si>
    <t>01 3 31 00000</t>
  </si>
  <si>
    <t>Создание условий для выявления и поддержки талантливой молодежи, поддержки общественно значимых инициатив и проектов</t>
  </si>
  <si>
    <t>Подпрограмма "Содействие занятости населения"</t>
  </si>
  <si>
    <t>05 3 00 00000</t>
  </si>
  <si>
    <t>Основное мероприятие "Организация трудовых объединений в муниципальных образовательных организациях и совместно с предприятиями для несовершеннолетних граждан в возрасте от 14 до 18 лет"</t>
  </si>
  <si>
    <t>05 3 18 00000</t>
  </si>
  <si>
    <t>Организация трудовых объединений в муниципальных образовательных организациях и совместно с предприятиями для несовершеннолетних граждан в возрасте от 14 до 18 лет</t>
  </si>
  <si>
    <t>УПРАВЛЕНИЕ ПО ДЕЛАМ ГРАЖДАНСКОЙ ОБОРОНЫ, ЧРЕЗВЫЧАЙНЫМ СИТУАЦИЯМ И ПОЖАРНОЙ БЕЗОПАСНОСТИ АДМИНИСТРАЦИИ МУНИЦИПАЛЬНОГО ОБРАЗОВАНИЯ ГОРОДСКОГО ОКРУГА "СЫКТЫВКАР"</t>
  </si>
  <si>
    <t>977</t>
  </si>
  <si>
    <t>Подпрограмма "Гражданская оборона. Защита населения и территорий МО ГО "Сыктывкар" от чрезвычайных ситуаций"</t>
  </si>
  <si>
    <t>06 1 00 00000</t>
  </si>
  <si>
    <t>Основное мероприятие "Формирование знаний у населения и совершенствование мероприятий по их пропаганде в области ГО, защиты от ЧС и безопасности людей на водных объектах, в сфере противодействия терроризму и экстремизму"</t>
  </si>
  <si>
    <t>06 1 01 00000</t>
  </si>
  <si>
    <t>Формирование знаний у населения и совершенствование мероприятий по их пропаганде в области ГО, защиты от ЧС и безопасности людей на водных объектах, в сфере противодействия терроризму и экстремизму</t>
  </si>
  <si>
    <t>Основное мероприятие "Организация мероприятий по профилактике несчастных случаев на водных объектах, эффективному использованию сил и средств для обеспечения безопасности людей на водных объектах, охране их жизни и здоровья"</t>
  </si>
  <si>
    <t>06 1 02 00000</t>
  </si>
  <si>
    <t>Организация мероприятий по профилактике несчастных случаев на водных объектах, эффективному использованию сил и средств для обеспечения безопасности людей на водных объектах, охране их жизни и здоровья</t>
  </si>
  <si>
    <t>Основное мероприятие "Организация и обеспечение эффективной работы органов управления, сил и средств Сыктывкарского звена Коми республиканской подсистемы РСЧС и гражданской обороны по защите населения и территорий МО ГО "Сыктывкар" от чрезвычайных ситуаций природного, техногенного и военного характера"</t>
  </si>
  <si>
    <t>06 1 04 00000</t>
  </si>
  <si>
    <t>Организация и обеспечение эффективной работы органов управления, сил и средств Сыктывкарского звена Коми республиканской подсистемы РСЧС и гражданской обороны по защите населения и территорий МО ГО "Сыктывкар" от чрезвычайных ситуаций природного, техногенного и военного характера</t>
  </si>
  <si>
    <t>Основное мероприятие "Разработка и осуществление мероприятий по обеспечению первичных мер пожарной безопасности на территории МО ГО "Сыктывкар"</t>
  </si>
  <si>
    <t>06 2 05 00000</t>
  </si>
  <si>
    <t>Разработка и осуществление мероприятий по обеспечению первичных мер пожарной безопасности на территории МО ГО "Сыктывкар"</t>
  </si>
  <si>
    <t>Основное мероприятие "Мероприятия по предупреждению и смягчению последствий возникновения угроз лесных пожаров"</t>
  </si>
  <si>
    <t>06 2 07 00000</t>
  </si>
  <si>
    <t>Мероприятия по предупреждению и смягчению последствий возникновения угроз лесных пожаров</t>
  </si>
  <si>
    <t>Основное мероприятие "Организация и обеспечение мероприятий по проведению противопожарной пропаганды"</t>
  </si>
  <si>
    <t>06 2 08 00000</t>
  </si>
  <si>
    <t>Организация и обеспечение мероприятий по проведению противопожарной пропаганды</t>
  </si>
  <si>
    <t>06 3 00 00000</t>
  </si>
  <si>
    <t>06 3 59 00000</t>
  </si>
  <si>
    <t>06 3 79 00000</t>
  </si>
  <si>
    <t>06 3 80 00000</t>
  </si>
  <si>
    <t>ДЕПАРТАМЕНТ ФИНАНСОВ АДМИНИСТРАЦИИ МУНИЦИПАЛЬНОГО ОБРАЗОВАНИЯ ГОРОДСКОГО ОКРУГА "СЫКТЫВКАР"</t>
  </si>
  <si>
    <t>992</t>
  </si>
  <si>
    <t>Основное мероприятие "Информационно-техническое сопровождение и обеспечение текущих процессов составления и исполнения бюджета МО ГО "Сыктывкар", ведения бухгалтерского учета и формирования отчетности"</t>
  </si>
  <si>
    <t>07 1 03 00000</t>
  </si>
  <si>
    <t>Информационно-техническое сопровождение и обеспечение текущих процессов составления и исполнения бюджета МО ГО "Сыктывкар", ведения бухгалтерского учета и формирования отчетности</t>
  </si>
  <si>
    <t>Подпрограмма "Управление муниципальным долгом"</t>
  </si>
  <si>
    <t>07 2 00 00000</t>
  </si>
  <si>
    <t>Основное мероприятие "Исполнение обязательств по расходам на обслуживание муниципального долга"</t>
  </si>
  <si>
    <t>07 2 10 00000</t>
  </si>
  <si>
    <t>Исполнение обязательств по расходам на обслуживание муниципального долга</t>
  </si>
  <si>
    <t>Обслуживание государственного (муниципального) долга</t>
  </si>
  <si>
    <t>700</t>
  </si>
  <si>
    <t>Резервный фонд администрации МО ГО "Сыктывкар"</t>
  </si>
  <si>
    <t>99 0 00 90010</t>
  </si>
  <si>
    <t>99 0 00 99980</t>
  </si>
  <si>
    <t>Условно утверждаемые (утвержденные) расходы</t>
  </si>
  <si>
    <t>99 0 00 99990</t>
  </si>
  <si>
    <t>ПНО</t>
  </si>
  <si>
    <t>субв</t>
  </si>
  <si>
    <t>Организация прохождения диспансеризации муниципальных служащих МО ГО "Сыктывкар"</t>
  </si>
  <si>
    <t>99 0 79 73150</t>
  </si>
  <si>
    <t>99 0 00 00220</t>
  </si>
  <si>
    <t>99 0 79 00130</t>
  </si>
  <si>
    <t>99 0 79 00190</t>
  </si>
  <si>
    <t>99 0 00 00020</t>
  </si>
  <si>
    <t>99 0 79 00110</t>
  </si>
  <si>
    <t>99 0 79 00120</t>
  </si>
  <si>
    <t>02 1 10 С0000</t>
  </si>
  <si>
    <t>05 2 12 С0000</t>
  </si>
  <si>
    <t>05 2 59 С0000</t>
  </si>
  <si>
    <t>08 1 01 С0000</t>
  </si>
  <si>
    <t>08 1 59 С0000</t>
  </si>
  <si>
    <t>08 2 59 С0000</t>
  </si>
  <si>
    <t>08 2 60 С0000</t>
  </si>
  <si>
    <t>11 2 15 С0000</t>
  </si>
  <si>
    <t>99 0 79 00100</t>
  </si>
  <si>
    <t>12 1 02 С0000</t>
  </si>
  <si>
    <t>12 1 04 С0000</t>
  </si>
  <si>
    <t>Основное мероприятие "Оказание финансовой поддержки социально ориентированным некоммерческим организациям"</t>
  </si>
  <si>
    <t>Оказание финансовой поддержки социально ориентированным некоммерческим организациям</t>
  </si>
  <si>
    <t>13 1 01 С0000</t>
  </si>
  <si>
    <t>99 0 00 00230</t>
  </si>
  <si>
    <t>99 0 00 00250</t>
  </si>
  <si>
    <t>99 0 00 00260</t>
  </si>
  <si>
    <t>99 0 00 00270</t>
  </si>
  <si>
    <t>99 0 00 00280</t>
  </si>
  <si>
    <t>03 2 03 С0000</t>
  </si>
  <si>
    <t>07 1 05 С0000</t>
  </si>
  <si>
    <t>09 1 01 С0000</t>
  </si>
  <si>
    <t>09 1 03 С0000</t>
  </si>
  <si>
    <t>09 1 04 С0000</t>
  </si>
  <si>
    <t>09 1 05 С0000</t>
  </si>
  <si>
    <t>11 2 93 С0000</t>
  </si>
  <si>
    <t>11 2 13 С0000</t>
  </si>
  <si>
    <t>11 2 14 С0000</t>
  </si>
  <si>
    <t>11 2 16 С0000</t>
  </si>
  <si>
    <t>11 2 17 С0000</t>
  </si>
  <si>
    <t>11 3 19 С0000</t>
  </si>
  <si>
    <t>11 3 21 С0000</t>
  </si>
  <si>
    <t>11 3 22 С0000</t>
  </si>
  <si>
    <t>14 1 03 С0000</t>
  </si>
  <si>
    <t>14 1 04 С0000</t>
  </si>
  <si>
    <t>14 2 08 С0000</t>
  </si>
  <si>
    <t>14 2 10 С0000</t>
  </si>
  <si>
    <t>99 0 00 00210</t>
  </si>
  <si>
    <t>14 2 09 С0000</t>
  </si>
  <si>
    <t>14 3 15 С0000</t>
  </si>
  <si>
    <t>14 4 79 С0000</t>
  </si>
  <si>
    <t>14 4 80 С0000</t>
  </si>
  <si>
    <t>01 2 22 С0000</t>
  </si>
  <si>
    <t>02 1 07 С0000</t>
  </si>
  <si>
    <t>11 3 20 С0000</t>
  </si>
  <si>
    <t>14 1 06 С0000</t>
  </si>
  <si>
    <t>03 1 01 С0000</t>
  </si>
  <si>
    <t>03 3 59 С0000</t>
  </si>
  <si>
    <t>03 3 79 С0000</t>
  </si>
  <si>
    <t>06 2 06 С0000</t>
  </si>
  <si>
    <t>09 1 07 С0000</t>
  </si>
  <si>
    <t>11 2 11 С0000</t>
  </si>
  <si>
    <t>09 1 12 С0000</t>
  </si>
  <si>
    <t>11 3 18 73060</t>
  </si>
  <si>
    <t>11 4 79 73070</t>
  </si>
  <si>
    <t>11 4 79 С0000</t>
  </si>
  <si>
    <t>11 4 80 С0000</t>
  </si>
  <si>
    <t>11 2 08 С0000</t>
  </si>
  <si>
    <t>11 1 02 С0000</t>
  </si>
  <si>
    <t>11 1 03 73030</t>
  </si>
  <si>
    <t>11 1 04 51350</t>
  </si>
  <si>
    <t>11 1 05 51760</t>
  </si>
  <si>
    <t>11 1 06 L4970</t>
  </si>
  <si>
    <t>11 1 07 С0000</t>
  </si>
  <si>
    <t>02 1 01 С0000</t>
  </si>
  <si>
    <t>Обеспечение расходов на оплату муниципальными учреждениями (организациями) услуг по обращению с твердыми коммунальными отходами муниципальных учреждений (организаций)</t>
  </si>
  <si>
    <t>02 1 59 С0000</t>
  </si>
  <si>
    <t>02 3 59 С0000</t>
  </si>
  <si>
    <t>02 3 79 С0000</t>
  </si>
  <si>
    <t>02 3 80 С0000</t>
  </si>
  <si>
    <t>07 3 79 С0000</t>
  </si>
  <si>
    <t>07 3 80 С0000</t>
  </si>
  <si>
    <t>02 2 59 С0000</t>
  </si>
  <si>
    <t>02 2 60 С0000</t>
  </si>
  <si>
    <t>01 1 59 С0000</t>
  </si>
  <si>
    <t>01 1 60 С0000</t>
  </si>
  <si>
    <t>01 3 32 С0000</t>
  </si>
  <si>
    <t>01 4 59 С0000</t>
  </si>
  <si>
    <t>01 4 79 С0000</t>
  </si>
  <si>
    <t>01 4 80 С0000</t>
  </si>
  <si>
    <t>01 2 18 С0000</t>
  </si>
  <si>
    <t>01 2 25 С0000</t>
  </si>
  <si>
    <t>01 2 59 С0000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</si>
  <si>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</si>
  <si>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01 2 60 С0000</t>
  </si>
  <si>
    <t>01 3 30 С0000</t>
  </si>
  <si>
    <t>01 3 31 С0000</t>
  </si>
  <si>
    <t>05 3 18 С0000</t>
  </si>
  <si>
    <t>06 1 01 С0000</t>
  </si>
  <si>
    <t>06 1 02 С0000</t>
  </si>
  <si>
    <t>06 1 04 С0000</t>
  </si>
  <si>
    <t>06 2 05 С0000</t>
  </si>
  <si>
    <t>06 2 07 С0000</t>
  </si>
  <si>
    <t>06 2 08 С0000</t>
  </si>
  <si>
    <t>06 3 59 С0000</t>
  </si>
  <si>
    <t>06 3 79 С0000</t>
  </si>
  <si>
    <t>06 3 80 С0000</t>
  </si>
  <si>
    <t>07 1 03 С0000</t>
  </si>
  <si>
    <t>07 2 10 С0000</t>
  </si>
  <si>
    <t>Председатель и аудиторы контрольно-счетной палаты муниципального образования</t>
  </si>
  <si>
    <t>Осуществление переданных государственных полномочий,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</si>
  <si>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Муниципальная программа "Жилищный фонд и коммунальное хозяйство"</t>
  </si>
  <si>
    <t>11 2 15 00000</t>
  </si>
  <si>
    <t>Основное мероприятие "Внедрение сегмента аппаратно-программного комплекса "Безопасный город"</t>
  </si>
  <si>
    <t>Осуществление государственных полномочий,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</si>
  <si>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11 2 13 00000</t>
  </si>
  <si>
    <t>11 2 14 00000</t>
  </si>
  <si>
    <t>Основное мероприятие "Содействие энергосбережению и повышению энергетической эффективности в жилищной сфере"</t>
  </si>
  <si>
    <t>11 2 16 00000</t>
  </si>
  <si>
    <t>Содействие энергосбережению и повышению энергетической эффективности в жилищной сфере</t>
  </si>
  <si>
    <t>11 2 17 00000</t>
  </si>
  <si>
    <t>Подпрограмма "Обеспечение населения МО ГО "Сыктывкар" коммунальными и отдельными бытовыми услугами"</t>
  </si>
  <si>
    <t>11 3 00 00000</t>
  </si>
  <si>
    <t>11 3 19 00000</t>
  </si>
  <si>
    <t>11 3 21 00000</t>
  </si>
  <si>
    <t>11 3 22 00000</t>
  </si>
  <si>
    <t>Муниципальная программа "Развитие транспортной системы"</t>
  </si>
  <si>
    <t>14 0 00 00000</t>
  </si>
  <si>
    <t>14 1 00 00000</t>
  </si>
  <si>
    <t>14 1 03 00000</t>
  </si>
  <si>
    <t>14 1 04 00000</t>
  </si>
  <si>
    <t>14 2 00 00000</t>
  </si>
  <si>
    <t>14 2 08 00000</t>
  </si>
  <si>
    <t>14 2 10 00000</t>
  </si>
  <si>
    <t>Подпрограмма "Повышение качества предоставления транспортных услуг на территории МО ГО "Сыктывкар"</t>
  </si>
  <si>
    <t>14 3 00 00000</t>
  </si>
  <si>
    <t>Подпрограмма "Институциональная среда экономики"</t>
  </si>
  <si>
    <t>05 1 00 00000</t>
  </si>
  <si>
    <t>05 1 03 00000</t>
  </si>
  <si>
    <t>14 2 09 00000</t>
  </si>
  <si>
    <t>Основное мероприятие "Организация муниципальных перевозок внутренним водным транспортом"</t>
  </si>
  <si>
    <t>14 3 15 00000</t>
  </si>
  <si>
    <t>Организация муниципальных перевозок внутренним водным транспортом</t>
  </si>
  <si>
    <t>14 4 00 00000</t>
  </si>
  <si>
    <t>14 4 79 00000</t>
  </si>
  <si>
    <t>14 4 80 00000</t>
  </si>
  <si>
    <t>11 3 20 00000</t>
  </si>
  <si>
    <t>14 1 06 00000</t>
  </si>
  <si>
    <t>Основное мероприятие "Энергосбережение и повышение энергетической эффективности в сфере благоустройства"</t>
  </si>
  <si>
    <t>09 1 12 00000</t>
  </si>
  <si>
    <t>Энергосбережение и повышение энергетической эффективности в сфере благоустройства</t>
  </si>
  <si>
    <t>Основное мероприятие "Осуществление переданного государственного полномочия по возмещению недополученных доходов, возникающих в результате государственного регулирования цен на топливо твердое, используемое для нужд отопления"</t>
  </si>
  <si>
    <t>11 3 18 00000</t>
  </si>
  <si>
    <t>Осуществление переданного государственного полномочия по возмещению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</si>
  <si>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11 4 00 00000</t>
  </si>
  <si>
    <t>11 4 79 00000</t>
  </si>
  <si>
    <t>Осуществление переданного государственного полномочия,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</si>
  <si>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11 4 80 00000</t>
  </si>
  <si>
    <t>Осуществление переданных государственных полномочий,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</si>
  <si>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переданного государственного полномочия, предусмотренного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</si>
  <si>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Подпрограмма "Создание условий для обеспечения доступным и комфортным жильем граждан МО ГО "Сыктывкар"</t>
  </si>
  <si>
    <t>11 1 03 00000</t>
  </si>
  <si>
    <t>11 1 04 00000</t>
  </si>
  <si>
    <t>11 1 05 00000</t>
  </si>
  <si>
    <t>11 1 06 00000</t>
  </si>
  <si>
    <t>Основное мероприятие "Обеспечение мероприятий по исполнению вступивших в силу решений суда, касающихся жилищного обеспечения"</t>
  </si>
  <si>
    <t>11 1 07 00000</t>
  </si>
  <si>
    <t>Обеспечение мероприятий по исполнению вступивших в силу решений суда, касающихся жилищного обеспечения</t>
  </si>
  <si>
    <t>Итого</t>
  </si>
  <si>
    <t>Основное мероприятие "Управление, распоряжение и использование муниципального имущества МО ГО "Сыктывкар" (за исключением земельных участков)"</t>
  </si>
  <si>
    <t>11 4 79 73180</t>
  </si>
  <si>
    <t>11 4 79 73040</t>
  </si>
  <si>
    <t>11 4 79 73080</t>
  </si>
  <si>
    <t>11 4 79 73140</t>
  </si>
  <si>
    <t>2025 год</t>
  </si>
  <si>
    <t>2026 год</t>
  </si>
  <si>
    <t>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</si>
  <si>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11 1 03 R0820</t>
  </si>
  <si>
    <t>02 2 94 00000</t>
  </si>
  <si>
    <t>02 2 94 73190</t>
  </si>
  <si>
    <t>Иные межбюджетные трансферты, имеющие целевое назначение, в целях софинансирования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</si>
  <si>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06 2 05 74100</t>
  </si>
  <si>
    <t>Резерв средств на открытие новых муниципальных учреждений, изменение действующей сети учреждений в МО ГО "Сыктывкар", подведомственных главным распорядителям бюджетных средств МО ГО "Сыктывкар"; на финансовое обеспечение софинансирования мероприятий, осуществляемых за счет субсидий из других бюджетов бюджетной системы Российской Федерации; на повышение уровня оплаты труда, изменение системы оплаты труда и пенсионное обеспечение в соответствии с действующим законодательством; на реализацию инициативных проектов на территории МО ГО "Сыктывкар"; на исполнение обязательств, предусмотренных разделом IX Жилищного кодекса Российской Федерации, в части имущества, находящегося в собственности МО ГО "Сыктывкар"</t>
  </si>
  <si>
    <t>Основное мероприятие "Инициативные проекты"</t>
  </si>
  <si>
    <t>09 1 62 00000</t>
  </si>
  <si>
    <t>Инициативные проекты</t>
  </si>
  <si>
    <t>09 1 62 С0000</t>
  </si>
  <si>
    <t>Содействие в реализации инвестиционных проектов, реализуемых за счет средств бюджетных кредитов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</si>
  <si>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</si>
  <si>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мбт</t>
  </si>
  <si>
    <t>Основное мероприятие "Содействие в реализации инвестиционных проектов, реализуемых за счет средств бюджетных кредитов"</t>
  </si>
  <si>
    <t>Основное мероприятие "Осуществление переданного государственного полномочия по обеспечению жилыми помещениями детей-сирот и детей, оставшихся без попечения родителей"</t>
  </si>
  <si>
    <t>Основное мероприятие "Осуществление переданного государственного полномочия по обеспечению жильем отдельных категорий граждан, установленных Федеральным законом от 12.01.1995 N 5-ФЗ "О ветеранах"</t>
  </si>
  <si>
    <t>Осуществление переданного государственного полномочия по обеспечению жильем отдельных категорий граждан, установленных Федеральным законом от 12.01.1995 N 5-ФЗ "О ветеранах"</t>
  </si>
  <si>
    <t>Основное мероприятие "Осуществление переданного государственного полномочия по обеспечению жильем отдельных категорий граждан, установленных Федеральным законом от 24.11.1995 N 181-ФЗ "О социальной защите инвалидов в Российской Федерации"</t>
  </si>
  <si>
    <t>Осуществление переданного государственного полномочия по обеспечению жильем отдельных категорий граждан, установленных Федеральным законом от 24.11.1995 N 181-ФЗ "О социальной защите инвалидов в Российской Федерации"</t>
  </si>
  <si>
    <t>Основное мероприятие "Создание условий для вовлечения молодежи в социальную практику, гражданского образования и патриотического воспитания молодежи, содействие формированию у подрастающего поколения уважительного отношения ко всем этносам и религиям, формированию правовых, культурных и нравственных ценностей, стойкого неприятия идеологии терроризма и экстремизма среди молодежи"</t>
  </si>
  <si>
    <t>Создание условий для вовлечения молодежи в социальную практику, гражданского образования и патриотического воспитания молодежи, содействие формированию у подрастающего поколения уважительного отношения ко всем этносам и религиям, формированию правовых, культурных и нравственных ценностей, стойкого неприятия идеологии терроризма и экстремизма среди молодежи</t>
  </si>
  <si>
    <t xml:space="preserve">ВЕДОМСТВЕННАЯ СТРУКТУРА РАСХОДОВ БЮДЖЕТА МУНИЦИПАЛЬНОГО ОБРАЗОВАНИЯ ГОРОДСКОГО ОКРУГА "СЫКТЫВКАР" НА 2025 ГОД И ПЛАНОВЫЙ ПЕРИОД 2026 и 2027 ГОДОВ                                                                                                                            </t>
  </si>
  <si>
    <t>2027 год</t>
  </si>
  <si>
    <t>Основное мероприятие "Организация поездок (гастролей, участия в конкурсах, фестивалях и др.) творческих коллективов и солистов муниципальных учреждений культуры и дополнительного образования МО ГО "Сыктывкар"</t>
  </si>
  <si>
    <t>02 1 12 00000</t>
  </si>
  <si>
    <t>Организация поездок (гастролей, участия в конкурсах, фестивалях и др.) творческих коллективов и солистов муниципальных учреждений культуры и дополнительного образования МО ГО "Сыктывкар"</t>
  </si>
  <si>
    <t>02 1 12 С0000</t>
  </si>
  <si>
    <t>Основное мероприятие "Укрепление материально-технической базы субъектов, реализующих мероприятия в области профилактики правонарушений"</t>
  </si>
  <si>
    <t>12 1 05 00000</t>
  </si>
  <si>
    <t>Расходы на укрепление материально-технической базы субъектов, реализующих мероприятия в области профилактики правонарушений</t>
  </si>
  <si>
    <t>12 1 05 С0000</t>
  </si>
  <si>
    <t>Основное мероприятие "Создание резерва материальных ресурсов в целях гражданской обороны и ликвидации чрезвычайных ситуаций"</t>
  </si>
  <si>
    <t>06 1 03 00000</t>
  </si>
  <si>
    <t>Создание резерва материальных ресурсов в целях гражданской обороны и ликвидации чрезвычайных ситуаций</t>
  </si>
  <si>
    <t>06 1 03 С0000</t>
  </si>
  <si>
    <t>МБТ</t>
  </si>
  <si>
    <t>Основное мероприятие "Качественное улучшение состояния территорий"</t>
  </si>
  <si>
    <t>Качественное улучшение состояния территорий (за счет средств муниципального дорожного фонда МО ГО "Сыктывкар")</t>
  </si>
  <si>
    <t>09 1 05 9Д200</t>
  </si>
  <si>
    <t>Качественное улучшение состояния территорий</t>
  </si>
  <si>
    <t>Основное мероприятие "Приведение в нормативное состояние улично-дорожной сети"</t>
  </si>
  <si>
    <t>Приведение в нормативное состояние улично-дорожной сети (за счет средств муниципального дорожного фонда МО ГО "Сыктывкар")</t>
  </si>
  <si>
    <t>14 1 04 9Д100</t>
  </si>
  <si>
    <t>Основное мероприятие "Переселение граждан из аварийного жилищного фонда"</t>
  </si>
  <si>
    <t>Переселение граждан из аварийного жилищного фонда</t>
  </si>
  <si>
    <t>Осуществление переданных государственных полномочий, предусмотренных пунктом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</si>
  <si>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переданных государственных полномочий,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</si>
  <si>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11 4 79 73170</t>
  </si>
  <si>
    <t>Содержание улично-дорожной сети (за счет средств муниципального дорожного фонда МО ГО "Сыктывкар")</t>
  </si>
  <si>
    <t>14 1 03 9Д100</t>
  </si>
  <si>
    <t>Приведение в нормативное состояние улично-дорожной сети</t>
  </si>
  <si>
    <t>Обеспечение надлежащего функционирования объектов регулирования дорожного движения на улично-дорожной сети (за счет средств муниципального дорожного фонда МО ГО "Сыктывкар")</t>
  </si>
  <si>
    <t>14 2 08 9Д100</t>
  </si>
  <si>
    <t>Организация работ по нанесению дорожной разметки на улично-дорожной сети (за счет средств муниципального дорожного фонда МО ГО "Сыктывкар")</t>
  </si>
  <si>
    <t>14 2 10 9Д100</t>
  </si>
  <si>
    <t>Основное мероприятие "Организация муниципальных перевозок пассажиров и багажа автомобильным транспортом"</t>
  </si>
  <si>
    <t>14 3 19 00000</t>
  </si>
  <si>
    <t>Организация муниципальных перевозок пассажиров и багажа автомобильным транспортом</t>
  </si>
  <si>
    <t>14 3 19 S2070</t>
  </si>
  <si>
    <t>14 3 19 С0000</t>
  </si>
  <si>
    <t>Основное мероприятие "Строительство, приобретение и реконструкция объектов общего и дополнительного образования"</t>
  </si>
  <si>
    <t>Строительство, приобретение и реконструкция объектов общего и дополнительного образования</t>
  </si>
  <si>
    <t>Основное мероприятие "Реализация отдельных полномочий в отношении гидротехнических (берегоукрепительных) сооружений"</t>
  </si>
  <si>
    <t>09 1 13 00000</t>
  </si>
  <si>
    <t>Реализация отдельных полномочий в отношении гидротехнических (берегоукрепительных) сооружений</t>
  </si>
  <si>
    <t>09 1 13 С0000</t>
  </si>
  <si>
    <t>Основное мероприятие "Создание условий для жилищного строительства"</t>
  </si>
  <si>
    <t>Создание условий для жилищного строительства</t>
  </si>
  <si>
    <t>Основное мероприятие "Строительство и реконструкция объектов коммунального хозяйства"</t>
  </si>
  <si>
    <t>Строительство и реконструкция объектов коммунального хозяйства</t>
  </si>
  <si>
    <t>05 4 00 00000</t>
  </si>
  <si>
    <t>Основное мероприятие "Содействие в продвижении туристических инициатив, создание благоприятного туристического имиджа Сыктывкара"</t>
  </si>
  <si>
    <t>05 4 20 00000</t>
  </si>
  <si>
    <t>Содействие в продвижении туристических инициатив, создание благоприятного туристического имиджа Сыктывкара</t>
  </si>
  <si>
    <t>05 4 20 С0000</t>
  </si>
  <si>
    <t>Осуществление переданного государственного полномочия, предусмотренного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</si>
  <si>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05 1 03 98010</t>
  </si>
  <si>
    <t>05 1 03 98014</t>
  </si>
  <si>
    <t>05 1 03 98015</t>
  </si>
  <si>
    <t>05 1 03 98016</t>
  </si>
  <si>
    <t>05 1 03 S8010</t>
  </si>
  <si>
    <t>05 1 03 S8014</t>
  </si>
  <si>
    <t>05 1 03 S8015</t>
  </si>
  <si>
    <t>05 1 03 S8016</t>
  </si>
  <si>
    <t>05 1 03 SД156</t>
  </si>
  <si>
    <t>14 1 03 SД152</t>
  </si>
  <si>
    <t>14 1 03 SД153</t>
  </si>
  <si>
    <t>Осуществление мероприятий, направленных на совершенствование улично-дорожной сети и организацию движения транспортных средств и пешеходов (за счет средств муниципального дорожного фонда МО ГО "Сыктывкар")</t>
  </si>
  <si>
    <t>14 2 09 9Д100</t>
  </si>
  <si>
    <t>7306000.25</t>
  </si>
  <si>
    <t>7307000.25</t>
  </si>
  <si>
    <t>7308000.25</t>
  </si>
  <si>
    <t>7303000.25</t>
  </si>
  <si>
    <t>2450820X256420000000</t>
  </si>
  <si>
    <t>7317000.25</t>
  </si>
  <si>
    <t>7315001.25</t>
  </si>
  <si>
    <t>7319000.25</t>
  </si>
  <si>
    <t>24-51350-00000-00000</t>
  </si>
  <si>
    <t>24-51760-00000-00000</t>
  </si>
  <si>
    <t>7304000.25</t>
  </si>
  <si>
    <t>7301000.25</t>
  </si>
  <si>
    <t>7302000.25</t>
  </si>
  <si>
    <t>7305000.25</t>
  </si>
  <si>
    <t>7314000.25</t>
  </si>
  <si>
    <t>7318000.25</t>
  </si>
  <si>
    <t>7312001.25</t>
  </si>
  <si>
    <t>7312002.25</t>
  </si>
  <si>
    <t>24-51200-00000-00000</t>
  </si>
  <si>
    <t>7315002.25</t>
  </si>
  <si>
    <t>Подпрограмма "Содействие развитию туризма"</t>
  </si>
  <si>
    <t>Отклонение</t>
  </si>
  <si>
    <t>"Приложение № 2</t>
  </si>
  <si>
    <t>от 05.12.2024 г. № 35/2024-512</t>
  </si>
  <si>
    <t>05 1 62 00000</t>
  </si>
  <si>
    <t>Реализация народных проектов в сфере агропромышленного комплекса, прошедших отбор в рамках проекта "Народный бюджет"</t>
  </si>
  <si>
    <t>05 1 62 S2900</t>
  </si>
  <si>
    <t>05 2 60 00000</t>
  </si>
  <si>
    <t>05 2 60 С0000</t>
  </si>
  <si>
    <t>Реализация мероприятий, направленных на исполнение наказов избирателей</t>
  </si>
  <si>
    <t>09 1 62 92724</t>
  </si>
  <si>
    <t>09 1 И4 00000</t>
  </si>
  <si>
    <t>Качественное улучшение состояния территорий в рамках регионального проекта "Формирование комфортной городской среды"</t>
  </si>
  <si>
    <t>09 1 И4 55550</t>
  </si>
  <si>
    <t>14 1 И8 00000</t>
  </si>
  <si>
    <t>Приведение в нормативное состояние улично-дорожной сети в рамках регионального проекта "Региональная и местная дорожная сеть (Республика Коми)"</t>
  </si>
  <si>
    <t>14 1 И8 SД154</t>
  </si>
  <si>
    <t>Реализация народных проектов в сфере благоустройства, прошедших отбор в рамках проекта "Народный бюджет"</t>
  </si>
  <si>
    <t>09 1 62 S2300</t>
  </si>
  <si>
    <t>09 1 62 Г2300</t>
  </si>
  <si>
    <t>Строительство и реконструкция объектов дорожного хозяйства (за счет средств муниципального дорожного фонда МО ГО "Сыктывкар")</t>
  </si>
  <si>
    <t>14 1 06 9Д100</t>
  </si>
  <si>
    <t>14 3 15 65100</t>
  </si>
  <si>
    <t>Основное мероприятие "Строительство и реконструкция спортивных объектов"</t>
  </si>
  <si>
    <t>02 2 13 00000</t>
  </si>
  <si>
    <t>Строительство и реконструкция спортивных объектов</t>
  </si>
  <si>
    <t>02 2 13 99910</t>
  </si>
  <si>
    <t>02 2 13 S9910</t>
  </si>
  <si>
    <t>02 2 13 С0000</t>
  </si>
  <si>
    <t>11 3 И3 00000</t>
  </si>
  <si>
    <t>Строительство и реконструкция объектов коммунального хозяйства в рамках регионального проекта "Модернизация коммунальной инфраструктуры"</t>
  </si>
  <si>
    <t>11 3 И3 51540</t>
  </si>
  <si>
    <t>Реализация инициативных проектов в сфере благоустройства</t>
  </si>
  <si>
    <t>09 1 62 С0И01</t>
  </si>
  <si>
    <t>Осуществление переданного государственного полномочия по обеспечению жильем отдельных категорий граждан, установленных Федеральным законом от 24.11.1995 № 181-ФЗ "О социальной защите инвалидов в Российской Федерации"</t>
  </si>
  <si>
    <t>11 1 05 73300</t>
  </si>
  <si>
    <t>11 1 06 С0000</t>
  </si>
  <si>
    <t>Укрепление материально-технической базы муниципальных учреждений (организаций) сферы культуры</t>
  </si>
  <si>
    <t>02 1 01 S2150</t>
  </si>
  <si>
    <t>Основное мероприятие "Обновление и пополнение книжного фонда"</t>
  </si>
  <si>
    <t>02 1 02 00000</t>
  </si>
  <si>
    <t>Поддержка отрасли культуры</t>
  </si>
  <si>
    <t>02 1 02 L5193</t>
  </si>
  <si>
    <t>Основное мероприятие "Проведение противопожарных мероприятий"</t>
  </si>
  <si>
    <t>02 1 04 00000</t>
  </si>
  <si>
    <t>02 1 04 S2150</t>
  </si>
  <si>
    <t>02 1 62 00000</t>
  </si>
  <si>
    <t>Реализация народных проектов в сфере культуры, прошедших отбор в рамках проекта "Народный бюджет"</t>
  </si>
  <si>
    <t>02 1 62 S2500</t>
  </si>
  <si>
    <t>Реализация народных проектов, прошедших отбор в рамках проекта "Народный бюджет", в области этнокультурного развития народов, проживающих на территории Республики Коми</t>
  </si>
  <si>
    <t>02 1 62 S2600</t>
  </si>
  <si>
    <t>02 1 62 С0000</t>
  </si>
  <si>
    <t>Реализация инициативных проектов в сфере культуры (Проект 1)</t>
  </si>
  <si>
    <t>02 1 62 С0И01</t>
  </si>
  <si>
    <t>Реализация инициативных проектов в сфере культуры (Проект 2)</t>
  </si>
  <si>
    <t>02 1 62 С0И02</t>
  </si>
  <si>
    <t>Реализация инициативных проектов в сфере культуры (Проект 3)</t>
  </si>
  <si>
    <t>02 1 62 С0И03</t>
  </si>
  <si>
    <t>Основное мероприятие "Реализация отдельных мероприятий регионального проекта "Семейные ценности и инфраструктура культуры"</t>
  </si>
  <si>
    <t>02 1 Я5 00000</t>
  </si>
  <si>
    <t>Субсидии на создание модельных муниципальных библиотек</t>
  </si>
  <si>
    <t>02 1 Я5 54540</t>
  </si>
  <si>
    <t>Субсидии на поддержку отрасли культуры</t>
  </si>
  <si>
    <t>02 1 Я5 55191</t>
  </si>
  <si>
    <t>Основное мероприятие "Реализация отдельных мероприятий ведомственного проекта "Модернизация и укрепление материально-технической базы организаций физкультурно-спортивной направленности в Республике Коми" в части оснащения объектов спортивной инфраструктуры спортивно-технологическим оборудованием"</t>
  </si>
  <si>
    <t>02 2 26 00000</t>
  </si>
  <si>
    <t>Субсидии на оснащение объектов спортивной инфраструктуры спортивно-технологическим оборудованием</t>
  </si>
  <si>
    <t>02 2 26 L2280</t>
  </si>
  <si>
    <t>02 2 62 00000</t>
  </si>
  <si>
    <t>Реализация инициативных проектов в сфере физической культуры и спорта (Проект 1)</t>
  </si>
  <si>
    <t>02 2 62 С0И01</t>
  </si>
  <si>
    <t>Реализация инициативных проектов в сфере физической культуры и спорта (Проект 2)</t>
  </si>
  <si>
    <t>02 2 62 С0И02</t>
  </si>
  <si>
    <t>01 1 62 00000</t>
  </si>
  <si>
    <t>Реализация инициативных проектов в сфере образования</t>
  </si>
  <si>
    <t>01 1 62 С0И01</t>
  </si>
  <si>
    <t>Укрепление материально-технической базы и создание безопасных условий в организациях в сфере образования</t>
  </si>
  <si>
    <t>01 2 60 S2010</t>
  </si>
  <si>
    <t>01 2 62 00000</t>
  </si>
  <si>
    <t>Реализация народных проектов в сфере образования, прошедших отбор в рамках проекта "Народный бюджет"</t>
  </si>
  <si>
    <t>01 2 62 S2И00</t>
  </si>
  <si>
    <t>01 2 62 S2Я00</t>
  </si>
  <si>
    <t>Реализация инициативных проектов в сфере образования (Проект 1)</t>
  </si>
  <si>
    <t>01 2 62 С0И01</t>
  </si>
  <si>
    <t>Реализация инициативных проектов в сфере образования (Проект 2)</t>
  </si>
  <si>
    <t>01 2 62 С0И02</t>
  </si>
  <si>
    <t>Основное мероприятие "Реализация отдельных мероприятий регионального проекта "Все лучшее детям"</t>
  </si>
  <si>
    <t>01 2 Ю4 00000</t>
  </si>
  <si>
    <t>01 2 Ю4 57500</t>
  </si>
  <si>
    <t>01 2 Ю4 S2010</t>
  </si>
  <si>
    <t>Основное мероприятие "Реализация отдельных мероприятий регионального проекта "Педагоги и наставники"</t>
  </si>
  <si>
    <t>01 2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</si>
  <si>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</si>
  <si>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01 2 Ю6 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</si>
  <si>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</si>
  <si>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 2 Ю6 51790</t>
  </si>
  <si>
    <t>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</si>
  <si>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2 Ю6 53030</t>
  </si>
  <si>
    <t>Основное мероприятие "Осуществление процесса оздоровления и отдыха детей"</t>
  </si>
  <si>
    <t>01 3 28 00000</t>
  </si>
  <si>
    <t>Осуществление процесса оздоровления и отдыха детей</t>
  </si>
  <si>
    <t>01 3 28 S2040</t>
  </si>
  <si>
    <t xml:space="preserve">в параметрах </t>
  </si>
  <si>
    <t>01 1 60 S2010</t>
  </si>
  <si>
    <t>01 1 62 S2Я00</t>
  </si>
  <si>
    <t>7330000.25</t>
  </si>
  <si>
    <t>2550820</t>
  </si>
  <si>
    <t>".</t>
  </si>
  <si>
    <t>13 1 01 S2430</t>
  </si>
  <si>
    <t>14 3 20 00000</t>
  </si>
  <si>
    <t>Обеспечение устойчивого функционирования объектов водного транспорта</t>
  </si>
  <si>
    <t>14 3 20 С0000</t>
  </si>
  <si>
    <t>02 2 13 S2890</t>
  </si>
  <si>
    <t>03 1 01 S2130</t>
  </si>
  <si>
    <t>11 2 11 S2060</t>
  </si>
  <si>
    <t>02 1 62 92724</t>
  </si>
  <si>
    <t>Укрепление материально-технической базы субъектов, реализующих мероприятия в области профилактики правонарушений</t>
  </si>
  <si>
    <t>12 1 05 S2370</t>
  </si>
  <si>
    <t>Основное мероприятие "Реализация мероприятий по приобретению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состояние"</t>
  </si>
  <si>
    <t>02 2 27 00000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</si>
  <si>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</si>
  <si>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02 2 27 L2290</t>
  </si>
  <si>
    <t>02 2 62 92724</t>
  </si>
  <si>
    <t>01 2 60 92724</t>
  </si>
  <si>
    <t>Основное мероприятие "Реализация отдельных мероприятий регионального проекта "Россия - страна возможностей"</t>
  </si>
  <si>
    <t>01 3 Ю1 00000</t>
  </si>
  <si>
    <t>Реализация программы комплексного развития молодежной политики в субъектах Российской Федерации "Регион для молодых"</t>
  </si>
  <si>
    <t>01 3 Ю1 51160</t>
  </si>
  <si>
    <t>Основное мероприятие "Реализация отдельных мероприятий регионального проекта "Мы вместе (Воспитание гармонично развитой личности)"</t>
  </si>
  <si>
    <t>01 3 Ю2 00000</t>
  </si>
  <si>
    <t>Реализация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</si>
  <si>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01 3 Ю2 54120</t>
  </si>
  <si>
    <t>09 1 05 S2260</t>
  </si>
  <si>
    <t>14 1 04 SД154</t>
  </si>
  <si>
    <t>01 2 60 L7500</t>
  </si>
  <si>
    <t>решение на 01.01.2025</t>
  </si>
  <si>
    <t>ПРОЕКТ НА 11.03.2026</t>
  </si>
  <si>
    <t>13 1 62 00000</t>
  </si>
  <si>
    <t>13 1 62 92724</t>
  </si>
  <si>
    <t>Основное мероприятие "Реализация мероприятий по государственной поддержке организаций, входящих в систему спортивной подготовки"</t>
  </si>
  <si>
    <t>02 2 28 00000</t>
  </si>
  <si>
    <t>Субсидии на государственную поддержку организаций, входящих в систему спортивной подготовки</t>
  </si>
  <si>
    <t>02 2 28 S2090</t>
  </si>
  <si>
    <t>Субсидии на проведение молодежных форумов</t>
  </si>
  <si>
    <t>01 3 30 S2051</t>
  </si>
  <si>
    <t>Субсидии на развитие сети молодежных центров (пространств)</t>
  </si>
  <si>
    <t>01 3 31 S2054</t>
  </si>
  <si>
    <t>01 3 Ю1 S2120</t>
  </si>
  <si>
    <t>Обеспечение расходов на развитие и совершенствование деятельности единых дежурно-диспетчерских служб муниципальных образований в Республике Коми</t>
  </si>
  <si>
    <t>06 1 04 S2830</t>
  </si>
  <si>
    <t>Строительство и реконструкция объектов коммунального хозяйства в рамках регионального проекта "Модернизация коммунальной инфраструктуры (Республика Коми)"</t>
  </si>
  <si>
    <t>99 0 80 00080</t>
  </si>
  <si>
    <t>Гранты на поощрение региональной и муниципальной управленческих команд Республики Коми за достижение показателей деятельности исполнительных органов субъектов Российской Федерации</t>
  </si>
  <si>
    <t>99 0 00 55494</t>
  </si>
  <si>
    <t>Содействие в реализации инвестиционных проектов, реализуемых за счет средств бюджетных кредитов (за счет средств муниципального дорожного фонда МО ГО "Сыктывкар")</t>
  </si>
  <si>
    <t>05 1 03 9Д100</t>
  </si>
  <si>
    <t>Основное мероприятие "Обеспечение устойчивого функционирования объектов водного транспорта"</t>
  </si>
  <si>
    <t>11 1 И2 00000</t>
  </si>
  <si>
    <t>Переселение граждан из аварийного жилищного фонда в рамках регионального проекта "Жилье"</t>
  </si>
  <si>
    <t>11 1 И2 6748S</t>
  </si>
  <si>
    <t>01 1 62 92724</t>
  </si>
  <si>
    <t>01 2 62 92724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</si>
</sst>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,##0.00000"/>
    <numFmt numFmtId="166" formatCode="0.0%"/>
    <numFmt numFmtId="167" formatCode="#,##0.0000"/>
    <numFmt numFmtId="168" formatCode="#,##0.000"/>
  </numFmts>
  <fonts count="20"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 Cyr"/>
    </font>
    <font>
      <b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6">
    <xf numFmtId="0" fontId="0" fillId="0" borderId="0">
      <alignment vertical="top" wrapText="1"/>
    </xf>
    <xf numFmtId="0" fontId="1" fillId="0" borderId="0">
      <alignment vertical="top" wrapText="1"/>
    </xf>
    <xf numFmtId="0" fontId="3" fillId="0" borderId="0"/>
    <xf numFmtId="49" fontId="6" fillId="0" borderId="3">
      <alignment horizontal="center" vertical="top" shrinkToFit="1"/>
    </xf>
    <xf numFmtId="165" fontId="8" fillId="0" borderId="4">
      <alignment horizontal="right" vertical="top" shrinkToFit="1"/>
    </xf>
    <xf numFmtId="49" fontId="9" fillId="2" borderId="3">
      <alignment horizontal="center" vertical="top" shrinkToFit="1"/>
    </xf>
    <xf numFmtId="0" fontId="9" fillId="2" borderId="4">
      <alignment horizontal="left" vertical="top" wrapText="1"/>
    </xf>
    <xf numFmtId="0" fontId="8" fillId="0" borderId="4">
      <alignment horizontal="left" vertical="top" wrapText="1"/>
    </xf>
    <xf numFmtId="49" fontId="6" fillId="0" borderId="3">
      <alignment horizontal="center" vertical="top" shrinkToFit="1"/>
    </xf>
    <xf numFmtId="0" fontId="8" fillId="0" borderId="4">
      <alignment horizontal="left" vertical="top" wrapText="1"/>
    </xf>
    <xf numFmtId="49" fontId="8" fillId="0" borderId="4">
      <alignment horizontal="center" vertical="top" shrinkToFit="1"/>
    </xf>
    <xf numFmtId="165" fontId="8" fillId="0" borderId="5">
      <alignment horizontal="right" vertical="top" shrinkToFit="1"/>
    </xf>
    <xf numFmtId="49" fontId="9" fillId="2" borderId="4">
      <alignment horizontal="center" vertical="top" shrinkToFit="1"/>
    </xf>
    <xf numFmtId="165" fontId="9" fillId="2" borderId="4">
      <alignment horizontal="right" vertical="top" shrinkToFit="1"/>
    </xf>
    <xf numFmtId="49" fontId="8" fillId="0" borderId="4">
      <alignment horizontal="center" vertical="top" shrinkToFit="1"/>
    </xf>
    <xf numFmtId="4" fontId="8" fillId="0" borderId="4">
      <alignment horizontal="right" vertical="top" shrinkToFit="1"/>
    </xf>
  </cellStyleXfs>
  <cellXfs count="146">
    <xf numFmtId="0" fontId="0" fillId="0" borderId="0" xfId="0">
      <alignment vertical="top" wrapText="1"/>
    </xf>
    <xf numFmtId="0" fontId="5" fillId="0" borderId="1" xfId="7" applyNumberFormat="1" applyFont="1" applyFill="1" applyBorder="1" applyAlignment="1" applyProtection="1">
      <alignment horizontal="right" vertical="top" wrapText="1"/>
    </xf>
    <xf numFmtId="0" fontId="5" fillId="0" borderId="0" xfId="7" applyNumberFormat="1" applyFont="1" applyFill="1" applyBorder="1" applyAlignment="1" applyProtection="1">
      <alignment horizontal="right" vertical="top" wrapText="1"/>
    </xf>
    <xf numFmtId="0" fontId="5" fillId="0" borderId="0" xfId="1" applyFont="1" applyFill="1" applyAlignment="1">
      <alignment vertical="top" wrapText="1"/>
    </xf>
    <xf numFmtId="0" fontId="5" fillId="0" borderId="0" xfId="1" applyFont="1" applyFill="1" applyAlignment="1">
      <alignment horizontal="righ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top" wrapText="1"/>
    </xf>
    <xf numFmtId="49" fontId="7" fillId="0" borderId="0" xfId="14" applyNumberFormat="1" applyFont="1" applyFill="1" applyBorder="1" applyProtection="1">
      <alignment horizontal="center" vertical="top" shrinkToFit="1"/>
    </xf>
    <xf numFmtId="0" fontId="11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right" vertical="top" wrapText="1"/>
    </xf>
    <xf numFmtId="164" fontId="5" fillId="0" borderId="0" xfId="1" applyNumberFormat="1" applyFont="1" applyFill="1" applyBorder="1" applyAlignment="1">
      <alignment vertical="top" wrapText="1"/>
    </xf>
    <xf numFmtId="167" fontId="5" fillId="0" borderId="0" xfId="1" applyNumberFormat="1" applyFont="1" applyFill="1" applyAlignment="1">
      <alignment vertical="top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top" wrapText="1"/>
    </xf>
    <xf numFmtId="49" fontId="5" fillId="0" borderId="1" xfId="0" applyNumberFormat="1" applyFont="1" applyFill="1" applyBorder="1" applyAlignment="1">
      <alignment horizontal="left" wrapText="1"/>
    </xf>
    <xf numFmtId="0" fontId="14" fillId="0" borderId="0" xfId="1" applyFont="1" applyFill="1" applyAlignment="1">
      <alignment vertical="top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Alignment="1">
      <alignment vertical="top" wrapText="1"/>
    </xf>
    <xf numFmtId="168" fontId="5" fillId="0" borderId="0" xfId="0" applyNumberFormat="1" applyFont="1" applyFill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165" fontId="2" fillId="0" borderId="2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168" fontId="2" fillId="0" borderId="2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9" fontId="13" fillId="0" borderId="0" xfId="0" applyNumberFormat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vertical="top" wrapText="1"/>
    </xf>
    <xf numFmtId="0" fontId="5" fillId="4" borderId="0" xfId="1" applyFont="1" applyFill="1" applyAlignment="1">
      <alignment vertical="top" wrapText="1"/>
    </xf>
    <xf numFmtId="0" fontId="4" fillId="4" borderId="1" xfId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right"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vertical="top" wrapText="1"/>
    </xf>
    <xf numFmtId="164" fontId="11" fillId="4" borderId="1" xfId="0" applyNumberFormat="1" applyFont="1" applyFill="1" applyBorder="1" applyAlignment="1">
      <alignment vertical="top" wrapText="1"/>
    </xf>
    <xf numFmtId="164" fontId="10" fillId="4" borderId="1" xfId="0" applyNumberFormat="1" applyFont="1" applyFill="1" applyBorder="1" applyAlignment="1">
      <alignment vertical="top" wrapText="1"/>
    </xf>
    <xf numFmtId="164" fontId="5" fillId="4" borderId="1" xfId="4" applyNumberFormat="1" applyFont="1" applyFill="1" applyBorder="1" applyProtection="1">
      <alignment horizontal="right" vertical="top" shrinkToFit="1"/>
    </xf>
    <xf numFmtId="166" fontId="7" fillId="4" borderId="0" xfId="4" applyNumberFormat="1" applyFont="1" applyFill="1" applyBorder="1" applyProtection="1">
      <alignment horizontal="right" vertical="top" shrinkToFit="1"/>
    </xf>
    <xf numFmtId="164" fontId="5" fillId="4" borderId="0" xfId="4" applyNumberFormat="1" applyFont="1" applyFill="1" applyBorder="1" applyProtection="1">
      <alignment horizontal="right" vertical="top" shrinkToFit="1"/>
    </xf>
    <xf numFmtId="164" fontId="5" fillId="4" borderId="0" xfId="11" applyNumberFormat="1" applyFont="1" applyFill="1" applyBorder="1" applyProtection="1">
      <alignment horizontal="right" vertical="top" shrinkToFit="1"/>
    </xf>
    <xf numFmtId="164" fontId="7" fillId="4" borderId="1" xfId="11" applyNumberFormat="1" applyFont="1" applyFill="1" applyBorder="1" applyProtection="1">
      <alignment horizontal="right" vertical="top" shrinkToFit="1"/>
    </xf>
    <xf numFmtId="164" fontId="7" fillId="4" borderId="1" xfId="4" applyNumberFormat="1" applyFont="1" applyFill="1" applyBorder="1" applyProtection="1">
      <alignment horizontal="right" vertical="top" shrinkToFit="1"/>
    </xf>
    <xf numFmtId="164" fontId="5" fillId="4" borderId="1" xfId="1" applyNumberFormat="1" applyFont="1" applyFill="1" applyBorder="1" applyAlignment="1">
      <alignment vertical="top" wrapText="1"/>
    </xf>
    <xf numFmtId="164" fontId="13" fillId="4" borderId="6" xfId="0" applyNumberFormat="1" applyFont="1" applyFill="1" applyBorder="1" applyAlignment="1">
      <alignment wrapText="1"/>
    </xf>
    <xf numFmtId="164" fontId="13" fillId="4" borderId="1" xfId="0" applyNumberFormat="1" applyFont="1" applyFill="1" applyBorder="1" applyAlignment="1">
      <alignment wrapText="1"/>
    </xf>
    <xf numFmtId="164" fontId="13" fillId="4" borderId="7" xfId="0" applyNumberFormat="1" applyFont="1" applyFill="1" applyBorder="1" applyAlignment="1">
      <alignment wrapText="1"/>
    </xf>
    <xf numFmtId="164" fontId="7" fillId="4" borderId="0" xfId="1" applyNumberFormat="1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vertical="top" wrapText="1"/>
    </xf>
    <xf numFmtId="164" fontId="5" fillId="4" borderId="0" xfId="1" applyNumberFormat="1" applyFont="1" applyFill="1" applyBorder="1" applyAlignment="1">
      <alignment vertical="top" wrapText="1"/>
    </xf>
    <xf numFmtId="0" fontId="2" fillId="0" borderId="0" xfId="0" applyFont="1" applyFill="1" applyAlignment="1"/>
    <xf numFmtId="0" fontId="2" fillId="0" borderId="0" xfId="1" applyFont="1" applyFill="1" applyAlignment="1">
      <alignment vertical="top" wrapText="1"/>
    </xf>
    <xf numFmtId="0" fontId="12" fillId="0" borderId="0" xfId="1" applyFont="1" applyFill="1" applyAlignment="1">
      <alignment vertical="top" wrapText="1"/>
    </xf>
    <xf numFmtId="164" fontId="4" fillId="0" borderId="10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top" wrapText="1"/>
    </xf>
    <xf numFmtId="4" fontId="16" fillId="0" borderId="1" xfId="0" applyNumberFormat="1" applyFont="1" applyFill="1" applyBorder="1" applyAlignment="1">
      <alignment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top" wrapText="1"/>
    </xf>
    <xf numFmtId="165" fontId="17" fillId="0" borderId="2" xfId="0" applyNumberFormat="1" applyFont="1" applyFill="1" applyBorder="1" applyAlignment="1">
      <alignment horizontal="right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65" fontId="0" fillId="5" borderId="2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center" vertical="center" wrapText="1"/>
    </xf>
    <xf numFmtId="165" fontId="0" fillId="0" borderId="2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top" wrapText="1"/>
    </xf>
    <xf numFmtId="164" fontId="2" fillId="6" borderId="2" xfId="0" applyNumberFormat="1" applyFont="1" applyFill="1" applyBorder="1" applyAlignment="1">
      <alignment horizontal="right" vertical="center" wrapText="1"/>
    </xf>
    <xf numFmtId="49" fontId="18" fillId="0" borderId="1" xfId="0" applyNumberFormat="1" applyFont="1" applyFill="1" applyBorder="1" applyAlignment="1">
      <alignment horizontal="left" wrapText="1"/>
    </xf>
    <xf numFmtId="164" fontId="18" fillId="4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164" fontId="7" fillId="4" borderId="6" xfId="0" applyNumberFormat="1" applyFont="1" applyFill="1" applyBorder="1" applyAlignment="1">
      <alignment wrapText="1"/>
    </xf>
    <xf numFmtId="164" fontId="17" fillId="7" borderId="1" xfId="15" applyNumberFormat="1" applyFont="1" applyFill="1" applyBorder="1" applyProtection="1">
      <alignment horizontal="right" vertical="top" shrinkToFit="1"/>
    </xf>
    <xf numFmtId="164" fontId="5" fillId="0" borderId="0" xfId="1" applyNumberFormat="1" applyFont="1" applyFill="1" applyAlignment="1">
      <alignment vertical="top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right"/>
    </xf>
    <xf numFmtId="0" fontId="4" fillId="0" borderId="0" xfId="2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4" fillId="0" borderId="0" xfId="2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top" wrapText="1"/>
    </xf>
    <xf numFmtId="165" fontId="19" fillId="0" borderId="2" xfId="0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vertical="top" wrapText="1"/>
    </xf>
    <xf numFmtId="0" fontId="14" fillId="0" borderId="0" xfId="0" applyFont="1" applyFill="1" applyAlignment="1">
      <alignment vertical="top" wrapText="1"/>
    </xf>
    <xf numFmtId="164" fontId="5" fillId="0" borderId="1" xfId="4" applyNumberFormat="1" applyFont="1" applyFill="1" applyBorder="1" applyProtection="1">
      <alignment horizontal="right" vertical="top" shrinkToFit="1"/>
    </xf>
    <xf numFmtId="166" fontId="7" fillId="0" borderId="0" xfId="4" applyNumberFormat="1" applyFont="1" applyFill="1" applyBorder="1" applyProtection="1">
      <alignment horizontal="right" vertical="top" shrinkToFit="1"/>
    </xf>
    <xf numFmtId="164" fontId="5" fillId="0" borderId="0" xfId="4" applyNumberFormat="1" applyFont="1" applyFill="1" applyBorder="1" applyProtection="1">
      <alignment horizontal="right" vertical="top" shrinkToFit="1"/>
    </xf>
    <xf numFmtId="164" fontId="5" fillId="0" borderId="0" xfId="11" applyNumberFormat="1" applyFont="1" applyFill="1" applyBorder="1" applyProtection="1">
      <alignment horizontal="right" vertical="top" shrinkToFit="1"/>
    </xf>
    <xf numFmtId="164" fontId="7" fillId="0" borderId="1" xfId="11" applyNumberFormat="1" applyFont="1" applyFill="1" applyBorder="1" applyProtection="1">
      <alignment horizontal="right" vertical="top" shrinkToFit="1"/>
    </xf>
    <xf numFmtId="164" fontId="7" fillId="0" borderId="1" xfId="4" applyNumberFormat="1" applyFont="1" applyFill="1" applyBorder="1" applyProtection="1">
      <alignment horizontal="right" vertical="top" shrinkToFit="1"/>
    </xf>
    <xf numFmtId="164" fontId="5" fillId="0" borderId="1" xfId="1" applyNumberFormat="1" applyFont="1" applyFill="1" applyBorder="1" applyAlignment="1">
      <alignment vertical="top" wrapText="1"/>
    </xf>
    <xf numFmtId="164" fontId="13" fillId="0" borderId="6" xfId="0" applyNumberFormat="1" applyFont="1" applyFill="1" applyBorder="1" applyAlignment="1">
      <alignment wrapText="1"/>
    </xf>
    <xf numFmtId="164" fontId="13" fillId="0" borderId="1" xfId="0" applyNumberFormat="1" applyFont="1" applyFill="1" applyBorder="1" applyAlignment="1">
      <alignment wrapText="1"/>
    </xf>
    <xf numFmtId="164" fontId="13" fillId="0" borderId="7" xfId="0" applyNumberFormat="1" applyFont="1" applyFill="1" applyBorder="1" applyAlignment="1">
      <alignment wrapText="1"/>
    </xf>
    <xf numFmtId="164" fontId="7" fillId="0" borderId="0" xfId="1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 wrapText="1"/>
    </xf>
    <xf numFmtId="164" fontId="2" fillId="8" borderId="2" xfId="0" applyNumberFormat="1" applyFont="1" applyFill="1" applyBorder="1" applyAlignment="1">
      <alignment horizontal="right" vertical="center" wrapText="1"/>
    </xf>
    <xf numFmtId="168" fontId="11" fillId="0" borderId="0" xfId="0" applyNumberFormat="1" applyFont="1" applyFill="1" applyAlignment="1">
      <alignment vertical="top" wrapText="1"/>
    </xf>
    <xf numFmtId="0" fontId="2" fillId="9" borderId="2" xfId="0" applyFont="1" applyFill="1" applyBorder="1" applyAlignment="1">
      <alignment vertical="top" wrapText="1"/>
    </xf>
    <xf numFmtId="0" fontId="2" fillId="9" borderId="2" xfId="0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10" borderId="0" xfId="1" applyFont="1" applyFill="1" applyAlignment="1">
      <alignment horizontal="right" vertical="top" wrapText="1"/>
    </xf>
    <xf numFmtId="164" fontId="4" fillId="10" borderId="2" xfId="0" applyNumberFormat="1" applyFont="1" applyFill="1" applyBorder="1" applyAlignment="1">
      <alignment horizontal="right" vertical="center" wrapText="1"/>
    </xf>
    <xf numFmtId="164" fontId="2" fillId="10" borderId="2" xfId="0" applyNumberFormat="1" applyFont="1" applyFill="1" applyBorder="1" applyAlignment="1">
      <alignment horizontal="right" vertical="center" wrapText="1"/>
    </xf>
    <xf numFmtId="164" fontId="4" fillId="1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4" fillId="0" borderId="0" xfId="2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0" fontId="4" fillId="0" borderId="0" xfId="2" applyFont="1" applyFill="1" applyBorder="1" applyAlignment="1">
      <alignment horizontal="center" vertical="top" wrapText="1"/>
    </xf>
    <xf numFmtId="0" fontId="15" fillId="4" borderId="1" xfId="1" applyFont="1" applyFill="1" applyBorder="1" applyAlignment="1">
      <alignment horizontal="center" vertical="top" wrapText="1"/>
    </xf>
    <xf numFmtId="0" fontId="15" fillId="3" borderId="1" xfId="1" applyFont="1" applyFill="1" applyBorder="1" applyAlignment="1">
      <alignment horizontal="center" vertical="top" wrapText="1"/>
    </xf>
    <xf numFmtId="0" fontId="15" fillId="4" borderId="9" xfId="1" applyFont="1" applyFill="1" applyBorder="1" applyAlignment="1">
      <alignment horizontal="center" vertical="top" wrapText="1"/>
    </xf>
    <xf numFmtId="0" fontId="15" fillId="4" borderId="8" xfId="1" applyFont="1" applyFill="1" applyBorder="1" applyAlignment="1">
      <alignment horizontal="center" vertical="top" wrapText="1"/>
    </xf>
    <xf numFmtId="0" fontId="15" fillId="0" borderId="1" xfId="1" applyFont="1" applyFill="1" applyBorder="1" applyAlignment="1">
      <alignment horizontal="center" vertical="top" wrapText="1"/>
    </xf>
    <xf numFmtId="0" fontId="4" fillId="10" borderId="0" xfId="2" applyFont="1" applyFill="1" applyBorder="1" applyAlignment="1">
      <alignment horizontal="center" vertical="top" wrapText="1"/>
    </xf>
  </cellXfs>
  <cellStyles count="16">
    <cellStyle name="ex66" xfId="15"/>
    <cellStyle name="ex70" xfId="5"/>
    <cellStyle name="ex71" xfId="6"/>
    <cellStyle name="ex72" xfId="12"/>
    <cellStyle name="ex80" xfId="8"/>
    <cellStyle name="ex81" xfId="9"/>
    <cellStyle name="ex82" xfId="14"/>
    <cellStyle name="ex85" xfId="3"/>
    <cellStyle name="ex86" xfId="7"/>
    <cellStyle name="ex87" xfId="10"/>
    <cellStyle name="st96" xfId="13"/>
    <cellStyle name="st98" xfId="4"/>
    <cellStyle name="st99" xfId="11"/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X953"/>
  <sheetViews>
    <sheetView view="pageBreakPreview" zoomScale="55" zoomScaleNormal="100" zoomScaleSheetLayoutView="55" workbookViewId="0">
      <selection activeCell="D818" sqref="D818"/>
    </sheetView>
  </sheetViews>
  <sheetFormatPr defaultRowHeight="12.75"/>
  <cols>
    <col min="1" max="1" width="72.6640625" style="3" customWidth="1"/>
    <col min="2" max="2" width="11.6640625" style="3" customWidth="1"/>
    <col min="3" max="3" width="19.5" style="3" bestFit="1" customWidth="1"/>
    <col min="4" max="4" width="8.83203125" style="3" customWidth="1"/>
    <col min="5" max="7" width="19.6640625" style="3" bestFit="1" customWidth="1"/>
    <col min="8" max="8" width="9.33203125" style="3"/>
    <col min="9" max="11" width="28.6640625" style="14" customWidth="1"/>
    <col min="12" max="12" width="16.6640625" style="14" bestFit="1" customWidth="1"/>
    <col min="13" max="14" width="18.33203125" style="14" bestFit="1" customWidth="1"/>
    <col min="15" max="16" width="9.33203125" style="3"/>
    <col min="17" max="17" width="60.1640625" style="21" customWidth="1"/>
    <col min="18" max="18" width="9.33203125" style="21"/>
    <col min="19" max="19" width="12.6640625" style="21" bestFit="1" customWidth="1"/>
    <col min="20" max="20" width="9.33203125" style="21"/>
    <col min="21" max="23" width="15.1640625" style="21" bestFit="1" customWidth="1"/>
    <col min="24" max="24" width="10.1640625" style="3" bestFit="1" customWidth="1"/>
    <col min="25" max="16384" width="9.33203125" style="3"/>
  </cols>
  <sheetData>
    <row r="1" spans="1:24" ht="15.75">
      <c r="A1" s="138" t="s">
        <v>0</v>
      </c>
      <c r="B1" s="138"/>
      <c r="C1" s="138"/>
      <c r="D1" s="138"/>
      <c r="E1" s="138"/>
      <c r="F1" s="138"/>
      <c r="G1" s="138"/>
    </row>
    <row r="2" spans="1:24" ht="15.75">
      <c r="A2" s="138" t="s">
        <v>1</v>
      </c>
      <c r="B2" s="138"/>
      <c r="C2" s="138"/>
      <c r="D2" s="138"/>
      <c r="E2" s="138"/>
      <c r="F2" s="138"/>
      <c r="G2" s="138"/>
    </row>
    <row r="3" spans="1:24" ht="15.75">
      <c r="A3" s="138" t="s">
        <v>2</v>
      </c>
      <c r="B3" s="138"/>
      <c r="C3" s="138"/>
      <c r="D3" s="138"/>
      <c r="E3" s="138"/>
      <c r="F3" s="138"/>
      <c r="G3" s="138"/>
    </row>
    <row r="4" spans="1:24" ht="15.75">
      <c r="A4" s="138" t="s">
        <v>8</v>
      </c>
      <c r="B4" s="138"/>
      <c r="C4" s="138"/>
      <c r="D4" s="138"/>
      <c r="E4" s="138"/>
      <c r="F4" s="138"/>
      <c r="G4" s="138"/>
    </row>
    <row r="6" spans="1:24" ht="15.75">
      <c r="A6" s="139" t="s">
        <v>541</v>
      </c>
      <c r="B6" s="139"/>
      <c r="C6" s="139"/>
      <c r="D6" s="139"/>
      <c r="E6" s="139"/>
      <c r="F6" s="139"/>
      <c r="G6" s="139"/>
    </row>
    <row r="7" spans="1:24">
      <c r="G7" s="4" t="s">
        <v>3</v>
      </c>
    </row>
    <row r="8" spans="1:24" ht="15.75">
      <c r="A8" s="5" t="s">
        <v>4</v>
      </c>
      <c r="B8" s="5" t="s">
        <v>5</v>
      </c>
      <c r="C8" s="5" t="s">
        <v>6</v>
      </c>
      <c r="D8" s="5" t="s">
        <v>7</v>
      </c>
      <c r="E8" s="5" t="s">
        <v>517</v>
      </c>
      <c r="F8" s="5" t="s">
        <v>518</v>
      </c>
      <c r="G8" s="5" t="s">
        <v>542</v>
      </c>
    </row>
    <row r="9" spans="1:24" s="16" customFormat="1" ht="47.25">
      <c r="A9" s="26" t="s">
        <v>21</v>
      </c>
      <c r="B9" s="24" t="s">
        <v>22</v>
      </c>
      <c r="C9" s="27" t="s">
        <v>9</v>
      </c>
      <c r="D9" s="27" t="s">
        <v>9</v>
      </c>
      <c r="E9" s="15">
        <f>E10</f>
        <v>10395.699999999999</v>
      </c>
      <c r="F9" s="15">
        <f t="shared" ref="F9:G9" si="0">F10</f>
        <v>10585.4</v>
      </c>
      <c r="G9" s="15">
        <f t="shared" si="0"/>
        <v>10585.4</v>
      </c>
      <c r="I9" s="28">
        <v>10395.7215</v>
      </c>
      <c r="J9" s="28">
        <v>10585.3804</v>
      </c>
      <c r="K9" s="28">
        <v>10585.3804</v>
      </c>
      <c r="L9" s="29">
        <f>I9-E9</f>
        <v>2.1500000000742148E-2</v>
      </c>
      <c r="M9" s="29">
        <f t="shared" ref="M9:N24" si="1">J9-F9</f>
        <v>-1.9599999999627471E-2</v>
      </c>
      <c r="N9" s="29">
        <f t="shared" si="1"/>
        <v>-1.9599999999627471E-2</v>
      </c>
      <c r="O9" s="19"/>
      <c r="P9" s="19"/>
      <c r="Q9" s="105" t="s">
        <v>21</v>
      </c>
      <c r="R9" s="106" t="s">
        <v>22</v>
      </c>
      <c r="S9" s="107" t="s">
        <v>9</v>
      </c>
      <c r="T9" s="107" t="s">
        <v>9</v>
      </c>
      <c r="U9" s="108">
        <v>10395.7215</v>
      </c>
      <c r="V9" s="108">
        <v>10585.3804</v>
      </c>
      <c r="W9" s="108">
        <v>10585.3804</v>
      </c>
      <c r="X9" s="16" t="b">
        <f>Q9=A9</f>
        <v>1</v>
      </c>
    </row>
    <row r="10" spans="1:24" s="16" customFormat="1" ht="15.75" hidden="1">
      <c r="A10" s="22" t="s">
        <v>23</v>
      </c>
      <c r="B10" s="23" t="s">
        <v>22</v>
      </c>
      <c r="C10" s="23" t="s">
        <v>11</v>
      </c>
      <c r="D10" s="24" t="s">
        <v>9</v>
      </c>
      <c r="E10" s="25">
        <f>E11+E13+E19</f>
        <v>10395.699999999999</v>
      </c>
      <c r="F10" s="25">
        <f t="shared" ref="F10:G10" si="2">F11+F13+F19</f>
        <v>10585.4</v>
      </c>
      <c r="G10" s="25">
        <f t="shared" si="2"/>
        <v>10585.4</v>
      </c>
      <c r="I10" s="32">
        <v>10395.7215</v>
      </c>
      <c r="J10" s="32">
        <v>10585.3804</v>
      </c>
      <c r="K10" s="32">
        <v>10585.3804</v>
      </c>
      <c r="L10" s="30">
        <f t="shared" ref="L10:N104" si="3">I10-E10</f>
        <v>2.1500000000742148E-2</v>
      </c>
      <c r="M10" s="30">
        <f t="shared" si="1"/>
        <v>-1.9599999999627471E-2</v>
      </c>
      <c r="N10" s="30">
        <f t="shared" si="1"/>
        <v>-1.9599999999627471E-2</v>
      </c>
      <c r="Q10" s="109" t="s">
        <v>23</v>
      </c>
      <c r="R10" s="110" t="s">
        <v>22</v>
      </c>
      <c r="S10" s="110" t="s">
        <v>11</v>
      </c>
      <c r="T10" s="106" t="s">
        <v>9</v>
      </c>
      <c r="U10" s="111">
        <v>10395.7215</v>
      </c>
      <c r="V10" s="111">
        <v>10585.3804</v>
      </c>
      <c r="W10" s="111">
        <v>10585.3804</v>
      </c>
      <c r="X10" s="16" t="b">
        <f t="shared" ref="X10:X73" si="4">Q10=A10</f>
        <v>1</v>
      </c>
    </row>
    <row r="11" spans="1:24" s="16" customFormat="1" ht="31.5" hidden="1">
      <c r="A11" s="31" t="s">
        <v>345</v>
      </c>
      <c r="B11" s="23" t="s">
        <v>22</v>
      </c>
      <c r="C11" s="23" t="s">
        <v>347</v>
      </c>
      <c r="D11" s="24" t="s">
        <v>9</v>
      </c>
      <c r="E11" s="25">
        <f>E12</f>
        <v>17.899999999999999</v>
      </c>
      <c r="F11" s="25">
        <f t="shared" ref="F11:G11" si="5">F12</f>
        <v>17.899999999999999</v>
      </c>
      <c r="G11" s="25">
        <f t="shared" si="5"/>
        <v>17.899999999999999</v>
      </c>
      <c r="I11" s="32">
        <v>17.899999999999999</v>
      </c>
      <c r="J11" s="32">
        <v>17.899999999999999</v>
      </c>
      <c r="K11" s="32">
        <v>17.899999999999999</v>
      </c>
      <c r="L11" s="30">
        <f t="shared" si="3"/>
        <v>0</v>
      </c>
      <c r="M11" s="30">
        <f t="shared" si="1"/>
        <v>0</v>
      </c>
      <c r="N11" s="30">
        <f t="shared" si="1"/>
        <v>0</v>
      </c>
      <c r="Q11" s="112" t="s">
        <v>345</v>
      </c>
      <c r="R11" s="110" t="s">
        <v>22</v>
      </c>
      <c r="S11" s="110" t="s">
        <v>347</v>
      </c>
      <c r="T11" s="106" t="s">
        <v>9</v>
      </c>
      <c r="U11" s="111">
        <v>17.899999999999999</v>
      </c>
      <c r="V11" s="111">
        <v>17.899999999999999</v>
      </c>
      <c r="W11" s="111">
        <v>17.899999999999999</v>
      </c>
      <c r="X11" s="16" t="b">
        <f t="shared" si="4"/>
        <v>1</v>
      </c>
    </row>
    <row r="12" spans="1:24" s="16" customFormat="1" ht="31.5" hidden="1">
      <c r="A12" s="31" t="s">
        <v>28</v>
      </c>
      <c r="B12" s="23" t="s">
        <v>22</v>
      </c>
      <c r="C12" s="23" t="s">
        <v>347</v>
      </c>
      <c r="D12" s="23" t="s">
        <v>29</v>
      </c>
      <c r="E12" s="25">
        <v>17.899999999999999</v>
      </c>
      <c r="F12" s="25">
        <v>17.899999999999999</v>
      </c>
      <c r="G12" s="25">
        <v>17.899999999999999</v>
      </c>
      <c r="I12" s="32">
        <v>17.899999999999999</v>
      </c>
      <c r="J12" s="32">
        <v>17.899999999999999</v>
      </c>
      <c r="K12" s="32">
        <v>17.899999999999999</v>
      </c>
      <c r="L12" s="30">
        <f t="shared" si="3"/>
        <v>0</v>
      </c>
      <c r="M12" s="30">
        <f t="shared" si="1"/>
        <v>0</v>
      </c>
      <c r="N12" s="30">
        <f t="shared" si="1"/>
        <v>0</v>
      </c>
      <c r="Q12" s="112" t="s">
        <v>28</v>
      </c>
      <c r="R12" s="110" t="s">
        <v>22</v>
      </c>
      <c r="S12" s="110" t="s">
        <v>347</v>
      </c>
      <c r="T12" s="110" t="s">
        <v>29</v>
      </c>
      <c r="U12" s="111">
        <v>17.899999999999999</v>
      </c>
      <c r="V12" s="111">
        <v>17.899999999999999</v>
      </c>
      <c r="W12" s="111">
        <v>17.899999999999999</v>
      </c>
      <c r="X12" s="16" t="b">
        <f t="shared" si="4"/>
        <v>1</v>
      </c>
    </row>
    <row r="13" spans="1:24" s="16" customFormat="1" ht="31.5" hidden="1">
      <c r="A13" s="22" t="s">
        <v>25</v>
      </c>
      <c r="B13" s="23" t="s">
        <v>22</v>
      </c>
      <c r="C13" s="23" t="s">
        <v>24</v>
      </c>
      <c r="D13" s="24" t="s">
        <v>9</v>
      </c>
      <c r="E13" s="25">
        <f>E14+E16</f>
        <v>10347.799999999999</v>
      </c>
      <c r="F13" s="25">
        <f t="shared" ref="F13:G13" si="6">F14+F16</f>
        <v>10522.5</v>
      </c>
      <c r="G13" s="25">
        <f t="shared" si="6"/>
        <v>10522.5</v>
      </c>
      <c r="I13" s="32">
        <v>10347.8215</v>
      </c>
      <c r="J13" s="32">
        <v>10522.4804</v>
      </c>
      <c r="K13" s="32">
        <v>10522.4804</v>
      </c>
      <c r="L13" s="30">
        <f t="shared" si="3"/>
        <v>2.1500000000742148E-2</v>
      </c>
      <c r="M13" s="30">
        <f t="shared" si="1"/>
        <v>-1.9599999999627471E-2</v>
      </c>
      <c r="N13" s="30">
        <f t="shared" si="1"/>
        <v>-1.9599999999627471E-2</v>
      </c>
      <c r="Q13" s="109" t="s">
        <v>25</v>
      </c>
      <c r="R13" s="110" t="s">
        <v>22</v>
      </c>
      <c r="S13" s="110" t="s">
        <v>24</v>
      </c>
      <c r="T13" s="106" t="s">
        <v>9</v>
      </c>
      <c r="U13" s="111">
        <v>10347.8215</v>
      </c>
      <c r="V13" s="111">
        <v>10522.4804</v>
      </c>
      <c r="W13" s="111">
        <v>10522.4804</v>
      </c>
      <c r="X13" s="16" t="b">
        <f t="shared" si="4"/>
        <v>1</v>
      </c>
    </row>
    <row r="14" spans="1:24" s="16" customFormat="1" ht="31.5" hidden="1">
      <c r="A14" s="31" t="s">
        <v>452</v>
      </c>
      <c r="B14" s="23" t="s">
        <v>22</v>
      </c>
      <c r="C14" s="23" t="s">
        <v>348</v>
      </c>
      <c r="D14" s="24" t="s">
        <v>9</v>
      </c>
      <c r="E14" s="25">
        <f>E15</f>
        <v>4277.2</v>
      </c>
      <c r="F14" s="25">
        <f t="shared" ref="F14:G14" si="7">F15</f>
        <v>4265.5</v>
      </c>
      <c r="G14" s="25">
        <f t="shared" si="7"/>
        <v>4265.5</v>
      </c>
      <c r="I14" s="32">
        <v>4277.2110300000004</v>
      </c>
      <c r="J14" s="32">
        <v>4265.4610300000004</v>
      </c>
      <c r="K14" s="32">
        <v>4265.4610300000004</v>
      </c>
      <c r="L14" s="30">
        <f t="shared" si="3"/>
        <v>1.1030000000573636E-2</v>
      </c>
      <c r="M14" s="30">
        <f t="shared" si="1"/>
        <v>-3.8969999999608262E-2</v>
      </c>
      <c r="N14" s="30">
        <f t="shared" si="1"/>
        <v>-3.8969999999608262E-2</v>
      </c>
      <c r="Q14" s="112" t="s">
        <v>452</v>
      </c>
      <c r="R14" s="110" t="s">
        <v>22</v>
      </c>
      <c r="S14" s="110" t="s">
        <v>348</v>
      </c>
      <c r="T14" s="106" t="s">
        <v>9</v>
      </c>
      <c r="U14" s="111">
        <v>4277.2110300000004</v>
      </c>
      <c r="V14" s="111">
        <v>4265.4610300000004</v>
      </c>
      <c r="W14" s="111">
        <v>4265.4610300000004</v>
      </c>
      <c r="X14" s="16" t="b">
        <f t="shared" si="4"/>
        <v>1</v>
      </c>
    </row>
    <row r="15" spans="1:24" s="16" customFormat="1" ht="78.75" hidden="1">
      <c r="A15" s="31" t="s">
        <v>26</v>
      </c>
      <c r="B15" s="23" t="s">
        <v>22</v>
      </c>
      <c r="C15" s="23" t="s">
        <v>348</v>
      </c>
      <c r="D15" s="23" t="s">
        <v>27</v>
      </c>
      <c r="E15" s="25">
        <v>4277.2</v>
      </c>
      <c r="F15" s="25">
        <v>4265.5</v>
      </c>
      <c r="G15" s="25">
        <v>4265.5</v>
      </c>
      <c r="I15" s="32">
        <v>4277.2110300000004</v>
      </c>
      <c r="J15" s="32">
        <v>4265.4610300000004</v>
      </c>
      <c r="K15" s="32">
        <v>4265.4610300000004</v>
      </c>
      <c r="L15" s="30">
        <f t="shared" si="3"/>
        <v>1.1030000000573636E-2</v>
      </c>
      <c r="M15" s="30">
        <f t="shared" si="1"/>
        <v>-3.8969999999608262E-2</v>
      </c>
      <c r="N15" s="30">
        <f t="shared" si="1"/>
        <v>-3.8969999999608262E-2</v>
      </c>
      <c r="Q15" s="112" t="s">
        <v>26</v>
      </c>
      <c r="R15" s="110" t="s">
        <v>22</v>
      </c>
      <c r="S15" s="110" t="s">
        <v>348</v>
      </c>
      <c r="T15" s="110" t="s">
        <v>27</v>
      </c>
      <c r="U15" s="111">
        <v>4277.2110300000004</v>
      </c>
      <c r="V15" s="111">
        <v>4265.4610300000004</v>
      </c>
      <c r="W15" s="111">
        <v>4265.4610300000004</v>
      </c>
      <c r="X15" s="16" t="b">
        <f t="shared" si="4"/>
        <v>1</v>
      </c>
    </row>
    <row r="16" spans="1:24" s="16" customFormat="1" ht="31.5" hidden="1">
      <c r="A16" s="31" t="s">
        <v>25</v>
      </c>
      <c r="B16" s="23" t="s">
        <v>22</v>
      </c>
      <c r="C16" s="23" t="s">
        <v>349</v>
      </c>
      <c r="D16" s="24" t="s">
        <v>9</v>
      </c>
      <c r="E16" s="25">
        <f>E17+E18</f>
        <v>6070.6</v>
      </c>
      <c r="F16" s="25">
        <f t="shared" ref="F16:G16" si="8">F17+F18</f>
        <v>6257</v>
      </c>
      <c r="G16" s="25">
        <f t="shared" si="8"/>
        <v>6257</v>
      </c>
      <c r="I16" s="32">
        <v>6070.6104699999996</v>
      </c>
      <c r="J16" s="32">
        <v>6257.01937</v>
      </c>
      <c r="K16" s="32">
        <v>6257.01937</v>
      </c>
      <c r="L16" s="30">
        <f t="shared" si="3"/>
        <v>1.0469999999259016E-2</v>
      </c>
      <c r="M16" s="30">
        <f t="shared" si="1"/>
        <v>1.9369999999980791E-2</v>
      </c>
      <c r="N16" s="30">
        <f t="shared" si="1"/>
        <v>1.9369999999980791E-2</v>
      </c>
      <c r="Q16" s="112" t="s">
        <v>25</v>
      </c>
      <c r="R16" s="110" t="s">
        <v>22</v>
      </c>
      <c r="S16" s="110" t="s">
        <v>349</v>
      </c>
      <c r="T16" s="106" t="s">
        <v>9</v>
      </c>
      <c r="U16" s="111">
        <v>6070.6104699999996</v>
      </c>
      <c r="V16" s="111">
        <v>6257.01937</v>
      </c>
      <c r="W16" s="111">
        <v>6257.01937</v>
      </c>
      <c r="X16" s="16" t="b">
        <f t="shared" si="4"/>
        <v>1</v>
      </c>
    </row>
    <row r="17" spans="1:24" s="16" customFormat="1" ht="78.75" hidden="1">
      <c r="A17" s="31" t="s">
        <v>26</v>
      </c>
      <c r="B17" s="23" t="s">
        <v>22</v>
      </c>
      <c r="C17" s="23" t="s">
        <v>349</v>
      </c>
      <c r="D17" s="23" t="s">
        <v>27</v>
      </c>
      <c r="E17" s="25">
        <v>5613</v>
      </c>
      <c r="F17" s="25">
        <v>5726.7</v>
      </c>
      <c r="G17" s="25">
        <v>5726.7</v>
      </c>
      <c r="I17" s="32">
        <v>5612.9644799999996</v>
      </c>
      <c r="J17" s="32">
        <v>5726.7373799999996</v>
      </c>
      <c r="K17" s="32">
        <v>5726.7373799999996</v>
      </c>
      <c r="L17" s="30">
        <f t="shared" si="3"/>
        <v>-3.5520000000360596E-2</v>
      </c>
      <c r="M17" s="30">
        <f t="shared" si="1"/>
        <v>3.7379999999757274E-2</v>
      </c>
      <c r="N17" s="30">
        <f t="shared" si="1"/>
        <v>3.7379999999757274E-2</v>
      </c>
      <c r="Q17" s="112" t="s">
        <v>26</v>
      </c>
      <c r="R17" s="110" t="s">
        <v>22</v>
      </c>
      <c r="S17" s="110" t="s">
        <v>349</v>
      </c>
      <c r="T17" s="110" t="s">
        <v>27</v>
      </c>
      <c r="U17" s="111">
        <v>5612.9644799999996</v>
      </c>
      <c r="V17" s="111">
        <v>5726.7373799999996</v>
      </c>
      <c r="W17" s="111">
        <v>5726.7373799999996</v>
      </c>
      <c r="X17" s="16" t="b">
        <f t="shared" si="4"/>
        <v>1</v>
      </c>
    </row>
    <row r="18" spans="1:24" s="16" customFormat="1" ht="31.5" hidden="1">
      <c r="A18" s="31" t="s">
        <v>28</v>
      </c>
      <c r="B18" s="23" t="s">
        <v>22</v>
      </c>
      <c r="C18" s="23" t="s">
        <v>349</v>
      </c>
      <c r="D18" s="23" t="s">
        <v>29</v>
      </c>
      <c r="E18" s="25">
        <v>457.6</v>
      </c>
      <c r="F18" s="25">
        <v>530.29999999999995</v>
      </c>
      <c r="G18" s="25">
        <v>530.29999999999995</v>
      </c>
      <c r="I18" s="32">
        <v>457.64598999999998</v>
      </c>
      <c r="J18" s="32">
        <v>530.28198999999995</v>
      </c>
      <c r="K18" s="32">
        <v>530.28198999999995</v>
      </c>
      <c r="L18" s="30">
        <f t="shared" si="3"/>
        <v>4.5989999999960673E-2</v>
      </c>
      <c r="M18" s="30">
        <f t="shared" si="1"/>
        <v>-1.8010000000003856E-2</v>
      </c>
      <c r="N18" s="30">
        <f t="shared" si="1"/>
        <v>-1.8010000000003856E-2</v>
      </c>
      <c r="Q18" s="112" t="s">
        <v>28</v>
      </c>
      <c r="R18" s="110" t="s">
        <v>22</v>
      </c>
      <c r="S18" s="110" t="s">
        <v>349</v>
      </c>
      <c r="T18" s="110" t="s">
        <v>29</v>
      </c>
      <c r="U18" s="111">
        <v>457.64598999999998</v>
      </c>
      <c r="V18" s="111">
        <v>530.28198999999995</v>
      </c>
      <c r="W18" s="111">
        <v>530.28198999999995</v>
      </c>
      <c r="X18" s="16" t="b">
        <f t="shared" si="4"/>
        <v>1</v>
      </c>
    </row>
    <row r="19" spans="1:24" s="16" customFormat="1" ht="31.5" hidden="1">
      <c r="A19" s="22" t="s">
        <v>31</v>
      </c>
      <c r="B19" s="23" t="s">
        <v>22</v>
      </c>
      <c r="C19" s="23" t="s">
        <v>30</v>
      </c>
      <c r="D19" s="24" t="s">
        <v>9</v>
      </c>
      <c r="E19" s="25">
        <f>E20+E21</f>
        <v>30</v>
      </c>
      <c r="F19" s="25">
        <f t="shared" ref="F19:G19" si="9">F20+F21</f>
        <v>45</v>
      </c>
      <c r="G19" s="25">
        <f t="shared" si="9"/>
        <v>45</v>
      </c>
      <c r="I19" s="32">
        <v>30</v>
      </c>
      <c r="J19" s="32">
        <v>45</v>
      </c>
      <c r="K19" s="32">
        <v>45</v>
      </c>
      <c r="L19" s="30">
        <f t="shared" si="3"/>
        <v>0</v>
      </c>
      <c r="M19" s="30">
        <f t="shared" si="1"/>
        <v>0</v>
      </c>
      <c r="N19" s="30">
        <f t="shared" si="1"/>
        <v>0</v>
      </c>
      <c r="Q19" s="109" t="s">
        <v>31</v>
      </c>
      <c r="R19" s="110" t="s">
        <v>22</v>
      </c>
      <c r="S19" s="110" t="s">
        <v>30</v>
      </c>
      <c r="T19" s="106" t="s">
        <v>9</v>
      </c>
      <c r="U19" s="111">
        <v>30</v>
      </c>
      <c r="V19" s="111">
        <v>45</v>
      </c>
      <c r="W19" s="111">
        <v>45</v>
      </c>
      <c r="X19" s="16" t="b">
        <f t="shared" si="4"/>
        <v>1</v>
      </c>
    </row>
    <row r="20" spans="1:24" s="16" customFormat="1" ht="31.5" hidden="1">
      <c r="A20" s="31" t="s">
        <v>28</v>
      </c>
      <c r="B20" s="23" t="s">
        <v>22</v>
      </c>
      <c r="C20" s="23" t="s">
        <v>30</v>
      </c>
      <c r="D20" s="23" t="s">
        <v>29</v>
      </c>
      <c r="E20" s="25">
        <v>10</v>
      </c>
      <c r="F20" s="25">
        <v>10</v>
      </c>
      <c r="G20" s="25">
        <v>10</v>
      </c>
      <c r="I20" s="32">
        <v>10</v>
      </c>
      <c r="J20" s="32">
        <v>10</v>
      </c>
      <c r="K20" s="32">
        <v>10</v>
      </c>
      <c r="L20" s="30">
        <f t="shared" si="3"/>
        <v>0</v>
      </c>
      <c r="M20" s="30">
        <f t="shared" si="1"/>
        <v>0</v>
      </c>
      <c r="N20" s="30">
        <f t="shared" si="1"/>
        <v>0</v>
      </c>
      <c r="Q20" s="112" t="s">
        <v>28</v>
      </c>
      <c r="R20" s="110" t="s">
        <v>22</v>
      </c>
      <c r="S20" s="110" t="s">
        <v>30</v>
      </c>
      <c r="T20" s="110" t="s">
        <v>29</v>
      </c>
      <c r="U20" s="111">
        <v>10</v>
      </c>
      <c r="V20" s="111">
        <v>10</v>
      </c>
      <c r="W20" s="111">
        <v>10</v>
      </c>
      <c r="X20" s="16" t="b">
        <f t="shared" si="4"/>
        <v>1</v>
      </c>
    </row>
    <row r="21" spans="1:24" s="16" customFormat="1" ht="15.75" hidden="1">
      <c r="A21" s="31" t="s">
        <v>32</v>
      </c>
      <c r="B21" s="23" t="s">
        <v>22</v>
      </c>
      <c r="C21" s="23" t="s">
        <v>30</v>
      </c>
      <c r="D21" s="23" t="s">
        <v>33</v>
      </c>
      <c r="E21" s="25">
        <v>20</v>
      </c>
      <c r="F21" s="25">
        <v>35</v>
      </c>
      <c r="G21" s="25">
        <v>35</v>
      </c>
      <c r="I21" s="32">
        <v>20</v>
      </c>
      <c r="J21" s="32">
        <v>35</v>
      </c>
      <c r="K21" s="32">
        <v>35</v>
      </c>
      <c r="L21" s="30">
        <f t="shared" si="3"/>
        <v>0</v>
      </c>
      <c r="M21" s="30">
        <f t="shared" si="1"/>
        <v>0</v>
      </c>
      <c r="N21" s="30">
        <f t="shared" si="1"/>
        <v>0</v>
      </c>
      <c r="Q21" s="112" t="s">
        <v>32</v>
      </c>
      <c r="R21" s="110" t="s">
        <v>22</v>
      </c>
      <c r="S21" s="110" t="s">
        <v>30</v>
      </c>
      <c r="T21" s="110" t="s">
        <v>33</v>
      </c>
      <c r="U21" s="111">
        <v>20</v>
      </c>
      <c r="V21" s="111">
        <v>35</v>
      </c>
      <c r="W21" s="111">
        <v>35</v>
      </c>
      <c r="X21" s="16" t="b">
        <f t="shared" si="4"/>
        <v>1</v>
      </c>
    </row>
    <row r="22" spans="1:24" s="16" customFormat="1" ht="31.5">
      <c r="A22" s="26" t="s">
        <v>34</v>
      </c>
      <c r="B22" s="24" t="s">
        <v>35</v>
      </c>
      <c r="C22" s="27" t="s">
        <v>9</v>
      </c>
      <c r="D22" s="27" t="s">
        <v>9</v>
      </c>
      <c r="E22" s="15">
        <f>E23</f>
        <v>18609.500000000004</v>
      </c>
      <c r="F22" s="15">
        <f t="shared" ref="F22:G22" si="10">F23</f>
        <v>20239.800000000003</v>
      </c>
      <c r="G22" s="15">
        <f t="shared" si="10"/>
        <v>20239.800000000003</v>
      </c>
      <c r="I22" s="28">
        <v>18609.550500000001</v>
      </c>
      <c r="J22" s="28">
        <v>20239.848429999998</v>
      </c>
      <c r="K22" s="28">
        <v>20239.848429999998</v>
      </c>
      <c r="L22" s="29">
        <f t="shared" si="3"/>
        <v>5.0499999997555278E-2</v>
      </c>
      <c r="M22" s="29">
        <f t="shared" si="1"/>
        <v>4.8429999995278195E-2</v>
      </c>
      <c r="N22" s="29">
        <f t="shared" si="1"/>
        <v>4.8429999995278195E-2</v>
      </c>
      <c r="Q22" s="105" t="s">
        <v>34</v>
      </c>
      <c r="R22" s="106" t="s">
        <v>35</v>
      </c>
      <c r="S22" s="107" t="s">
        <v>9</v>
      </c>
      <c r="T22" s="107" t="s">
        <v>9</v>
      </c>
      <c r="U22" s="108">
        <v>18609.550500000001</v>
      </c>
      <c r="V22" s="108">
        <v>20239.848429999998</v>
      </c>
      <c r="W22" s="108">
        <v>20239.848429999998</v>
      </c>
      <c r="X22" s="16" t="b">
        <f t="shared" si="4"/>
        <v>1</v>
      </c>
    </row>
    <row r="23" spans="1:24" s="16" customFormat="1" ht="15.75" hidden="1">
      <c r="A23" s="22" t="s">
        <v>23</v>
      </c>
      <c r="B23" s="23" t="s">
        <v>35</v>
      </c>
      <c r="C23" s="23" t="s">
        <v>11</v>
      </c>
      <c r="D23" s="24" t="s">
        <v>9</v>
      </c>
      <c r="E23" s="25">
        <f>E24+E26+E36</f>
        <v>18609.500000000004</v>
      </c>
      <c r="F23" s="25">
        <f>F24+F26+F36</f>
        <v>20239.800000000003</v>
      </c>
      <c r="G23" s="25">
        <f t="shared" ref="G23" si="11">G24+G26+G36</f>
        <v>20239.800000000003</v>
      </c>
      <c r="I23" s="32">
        <v>18609.550500000001</v>
      </c>
      <c r="J23" s="32">
        <v>20239.848429999998</v>
      </c>
      <c r="K23" s="32">
        <v>20239.848429999998</v>
      </c>
      <c r="L23" s="30">
        <f t="shared" si="3"/>
        <v>5.0499999997555278E-2</v>
      </c>
      <c r="M23" s="30">
        <f t="shared" si="1"/>
        <v>4.8429999995278195E-2</v>
      </c>
      <c r="N23" s="30">
        <f t="shared" si="1"/>
        <v>4.8429999995278195E-2</v>
      </c>
      <c r="Q23" s="109" t="s">
        <v>23</v>
      </c>
      <c r="R23" s="110" t="s">
        <v>35</v>
      </c>
      <c r="S23" s="110" t="s">
        <v>11</v>
      </c>
      <c r="T23" s="106" t="s">
        <v>9</v>
      </c>
      <c r="U23" s="111">
        <v>18609.550500000001</v>
      </c>
      <c r="V23" s="111">
        <v>20239.848429999998</v>
      </c>
      <c r="W23" s="111">
        <v>20239.848429999998</v>
      </c>
      <c r="X23" s="16" t="b">
        <f t="shared" si="4"/>
        <v>1</v>
      </c>
    </row>
    <row r="24" spans="1:24" s="16" customFormat="1" ht="31.5" hidden="1">
      <c r="A24" s="31" t="s">
        <v>36</v>
      </c>
      <c r="B24" s="23" t="s">
        <v>35</v>
      </c>
      <c r="C24" s="23" t="s">
        <v>350</v>
      </c>
      <c r="D24" s="24" t="s">
        <v>9</v>
      </c>
      <c r="E24" s="25">
        <f>E25</f>
        <v>30</v>
      </c>
      <c r="F24" s="25">
        <f t="shared" ref="F24:G24" si="12">F25</f>
        <v>20</v>
      </c>
      <c r="G24" s="25">
        <f t="shared" si="12"/>
        <v>20</v>
      </c>
      <c r="I24" s="32">
        <v>30</v>
      </c>
      <c r="J24" s="32">
        <v>20</v>
      </c>
      <c r="K24" s="32">
        <v>20</v>
      </c>
      <c r="L24" s="30">
        <f t="shared" si="3"/>
        <v>0</v>
      </c>
      <c r="M24" s="30">
        <f t="shared" si="1"/>
        <v>0</v>
      </c>
      <c r="N24" s="30">
        <f t="shared" si="1"/>
        <v>0</v>
      </c>
      <c r="Q24" s="112" t="s">
        <v>36</v>
      </c>
      <c r="R24" s="110" t="s">
        <v>35</v>
      </c>
      <c r="S24" s="110" t="s">
        <v>350</v>
      </c>
      <c r="T24" s="106" t="s">
        <v>9</v>
      </c>
      <c r="U24" s="111">
        <v>30</v>
      </c>
      <c r="V24" s="111">
        <v>20</v>
      </c>
      <c r="W24" s="111">
        <v>20</v>
      </c>
      <c r="X24" s="16" t="b">
        <f t="shared" si="4"/>
        <v>1</v>
      </c>
    </row>
    <row r="25" spans="1:24" s="16" customFormat="1" ht="15.75" hidden="1">
      <c r="A25" s="31" t="s">
        <v>37</v>
      </c>
      <c r="B25" s="23" t="s">
        <v>35</v>
      </c>
      <c r="C25" s="23" t="s">
        <v>350</v>
      </c>
      <c r="D25" s="23" t="s">
        <v>38</v>
      </c>
      <c r="E25" s="25">
        <v>30</v>
      </c>
      <c r="F25" s="25">
        <v>20</v>
      </c>
      <c r="G25" s="25">
        <v>20</v>
      </c>
      <c r="I25" s="32">
        <v>30</v>
      </c>
      <c r="J25" s="32">
        <v>20</v>
      </c>
      <c r="K25" s="32">
        <v>20</v>
      </c>
      <c r="L25" s="30">
        <f t="shared" si="3"/>
        <v>0</v>
      </c>
      <c r="M25" s="30">
        <f t="shared" si="3"/>
        <v>0</v>
      </c>
      <c r="N25" s="30">
        <f t="shared" si="3"/>
        <v>0</v>
      </c>
      <c r="Q25" s="112" t="s">
        <v>37</v>
      </c>
      <c r="R25" s="110" t="s">
        <v>35</v>
      </c>
      <c r="S25" s="110" t="s">
        <v>350</v>
      </c>
      <c r="T25" s="110" t="s">
        <v>38</v>
      </c>
      <c r="U25" s="111">
        <v>30</v>
      </c>
      <c r="V25" s="111">
        <v>20</v>
      </c>
      <c r="W25" s="111">
        <v>20</v>
      </c>
      <c r="X25" s="16" t="b">
        <f t="shared" si="4"/>
        <v>1</v>
      </c>
    </row>
    <row r="26" spans="1:24" s="16" customFormat="1" ht="31.5" hidden="1">
      <c r="A26" s="22" t="s">
        <v>25</v>
      </c>
      <c r="B26" s="23" t="s">
        <v>35</v>
      </c>
      <c r="C26" s="23" t="s">
        <v>24</v>
      </c>
      <c r="D26" s="24" t="s">
        <v>9</v>
      </c>
      <c r="E26" s="25">
        <f>E27+E30+E33</f>
        <v>17683.800000000003</v>
      </c>
      <c r="F26" s="25">
        <f>F27+F30+F33</f>
        <v>19117.100000000002</v>
      </c>
      <c r="G26" s="25">
        <f t="shared" ref="G26" si="13">G27+G30+G33</f>
        <v>19117.100000000002</v>
      </c>
      <c r="I26" s="32">
        <v>17683.8187</v>
      </c>
      <c r="J26" s="32">
        <v>19117.084630000001</v>
      </c>
      <c r="K26" s="32">
        <v>19117.084630000001</v>
      </c>
      <c r="L26" s="30">
        <f t="shared" si="3"/>
        <v>1.8699999996897532E-2</v>
      </c>
      <c r="M26" s="30">
        <f t="shared" si="3"/>
        <v>-1.5370000000984874E-2</v>
      </c>
      <c r="N26" s="30">
        <f t="shared" si="3"/>
        <v>-1.5370000000984874E-2</v>
      </c>
      <c r="Q26" s="109" t="s">
        <v>25</v>
      </c>
      <c r="R26" s="110" t="s">
        <v>35</v>
      </c>
      <c r="S26" s="110" t="s">
        <v>24</v>
      </c>
      <c r="T26" s="106" t="s">
        <v>9</v>
      </c>
      <c r="U26" s="111">
        <v>17683.8187</v>
      </c>
      <c r="V26" s="111">
        <v>19117.084630000001</v>
      </c>
      <c r="W26" s="111">
        <v>19117.084630000001</v>
      </c>
      <c r="X26" s="16" t="b">
        <f t="shared" si="4"/>
        <v>1</v>
      </c>
    </row>
    <row r="27" spans="1:24" s="16" customFormat="1" ht="31.5" hidden="1">
      <c r="A27" s="31" t="s">
        <v>39</v>
      </c>
      <c r="B27" s="23" t="s">
        <v>35</v>
      </c>
      <c r="C27" s="23" t="s">
        <v>351</v>
      </c>
      <c r="D27" s="24" t="s">
        <v>9</v>
      </c>
      <c r="E27" s="25">
        <f>E28+E29</f>
        <v>4607.8</v>
      </c>
      <c r="F27" s="25">
        <f t="shared" ref="F27:G27" si="14">F28+F29</f>
        <v>4856.7</v>
      </c>
      <c r="G27" s="25">
        <f t="shared" si="14"/>
        <v>4856.7</v>
      </c>
      <c r="I27" s="32">
        <v>4607.7620999999999</v>
      </c>
      <c r="J27" s="32">
        <v>4856.6409599999997</v>
      </c>
      <c r="K27" s="32">
        <v>4856.6409599999997</v>
      </c>
      <c r="L27" s="30">
        <f t="shared" si="3"/>
        <v>-3.790000000026339E-2</v>
      </c>
      <c r="M27" s="30">
        <f t="shared" si="3"/>
        <v>-5.9040000000095461E-2</v>
      </c>
      <c r="N27" s="30">
        <f t="shared" si="3"/>
        <v>-5.9040000000095461E-2</v>
      </c>
      <c r="Q27" s="112" t="s">
        <v>39</v>
      </c>
      <c r="R27" s="110" t="s">
        <v>35</v>
      </c>
      <c r="S27" s="110" t="s">
        <v>351</v>
      </c>
      <c r="T27" s="106" t="s">
        <v>9</v>
      </c>
      <c r="U27" s="111">
        <v>4607.7620999999999</v>
      </c>
      <c r="V27" s="111">
        <v>4856.6409599999997</v>
      </c>
      <c r="W27" s="111">
        <v>4856.6409599999997</v>
      </c>
      <c r="X27" s="16" t="b">
        <f t="shared" si="4"/>
        <v>1</v>
      </c>
    </row>
    <row r="28" spans="1:24" s="16" customFormat="1" ht="78.75" hidden="1">
      <c r="A28" s="31" t="s">
        <v>26</v>
      </c>
      <c r="B28" s="23" t="s">
        <v>35</v>
      </c>
      <c r="C28" s="23" t="s">
        <v>351</v>
      </c>
      <c r="D28" s="23" t="s">
        <v>27</v>
      </c>
      <c r="E28" s="25">
        <v>4537.8</v>
      </c>
      <c r="F28" s="25">
        <v>4756.7</v>
      </c>
      <c r="G28" s="25">
        <v>4756.7</v>
      </c>
      <c r="I28" s="32">
        <v>4537.7620999999999</v>
      </c>
      <c r="J28" s="32">
        <v>4756.6409599999997</v>
      </c>
      <c r="K28" s="32">
        <v>4756.6409599999997</v>
      </c>
      <c r="L28" s="30">
        <f t="shared" si="3"/>
        <v>-3.790000000026339E-2</v>
      </c>
      <c r="M28" s="30">
        <f t="shared" si="3"/>
        <v>-5.9040000000095461E-2</v>
      </c>
      <c r="N28" s="30">
        <f t="shared" si="3"/>
        <v>-5.9040000000095461E-2</v>
      </c>
      <c r="Q28" s="112" t="s">
        <v>26</v>
      </c>
      <c r="R28" s="110" t="s">
        <v>35</v>
      </c>
      <c r="S28" s="110" t="s">
        <v>351</v>
      </c>
      <c r="T28" s="110" t="s">
        <v>27</v>
      </c>
      <c r="U28" s="111">
        <v>4537.7620999999999</v>
      </c>
      <c r="V28" s="111">
        <v>4756.6409599999997</v>
      </c>
      <c r="W28" s="111">
        <v>4756.6409599999997</v>
      </c>
      <c r="X28" s="16" t="b">
        <f t="shared" si="4"/>
        <v>1</v>
      </c>
    </row>
    <row r="29" spans="1:24" s="16" customFormat="1" ht="31.5" hidden="1">
      <c r="A29" s="31" t="s">
        <v>28</v>
      </c>
      <c r="B29" s="23" t="s">
        <v>35</v>
      </c>
      <c r="C29" s="23" t="s">
        <v>351</v>
      </c>
      <c r="D29" s="23" t="s">
        <v>29</v>
      </c>
      <c r="E29" s="25">
        <v>70</v>
      </c>
      <c r="F29" s="25">
        <v>100</v>
      </c>
      <c r="G29" s="25">
        <v>100</v>
      </c>
      <c r="I29" s="32">
        <v>70</v>
      </c>
      <c r="J29" s="32">
        <v>100</v>
      </c>
      <c r="K29" s="32">
        <v>100</v>
      </c>
      <c r="L29" s="30">
        <f t="shared" si="3"/>
        <v>0</v>
      </c>
      <c r="M29" s="30">
        <f t="shared" si="3"/>
        <v>0</v>
      </c>
      <c r="N29" s="30">
        <f t="shared" si="3"/>
        <v>0</v>
      </c>
      <c r="Q29" s="112" t="s">
        <v>28</v>
      </c>
      <c r="R29" s="110" t="s">
        <v>35</v>
      </c>
      <c r="S29" s="110" t="s">
        <v>351</v>
      </c>
      <c r="T29" s="110" t="s">
        <v>29</v>
      </c>
      <c r="U29" s="111">
        <v>70</v>
      </c>
      <c r="V29" s="111">
        <v>100</v>
      </c>
      <c r="W29" s="111">
        <v>100</v>
      </c>
      <c r="X29" s="16" t="b">
        <f t="shared" si="4"/>
        <v>1</v>
      </c>
    </row>
    <row r="30" spans="1:24" s="16" customFormat="1" ht="31.5" hidden="1">
      <c r="A30" s="31" t="s">
        <v>40</v>
      </c>
      <c r="B30" s="23" t="s">
        <v>35</v>
      </c>
      <c r="C30" s="23" t="s">
        <v>352</v>
      </c>
      <c r="D30" s="24" t="s">
        <v>9</v>
      </c>
      <c r="E30" s="25">
        <f>E31+E32</f>
        <v>5576.4</v>
      </c>
      <c r="F30" s="25">
        <f t="shared" ref="F30:G30" si="15">F31+F32</f>
        <v>6327</v>
      </c>
      <c r="G30" s="25">
        <f t="shared" si="15"/>
        <v>6327</v>
      </c>
      <c r="I30" s="32">
        <v>5576.4331300000003</v>
      </c>
      <c r="J30" s="32">
        <v>6327.03413</v>
      </c>
      <c r="K30" s="32">
        <v>6327.03413</v>
      </c>
      <c r="L30" s="30">
        <f t="shared" si="3"/>
        <v>3.3130000000710425E-2</v>
      </c>
      <c r="M30" s="30">
        <f t="shared" si="3"/>
        <v>3.4130000000004657E-2</v>
      </c>
      <c r="N30" s="30">
        <f t="shared" si="3"/>
        <v>3.4130000000004657E-2</v>
      </c>
      <c r="Q30" s="112" t="s">
        <v>40</v>
      </c>
      <c r="R30" s="110" t="s">
        <v>35</v>
      </c>
      <c r="S30" s="110" t="s">
        <v>352</v>
      </c>
      <c r="T30" s="106" t="s">
        <v>9</v>
      </c>
      <c r="U30" s="111">
        <v>5576.4331300000003</v>
      </c>
      <c r="V30" s="111">
        <v>6327.03413</v>
      </c>
      <c r="W30" s="111">
        <v>6327.03413</v>
      </c>
      <c r="X30" s="16" t="b">
        <f t="shared" si="4"/>
        <v>1</v>
      </c>
    </row>
    <row r="31" spans="1:24" s="16" customFormat="1" ht="78.75" hidden="1">
      <c r="A31" s="31" t="s">
        <v>26</v>
      </c>
      <c r="B31" s="23" t="s">
        <v>35</v>
      </c>
      <c r="C31" s="23" t="s">
        <v>352</v>
      </c>
      <c r="D31" s="23" t="s">
        <v>27</v>
      </c>
      <c r="E31" s="25">
        <v>5576.4</v>
      </c>
      <c r="F31" s="25">
        <v>6187</v>
      </c>
      <c r="G31" s="25">
        <v>6187</v>
      </c>
      <c r="I31" s="32">
        <v>5576.4331300000003</v>
      </c>
      <c r="J31" s="32">
        <v>6187.03413</v>
      </c>
      <c r="K31" s="32">
        <v>6187.03413</v>
      </c>
      <c r="L31" s="30">
        <f t="shared" si="3"/>
        <v>3.3130000000710425E-2</v>
      </c>
      <c r="M31" s="30">
        <f t="shared" si="3"/>
        <v>3.4130000000004657E-2</v>
      </c>
      <c r="N31" s="30">
        <f t="shared" si="3"/>
        <v>3.4130000000004657E-2</v>
      </c>
      <c r="Q31" s="112" t="s">
        <v>26</v>
      </c>
      <c r="R31" s="110" t="s">
        <v>35</v>
      </c>
      <c r="S31" s="110" t="s">
        <v>352</v>
      </c>
      <c r="T31" s="110" t="s">
        <v>27</v>
      </c>
      <c r="U31" s="111">
        <v>5576.4331300000003</v>
      </c>
      <c r="V31" s="111">
        <v>6187.03413</v>
      </c>
      <c r="W31" s="111">
        <v>6187.03413</v>
      </c>
      <c r="X31" s="16" t="b">
        <f t="shared" si="4"/>
        <v>1</v>
      </c>
    </row>
    <row r="32" spans="1:24" s="16" customFormat="1" ht="31.5" hidden="1">
      <c r="A32" s="31" t="s">
        <v>28</v>
      </c>
      <c r="B32" s="23" t="s">
        <v>35</v>
      </c>
      <c r="C32" s="23" t="s">
        <v>352</v>
      </c>
      <c r="D32" s="23" t="s">
        <v>29</v>
      </c>
      <c r="E32" s="25">
        <v>0</v>
      </c>
      <c r="F32" s="25">
        <v>140</v>
      </c>
      <c r="G32" s="25">
        <v>140</v>
      </c>
      <c r="I32" s="32">
        <v>0</v>
      </c>
      <c r="J32" s="32">
        <v>140</v>
      </c>
      <c r="K32" s="32">
        <v>140</v>
      </c>
      <c r="L32" s="30">
        <f t="shared" si="3"/>
        <v>0</v>
      </c>
      <c r="M32" s="30">
        <f t="shared" si="3"/>
        <v>0</v>
      </c>
      <c r="N32" s="30">
        <f t="shared" si="3"/>
        <v>0</v>
      </c>
      <c r="Q32" s="112" t="s">
        <v>28</v>
      </c>
      <c r="R32" s="110" t="s">
        <v>35</v>
      </c>
      <c r="S32" s="110" t="s">
        <v>352</v>
      </c>
      <c r="T32" s="110" t="s">
        <v>29</v>
      </c>
      <c r="U32" s="111" t="s">
        <v>9</v>
      </c>
      <c r="V32" s="111">
        <v>140</v>
      </c>
      <c r="W32" s="111">
        <v>140</v>
      </c>
      <c r="X32" s="16" t="b">
        <f t="shared" si="4"/>
        <v>1</v>
      </c>
    </row>
    <row r="33" spans="1:24" s="16" customFormat="1" ht="31.5" hidden="1">
      <c r="A33" s="31" t="s">
        <v>25</v>
      </c>
      <c r="B33" s="23" t="s">
        <v>35</v>
      </c>
      <c r="C33" s="23" t="s">
        <v>349</v>
      </c>
      <c r="D33" s="24" t="s">
        <v>9</v>
      </c>
      <c r="E33" s="25">
        <f>E34+E35</f>
        <v>7499.6</v>
      </c>
      <c r="F33" s="25">
        <f t="shared" ref="F33:G33" si="16">F34+F35</f>
        <v>7933.4000000000005</v>
      </c>
      <c r="G33" s="25">
        <f t="shared" si="16"/>
        <v>7933.4000000000005</v>
      </c>
      <c r="I33" s="32">
        <v>7499.6234700000005</v>
      </c>
      <c r="J33" s="32">
        <v>7933.4095399999997</v>
      </c>
      <c r="K33" s="32">
        <v>7933.4095399999997</v>
      </c>
      <c r="L33" s="30">
        <f t="shared" si="3"/>
        <v>2.3470000000088476E-2</v>
      </c>
      <c r="M33" s="30">
        <f t="shared" si="3"/>
        <v>9.5399999991059303E-3</v>
      </c>
      <c r="N33" s="30">
        <f t="shared" si="3"/>
        <v>9.5399999991059303E-3</v>
      </c>
      <c r="Q33" s="112" t="s">
        <v>25</v>
      </c>
      <c r="R33" s="110" t="s">
        <v>35</v>
      </c>
      <c r="S33" s="110" t="s">
        <v>349</v>
      </c>
      <c r="T33" s="106" t="s">
        <v>9</v>
      </c>
      <c r="U33" s="111">
        <v>7499.6234700000005</v>
      </c>
      <c r="V33" s="111">
        <v>7933.4095399999997</v>
      </c>
      <c r="W33" s="111">
        <v>7933.4095399999997</v>
      </c>
      <c r="X33" s="16" t="b">
        <f t="shared" si="4"/>
        <v>1</v>
      </c>
    </row>
    <row r="34" spans="1:24" s="16" customFormat="1" ht="78.75" hidden="1">
      <c r="A34" s="31" t="s">
        <v>26</v>
      </c>
      <c r="B34" s="23" t="s">
        <v>35</v>
      </c>
      <c r="C34" s="23" t="s">
        <v>349</v>
      </c>
      <c r="D34" s="23" t="s">
        <v>27</v>
      </c>
      <c r="E34" s="25">
        <v>5899.3</v>
      </c>
      <c r="F34" s="25">
        <v>6073.6</v>
      </c>
      <c r="G34" s="25">
        <v>6073.6</v>
      </c>
      <c r="I34" s="32">
        <v>5899.2854699999998</v>
      </c>
      <c r="J34" s="32">
        <v>6073.5865400000002</v>
      </c>
      <c r="K34" s="32">
        <v>6073.5865400000002</v>
      </c>
      <c r="L34" s="30">
        <f t="shared" si="3"/>
        <v>-1.4530000000377186E-2</v>
      </c>
      <c r="M34" s="30">
        <f t="shared" si="3"/>
        <v>-1.3460000000122818E-2</v>
      </c>
      <c r="N34" s="30">
        <f t="shared" si="3"/>
        <v>-1.3460000000122818E-2</v>
      </c>
      <c r="Q34" s="112" t="s">
        <v>26</v>
      </c>
      <c r="R34" s="110" t="s">
        <v>35</v>
      </c>
      <c r="S34" s="110" t="s">
        <v>349</v>
      </c>
      <c r="T34" s="110" t="s">
        <v>27</v>
      </c>
      <c r="U34" s="111">
        <v>5899.2854699999998</v>
      </c>
      <c r="V34" s="111">
        <v>6073.5865400000002</v>
      </c>
      <c r="W34" s="111">
        <v>6073.5865400000002</v>
      </c>
      <c r="X34" s="16" t="b">
        <f t="shared" si="4"/>
        <v>1</v>
      </c>
    </row>
    <row r="35" spans="1:24" s="16" customFormat="1" ht="31.5" hidden="1">
      <c r="A35" s="31" t="s">
        <v>28</v>
      </c>
      <c r="B35" s="23" t="s">
        <v>35</v>
      </c>
      <c r="C35" s="23" t="s">
        <v>349</v>
      </c>
      <c r="D35" s="23" t="s">
        <v>29</v>
      </c>
      <c r="E35" s="25">
        <v>1600.3</v>
      </c>
      <c r="F35" s="25">
        <v>1859.8</v>
      </c>
      <c r="G35" s="25">
        <v>1859.8</v>
      </c>
      <c r="I35" s="32">
        <v>1600.338</v>
      </c>
      <c r="J35" s="32">
        <v>1859.8230000000001</v>
      </c>
      <c r="K35" s="32">
        <v>1859.8230000000001</v>
      </c>
      <c r="L35" s="30">
        <f t="shared" si="3"/>
        <v>3.8000000000010914E-2</v>
      </c>
      <c r="M35" s="30">
        <f t="shared" si="3"/>
        <v>2.3000000000138243E-2</v>
      </c>
      <c r="N35" s="30">
        <f t="shared" si="3"/>
        <v>2.3000000000138243E-2</v>
      </c>
      <c r="Q35" s="112" t="s">
        <v>28</v>
      </c>
      <c r="R35" s="110" t="s">
        <v>35</v>
      </c>
      <c r="S35" s="110" t="s">
        <v>349</v>
      </c>
      <c r="T35" s="110" t="s">
        <v>29</v>
      </c>
      <c r="U35" s="111">
        <v>1600.338</v>
      </c>
      <c r="V35" s="111">
        <v>1859.8230000000001</v>
      </c>
      <c r="W35" s="111">
        <v>1859.8230000000001</v>
      </c>
      <c r="X35" s="16" t="b">
        <f t="shared" si="4"/>
        <v>1</v>
      </c>
    </row>
    <row r="36" spans="1:24" s="16" customFormat="1" ht="31.5" hidden="1">
      <c r="A36" s="22" t="s">
        <v>31</v>
      </c>
      <c r="B36" s="23" t="s">
        <v>35</v>
      </c>
      <c r="C36" s="23" t="s">
        <v>30</v>
      </c>
      <c r="D36" s="24" t="s">
        <v>9</v>
      </c>
      <c r="E36" s="25">
        <f>E37+E38</f>
        <v>895.7</v>
      </c>
      <c r="F36" s="25">
        <f t="shared" ref="F36:G36" si="17">F37+F38</f>
        <v>1102.7</v>
      </c>
      <c r="G36" s="25">
        <f t="shared" si="17"/>
        <v>1102.7</v>
      </c>
      <c r="I36" s="32">
        <v>895.73180000000002</v>
      </c>
      <c r="J36" s="32">
        <v>1102.7637999999999</v>
      </c>
      <c r="K36" s="32">
        <v>1102.7637999999999</v>
      </c>
      <c r="L36" s="30">
        <f t="shared" si="3"/>
        <v>3.1799999999975626E-2</v>
      </c>
      <c r="M36" s="30">
        <f t="shared" si="3"/>
        <v>6.3799999999901047E-2</v>
      </c>
      <c r="N36" s="30">
        <f t="shared" si="3"/>
        <v>6.3799999999901047E-2</v>
      </c>
      <c r="Q36" s="109" t="s">
        <v>31</v>
      </c>
      <c r="R36" s="110" t="s">
        <v>35</v>
      </c>
      <c r="S36" s="110" t="s">
        <v>30</v>
      </c>
      <c r="T36" s="106" t="s">
        <v>9</v>
      </c>
      <c r="U36" s="111">
        <v>895.73180000000002</v>
      </c>
      <c r="V36" s="111">
        <v>1102.7637999999999</v>
      </c>
      <c r="W36" s="111">
        <v>1102.7637999999999</v>
      </c>
      <c r="X36" s="16" t="b">
        <f t="shared" si="4"/>
        <v>1</v>
      </c>
    </row>
    <row r="37" spans="1:24" s="16" customFormat="1" ht="31.5" hidden="1">
      <c r="A37" s="31" t="s">
        <v>28</v>
      </c>
      <c r="B37" s="23" t="s">
        <v>35</v>
      </c>
      <c r="C37" s="23" t="s">
        <v>30</v>
      </c>
      <c r="D37" s="23" t="s">
        <v>29</v>
      </c>
      <c r="E37" s="25">
        <v>591.70000000000005</v>
      </c>
      <c r="F37" s="25">
        <v>798.7</v>
      </c>
      <c r="G37" s="25">
        <v>798.7</v>
      </c>
      <c r="I37" s="32">
        <v>591.69280000000003</v>
      </c>
      <c r="J37" s="32">
        <v>798.72479999999996</v>
      </c>
      <c r="K37" s="32">
        <v>798.72479999999996</v>
      </c>
      <c r="L37" s="30">
        <f t="shared" si="3"/>
        <v>-7.2000000000116415E-3</v>
      </c>
      <c r="M37" s="30">
        <f t="shared" si="3"/>
        <v>2.479999999991378E-2</v>
      </c>
      <c r="N37" s="30">
        <f t="shared" si="3"/>
        <v>2.479999999991378E-2</v>
      </c>
      <c r="Q37" s="112" t="s">
        <v>28</v>
      </c>
      <c r="R37" s="110" t="s">
        <v>35</v>
      </c>
      <c r="S37" s="110" t="s">
        <v>30</v>
      </c>
      <c r="T37" s="110" t="s">
        <v>29</v>
      </c>
      <c r="U37" s="111">
        <v>591.69280000000003</v>
      </c>
      <c r="V37" s="111">
        <v>798.72479999999996</v>
      </c>
      <c r="W37" s="111">
        <v>798.72479999999996</v>
      </c>
      <c r="X37" s="16" t="b">
        <f t="shared" si="4"/>
        <v>1</v>
      </c>
    </row>
    <row r="38" spans="1:24" s="16" customFormat="1" ht="15.75" hidden="1">
      <c r="A38" s="31" t="s">
        <v>32</v>
      </c>
      <c r="B38" s="23" t="s">
        <v>35</v>
      </c>
      <c r="C38" s="23" t="s">
        <v>30</v>
      </c>
      <c r="D38" s="23" t="s">
        <v>33</v>
      </c>
      <c r="E38" s="25">
        <v>304</v>
      </c>
      <c r="F38" s="25">
        <v>304</v>
      </c>
      <c r="G38" s="25">
        <v>304</v>
      </c>
      <c r="I38" s="32">
        <v>304.03899999999999</v>
      </c>
      <c r="J38" s="32">
        <v>304.03899999999999</v>
      </c>
      <c r="K38" s="32">
        <v>304.03899999999999</v>
      </c>
      <c r="L38" s="29">
        <f t="shared" si="3"/>
        <v>3.8999999999987267E-2</v>
      </c>
      <c r="M38" s="29">
        <f t="shared" si="3"/>
        <v>3.8999999999987267E-2</v>
      </c>
      <c r="N38" s="29">
        <f t="shared" si="3"/>
        <v>3.8999999999987267E-2</v>
      </c>
      <c r="Q38" s="112" t="s">
        <v>32</v>
      </c>
      <c r="R38" s="110" t="s">
        <v>35</v>
      </c>
      <c r="S38" s="110" t="s">
        <v>30</v>
      </c>
      <c r="T38" s="110" t="s">
        <v>33</v>
      </c>
      <c r="U38" s="111">
        <v>304.03899999999999</v>
      </c>
      <c r="V38" s="111">
        <v>304.03899999999999</v>
      </c>
      <c r="W38" s="111">
        <v>304.03899999999999</v>
      </c>
      <c r="X38" s="16" t="b">
        <f t="shared" si="4"/>
        <v>1</v>
      </c>
    </row>
    <row r="39" spans="1:24" s="16" customFormat="1" ht="47.25">
      <c r="A39" s="26" t="s">
        <v>41</v>
      </c>
      <c r="B39" s="24" t="s">
        <v>42</v>
      </c>
      <c r="C39" s="27" t="s">
        <v>9</v>
      </c>
      <c r="D39" s="27" t="s">
        <v>9</v>
      </c>
      <c r="E39" s="15">
        <f>E40+E45+E57+E72+E77+E88+E97+E102</f>
        <v>544138.80000000005</v>
      </c>
      <c r="F39" s="15">
        <f>F40+F45+F57+F72+F77+F88+F97+F102</f>
        <v>556830</v>
      </c>
      <c r="G39" s="15">
        <f>G40+G45+G57+G72+G77+G88+G97+G102</f>
        <v>557252.4</v>
      </c>
      <c r="I39" s="28">
        <v>544138.78174999997</v>
      </c>
      <c r="J39" s="28">
        <v>556830.03962000005</v>
      </c>
      <c r="K39" s="28">
        <v>557252.4203</v>
      </c>
      <c r="L39" s="29">
        <f t="shared" si="3"/>
        <v>-1.8250000081025064E-2</v>
      </c>
      <c r="M39" s="29">
        <f t="shared" si="3"/>
        <v>3.9620000054128468E-2</v>
      </c>
      <c r="N39" s="29">
        <f t="shared" si="3"/>
        <v>2.0299999974668026E-2</v>
      </c>
      <c r="Q39" s="105" t="s">
        <v>41</v>
      </c>
      <c r="R39" s="106" t="s">
        <v>42</v>
      </c>
      <c r="S39" s="107" t="s">
        <v>9</v>
      </c>
      <c r="T39" s="107" t="s">
        <v>9</v>
      </c>
      <c r="U39" s="108">
        <v>544138.78174999997</v>
      </c>
      <c r="V39" s="108">
        <v>556830.03962000005</v>
      </c>
      <c r="W39" s="108">
        <v>557252.4203</v>
      </c>
      <c r="X39" s="16" t="b">
        <f t="shared" si="4"/>
        <v>1</v>
      </c>
    </row>
    <row r="40" spans="1:24" s="16" customFormat="1" ht="31.5" hidden="1">
      <c r="A40" s="22" t="s">
        <v>43</v>
      </c>
      <c r="B40" s="23" t="s">
        <v>42</v>
      </c>
      <c r="C40" s="23" t="s">
        <v>10</v>
      </c>
      <c r="D40" s="24" t="s">
        <v>9</v>
      </c>
      <c r="E40" s="25">
        <f>E41</f>
        <v>230</v>
      </c>
      <c r="F40" s="25">
        <f t="shared" ref="F40:G43" si="18">F41</f>
        <v>230</v>
      </c>
      <c r="G40" s="25">
        <f t="shared" si="18"/>
        <v>230</v>
      </c>
      <c r="I40" s="32">
        <v>230</v>
      </c>
      <c r="J40" s="32">
        <v>230</v>
      </c>
      <c r="K40" s="32">
        <v>230</v>
      </c>
      <c r="L40" s="29">
        <f t="shared" si="3"/>
        <v>0</v>
      </c>
      <c r="M40" s="29">
        <f t="shared" si="3"/>
        <v>0</v>
      </c>
      <c r="N40" s="29">
        <f t="shared" si="3"/>
        <v>0</v>
      </c>
      <c r="Q40" s="109" t="s">
        <v>43</v>
      </c>
      <c r="R40" s="110" t="s">
        <v>42</v>
      </c>
      <c r="S40" s="110" t="s">
        <v>10</v>
      </c>
      <c r="T40" s="106" t="s">
        <v>9</v>
      </c>
      <c r="U40" s="111">
        <v>230</v>
      </c>
      <c r="V40" s="111">
        <v>230</v>
      </c>
      <c r="W40" s="111">
        <v>230</v>
      </c>
      <c r="X40" s="16" t="b">
        <f t="shared" si="4"/>
        <v>1</v>
      </c>
    </row>
    <row r="41" spans="1:24" s="16" customFormat="1" ht="31.5" hidden="1">
      <c r="A41" s="22" t="s">
        <v>44</v>
      </c>
      <c r="B41" s="23" t="s">
        <v>42</v>
      </c>
      <c r="C41" s="23" t="s">
        <v>45</v>
      </c>
      <c r="D41" s="24" t="s">
        <v>9</v>
      </c>
      <c r="E41" s="25">
        <f>E42</f>
        <v>230</v>
      </c>
      <c r="F41" s="25">
        <f t="shared" si="18"/>
        <v>230</v>
      </c>
      <c r="G41" s="25">
        <f t="shared" si="18"/>
        <v>230</v>
      </c>
      <c r="I41" s="32">
        <v>230</v>
      </c>
      <c r="J41" s="32">
        <v>230</v>
      </c>
      <c r="K41" s="32">
        <v>230</v>
      </c>
      <c r="L41" s="29">
        <f t="shared" si="3"/>
        <v>0</v>
      </c>
      <c r="M41" s="29">
        <f t="shared" si="3"/>
        <v>0</v>
      </c>
      <c r="N41" s="29">
        <f t="shared" si="3"/>
        <v>0</v>
      </c>
      <c r="Q41" s="109" t="s">
        <v>44</v>
      </c>
      <c r="R41" s="110" t="s">
        <v>42</v>
      </c>
      <c r="S41" s="110" t="s">
        <v>45</v>
      </c>
      <c r="T41" s="106" t="s">
        <v>9</v>
      </c>
      <c r="U41" s="111">
        <v>230</v>
      </c>
      <c r="V41" s="111">
        <v>230</v>
      </c>
      <c r="W41" s="111">
        <v>230</v>
      </c>
      <c r="X41" s="16" t="b">
        <f t="shared" si="4"/>
        <v>1</v>
      </c>
    </row>
    <row r="42" spans="1:24" s="16" customFormat="1" ht="47.25" hidden="1">
      <c r="A42" s="22" t="s">
        <v>46</v>
      </c>
      <c r="B42" s="23" t="s">
        <v>42</v>
      </c>
      <c r="C42" s="23" t="s">
        <v>47</v>
      </c>
      <c r="D42" s="24" t="s">
        <v>9</v>
      </c>
      <c r="E42" s="25">
        <f>E43</f>
        <v>230</v>
      </c>
      <c r="F42" s="25">
        <f t="shared" si="18"/>
        <v>230</v>
      </c>
      <c r="G42" s="25">
        <f t="shared" si="18"/>
        <v>230</v>
      </c>
      <c r="I42" s="32">
        <v>230</v>
      </c>
      <c r="J42" s="32">
        <v>230</v>
      </c>
      <c r="K42" s="32">
        <v>230</v>
      </c>
      <c r="L42" s="29">
        <f t="shared" si="3"/>
        <v>0</v>
      </c>
      <c r="M42" s="29">
        <f t="shared" si="3"/>
        <v>0</v>
      </c>
      <c r="N42" s="29">
        <f t="shared" si="3"/>
        <v>0</v>
      </c>
      <c r="Q42" s="109" t="s">
        <v>46</v>
      </c>
      <c r="R42" s="110" t="s">
        <v>42</v>
      </c>
      <c r="S42" s="110" t="s">
        <v>47</v>
      </c>
      <c r="T42" s="106" t="s">
        <v>9</v>
      </c>
      <c r="U42" s="111">
        <v>230</v>
      </c>
      <c r="V42" s="111">
        <v>230</v>
      </c>
      <c r="W42" s="111">
        <v>230</v>
      </c>
      <c r="X42" s="16" t="b">
        <f t="shared" si="4"/>
        <v>1</v>
      </c>
    </row>
    <row r="43" spans="1:24" s="16" customFormat="1" ht="47.25" hidden="1">
      <c r="A43" s="31" t="s">
        <v>48</v>
      </c>
      <c r="B43" s="23" t="s">
        <v>42</v>
      </c>
      <c r="C43" s="23" t="s">
        <v>353</v>
      </c>
      <c r="D43" s="24" t="s">
        <v>9</v>
      </c>
      <c r="E43" s="25">
        <f>E44</f>
        <v>230</v>
      </c>
      <c r="F43" s="25">
        <f t="shared" si="18"/>
        <v>230</v>
      </c>
      <c r="G43" s="25">
        <f t="shared" si="18"/>
        <v>230</v>
      </c>
      <c r="I43" s="32">
        <v>230</v>
      </c>
      <c r="J43" s="32">
        <v>230</v>
      </c>
      <c r="K43" s="32">
        <v>230</v>
      </c>
      <c r="L43" s="29">
        <f t="shared" si="3"/>
        <v>0</v>
      </c>
      <c r="M43" s="29">
        <f t="shared" si="3"/>
        <v>0</v>
      </c>
      <c r="N43" s="29">
        <f t="shared" si="3"/>
        <v>0</v>
      </c>
      <c r="Q43" s="112" t="s">
        <v>48</v>
      </c>
      <c r="R43" s="110" t="s">
        <v>42</v>
      </c>
      <c r="S43" s="110" t="s">
        <v>353</v>
      </c>
      <c r="T43" s="106" t="s">
        <v>9</v>
      </c>
      <c r="U43" s="111">
        <v>230</v>
      </c>
      <c r="V43" s="111">
        <v>230</v>
      </c>
      <c r="W43" s="111">
        <v>230</v>
      </c>
      <c r="X43" s="16" t="b">
        <f t="shared" si="4"/>
        <v>1</v>
      </c>
    </row>
    <row r="44" spans="1:24" s="16" customFormat="1" ht="31.5" hidden="1">
      <c r="A44" s="31" t="s">
        <v>28</v>
      </c>
      <c r="B44" s="23" t="s">
        <v>42</v>
      </c>
      <c r="C44" s="23" t="s">
        <v>353</v>
      </c>
      <c r="D44" s="23" t="s">
        <v>29</v>
      </c>
      <c r="E44" s="25">
        <v>230</v>
      </c>
      <c r="F44" s="25">
        <v>230</v>
      </c>
      <c r="G44" s="25">
        <v>230</v>
      </c>
      <c r="I44" s="32">
        <v>230</v>
      </c>
      <c r="J44" s="32">
        <v>230</v>
      </c>
      <c r="K44" s="32">
        <v>230</v>
      </c>
      <c r="L44" s="29">
        <f t="shared" si="3"/>
        <v>0</v>
      </c>
      <c r="M44" s="29">
        <f t="shared" si="3"/>
        <v>0</v>
      </c>
      <c r="N44" s="29">
        <f t="shared" si="3"/>
        <v>0</v>
      </c>
      <c r="Q44" s="112" t="s">
        <v>28</v>
      </c>
      <c r="R44" s="110" t="s">
        <v>42</v>
      </c>
      <c r="S44" s="110" t="s">
        <v>353</v>
      </c>
      <c r="T44" s="110" t="s">
        <v>29</v>
      </c>
      <c r="U44" s="111">
        <v>230</v>
      </c>
      <c r="V44" s="111">
        <v>230</v>
      </c>
      <c r="W44" s="111">
        <v>230</v>
      </c>
      <c r="X44" s="16" t="b">
        <f t="shared" si="4"/>
        <v>1</v>
      </c>
    </row>
    <row r="45" spans="1:24" s="16" customFormat="1" ht="31.5" hidden="1">
      <c r="A45" s="22" t="s">
        <v>49</v>
      </c>
      <c r="B45" s="23" t="s">
        <v>42</v>
      </c>
      <c r="C45" s="23" t="s">
        <v>14</v>
      </c>
      <c r="D45" s="24" t="s">
        <v>9</v>
      </c>
      <c r="E45" s="25">
        <f>E46+E53</f>
        <v>22032.3</v>
      </c>
      <c r="F45" s="25">
        <f t="shared" ref="F45:G45" si="19">F46+F53</f>
        <v>19039</v>
      </c>
      <c r="G45" s="25">
        <f t="shared" si="19"/>
        <v>19053.900000000001</v>
      </c>
      <c r="I45" s="32">
        <v>22032.260050000001</v>
      </c>
      <c r="J45" s="32">
        <v>19038.97105</v>
      </c>
      <c r="K45" s="32">
        <v>19053.891049999998</v>
      </c>
      <c r="L45" s="29">
        <f t="shared" si="3"/>
        <v>-3.9949999998498242E-2</v>
      </c>
      <c r="M45" s="29">
        <f t="shared" si="3"/>
        <v>-2.8949999999895226E-2</v>
      </c>
      <c r="N45" s="29">
        <f t="shared" si="3"/>
        <v>-8.9500000030966476E-3</v>
      </c>
      <c r="Q45" s="109" t="s">
        <v>49</v>
      </c>
      <c r="R45" s="110" t="s">
        <v>42</v>
      </c>
      <c r="S45" s="110" t="s">
        <v>14</v>
      </c>
      <c r="T45" s="106" t="s">
        <v>9</v>
      </c>
      <c r="U45" s="111">
        <v>22032.260050000001</v>
      </c>
      <c r="V45" s="111">
        <v>19038.97105</v>
      </c>
      <c r="W45" s="111">
        <v>19053.891049999998</v>
      </c>
      <c r="X45" s="16" t="b">
        <f t="shared" si="4"/>
        <v>1</v>
      </c>
    </row>
    <row r="46" spans="1:24" s="16" customFormat="1" ht="15.75" hidden="1">
      <c r="A46" s="22" t="s">
        <v>50</v>
      </c>
      <c r="B46" s="23" t="s">
        <v>42</v>
      </c>
      <c r="C46" s="23" t="s">
        <v>51</v>
      </c>
      <c r="D46" s="24" t="s">
        <v>9</v>
      </c>
      <c r="E46" s="25">
        <f>E47+E50</f>
        <v>21032.3</v>
      </c>
      <c r="F46" s="25">
        <f t="shared" ref="F46:G46" si="20">F47+F50</f>
        <v>19039</v>
      </c>
      <c r="G46" s="25">
        <f t="shared" si="20"/>
        <v>19053.900000000001</v>
      </c>
      <c r="I46" s="32">
        <v>21032.260050000001</v>
      </c>
      <c r="J46" s="32">
        <v>19038.97105</v>
      </c>
      <c r="K46" s="32">
        <v>19053.891049999998</v>
      </c>
      <c r="L46" s="29">
        <f t="shared" si="3"/>
        <v>-3.9949999998498242E-2</v>
      </c>
      <c r="M46" s="29">
        <f t="shared" si="3"/>
        <v>-2.8949999999895226E-2</v>
      </c>
      <c r="N46" s="29">
        <f t="shared" si="3"/>
        <v>-8.9500000030966476E-3</v>
      </c>
      <c r="Q46" s="109" t="s">
        <v>50</v>
      </c>
      <c r="R46" s="110" t="s">
        <v>42</v>
      </c>
      <c r="S46" s="110" t="s">
        <v>51</v>
      </c>
      <c r="T46" s="106" t="s">
        <v>9</v>
      </c>
      <c r="U46" s="111">
        <v>21032.260050000001</v>
      </c>
      <c r="V46" s="111">
        <v>19038.97105</v>
      </c>
      <c r="W46" s="111">
        <v>19053.891049999998</v>
      </c>
      <c r="X46" s="16" t="b">
        <f t="shared" si="4"/>
        <v>1</v>
      </c>
    </row>
    <row r="47" spans="1:24" s="16" customFormat="1" ht="63" hidden="1">
      <c r="A47" s="22" t="s">
        <v>52</v>
      </c>
      <c r="B47" s="23" t="s">
        <v>42</v>
      </c>
      <c r="C47" s="23" t="s">
        <v>53</v>
      </c>
      <c r="D47" s="24" t="s">
        <v>9</v>
      </c>
      <c r="E47" s="25">
        <f>E48</f>
        <v>358.7</v>
      </c>
      <c r="F47" s="25">
        <f t="shared" ref="F47:G48" si="21">F48</f>
        <v>373</v>
      </c>
      <c r="G47" s="25">
        <f t="shared" si="21"/>
        <v>387.9</v>
      </c>
      <c r="I47" s="32">
        <v>358.654</v>
      </c>
      <c r="J47" s="32">
        <v>373</v>
      </c>
      <c r="K47" s="32">
        <v>387.92</v>
      </c>
      <c r="L47" s="29">
        <f t="shared" si="3"/>
        <v>-4.5999999999992269E-2</v>
      </c>
      <c r="M47" s="29">
        <f t="shared" si="3"/>
        <v>0</v>
      </c>
      <c r="N47" s="29">
        <f t="shared" si="3"/>
        <v>2.0000000000038654E-2</v>
      </c>
      <c r="Q47" s="109" t="s">
        <v>52</v>
      </c>
      <c r="R47" s="110" t="s">
        <v>42</v>
      </c>
      <c r="S47" s="110" t="s">
        <v>53</v>
      </c>
      <c r="T47" s="106" t="s">
        <v>9</v>
      </c>
      <c r="U47" s="111">
        <v>358.654</v>
      </c>
      <c r="V47" s="111">
        <v>373</v>
      </c>
      <c r="W47" s="111">
        <v>387.92</v>
      </c>
      <c r="X47" s="16" t="b">
        <f t="shared" si="4"/>
        <v>1</v>
      </c>
    </row>
    <row r="48" spans="1:24" s="16" customFormat="1" ht="47.25" hidden="1">
      <c r="A48" s="31" t="s">
        <v>54</v>
      </c>
      <c r="B48" s="23" t="s">
        <v>42</v>
      </c>
      <c r="C48" s="23" t="s">
        <v>354</v>
      </c>
      <c r="D48" s="24" t="s">
        <v>9</v>
      </c>
      <c r="E48" s="25">
        <f>E49</f>
        <v>358.7</v>
      </c>
      <c r="F48" s="25">
        <f t="shared" si="21"/>
        <v>373</v>
      </c>
      <c r="G48" s="25">
        <f t="shared" si="21"/>
        <v>387.9</v>
      </c>
      <c r="I48" s="32">
        <v>358.654</v>
      </c>
      <c r="J48" s="32">
        <v>373</v>
      </c>
      <c r="K48" s="32">
        <v>387.92</v>
      </c>
      <c r="L48" s="29">
        <f t="shared" si="3"/>
        <v>-4.5999999999992269E-2</v>
      </c>
      <c r="M48" s="29">
        <f t="shared" si="3"/>
        <v>0</v>
      </c>
      <c r="N48" s="29">
        <f t="shared" si="3"/>
        <v>2.0000000000038654E-2</v>
      </c>
      <c r="Q48" s="112" t="s">
        <v>54</v>
      </c>
      <c r="R48" s="110" t="s">
        <v>42</v>
      </c>
      <c r="S48" s="110" t="s">
        <v>354</v>
      </c>
      <c r="T48" s="106" t="s">
        <v>9</v>
      </c>
      <c r="U48" s="111">
        <v>358.654</v>
      </c>
      <c r="V48" s="111">
        <v>373</v>
      </c>
      <c r="W48" s="111">
        <v>387.92</v>
      </c>
      <c r="X48" s="16" t="b">
        <f t="shared" si="4"/>
        <v>1</v>
      </c>
    </row>
    <row r="49" spans="1:24" s="16" customFormat="1" ht="31.5" hidden="1">
      <c r="A49" s="31" t="s">
        <v>28</v>
      </c>
      <c r="B49" s="23" t="s">
        <v>42</v>
      </c>
      <c r="C49" s="23" t="s">
        <v>354</v>
      </c>
      <c r="D49" s="23" t="s">
        <v>29</v>
      </c>
      <c r="E49" s="25">
        <v>358.7</v>
      </c>
      <c r="F49" s="25">
        <v>373</v>
      </c>
      <c r="G49" s="25">
        <v>387.9</v>
      </c>
      <c r="I49" s="32">
        <v>358.654</v>
      </c>
      <c r="J49" s="32">
        <v>373</v>
      </c>
      <c r="K49" s="32">
        <v>387.92</v>
      </c>
      <c r="L49" s="29">
        <f t="shared" si="3"/>
        <v>-4.5999999999992269E-2</v>
      </c>
      <c r="M49" s="29">
        <f t="shared" si="3"/>
        <v>0</v>
      </c>
      <c r="N49" s="29">
        <f t="shared" si="3"/>
        <v>2.0000000000038654E-2</v>
      </c>
      <c r="Q49" s="112" t="s">
        <v>28</v>
      </c>
      <c r="R49" s="110" t="s">
        <v>42</v>
      </c>
      <c r="S49" s="110" t="s">
        <v>354</v>
      </c>
      <c r="T49" s="110" t="s">
        <v>29</v>
      </c>
      <c r="U49" s="111">
        <v>358.654</v>
      </c>
      <c r="V49" s="111">
        <v>373</v>
      </c>
      <c r="W49" s="111">
        <v>387.92</v>
      </c>
      <c r="X49" s="16" t="b">
        <f t="shared" si="4"/>
        <v>1</v>
      </c>
    </row>
    <row r="50" spans="1:24" s="16" customFormat="1" ht="47.25" hidden="1">
      <c r="A50" s="22" t="s">
        <v>55</v>
      </c>
      <c r="B50" s="23" t="s">
        <v>42</v>
      </c>
      <c r="C50" s="23" t="s">
        <v>56</v>
      </c>
      <c r="D50" s="24" t="s">
        <v>9</v>
      </c>
      <c r="E50" s="25">
        <f>E51</f>
        <v>20673.599999999999</v>
      </c>
      <c r="F50" s="25">
        <f t="shared" ref="F50:G51" si="22">F51</f>
        <v>18666</v>
      </c>
      <c r="G50" s="25">
        <f t="shared" si="22"/>
        <v>18666</v>
      </c>
      <c r="I50" s="32">
        <v>20673.606049999999</v>
      </c>
      <c r="J50" s="32">
        <v>18665.97105</v>
      </c>
      <c r="K50" s="32">
        <v>18665.97105</v>
      </c>
      <c r="L50" s="29">
        <f t="shared" si="3"/>
        <v>6.0499999999592546E-3</v>
      </c>
      <c r="M50" s="29">
        <f t="shared" si="3"/>
        <v>-2.8949999999895226E-2</v>
      </c>
      <c r="N50" s="29">
        <f t="shared" si="3"/>
        <v>-2.8949999999895226E-2</v>
      </c>
      <c r="Q50" s="109" t="s">
        <v>55</v>
      </c>
      <c r="R50" s="110" t="s">
        <v>42</v>
      </c>
      <c r="S50" s="110" t="s">
        <v>56</v>
      </c>
      <c r="T50" s="106" t="s">
        <v>9</v>
      </c>
      <c r="U50" s="111">
        <v>20673.606049999999</v>
      </c>
      <c r="V50" s="111">
        <v>18665.97105</v>
      </c>
      <c r="W50" s="111">
        <v>18665.97105</v>
      </c>
      <c r="X50" s="16" t="b">
        <f t="shared" si="4"/>
        <v>1</v>
      </c>
    </row>
    <row r="51" spans="1:24" s="16" customFormat="1" ht="31.5" hidden="1">
      <c r="A51" s="31" t="s">
        <v>57</v>
      </c>
      <c r="B51" s="23" t="s">
        <v>42</v>
      </c>
      <c r="C51" s="23" t="s">
        <v>355</v>
      </c>
      <c r="D51" s="24" t="s">
        <v>9</v>
      </c>
      <c r="E51" s="25">
        <f>E52</f>
        <v>20673.599999999999</v>
      </c>
      <c r="F51" s="25">
        <f t="shared" si="22"/>
        <v>18666</v>
      </c>
      <c r="G51" s="25">
        <f t="shared" si="22"/>
        <v>18666</v>
      </c>
      <c r="I51" s="32">
        <v>20673.606049999999</v>
      </c>
      <c r="J51" s="32">
        <v>18665.97105</v>
      </c>
      <c r="K51" s="32">
        <v>18665.97105</v>
      </c>
      <c r="L51" s="29">
        <f t="shared" si="3"/>
        <v>6.0499999999592546E-3</v>
      </c>
      <c r="M51" s="29">
        <f t="shared" si="3"/>
        <v>-2.8949999999895226E-2</v>
      </c>
      <c r="N51" s="29">
        <f t="shared" si="3"/>
        <v>-2.8949999999895226E-2</v>
      </c>
      <c r="Q51" s="112" t="s">
        <v>57</v>
      </c>
      <c r="R51" s="110" t="s">
        <v>42</v>
      </c>
      <c r="S51" s="110" t="s">
        <v>355</v>
      </c>
      <c r="T51" s="106" t="s">
        <v>9</v>
      </c>
      <c r="U51" s="111">
        <v>20673.606049999999</v>
      </c>
      <c r="V51" s="111">
        <v>18665.97105</v>
      </c>
      <c r="W51" s="111">
        <v>18665.97105</v>
      </c>
      <c r="X51" s="16" t="b">
        <f t="shared" si="4"/>
        <v>1</v>
      </c>
    </row>
    <row r="52" spans="1:24" s="16" customFormat="1" ht="31.5" hidden="1">
      <c r="A52" s="31" t="s">
        <v>58</v>
      </c>
      <c r="B52" s="23" t="s">
        <v>42</v>
      </c>
      <c r="C52" s="23" t="s">
        <v>355</v>
      </c>
      <c r="D52" s="23" t="s">
        <v>59</v>
      </c>
      <c r="E52" s="25">
        <v>20673.599999999999</v>
      </c>
      <c r="F52" s="25">
        <v>18666</v>
      </c>
      <c r="G52" s="25">
        <v>18666</v>
      </c>
      <c r="I52" s="32">
        <v>20673.606049999999</v>
      </c>
      <c r="J52" s="32">
        <v>18665.97105</v>
      </c>
      <c r="K52" s="32">
        <v>18665.97105</v>
      </c>
      <c r="L52" s="29">
        <f t="shared" si="3"/>
        <v>6.0499999999592546E-3</v>
      </c>
      <c r="M52" s="29">
        <f t="shared" si="3"/>
        <v>-2.8949999999895226E-2</v>
      </c>
      <c r="N52" s="29">
        <f t="shared" si="3"/>
        <v>-2.8949999999895226E-2</v>
      </c>
      <c r="Q52" s="112" t="s">
        <v>58</v>
      </c>
      <c r="R52" s="110" t="s">
        <v>42</v>
      </c>
      <c r="S52" s="110" t="s">
        <v>355</v>
      </c>
      <c r="T52" s="110" t="s">
        <v>59</v>
      </c>
      <c r="U52" s="111">
        <v>20673.606049999999</v>
      </c>
      <c r="V52" s="111">
        <v>18665.97105</v>
      </c>
      <c r="W52" s="111">
        <v>18665.97105</v>
      </c>
      <c r="X52" s="16" t="b">
        <f t="shared" si="4"/>
        <v>1</v>
      </c>
    </row>
    <row r="53" spans="1:24" s="16" customFormat="1" ht="15.75" hidden="1">
      <c r="A53" s="22" t="s">
        <v>629</v>
      </c>
      <c r="B53" s="23" t="s">
        <v>42</v>
      </c>
      <c r="C53" s="23" t="s">
        <v>590</v>
      </c>
      <c r="D53" s="24" t="s">
        <v>9</v>
      </c>
      <c r="E53" s="25">
        <f>E55</f>
        <v>1000</v>
      </c>
      <c r="F53" s="25">
        <f t="shared" ref="F53:G53" si="23">F55</f>
        <v>0</v>
      </c>
      <c r="G53" s="25">
        <f t="shared" si="23"/>
        <v>0</v>
      </c>
      <c r="I53" s="32">
        <v>1000</v>
      </c>
      <c r="J53" s="32">
        <v>0</v>
      </c>
      <c r="K53" s="32">
        <v>0</v>
      </c>
      <c r="L53" s="29">
        <f t="shared" si="3"/>
        <v>0</v>
      </c>
      <c r="M53" s="29">
        <f t="shared" si="3"/>
        <v>0</v>
      </c>
      <c r="N53" s="29">
        <f t="shared" si="3"/>
        <v>0</v>
      </c>
      <c r="Q53" s="109" t="s">
        <v>629</v>
      </c>
      <c r="R53" s="110" t="s">
        <v>42</v>
      </c>
      <c r="S53" s="110" t="s">
        <v>590</v>
      </c>
      <c r="T53" s="106" t="s">
        <v>9</v>
      </c>
      <c r="U53" s="111">
        <v>1000</v>
      </c>
      <c r="V53" s="111" t="s">
        <v>9</v>
      </c>
      <c r="W53" s="111" t="s">
        <v>9</v>
      </c>
      <c r="X53" s="16" t="b">
        <f t="shared" si="4"/>
        <v>1</v>
      </c>
    </row>
    <row r="54" spans="1:24" s="16" customFormat="1" ht="47.25" hidden="1">
      <c r="A54" s="22" t="s">
        <v>591</v>
      </c>
      <c r="B54" s="23" t="s">
        <v>42</v>
      </c>
      <c r="C54" s="23" t="s">
        <v>592</v>
      </c>
      <c r="D54" s="24" t="s">
        <v>9</v>
      </c>
      <c r="E54" s="25">
        <f>E55</f>
        <v>1000</v>
      </c>
      <c r="F54" s="25">
        <f t="shared" ref="F54:G55" si="24">F55</f>
        <v>0</v>
      </c>
      <c r="G54" s="25">
        <f t="shared" si="24"/>
        <v>0</v>
      </c>
      <c r="I54" s="32">
        <v>1000</v>
      </c>
      <c r="J54" s="32">
        <v>0</v>
      </c>
      <c r="K54" s="32">
        <v>0</v>
      </c>
      <c r="L54" s="29">
        <f t="shared" si="3"/>
        <v>0</v>
      </c>
      <c r="M54" s="29">
        <f t="shared" si="3"/>
        <v>0</v>
      </c>
      <c r="N54" s="29">
        <f t="shared" si="3"/>
        <v>0</v>
      </c>
      <c r="Q54" s="109" t="s">
        <v>591</v>
      </c>
      <c r="R54" s="110" t="s">
        <v>42</v>
      </c>
      <c r="S54" s="110" t="s">
        <v>592</v>
      </c>
      <c r="T54" s="106" t="s">
        <v>9</v>
      </c>
      <c r="U54" s="111">
        <v>1000</v>
      </c>
      <c r="V54" s="111" t="s">
        <v>9</v>
      </c>
      <c r="W54" s="111" t="s">
        <v>9</v>
      </c>
      <c r="X54" s="16" t="b">
        <f t="shared" si="4"/>
        <v>1</v>
      </c>
    </row>
    <row r="55" spans="1:24" s="16" customFormat="1" ht="47.25" hidden="1">
      <c r="A55" s="31" t="s">
        <v>593</v>
      </c>
      <c r="B55" s="23" t="s">
        <v>42</v>
      </c>
      <c r="C55" s="23" t="s">
        <v>594</v>
      </c>
      <c r="D55" s="24" t="s">
        <v>9</v>
      </c>
      <c r="E55" s="25">
        <f>E56</f>
        <v>1000</v>
      </c>
      <c r="F55" s="25">
        <f t="shared" si="24"/>
        <v>0</v>
      </c>
      <c r="G55" s="25">
        <f t="shared" si="24"/>
        <v>0</v>
      </c>
      <c r="I55" s="32">
        <v>1000</v>
      </c>
      <c r="J55" s="32">
        <v>0</v>
      </c>
      <c r="K55" s="32">
        <v>0</v>
      </c>
      <c r="L55" s="29">
        <f t="shared" si="3"/>
        <v>0</v>
      </c>
      <c r="M55" s="29">
        <f t="shared" si="3"/>
        <v>0</v>
      </c>
      <c r="N55" s="29">
        <f t="shared" si="3"/>
        <v>0</v>
      </c>
      <c r="Q55" s="112" t="s">
        <v>593</v>
      </c>
      <c r="R55" s="110" t="s">
        <v>42</v>
      </c>
      <c r="S55" s="110" t="s">
        <v>594</v>
      </c>
      <c r="T55" s="106" t="s">
        <v>9</v>
      </c>
      <c r="U55" s="111">
        <v>1000</v>
      </c>
      <c r="V55" s="111" t="s">
        <v>9</v>
      </c>
      <c r="W55" s="111" t="s">
        <v>9</v>
      </c>
      <c r="X55" s="16" t="b">
        <f t="shared" si="4"/>
        <v>1</v>
      </c>
    </row>
    <row r="56" spans="1:24" s="16" customFormat="1" ht="31.5" hidden="1">
      <c r="A56" s="31" t="s">
        <v>28</v>
      </c>
      <c r="B56" s="23" t="s">
        <v>42</v>
      </c>
      <c r="C56" s="23" t="s">
        <v>594</v>
      </c>
      <c r="D56" s="23" t="s">
        <v>29</v>
      </c>
      <c r="E56" s="25">
        <v>1000</v>
      </c>
      <c r="F56" s="25">
        <v>0</v>
      </c>
      <c r="G56" s="25">
        <v>0</v>
      </c>
      <c r="I56" s="32">
        <v>1000</v>
      </c>
      <c r="J56" s="32">
        <v>0</v>
      </c>
      <c r="K56" s="32">
        <v>0</v>
      </c>
      <c r="L56" s="29">
        <f t="shared" si="3"/>
        <v>0</v>
      </c>
      <c r="M56" s="29">
        <f t="shared" si="3"/>
        <v>0</v>
      </c>
      <c r="N56" s="29">
        <f t="shared" si="3"/>
        <v>0</v>
      </c>
      <c r="Q56" s="112" t="s">
        <v>28</v>
      </c>
      <c r="R56" s="110" t="s">
        <v>42</v>
      </c>
      <c r="S56" s="110" t="s">
        <v>594</v>
      </c>
      <c r="T56" s="110" t="s">
        <v>29</v>
      </c>
      <c r="U56" s="111">
        <v>1000</v>
      </c>
      <c r="V56" s="111" t="s">
        <v>9</v>
      </c>
      <c r="W56" s="111" t="s">
        <v>9</v>
      </c>
      <c r="X56" s="16" t="b">
        <f t="shared" si="4"/>
        <v>1</v>
      </c>
    </row>
    <row r="57" spans="1:24" s="16" customFormat="1" ht="15.75" hidden="1">
      <c r="A57" s="22" t="s">
        <v>62</v>
      </c>
      <c r="B57" s="23" t="s">
        <v>42</v>
      </c>
      <c r="C57" s="23" t="s">
        <v>20</v>
      </c>
      <c r="D57" s="24" t="s">
        <v>9</v>
      </c>
      <c r="E57" s="25">
        <f>E58+E65</f>
        <v>76449.100000000006</v>
      </c>
      <c r="F57" s="25">
        <f>F58+F65</f>
        <v>83419.400000000009</v>
      </c>
      <c r="G57" s="25">
        <f t="shared" ref="G57" si="25">G58+G65</f>
        <v>83419.400000000009</v>
      </c>
      <c r="I57" s="32">
        <v>76449.100980000003</v>
      </c>
      <c r="J57" s="32">
        <v>83419.397979999994</v>
      </c>
      <c r="K57" s="32">
        <v>83419.397979999994</v>
      </c>
      <c r="L57" s="29">
        <f t="shared" si="3"/>
        <v>9.799999970709905E-4</v>
      </c>
      <c r="M57" s="29">
        <f t="shared" si="3"/>
        <v>-2.0200000144541264E-3</v>
      </c>
      <c r="N57" s="29">
        <f t="shared" si="3"/>
        <v>-2.0200000144541264E-3</v>
      </c>
      <c r="Q57" s="109" t="s">
        <v>62</v>
      </c>
      <c r="R57" s="110" t="s">
        <v>42</v>
      </c>
      <c r="S57" s="110" t="s">
        <v>20</v>
      </c>
      <c r="T57" s="106" t="s">
        <v>9</v>
      </c>
      <c r="U57" s="111">
        <v>76449.100980000003</v>
      </c>
      <c r="V57" s="111">
        <v>83419.397979999994</v>
      </c>
      <c r="W57" s="111">
        <v>83419.397979999994</v>
      </c>
      <c r="X57" s="16" t="b">
        <f t="shared" si="4"/>
        <v>1</v>
      </c>
    </row>
    <row r="58" spans="1:24" s="16" customFormat="1" ht="15.75" hidden="1">
      <c r="A58" s="22" t="s">
        <v>63</v>
      </c>
      <c r="B58" s="23" t="s">
        <v>42</v>
      </c>
      <c r="C58" s="23" t="s">
        <v>64</v>
      </c>
      <c r="D58" s="24" t="s">
        <v>9</v>
      </c>
      <c r="E58" s="25">
        <f>E59+E62</f>
        <v>13119.3</v>
      </c>
      <c r="F58" s="25">
        <f t="shared" ref="F58:G58" si="26">F59+F62</f>
        <v>13119.3</v>
      </c>
      <c r="G58" s="25">
        <f t="shared" si="26"/>
        <v>13119.3</v>
      </c>
      <c r="I58" s="32">
        <v>13119.34317</v>
      </c>
      <c r="J58" s="32">
        <v>13119.34317</v>
      </c>
      <c r="K58" s="32">
        <v>13119.34317</v>
      </c>
      <c r="L58" s="29">
        <f t="shared" si="3"/>
        <v>4.3170000000827713E-2</v>
      </c>
      <c r="M58" s="29">
        <f t="shared" si="3"/>
        <v>4.3170000000827713E-2</v>
      </c>
      <c r="N58" s="29">
        <f t="shared" si="3"/>
        <v>4.3170000000827713E-2</v>
      </c>
      <c r="Q58" s="109" t="s">
        <v>63</v>
      </c>
      <c r="R58" s="110" t="s">
        <v>42</v>
      </c>
      <c r="S58" s="110" t="s">
        <v>64</v>
      </c>
      <c r="T58" s="106" t="s">
        <v>9</v>
      </c>
      <c r="U58" s="111">
        <v>13119.34317</v>
      </c>
      <c r="V58" s="111">
        <v>13119.34317</v>
      </c>
      <c r="W58" s="111">
        <v>13119.34317</v>
      </c>
      <c r="X58" s="16" t="b">
        <f t="shared" si="4"/>
        <v>1</v>
      </c>
    </row>
    <row r="59" spans="1:24" s="16" customFormat="1" ht="47.25" hidden="1">
      <c r="A59" s="22" t="s">
        <v>65</v>
      </c>
      <c r="B59" s="23" t="s">
        <v>42</v>
      </c>
      <c r="C59" s="23" t="s">
        <v>66</v>
      </c>
      <c r="D59" s="24" t="s">
        <v>9</v>
      </c>
      <c r="E59" s="25">
        <f>E60</f>
        <v>600</v>
      </c>
      <c r="F59" s="25">
        <f t="shared" ref="F59:G60" si="27">F60</f>
        <v>600</v>
      </c>
      <c r="G59" s="25">
        <f t="shared" si="27"/>
        <v>600</v>
      </c>
      <c r="I59" s="32">
        <v>600</v>
      </c>
      <c r="J59" s="32">
        <v>600</v>
      </c>
      <c r="K59" s="32">
        <v>600</v>
      </c>
      <c r="L59" s="29">
        <f t="shared" si="3"/>
        <v>0</v>
      </c>
      <c r="M59" s="29">
        <f t="shared" si="3"/>
        <v>0</v>
      </c>
      <c r="N59" s="29">
        <f t="shared" si="3"/>
        <v>0</v>
      </c>
      <c r="Q59" s="109" t="s">
        <v>65</v>
      </c>
      <c r="R59" s="110" t="s">
        <v>42</v>
      </c>
      <c r="S59" s="110" t="s">
        <v>66</v>
      </c>
      <c r="T59" s="106" t="s">
        <v>9</v>
      </c>
      <c r="U59" s="111">
        <v>600</v>
      </c>
      <c r="V59" s="111">
        <v>600</v>
      </c>
      <c r="W59" s="111">
        <v>600</v>
      </c>
      <c r="X59" s="16" t="b">
        <f t="shared" si="4"/>
        <v>1</v>
      </c>
    </row>
    <row r="60" spans="1:24" s="16" customFormat="1" ht="47.25" hidden="1">
      <c r="A60" s="31" t="s">
        <v>67</v>
      </c>
      <c r="B60" s="23" t="s">
        <v>42</v>
      </c>
      <c r="C60" s="23" t="s">
        <v>356</v>
      </c>
      <c r="D60" s="24" t="s">
        <v>9</v>
      </c>
      <c r="E60" s="25">
        <f>E61</f>
        <v>600</v>
      </c>
      <c r="F60" s="25">
        <f t="shared" si="27"/>
        <v>600</v>
      </c>
      <c r="G60" s="25">
        <f t="shared" si="27"/>
        <v>600</v>
      </c>
      <c r="I60" s="32">
        <v>600</v>
      </c>
      <c r="J60" s="32">
        <v>600</v>
      </c>
      <c r="K60" s="32">
        <v>600</v>
      </c>
      <c r="L60" s="29">
        <f t="shared" si="3"/>
        <v>0</v>
      </c>
      <c r="M60" s="29">
        <f t="shared" si="3"/>
        <v>0</v>
      </c>
      <c r="N60" s="29">
        <f t="shared" si="3"/>
        <v>0</v>
      </c>
      <c r="Q60" s="112" t="s">
        <v>67</v>
      </c>
      <c r="R60" s="110" t="s">
        <v>42</v>
      </c>
      <c r="S60" s="110" t="s">
        <v>356</v>
      </c>
      <c r="T60" s="106" t="s">
        <v>9</v>
      </c>
      <c r="U60" s="111">
        <v>600</v>
      </c>
      <c r="V60" s="111">
        <v>600</v>
      </c>
      <c r="W60" s="111">
        <v>600</v>
      </c>
      <c r="X60" s="16" t="b">
        <f t="shared" si="4"/>
        <v>1</v>
      </c>
    </row>
    <row r="61" spans="1:24" s="16" customFormat="1" ht="31.5" hidden="1">
      <c r="A61" s="31" t="s">
        <v>28</v>
      </c>
      <c r="B61" s="23" t="s">
        <v>42</v>
      </c>
      <c r="C61" s="23" t="s">
        <v>356</v>
      </c>
      <c r="D61" s="23" t="s">
        <v>29</v>
      </c>
      <c r="E61" s="25">
        <v>600</v>
      </c>
      <c r="F61" s="25">
        <v>600</v>
      </c>
      <c r="G61" s="25">
        <v>600</v>
      </c>
      <c r="I61" s="32">
        <v>600</v>
      </c>
      <c r="J61" s="32">
        <v>600</v>
      </c>
      <c r="K61" s="32">
        <v>600</v>
      </c>
      <c r="L61" s="29">
        <f t="shared" si="3"/>
        <v>0</v>
      </c>
      <c r="M61" s="29">
        <f t="shared" si="3"/>
        <v>0</v>
      </c>
      <c r="N61" s="29">
        <f t="shared" si="3"/>
        <v>0</v>
      </c>
      <c r="Q61" s="112" t="s">
        <v>28</v>
      </c>
      <c r="R61" s="110" t="s">
        <v>42</v>
      </c>
      <c r="S61" s="110" t="s">
        <v>356</v>
      </c>
      <c r="T61" s="110" t="s">
        <v>29</v>
      </c>
      <c r="U61" s="111">
        <v>600</v>
      </c>
      <c r="V61" s="111">
        <v>600</v>
      </c>
      <c r="W61" s="111">
        <v>600</v>
      </c>
      <c r="X61" s="16" t="b">
        <f t="shared" si="4"/>
        <v>1</v>
      </c>
    </row>
    <row r="62" spans="1:24" s="16" customFormat="1" ht="47.25" hidden="1">
      <c r="A62" s="22" t="s">
        <v>55</v>
      </c>
      <c r="B62" s="23" t="s">
        <v>42</v>
      </c>
      <c r="C62" s="23" t="s">
        <v>68</v>
      </c>
      <c r="D62" s="24" t="s">
        <v>9</v>
      </c>
      <c r="E62" s="25">
        <f>E63</f>
        <v>12519.3</v>
      </c>
      <c r="F62" s="25">
        <f t="shared" ref="F62:G63" si="28">F63</f>
        <v>12519.3</v>
      </c>
      <c r="G62" s="25">
        <f t="shared" si="28"/>
        <v>12519.3</v>
      </c>
      <c r="I62" s="32">
        <v>12519.34317</v>
      </c>
      <c r="J62" s="32">
        <v>12519.34317</v>
      </c>
      <c r="K62" s="32">
        <v>12519.34317</v>
      </c>
      <c r="L62" s="29">
        <f t="shared" si="3"/>
        <v>4.3170000000827713E-2</v>
      </c>
      <c r="M62" s="29">
        <f t="shared" si="3"/>
        <v>4.3170000000827713E-2</v>
      </c>
      <c r="N62" s="29">
        <f t="shared" si="3"/>
        <v>4.3170000000827713E-2</v>
      </c>
      <c r="Q62" s="109" t="s">
        <v>55</v>
      </c>
      <c r="R62" s="110" t="s">
        <v>42</v>
      </c>
      <c r="S62" s="110" t="s">
        <v>68</v>
      </c>
      <c r="T62" s="106" t="s">
        <v>9</v>
      </c>
      <c r="U62" s="111">
        <v>12519.34317</v>
      </c>
      <c r="V62" s="111">
        <v>12519.34317</v>
      </c>
      <c r="W62" s="111">
        <v>12519.34317</v>
      </c>
      <c r="X62" s="16" t="b">
        <f t="shared" si="4"/>
        <v>1</v>
      </c>
    </row>
    <row r="63" spans="1:24" s="16" customFormat="1" ht="31.5" hidden="1">
      <c r="A63" s="31" t="s">
        <v>57</v>
      </c>
      <c r="B63" s="23" t="s">
        <v>42</v>
      </c>
      <c r="C63" s="23" t="s">
        <v>357</v>
      </c>
      <c r="D63" s="24" t="s">
        <v>9</v>
      </c>
      <c r="E63" s="25">
        <f>E64</f>
        <v>12519.3</v>
      </c>
      <c r="F63" s="25">
        <f t="shared" si="28"/>
        <v>12519.3</v>
      </c>
      <c r="G63" s="25">
        <f t="shared" si="28"/>
        <v>12519.3</v>
      </c>
      <c r="I63" s="32">
        <v>12519.34317</v>
      </c>
      <c r="J63" s="32">
        <v>12519.34317</v>
      </c>
      <c r="K63" s="32">
        <v>12519.34317</v>
      </c>
      <c r="L63" s="29">
        <f t="shared" si="3"/>
        <v>4.3170000000827713E-2</v>
      </c>
      <c r="M63" s="29">
        <f t="shared" si="3"/>
        <v>4.3170000000827713E-2</v>
      </c>
      <c r="N63" s="29">
        <f t="shared" si="3"/>
        <v>4.3170000000827713E-2</v>
      </c>
      <c r="Q63" s="112" t="s">
        <v>57</v>
      </c>
      <c r="R63" s="110" t="s">
        <v>42</v>
      </c>
      <c r="S63" s="110" t="s">
        <v>357</v>
      </c>
      <c r="T63" s="106" t="s">
        <v>9</v>
      </c>
      <c r="U63" s="111">
        <v>12519.34317</v>
      </c>
      <c r="V63" s="111">
        <v>12519.34317</v>
      </c>
      <c r="W63" s="111">
        <v>12519.34317</v>
      </c>
      <c r="X63" s="16" t="b">
        <f t="shared" si="4"/>
        <v>1</v>
      </c>
    </row>
    <row r="64" spans="1:24" s="16" customFormat="1" ht="31.5" hidden="1">
      <c r="A64" s="31" t="s">
        <v>58</v>
      </c>
      <c r="B64" s="23" t="s">
        <v>42</v>
      </c>
      <c r="C64" s="23" t="s">
        <v>357</v>
      </c>
      <c r="D64" s="23" t="s">
        <v>59</v>
      </c>
      <c r="E64" s="25">
        <v>12519.3</v>
      </c>
      <c r="F64" s="25">
        <v>12519.3</v>
      </c>
      <c r="G64" s="25">
        <v>12519.3</v>
      </c>
      <c r="I64" s="32">
        <v>12519.34317</v>
      </c>
      <c r="J64" s="32">
        <v>12519.34317</v>
      </c>
      <c r="K64" s="32">
        <v>12519.34317</v>
      </c>
      <c r="L64" s="29">
        <f t="shared" si="3"/>
        <v>4.3170000000827713E-2</v>
      </c>
      <c r="M64" s="29">
        <f t="shared" si="3"/>
        <v>4.3170000000827713E-2</v>
      </c>
      <c r="N64" s="29">
        <f t="shared" si="3"/>
        <v>4.3170000000827713E-2</v>
      </c>
      <c r="Q64" s="112" t="s">
        <v>58</v>
      </c>
      <c r="R64" s="110" t="s">
        <v>42</v>
      </c>
      <c r="S64" s="110" t="s">
        <v>357</v>
      </c>
      <c r="T64" s="110" t="s">
        <v>59</v>
      </c>
      <c r="U64" s="111">
        <v>12519.34317</v>
      </c>
      <c r="V64" s="111">
        <v>12519.34317</v>
      </c>
      <c r="W64" s="111">
        <v>12519.34317</v>
      </c>
      <c r="X64" s="16" t="b">
        <f t="shared" si="4"/>
        <v>1</v>
      </c>
    </row>
    <row r="65" spans="1:24" s="16" customFormat="1" ht="15.75" hidden="1">
      <c r="A65" s="22" t="s">
        <v>69</v>
      </c>
      <c r="B65" s="23" t="s">
        <v>42</v>
      </c>
      <c r="C65" s="23" t="s">
        <v>70</v>
      </c>
      <c r="D65" s="24" t="s">
        <v>9</v>
      </c>
      <c r="E65" s="25">
        <f>E66+E69</f>
        <v>63329.8</v>
      </c>
      <c r="F65" s="25">
        <f>F66+F69</f>
        <v>70300.100000000006</v>
      </c>
      <c r="G65" s="25">
        <f t="shared" ref="G65" si="29">G66+G69</f>
        <v>70300.100000000006</v>
      </c>
      <c r="I65" s="32">
        <v>63329.757810000003</v>
      </c>
      <c r="J65" s="32">
        <v>70300.054810000001</v>
      </c>
      <c r="K65" s="32">
        <v>70300.054810000001</v>
      </c>
      <c r="L65" s="29">
        <f t="shared" si="3"/>
        <v>-4.2190000000118744E-2</v>
      </c>
      <c r="M65" s="29">
        <f t="shared" si="3"/>
        <v>-4.5190000004367903E-2</v>
      </c>
      <c r="N65" s="29">
        <f t="shared" si="3"/>
        <v>-4.5190000004367903E-2</v>
      </c>
      <c r="Q65" s="109" t="s">
        <v>69</v>
      </c>
      <c r="R65" s="110" t="s">
        <v>42</v>
      </c>
      <c r="S65" s="110" t="s">
        <v>70</v>
      </c>
      <c r="T65" s="106" t="s">
        <v>9</v>
      </c>
      <c r="U65" s="111">
        <v>63329.757810000003</v>
      </c>
      <c r="V65" s="111">
        <v>70300.054810000001</v>
      </c>
      <c r="W65" s="111">
        <v>70300.054810000001</v>
      </c>
      <c r="X65" s="16" t="b">
        <f t="shared" si="4"/>
        <v>1</v>
      </c>
    </row>
    <row r="66" spans="1:24" s="16" customFormat="1" ht="47.25" hidden="1">
      <c r="A66" s="22" t="s">
        <v>55</v>
      </c>
      <c r="B66" s="23" t="s">
        <v>42</v>
      </c>
      <c r="C66" s="23" t="s">
        <v>71</v>
      </c>
      <c r="D66" s="24" t="s">
        <v>9</v>
      </c>
      <c r="E66" s="25">
        <f>E67</f>
        <v>44585.8</v>
      </c>
      <c r="F66" s="25">
        <f t="shared" ref="F66:G67" si="30">F67</f>
        <v>44486.1</v>
      </c>
      <c r="G66" s="25">
        <f t="shared" si="30"/>
        <v>44486.1</v>
      </c>
      <c r="I66" s="32">
        <v>44585.772929999999</v>
      </c>
      <c r="J66" s="32">
        <v>44486.053930000002</v>
      </c>
      <c r="K66" s="32">
        <v>44486.053930000002</v>
      </c>
      <c r="L66" s="29">
        <f t="shared" si="3"/>
        <v>-2.7070000003732275E-2</v>
      </c>
      <c r="M66" s="29">
        <f t="shared" si="3"/>
        <v>-4.6069999996689148E-2</v>
      </c>
      <c r="N66" s="29">
        <f t="shared" si="3"/>
        <v>-4.6069999996689148E-2</v>
      </c>
      <c r="Q66" s="109" t="s">
        <v>55</v>
      </c>
      <c r="R66" s="110" t="s">
        <v>42</v>
      </c>
      <c r="S66" s="110" t="s">
        <v>71</v>
      </c>
      <c r="T66" s="106" t="s">
        <v>9</v>
      </c>
      <c r="U66" s="111">
        <v>44585.772929999999</v>
      </c>
      <c r="V66" s="111">
        <v>44486.053930000002</v>
      </c>
      <c r="W66" s="111">
        <v>44486.053930000002</v>
      </c>
      <c r="X66" s="16" t="b">
        <f t="shared" si="4"/>
        <v>1</v>
      </c>
    </row>
    <row r="67" spans="1:24" s="16" customFormat="1" ht="31.5" hidden="1">
      <c r="A67" s="31" t="s">
        <v>57</v>
      </c>
      <c r="B67" s="23" t="s">
        <v>42</v>
      </c>
      <c r="C67" s="23" t="s">
        <v>358</v>
      </c>
      <c r="D67" s="24" t="s">
        <v>9</v>
      </c>
      <c r="E67" s="25">
        <f>E68</f>
        <v>44585.8</v>
      </c>
      <c r="F67" s="25">
        <f t="shared" si="30"/>
        <v>44486.1</v>
      </c>
      <c r="G67" s="25">
        <f t="shared" si="30"/>
        <v>44486.1</v>
      </c>
      <c r="I67" s="32">
        <v>44585.772929999999</v>
      </c>
      <c r="J67" s="32">
        <v>44486.053930000002</v>
      </c>
      <c r="K67" s="32">
        <v>44486.053930000002</v>
      </c>
      <c r="L67" s="29">
        <f t="shared" si="3"/>
        <v>-2.7070000003732275E-2</v>
      </c>
      <c r="M67" s="29">
        <f t="shared" si="3"/>
        <v>-4.6069999996689148E-2</v>
      </c>
      <c r="N67" s="29">
        <f t="shared" si="3"/>
        <v>-4.6069999996689148E-2</v>
      </c>
      <c r="Q67" s="112" t="s">
        <v>57</v>
      </c>
      <c r="R67" s="110" t="s">
        <v>42</v>
      </c>
      <c r="S67" s="110" t="s">
        <v>358</v>
      </c>
      <c r="T67" s="106" t="s">
        <v>9</v>
      </c>
      <c r="U67" s="111">
        <v>44585.772929999999</v>
      </c>
      <c r="V67" s="111">
        <v>44486.053930000002</v>
      </c>
      <c r="W67" s="111">
        <v>44486.053930000002</v>
      </c>
      <c r="X67" s="16" t="b">
        <f t="shared" si="4"/>
        <v>1</v>
      </c>
    </row>
    <row r="68" spans="1:24" s="16" customFormat="1" ht="31.5" hidden="1">
      <c r="A68" s="31" t="s">
        <v>58</v>
      </c>
      <c r="B68" s="23" t="s">
        <v>42</v>
      </c>
      <c r="C68" s="23" t="s">
        <v>358</v>
      </c>
      <c r="D68" s="23" t="s">
        <v>59</v>
      </c>
      <c r="E68" s="25">
        <v>44585.8</v>
      </c>
      <c r="F68" s="25">
        <v>44486.1</v>
      </c>
      <c r="G68" s="25">
        <v>44486.1</v>
      </c>
      <c r="I68" s="32">
        <v>44585.772929999999</v>
      </c>
      <c r="J68" s="32">
        <v>44486.053930000002</v>
      </c>
      <c r="K68" s="32">
        <v>44486.053930000002</v>
      </c>
      <c r="L68" s="29">
        <f t="shared" si="3"/>
        <v>-2.7070000003732275E-2</v>
      </c>
      <c r="M68" s="29">
        <f t="shared" si="3"/>
        <v>-4.6069999996689148E-2</v>
      </c>
      <c r="N68" s="29">
        <f t="shared" si="3"/>
        <v>-4.6069999996689148E-2</v>
      </c>
      <c r="Q68" s="112" t="s">
        <v>58</v>
      </c>
      <c r="R68" s="110" t="s">
        <v>42</v>
      </c>
      <c r="S68" s="110" t="s">
        <v>358</v>
      </c>
      <c r="T68" s="110" t="s">
        <v>59</v>
      </c>
      <c r="U68" s="111">
        <v>44585.772929999999</v>
      </c>
      <c r="V68" s="111">
        <v>44486.053930000002</v>
      </c>
      <c r="W68" s="111">
        <v>44486.053930000002</v>
      </c>
      <c r="X68" s="16" t="b">
        <f t="shared" si="4"/>
        <v>1</v>
      </c>
    </row>
    <row r="69" spans="1:24" s="16" customFormat="1" ht="47.25" hidden="1">
      <c r="A69" s="22" t="s">
        <v>60</v>
      </c>
      <c r="B69" s="23" t="s">
        <v>42</v>
      </c>
      <c r="C69" s="23" t="s">
        <v>72</v>
      </c>
      <c r="D69" s="24" t="s">
        <v>9</v>
      </c>
      <c r="E69" s="25">
        <f>E70</f>
        <v>18744</v>
      </c>
      <c r="F69" s="25">
        <f t="shared" ref="F69:G70" si="31">F70</f>
        <v>25814</v>
      </c>
      <c r="G69" s="25">
        <f t="shared" si="31"/>
        <v>25814</v>
      </c>
      <c r="I69" s="32">
        <v>18743.98488</v>
      </c>
      <c r="J69" s="32">
        <v>25814.00088</v>
      </c>
      <c r="K69" s="32">
        <v>25814.00088</v>
      </c>
      <c r="L69" s="29">
        <f t="shared" si="3"/>
        <v>-1.5120000000024447E-2</v>
      </c>
      <c r="M69" s="29">
        <f t="shared" si="3"/>
        <v>8.7999999959720299E-4</v>
      </c>
      <c r="N69" s="29">
        <f t="shared" si="3"/>
        <v>8.7999999959720299E-4</v>
      </c>
      <c r="Q69" s="109" t="s">
        <v>60</v>
      </c>
      <c r="R69" s="110" t="s">
        <v>42</v>
      </c>
      <c r="S69" s="110" t="s">
        <v>72</v>
      </c>
      <c r="T69" s="106" t="s">
        <v>9</v>
      </c>
      <c r="U69" s="111">
        <v>18743.98488</v>
      </c>
      <c r="V69" s="111">
        <v>25814.00088</v>
      </c>
      <c r="W69" s="111">
        <v>25814.00088</v>
      </c>
      <c r="X69" s="16" t="b">
        <f t="shared" si="4"/>
        <v>1</v>
      </c>
    </row>
    <row r="70" spans="1:24" s="16" customFormat="1" ht="31.5" hidden="1">
      <c r="A70" s="31" t="s">
        <v>61</v>
      </c>
      <c r="B70" s="23" t="s">
        <v>42</v>
      </c>
      <c r="C70" s="23" t="s">
        <v>359</v>
      </c>
      <c r="D70" s="24" t="s">
        <v>9</v>
      </c>
      <c r="E70" s="25">
        <f>E71</f>
        <v>18744</v>
      </c>
      <c r="F70" s="25">
        <f t="shared" si="31"/>
        <v>25814</v>
      </c>
      <c r="G70" s="25">
        <f t="shared" si="31"/>
        <v>25814</v>
      </c>
      <c r="I70" s="32">
        <v>18743.98488</v>
      </c>
      <c r="J70" s="32">
        <v>25814.00088</v>
      </c>
      <c r="K70" s="32">
        <v>25814.00088</v>
      </c>
      <c r="L70" s="29">
        <f t="shared" si="3"/>
        <v>-1.5120000000024447E-2</v>
      </c>
      <c r="M70" s="29">
        <f t="shared" si="3"/>
        <v>8.7999999959720299E-4</v>
      </c>
      <c r="N70" s="29">
        <f t="shared" si="3"/>
        <v>8.7999999959720299E-4</v>
      </c>
      <c r="Q70" s="112" t="s">
        <v>61</v>
      </c>
      <c r="R70" s="110" t="s">
        <v>42</v>
      </c>
      <c r="S70" s="110" t="s">
        <v>359</v>
      </c>
      <c r="T70" s="106" t="s">
        <v>9</v>
      </c>
      <c r="U70" s="111">
        <v>18743.98488</v>
      </c>
      <c r="V70" s="111">
        <v>25814.00088</v>
      </c>
      <c r="W70" s="111">
        <v>25814.00088</v>
      </c>
      <c r="X70" s="16" t="b">
        <f t="shared" si="4"/>
        <v>1</v>
      </c>
    </row>
    <row r="71" spans="1:24" s="16" customFormat="1" ht="31.5" hidden="1">
      <c r="A71" s="31" t="s">
        <v>58</v>
      </c>
      <c r="B71" s="23" t="s">
        <v>42</v>
      </c>
      <c r="C71" s="23" t="s">
        <v>359</v>
      </c>
      <c r="D71" s="23" t="s">
        <v>59</v>
      </c>
      <c r="E71" s="25">
        <v>18744</v>
      </c>
      <c r="F71" s="25">
        <v>25814</v>
      </c>
      <c r="G71" s="25">
        <v>25814</v>
      </c>
      <c r="I71" s="32">
        <v>18743.98488</v>
      </c>
      <c r="J71" s="32">
        <v>25814.00088</v>
      </c>
      <c r="K71" s="32">
        <v>25814.00088</v>
      </c>
      <c r="L71" s="29">
        <f t="shared" si="3"/>
        <v>-1.5120000000024447E-2</v>
      </c>
      <c r="M71" s="29">
        <f t="shared" si="3"/>
        <v>8.7999999959720299E-4</v>
      </c>
      <c r="N71" s="29">
        <f t="shared" si="3"/>
        <v>8.7999999959720299E-4</v>
      </c>
      <c r="Q71" s="112" t="s">
        <v>58</v>
      </c>
      <c r="R71" s="110" t="s">
        <v>42</v>
      </c>
      <c r="S71" s="110" t="s">
        <v>359</v>
      </c>
      <c r="T71" s="110" t="s">
        <v>59</v>
      </c>
      <c r="U71" s="111">
        <v>18743.98488</v>
      </c>
      <c r="V71" s="111">
        <v>25814.00088</v>
      </c>
      <c r="W71" s="111">
        <v>25814.00088</v>
      </c>
      <c r="X71" s="16" t="b">
        <f t="shared" si="4"/>
        <v>1</v>
      </c>
    </row>
    <row r="72" spans="1:24" s="16" customFormat="1" ht="31.5" hidden="1">
      <c r="A72" s="22" t="s">
        <v>73</v>
      </c>
      <c r="B72" s="23" t="s">
        <v>42</v>
      </c>
      <c r="C72" s="23" t="s">
        <v>12</v>
      </c>
      <c r="D72" s="24" t="s">
        <v>9</v>
      </c>
      <c r="E72" s="25">
        <f>E73</f>
        <v>492.6</v>
      </c>
      <c r="F72" s="25">
        <f t="shared" ref="F72:G75" si="32">F73</f>
        <v>492.6</v>
      </c>
      <c r="G72" s="25">
        <f t="shared" si="32"/>
        <v>492.6</v>
      </c>
      <c r="I72" s="32">
        <v>492.6</v>
      </c>
      <c r="J72" s="32">
        <v>492.6</v>
      </c>
      <c r="K72" s="32">
        <v>492.6</v>
      </c>
      <c r="L72" s="29">
        <f t="shared" si="3"/>
        <v>0</v>
      </c>
      <c r="M72" s="29">
        <f t="shared" si="3"/>
        <v>0</v>
      </c>
      <c r="N72" s="29">
        <f t="shared" si="3"/>
        <v>0</v>
      </c>
      <c r="Q72" s="109" t="s">
        <v>73</v>
      </c>
      <c r="R72" s="110" t="s">
        <v>42</v>
      </c>
      <c r="S72" s="110" t="s">
        <v>12</v>
      </c>
      <c r="T72" s="106" t="s">
        <v>9</v>
      </c>
      <c r="U72" s="111">
        <v>492.6</v>
      </c>
      <c r="V72" s="111">
        <v>492.6</v>
      </c>
      <c r="W72" s="111">
        <v>492.6</v>
      </c>
      <c r="X72" s="16" t="b">
        <f t="shared" si="4"/>
        <v>1</v>
      </c>
    </row>
    <row r="73" spans="1:24" s="16" customFormat="1" ht="31.5" hidden="1">
      <c r="A73" s="22" t="s">
        <v>74</v>
      </c>
      <c r="B73" s="23" t="s">
        <v>42</v>
      </c>
      <c r="C73" s="23" t="s">
        <v>75</v>
      </c>
      <c r="D73" s="24" t="s">
        <v>9</v>
      </c>
      <c r="E73" s="25">
        <f>E74</f>
        <v>492.6</v>
      </c>
      <c r="F73" s="25">
        <f t="shared" si="32"/>
        <v>492.6</v>
      </c>
      <c r="G73" s="25">
        <f t="shared" si="32"/>
        <v>492.6</v>
      </c>
      <c r="I73" s="32">
        <v>492.6</v>
      </c>
      <c r="J73" s="32">
        <v>492.6</v>
      </c>
      <c r="K73" s="32">
        <v>492.6</v>
      </c>
      <c r="L73" s="29">
        <f t="shared" si="3"/>
        <v>0</v>
      </c>
      <c r="M73" s="29">
        <f t="shared" si="3"/>
        <v>0</v>
      </c>
      <c r="N73" s="29">
        <f t="shared" si="3"/>
        <v>0</v>
      </c>
      <c r="Q73" s="109" t="s">
        <v>74</v>
      </c>
      <c r="R73" s="110" t="s">
        <v>42</v>
      </c>
      <c r="S73" s="110" t="s">
        <v>75</v>
      </c>
      <c r="T73" s="106" t="s">
        <v>9</v>
      </c>
      <c r="U73" s="111">
        <v>492.6</v>
      </c>
      <c r="V73" s="111">
        <v>492.6</v>
      </c>
      <c r="W73" s="111">
        <v>492.6</v>
      </c>
      <c r="X73" s="16" t="b">
        <f t="shared" si="4"/>
        <v>1</v>
      </c>
    </row>
    <row r="74" spans="1:24" s="16" customFormat="1" ht="47.25" hidden="1">
      <c r="A74" s="22" t="s">
        <v>76</v>
      </c>
      <c r="B74" s="23" t="s">
        <v>42</v>
      </c>
      <c r="C74" s="23" t="s">
        <v>77</v>
      </c>
      <c r="D74" s="24" t="s">
        <v>9</v>
      </c>
      <c r="E74" s="25">
        <f>E75</f>
        <v>492.6</v>
      </c>
      <c r="F74" s="25">
        <f t="shared" si="32"/>
        <v>492.6</v>
      </c>
      <c r="G74" s="25">
        <f t="shared" si="32"/>
        <v>492.6</v>
      </c>
      <c r="I74" s="32">
        <v>492.6</v>
      </c>
      <c r="J74" s="32">
        <v>492.6</v>
      </c>
      <c r="K74" s="32">
        <v>492.6</v>
      </c>
      <c r="L74" s="29">
        <f t="shared" si="3"/>
        <v>0</v>
      </c>
      <c r="M74" s="29">
        <f t="shared" si="3"/>
        <v>0</v>
      </c>
      <c r="N74" s="29">
        <f t="shared" si="3"/>
        <v>0</v>
      </c>
      <c r="Q74" s="109" t="s">
        <v>76</v>
      </c>
      <c r="R74" s="110" t="s">
        <v>42</v>
      </c>
      <c r="S74" s="110" t="s">
        <v>77</v>
      </c>
      <c r="T74" s="106" t="s">
        <v>9</v>
      </c>
      <c r="U74" s="111">
        <v>492.6</v>
      </c>
      <c r="V74" s="111">
        <v>492.6</v>
      </c>
      <c r="W74" s="111">
        <v>492.6</v>
      </c>
      <c r="X74" s="16" t="b">
        <f t="shared" ref="X74:X137" si="33">Q74=A74</f>
        <v>1</v>
      </c>
    </row>
    <row r="75" spans="1:24" s="16" customFormat="1" ht="78.75" hidden="1">
      <c r="A75" s="31" t="s">
        <v>453</v>
      </c>
      <c r="B75" s="23" t="s">
        <v>42</v>
      </c>
      <c r="C75" s="23" t="s">
        <v>78</v>
      </c>
      <c r="D75" s="24" t="s">
        <v>9</v>
      </c>
      <c r="E75" s="25">
        <f>E76</f>
        <v>492.6</v>
      </c>
      <c r="F75" s="25">
        <f t="shared" si="32"/>
        <v>492.6</v>
      </c>
      <c r="G75" s="25">
        <f t="shared" si="32"/>
        <v>492.6</v>
      </c>
      <c r="H75" s="16" t="s">
        <v>344</v>
      </c>
      <c r="I75" s="32">
        <v>492.6</v>
      </c>
      <c r="J75" s="32">
        <v>492.6</v>
      </c>
      <c r="K75" s="32">
        <v>492.6</v>
      </c>
      <c r="L75" s="29">
        <f t="shared" si="3"/>
        <v>0</v>
      </c>
      <c r="M75" s="29">
        <f t="shared" si="3"/>
        <v>0</v>
      </c>
      <c r="N75" s="29">
        <f t="shared" si="3"/>
        <v>0</v>
      </c>
      <c r="Q75" s="112" t="s">
        <v>453</v>
      </c>
      <c r="R75" s="110" t="s">
        <v>42</v>
      </c>
      <c r="S75" s="110" t="s">
        <v>78</v>
      </c>
      <c r="T75" s="106" t="s">
        <v>9</v>
      </c>
      <c r="U75" s="111">
        <v>492.6</v>
      </c>
      <c r="V75" s="111">
        <v>492.6</v>
      </c>
      <c r="W75" s="111">
        <v>492.6</v>
      </c>
      <c r="X75" s="16" t="b">
        <f t="shared" si="33"/>
        <v>1</v>
      </c>
    </row>
    <row r="76" spans="1:24" s="16" customFormat="1" ht="31.5" hidden="1">
      <c r="A76" s="31" t="s">
        <v>58</v>
      </c>
      <c r="B76" s="23" t="s">
        <v>42</v>
      </c>
      <c r="C76" s="23" t="s">
        <v>78</v>
      </c>
      <c r="D76" s="23" t="s">
        <v>59</v>
      </c>
      <c r="E76" s="25">
        <v>492.6</v>
      </c>
      <c r="F76" s="25">
        <v>492.6</v>
      </c>
      <c r="G76" s="25">
        <v>492.6</v>
      </c>
      <c r="H76" s="16" t="s">
        <v>344</v>
      </c>
      <c r="I76" s="32">
        <v>492.6</v>
      </c>
      <c r="J76" s="32">
        <v>492.6</v>
      </c>
      <c r="K76" s="32">
        <v>492.6</v>
      </c>
      <c r="L76" s="29">
        <f t="shared" si="3"/>
        <v>0</v>
      </c>
      <c r="M76" s="29">
        <f t="shared" si="3"/>
        <v>0</v>
      </c>
      <c r="N76" s="29">
        <f t="shared" si="3"/>
        <v>0</v>
      </c>
      <c r="Q76" s="112" t="s">
        <v>58</v>
      </c>
      <c r="R76" s="110" t="s">
        <v>42</v>
      </c>
      <c r="S76" s="110" t="s">
        <v>78</v>
      </c>
      <c r="T76" s="110" t="s">
        <v>59</v>
      </c>
      <c r="U76" s="111">
        <v>492.6</v>
      </c>
      <c r="V76" s="111">
        <v>492.6</v>
      </c>
      <c r="W76" s="111">
        <v>492.6</v>
      </c>
      <c r="X76" s="16" t="b">
        <f t="shared" si="33"/>
        <v>1</v>
      </c>
    </row>
    <row r="77" spans="1:24" s="16" customFormat="1" ht="31.5" hidden="1">
      <c r="A77" s="22" t="s">
        <v>454</v>
      </c>
      <c r="B77" s="23" t="s">
        <v>42</v>
      </c>
      <c r="C77" s="23" t="s">
        <v>15</v>
      </c>
      <c r="D77" s="24" t="s">
        <v>9</v>
      </c>
      <c r="E77" s="25">
        <f>E78+E84</f>
        <v>14720.2</v>
      </c>
      <c r="F77" s="25">
        <f>F78+F84</f>
        <v>15008.5</v>
      </c>
      <c r="G77" s="25">
        <f t="shared" ref="G77" si="34">G78+G84</f>
        <v>15262.9</v>
      </c>
      <c r="I77" s="32">
        <v>14720.17416</v>
      </c>
      <c r="J77" s="32">
        <v>15008.570610000001</v>
      </c>
      <c r="K77" s="32">
        <v>15262.951290000001</v>
      </c>
      <c r="L77" s="29">
        <f t="shared" si="3"/>
        <v>-2.584000000024389E-2</v>
      </c>
      <c r="M77" s="29">
        <f t="shared" si="3"/>
        <v>7.061000000066997E-2</v>
      </c>
      <c r="N77" s="29">
        <f t="shared" si="3"/>
        <v>5.1290000001245062E-2</v>
      </c>
      <c r="Q77" s="109" t="s">
        <v>454</v>
      </c>
      <c r="R77" s="110" t="s">
        <v>42</v>
      </c>
      <c r="S77" s="110" t="s">
        <v>15</v>
      </c>
      <c r="T77" s="106" t="s">
        <v>9</v>
      </c>
      <c r="U77" s="111">
        <v>14720.17416</v>
      </c>
      <c r="V77" s="111">
        <v>15008.570610000001</v>
      </c>
      <c r="W77" s="111">
        <v>15262.951290000001</v>
      </c>
      <c r="X77" s="16" t="b">
        <f t="shared" si="33"/>
        <v>1</v>
      </c>
    </row>
    <row r="78" spans="1:24" s="16" customFormat="1" ht="31.5" hidden="1">
      <c r="A78" s="22" t="s">
        <v>79</v>
      </c>
      <c r="B78" s="23" t="s">
        <v>42</v>
      </c>
      <c r="C78" s="23" t="s">
        <v>80</v>
      </c>
      <c r="D78" s="24" t="s">
        <v>9</v>
      </c>
      <c r="E78" s="25">
        <f>E79</f>
        <v>14545.2</v>
      </c>
      <c r="F78" s="25">
        <f t="shared" ref="F78:G79" si="35">F79</f>
        <v>14833.5</v>
      </c>
      <c r="G78" s="25">
        <f t="shared" si="35"/>
        <v>15087.9</v>
      </c>
      <c r="I78" s="32">
        <v>14545.17416</v>
      </c>
      <c r="J78" s="32">
        <v>14833.570610000001</v>
      </c>
      <c r="K78" s="32">
        <v>15087.951290000001</v>
      </c>
      <c r="L78" s="29">
        <f t="shared" si="3"/>
        <v>-2.584000000024389E-2</v>
      </c>
      <c r="M78" s="29">
        <f t="shared" si="3"/>
        <v>7.061000000066997E-2</v>
      </c>
      <c r="N78" s="29">
        <f t="shared" si="3"/>
        <v>5.1290000001245062E-2</v>
      </c>
      <c r="Q78" s="109" t="s">
        <v>79</v>
      </c>
      <c r="R78" s="110" t="s">
        <v>42</v>
      </c>
      <c r="S78" s="110" t="s">
        <v>80</v>
      </c>
      <c r="T78" s="106" t="s">
        <v>9</v>
      </c>
      <c r="U78" s="111">
        <v>14545.17416</v>
      </c>
      <c r="V78" s="111">
        <v>14833.570610000001</v>
      </c>
      <c r="W78" s="111">
        <v>15087.951290000001</v>
      </c>
      <c r="X78" s="16" t="b">
        <f t="shared" si="33"/>
        <v>1</v>
      </c>
    </row>
    <row r="79" spans="1:24" s="16" customFormat="1" ht="31.5" hidden="1">
      <c r="A79" s="22" t="s">
        <v>81</v>
      </c>
      <c r="B79" s="23" t="s">
        <v>42</v>
      </c>
      <c r="C79" s="23" t="s">
        <v>455</v>
      </c>
      <c r="D79" s="24" t="s">
        <v>9</v>
      </c>
      <c r="E79" s="25">
        <f>E80</f>
        <v>14545.2</v>
      </c>
      <c r="F79" s="25">
        <f t="shared" si="35"/>
        <v>14833.5</v>
      </c>
      <c r="G79" s="25">
        <f t="shared" si="35"/>
        <v>15087.9</v>
      </c>
      <c r="I79" s="32">
        <v>14545.17416</v>
      </c>
      <c r="J79" s="32">
        <v>14833.570610000001</v>
      </c>
      <c r="K79" s="32">
        <v>15087.951290000001</v>
      </c>
      <c r="L79" s="29">
        <f t="shared" si="3"/>
        <v>-2.584000000024389E-2</v>
      </c>
      <c r="M79" s="29">
        <f t="shared" si="3"/>
        <v>7.061000000066997E-2</v>
      </c>
      <c r="N79" s="29">
        <f t="shared" si="3"/>
        <v>5.1290000001245062E-2</v>
      </c>
      <c r="Q79" s="109" t="s">
        <v>81</v>
      </c>
      <c r="R79" s="110" t="s">
        <v>42</v>
      </c>
      <c r="S79" s="110" t="s">
        <v>455</v>
      </c>
      <c r="T79" s="106" t="s">
        <v>9</v>
      </c>
      <c r="U79" s="111">
        <v>14545.17416</v>
      </c>
      <c r="V79" s="111">
        <v>14833.570610000001</v>
      </c>
      <c r="W79" s="111">
        <v>15087.951290000001</v>
      </c>
      <c r="X79" s="16" t="b">
        <f t="shared" si="33"/>
        <v>1</v>
      </c>
    </row>
    <row r="80" spans="1:24" s="16" customFormat="1" ht="31.5" hidden="1">
      <c r="A80" s="31" t="s">
        <v>82</v>
      </c>
      <c r="B80" s="23" t="s">
        <v>42</v>
      </c>
      <c r="C80" s="23" t="s">
        <v>360</v>
      </c>
      <c r="D80" s="24" t="s">
        <v>9</v>
      </c>
      <c r="E80" s="25">
        <f>E81+E82+E83</f>
        <v>14545.2</v>
      </c>
      <c r="F80" s="25">
        <f t="shared" ref="F80:G80" si="36">F81+F82+F83</f>
        <v>14833.5</v>
      </c>
      <c r="G80" s="25">
        <f t="shared" si="36"/>
        <v>15087.9</v>
      </c>
      <c r="I80" s="32">
        <v>14545.17416</v>
      </c>
      <c r="J80" s="32">
        <v>14833.570610000001</v>
      </c>
      <c r="K80" s="32">
        <v>15087.951290000001</v>
      </c>
      <c r="L80" s="29">
        <f t="shared" si="3"/>
        <v>-2.584000000024389E-2</v>
      </c>
      <c r="M80" s="29">
        <f t="shared" si="3"/>
        <v>7.061000000066997E-2</v>
      </c>
      <c r="N80" s="29">
        <f t="shared" si="3"/>
        <v>5.1290000001245062E-2</v>
      </c>
      <c r="Q80" s="112" t="s">
        <v>82</v>
      </c>
      <c r="R80" s="110" t="s">
        <v>42</v>
      </c>
      <c r="S80" s="110" t="s">
        <v>360</v>
      </c>
      <c r="T80" s="106" t="s">
        <v>9</v>
      </c>
      <c r="U80" s="111">
        <v>14545.17416</v>
      </c>
      <c r="V80" s="111">
        <v>14833.570610000001</v>
      </c>
      <c r="W80" s="111">
        <v>15087.951290000001</v>
      </c>
      <c r="X80" s="16" t="b">
        <f t="shared" si="33"/>
        <v>1</v>
      </c>
    </row>
    <row r="81" spans="1:24" s="16" customFormat="1" ht="78.75" hidden="1">
      <c r="A81" s="31" t="s">
        <v>26</v>
      </c>
      <c r="B81" s="23" t="s">
        <v>42</v>
      </c>
      <c r="C81" s="23" t="s">
        <v>360</v>
      </c>
      <c r="D81" s="23" t="s">
        <v>27</v>
      </c>
      <c r="E81" s="25">
        <v>5472.8</v>
      </c>
      <c r="F81" s="25">
        <v>5489.6</v>
      </c>
      <c r="G81" s="25">
        <v>5489.6</v>
      </c>
      <c r="I81" s="32">
        <v>5472.7520599999998</v>
      </c>
      <c r="J81" s="32">
        <v>5489.63213</v>
      </c>
      <c r="K81" s="32">
        <v>5489.63213</v>
      </c>
      <c r="L81" s="29">
        <f t="shared" si="3"/>
        <v>-4.7940000000380678E-2</v>
      </c>
      <c r="M81" s="29">
        <f t="shared" si="3"/>
        <v>3.2129999999597203E-2</v>
      </c>
      <c r="N81" s="29">
        <f t="shared" si="3"/>
        <v>3.2129999999597203E-2</v>
      </c>
      <c r="Q81" s="112" t="s">
        <v>26</v>
      </c>
      <c r="R81" s="110" t="s">
        <v>42</v>
      </c>
      <c r="S81" s="110" t="s">
        <v>360</v>
      </c>
      <c r="T81" s="110" t="s">
        <v>27</v>
      </c>
      <c r="U81" s="111">
        <v>5472.7520599999998</v>
      </c>
      <c r="V81" s="111">
        <v>5489.63213</v>
      </c>
      <c r="W81" s="111">
        <v>5489.63213</v>
      </c>
      <c r="X81" s="16" t="b">
        <f t="shared" si="33"/>
        <v>1</v>
      </c>
    </row>
    <row r="82" spans="1:24" s="16" customFormat="1" ht="31.5" hidden="1">
      <c r="A82" s="31" t="s">
        <v>28</v>
      </c>
      <c r="B82" s="23" t="s">
        <v>42</v>
      </c>
      <c r="C82" s="23" t="s">
        <v>360</v>
      </c>
      <c r="D82" s="23" t="s">
        <v>29</v>
      </c>
      <c r="E82" s="25">
        <v>8700.6</v>
      </c>
      <c r="F82" s="25">
        <v>8972.1</v>
      </c>
      <c r="G82" s="25">
        <v>9226.5</v>
      </c>
      <c r="I82" s="32">
        <v>8700.6490599999997</v>
      </c>
      <c r="J82" s="32">
        <v>8972.1654400000007</v>
      </c>
      <c r="K82" s="32">
        <v>9226.5461200000009</v>
      </c>
      <c r="L82" s="29">
        <f t="shared" si="3"/>
        <v>4.9059999999371939E-2</v>
      </c>
      <c r="M82" s="29">
        <f t="shared" si="3"/>
        <v>6.5440000000307919E-2</v>
      </c>
      <c r="N82" s="29">
        <f t="shared" si="3"/>
        <v>4.612000000088301E-2</v>
      </c>
      <c r="Q82" s="112" t="s">
        <v>28</v>
      </c>
      <c r="R82" s="110" t="s">
        <v>42</v>
      </c>
      <c r="S82" s="110" t="s">
        <v>360</v>
      </c>
      <c r="T82" s="110" t="s">
        <v>29</v>
      </c>
      <c r="U82" s="111">
        <v>8700.6490599999997</v>
      </c>
      <c r="V82" s="111">
        <v>8972.1654400000007</v>
      </c>
      <c r="W82" s="111">
        <v>9226.5461200000009</v>
      </c>
      <c r="X82" s="16" t="b">
        <f t="shared" si="33"/>
        <v>1</v>
      </c>
    </row>
    <row r="83" spans="1:24" s="16" customFormat="1" ht="22.5" hidden="1">
      <c r="A83" s="31" t="s">
        <v>32</v>
      </c>
      <c r="B83" s="23" t="s">
        <v>42</v>
      </c>
      <c r="C83" s="23" t="s">
        <v>360</v>
      </c>
      <c r="D83" s="23" t="s">
        <v>33</v>
      </c>
      <c r="E83" s="25">
        <v>371.8</v>
      </c>
      <c r="F83" s="25">
        <v>371.8</v>
      </c>
      <c r="G83" s="25">
        <v>371.8</v>
      </c>
      <c r="I83" s="32">
        <v>371.77303999999998</v>
      </c>
      <c r="J83" s="32">
        <v>371.77303999999998</v>
      </c>
      <c r="K83" s="32">
        <v>371.77303999999998</v>
      </c>
      <c r="L83" s="29">
        <f t="shared" si="3"/>
        <v>-2.6960000000030959E-2</v>
      </c>
      <c r="M83" s="29">
        <f t="shared" si="3"/>
        <v>-2.6960000000030959E-2</v>
      </c>
      <c r="N83" s="29">
        <f t="shared" si="3"/>
        <v>-2.6960000000030959E-2</v>
      </c>
      <c r="Q83" s="112" t="s">
        <v>32</v>
      </c>
      <c r="R83" s="110" t="s">
        <v>42</v>
      </c>
      <c r="S83" s="110" t="s">
        <v>360</v>
      </c>
      <c r="T83" s="110" t="s">
        <v>33</v>
      </c>
      <c r="U83" s="111">
        <v>371.77303999999998</v>
      </c>
      <c r="V83" s="111">
        <v>371.77303999999998</v>
      </c>
      <c r="W83" s="111">
        <v>371.77303999999998</v>
      </c>
      <c r="X83" s="16" t="b">
        <f t="shared" si="33"/>
        <v>1</v>
      </c>
    </row>
    <row r="84" spans="1:24" s="16" customFormat="1" ht="31.5" hidden="1">
      <c r="A84" s="22" t="s">
        <v>74</v>
      </c>
      <c r="B84" s="23" t="s">
        <v>42</v>
      </c>
      <c r="C84" s="23" t="s">
        <v>497</v>
      </c>
      <c r="D84" s="24" t="s">
        <v>9</v>
      </c>
      <c r="E84" s="25">
        <f>E85</f>
        <v>175</v>
      </c>
      <c r="F84" s="25">
        <f t="shared" ref="F84:G86" si="37">F85</f>
        <v>175</v>
      </c>
      <c r="G84" s="25">
        <f t="shared" si="37"/>
        <v>175</v>
      </c>
      <c r="I84" s="32">
        <v>175</v>
      </c>
      <c r="J84" s="32">
        <v>175</v>
      </c>
      <c r="K84" s="32">
        <v>175</v>
      </c>
      <c r="L84" s="29">
        <f t="shared" si="3"/>
        <v>0</v>
      </c>
      <c r="M84" s="29">
        <f t="shared" si="3"/>
        <v>0</v>
      </c>
      <c r="N84" s="29">
        <f t="shared" si="3"/>
        <v>0</v>
      </c>
      <c r="Q84" s="109" t="s">
        <v>74</v>
      </c>
      <c r="R84" s="110" t="s">
        <v>42</v>
      </c>
      <c r="S84" s="110" t="s">
        <v>497</v>
      </c>
      <c r="T84" s="106" t="s">
        <v>9</v>
      </c>
      <c r="U84" s="111">
        <v>175</v>
      </c>
      <c r="V84" s="111">
        <v>175</v>
      </c>
      <c r="W84" s="111">
        <v>175</v>
      </c>
      <c r="X84" s="16" t="b">
        <f t="shared" si="33"/>
        <v>1</v>
      </c>
    </row>
    <row r="85" spans="1:24" s="16" customFormat="1" ht="47.25" hidden="1">
      <c r="A85" s="22" t="s">
        <v>76</v>
      </c>
      <c r="B85" s="23" t="s">
        <v>42</v>
      </c>
      <c r="C85" s="23" t="s">
        <v>498</v>
      </c>
      <c r="D85" s="24" t="s">
        <v>9</v>
      </c>
      <c r="E85" s="25">
        <f>E86</f>
        <v>175</v>
      </c>
      <c r="F85" s="25">
        <f t="shared" si="37"/>
        <v>175</v>
      </c>
      <c r="G85" s="25">
        <f t="shared" si="37"/>
        <v>175</v>
      </c>
      <c r="I85" s="32">
        <v>175</v>
      </c>
      <c r="J85" s="32">
        <v>175</v>
      </c>
      <c r="K85" s="32">
        <v>175</v>
      </c>
      <c r="L85" s="29">
        <f t="shared" si="3"/>
        <v>0</v>
      </c>
      <c r="M85" s="29">
        <f t="shared" si="3"/>
        <v>0</v>
      </c>
      <c r="N85" s="29">
        <f t="shared" si="3"/>
        <v>0</v>
      </c>
      <c r="Q85" s="109" t="s">
        <v>76</v>
      </c>
      <c r="R85" s="110" t="s">
        <v>42</v>
      </c>
      <c r="S85" s="110" t="s">
        <v>498</v>
      </c>
      <c r="T85" s="106" t="s">
        <v>9</v>
      </c>
      <c r="U85" s="111">
        <v>175</v>
      </c>
      <c r="V85" s="111">
        <v>175</v>
      </c>
      <c r="W85" s="111">
        <v>175</v>
      </c>
      <c r="X85" s="16" t="b">
        <f t="shared" si="33"/>
        <v>1</v>
      </c>
    </row>
    <row r="86" spans="1:24" s="16" customFormat="1" ht="78.75" hidden="1">
      <c r="A86" s="31" t="s">
        <v>595</v>
      </c>
      <c r="B86" s="23" t="s">
        <v>42</v>
      </c>
      <c r="C86" s="23" t="s">
        <v>513</v>
      </c>
      <c r="D86" s="24" t="s">
        <v>9</v>
      </c>
      <c r="E86" s="25">
        <f>E87</f>
        <v>175</v>
      </c>
      <c r="F86" s="25">
        <f t="shared" si="37"/>
        <v>175</v>
      </c>
      <c r="G86" s="25">
        <f t="shared" si="37"/>
        <v>175</v>
      </c>
      <c r="H86" s="16" t="s">
        <v>344</v>
      </c>
      <c r="I86" s="32">
        <v>175</v>
      </c>
      <c r="J86" s="32">
        <v>175</v>
      </c>
      <c r="K86" s="32">
        <v>175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Q86" s="112" t="s">
        <v>595</v>
      </c>
      <c r="R86" s="110" t="s">
        <v>42</v>
      </c>
      <c r="S86" s="110" t="s">
        <v>513</v>
      </c>
      <c r="T86" s="106" t="s">
        <v>9</v>
      </c>
      <c r="U86" s="111">
        <v>175</v>
      </c>
      <c r="V86" s="111">
        <v>175</v>
      </c>
      <c r="W86" s="111">
        <v>175</v>
      </c>
      <c r="X86" s="16" t="b">
        <f t="shared" si="33"/>
        <v>1</v>
      </c>
    </row>
    <row r="87" spans="1:24" s="16" customFormat="1" ht="78.75" hidden="1">
      <c r="A87" s="31" t="s">
        <v>26</v>
      </c>
      <c r="B87" s="23" t="s">
        <v>42</v>
      </c>
      <c r="C87" s="23" t="s">
        <v>513</v>
      </c>
      <c r="D87" s="23" t="s">
        <v>27</v>
      </c>
      <c r="E87" s="25">
        <v>175</v>
      </c>
      <c r="F87" s="25">
        <v>175</v>
      </c>
      <c r="G87" s="25">
        <v>175</v>
      </c>
      <c r="H87" s="16" t="s">
        <v>344</v>
      </c>
      <c r="I87" s="32">
        <v>175</v>
      </c>
      <c r="J87" s="32">
        <v>175</v>
      </c>
      <c r="K87" s="32">
        <v>175</v>
      </c>
      <c r="L87" s="29">
        <f t="shared" si="3"/>
        <v>0</v>
      </c>
      <c r="M87" s="29">
        <f t="shared" si="3"/>
        <v>0</v>
      </c>
      <c r="N87" s="29">
        <f t="shared" si="3"/>
        <v>0</v>
      </c>
      <c r="Q87" s="112" t="s">
        <v>26</v>
      </c>
      <c r="R87" s="110" t="s">
        <v>42</v>
      </c>
      <c r="S87" s="110" t="s">
        <v>513</v>
      </c>
      <c r="T87" s="110" t="s">
        <v>27</v>
      </c>
      <c r="U87" s="111">
        <v>175</v>
      </c>
      <c r="V87" s="111">
        <v>175</v>
      </c>
      <c r="W87" s="111">
        <v>175</v>
      </c>
      <c r="X87" s="16" t="b">
        <f t="shared" si="33"/>
        <v>1</v>
      </c>
    </row>
    <row r="88" spans="1:24" s="16" customFormat="1" ht="31.5" hidden="1">
      <c r="A88" s="22" t="s">
        <v>83</v>
      </c>
      <c r="B88" s="23" t="s">
        <v>42</v>
      </c>
      <c r="C88" s="23" t="s">
        <v>84</v>
      </c>
      <c r="D88" s="24" t="s">
        <v>9</v>
      </c>
      <c r="E88" s="25">
        <f>E89</f>
        <v>1933</v>
      </c>
      <c r="F88" s="25">
        <f t="shared" ref="F88:G88" si="38">F89</f>
        <v>1933</v>
      </c>
      <c r="G88" s="25">
        <f t="shared" si="38"/>
        <v>1933</v>
      </c>
      <c r="I88" s="32">
        <v>1933</v>
      </c>
      <c r="J88" s="32">
        <v>1933</v>
      </c>
      <c r="K88" s="32">
        <v>1933</v>
      </c>
      <c r="L88" s="29">
        <f t="shared" si="3"/>
        <v>0</v>
      </c>
      <c r="M88" s="29">
        <f t="shared" si="3"/>
        <v>0</v>
      </c>
      <c r="N88" s="29">
        <f t="shared" si="3"/>
        <v>0</v>
      </c>
      <c r="Q88" s="109" t="s">
        <v>83</v>
      </c>
      <c r="R88" s="110" t="s">
        <v>42</v>
      </c>
      <c r="S88" s="110" t="s">
        <v>84</v>
      </c>
      <c r="T88" s="106" t="s">
        <v>9</v>
      </c>
      <c r="U88" s="111">
        <v>1933</v>
      </c>
      <c r="V88" s="111">
        <v>1933</v>
      </c>
      <c r="W88" s="111">
        <v>1933</v>
      </c>
      <c r="X88" s="16" t="b">
        <f t="shared" si="33"/>
        <v>1</v>
      </c>
    </row>
    <row r="89" spans="1:24" s="16" customFormat="1" ht="31.5" hidden="1">
      <c r="A89" s="22" t="s">
        <v>85</v>
      </c>
      <c r="B89" s="23" t="s">
        <v>42</v>
      </c>
      <c r="C89" s="23" t="s">
        <v>86</v>
      </c>
      <c r="D89" s="24" t="s">
        <v>9</v>
      </c>
      <c r="E89" s="25">
        <f>E90+E93</f>
        <v>1933</v>
      </c>
      <c r="F89" s="25">
        <f t="shared" ref="F89:G89" si="39">F90+F93</f>
        <v>1933</v>
      </c>
      <c r="G89" s="25">
        <f t="shared" si="39"/>
        <v>1933</v>
      </c>
      <c r="I89" s="32">
        <v>1933</v>
      </c>
      <c r="J89" s="32">
        <v>1933</v>
      </c>
      <c r="K89" s="32">
        <v>1933</v>
      </c>
      <c r="L89" s="29">
        <f t="shared" si="3"/>
        <v>0</v>
      </c>
      <c r="M89" s="29">
        <f t="shared" si="3"/>
        <v>0</v>
      </c>
      <c r="N89" s="29">
        <f t="shared" si="3"/>
        <v>0</v>
      </c>
      <c r="Q89" s="109" t="s">
        <v>85</v>
      </c>
      <c r="R89" s="110" t="s">
        <v>42</v>
      </c>
      <c r="S89" s="110" t="s">
        <v>86</v>
      </c>
      <c r="T89" s="106" t="s">
        <v>9</v>
      </c>
      <c r="U89" s="111">
        <v>1933</v>
      </c>
      <c r="V89" s="111">
        <v>1933</v>
      </c>
      <c r="W89" s="111">
        <v>1933</v>
      </c>
      <c r="X89" s="16" t="b">
        <f t="shared" si="33"/>
        <v>1</v>
      </c>
    </row>
    <row r="90" spans="1:24" s="16" customFormat="1" ht="31.5" hidden="1">
      <c r="A90" s="22" t="s">
        <v>456</v>
      </c>
      <c r="B90" s="23" t="s">
        <v>42</v>
      </c>
      <c r="C90" s="23" t="s">
        <v>87</v>
      </c>
      <c r="D90" s="24" t="s">
        <v>9</v>
      </c>
      <c r="E90" s="25">
        <f>E91</f>
        <v>1183</v>
      </c>
      <c r="F90" s="25">
        <f t="shared" ref="F90:G91" si="40">F91</f>
        <v>1183</v>
      </c>
      <c r="G90" s="25">
        <f t="shared" si="40"/>
        <v>1183</v>
      </c>
      <c r="I90" s="32">
        <v>1183</v>
      </c>
      <c r="J90" s="32">
        <v>1183</v>
      </c>
      <c r="K90" s="32">
        <v>1183</v>
      </c>
      <c r="L90" s="29">
        <f t="shared" si="3"/>
        <v>0</v>
      </c>
      <c r="M90" s="29">
        <f t="shared" si="3"/>
        <v>0</v>
      </c>
      <c r="N90" s="29">
        <f t="shared" si="3"/>
        <v>0</v>
      </c>
      <c r="Q90" s="109" t="s">
        <v>456</v>
      </c>
      <c r="R90" s="110" t="s">
        <v>42</v>
      </c>
      <c r="S90" s="110" t="s">
        <v>87</v>
      </c>
      <c r="T90" s="106" t="s">
        <v>9</v>
      </c>
      <c r="U90" s="111">
        <v>1183</v>
      </c>
      <c r="V90" s="111">
        <v>1183</v>
      </c>
      <c r="W90" s="111">
        <v>1183</v>
      </c>
      <c r="X90" s="16" t="b">
        <f t="shared" si="33"/>
        <v>1</v>
      </c>
    </row>
    <row r="91" spans="1:24" s="16" customFormat="1" ht="31.5" hidden="1">
      <c r="A91" s="31" t="s">
        <v>88</v>
      </c>
      <c r="B91" s="23" t="s">
        <v>42</v>
      </c>
      <c r="C91" s="23" t="s">
        <v>362</v>
      </c>
      <c r="D91" s="24" t="s">
        <v>9</v>
      </c>
      <c r="E91" s="25">
        <f>E92</f>
        <v>1183</v>
      </c>
      <c r="F91" s="25">
        <f t="shared" si="40"/>
        <v>1183</v>
      </c>
      <c r="G91" s="25">
        <f t="shared" si="40"/>
        <v>1183</v>
      </c>
      <c r="I91" s="32">
        <v>1183</v>
      </c>
      <c r="J91" s="32">
        <v>1183</v>
      </c>
      <c r="K91" s="32">
        <v>1183</v>
      </c>
      <c r="L91" s="29">
        <f t="shared" si="3"/>
        <v>0</v>
      </c>
      <c r="M91" s="29">
        <f t="shared" si="3"/>
        <v>0</v>
      </c>
      <c r="N91" s="29">
        <f t="shared" si="3"/>
        <v>0</v>
      </c>
      <c r="Q91" s="112" t="s">
        <v>88</v>
      </c>
      <c r="R91" s="110" t="s">
        <v>42</v>
      </c>
      <c r="S91" s="110" t="s">
        <v>362</v>
      </c>
      <c r="T91" s="106" t="s">
        <v>9</v>
      </c>
      <c r="U91" s="111">
        <v>1183</v>
      </c>
      <c r="V91" s="111">
        <v>1183</v>
      </c>
      <c r="W91" s="111">
        <v>1183</v>
      </c>
      <c r="X91" s="16" t="b">
        <f t="shared" si="33"/>
        <v>1</v>
      </c>
    </row>
    <row r="92" spans="1:24" s="16" customFormat="1" ht="31.5" hidden="1">
      <c r="A92" s="31" t="s">
        <v>28</v>
      </c>
      <c r="B92" s="23" t="s">
        <v>42</v>
      </c>
      <c r="C92" s="23" t="s">
        <v>362</v>
      </c>
      <c r="D92" s="23" t="s">
        <v>29</v>
      </c>
      <c r="E92" s="25">
        <v>1183</v>
      </c>
      <c r="F92" s="25">
        <v>1183</v>
      </c>
      <c r="G92" s="25">
        <v>1183</v>
      </c>
      <c r="I92" s="32">
        <v>1183</v>
      </c>
      <c r="J92" s="32">
        <v>1183</v>
      </c>
      <c r="K92" s="32">
        <v>1183</v>
      </c>
      <c r="L92" s="29">
        <f t="shared" si="3"/>
        <v>0</v>
      </c>
      <c r="M92" s="29">
        <f t="shared" si="3"/>
        <v>0</v>
      </c>
      <c r="N92" s="29">
        <f t="shared" si="3"/>
        <v>0</v>
      </c>
      <c r="Q92" s="112" t="s">
        <v>28</v>
      </c>
      <c r="R92" s="110" t="s">
        <v>42</v>
      </c>
      <c r="S92" s="110" t="s">
        <v>362</v>
      </c>
      <c r="T92" s="110" t="s">
        <v>29</v>
      </c>
      <c r="U92" s="111">
        <v>1183</v>
      </c>
      <c r="V92" s="111">
        <v>1183</v>
      </c>
      <c r="W92" s="111">
        <v>1183</v>
      </c>
      <c r="X92" s="16" t="b">
        <f t="shared" si="33"/>
        <v>1</v>
      </c>
    </row>
    <row r="93" spans="1:24" s="16" customFormat="1" ht="94.5" hidden="1">
      <c r="A93" s="22" t="s">
        <v>89</v>
      </c>
      <c r="B93" s="23" t="s">
        <v>42</v>
      </c>
      <c r="C93" s="23" t="s">
        <v>90</v>
      </c>
      <c r="D93" s="24" t="s">
        <v>9</v>
      </c>
      <c r="E93" s="25">
        <f>E94</f>
        <v>750</v>
      </c>
      <c r="F93" s="25">
        <f t="shared" ref="F93:G93" si="41">F94</f>
        <v>750</v>
      </c>
      <c r="G93" s="25">
        <f t="shared" si="41"/>
        <v>750</v>
      </c>
      <c r="I93" s="32">
        <v>750</v>
      </c>
      <c r="J93" s="32">
        <v>750</v>
      </c>
      <c r="K93" s="32">
        <v>750</v>
      </c>
      <c r="L93" s="29">
        <f t="shared" si="3"/>
        <v>0</v>
      </c>
      <c r="M93" s="29">
        <f t="shared" si="3"/>
        <v>0</v>
      </c>
      <c r="N93" s="29">
        <f t="shared" si="3"/>
        <v>0</v>
      </c>
      <c r="Q93" s="109" t="s">
        <v>89</v>
      </c>
      <c r="R93" s="110" t="s">
        <v>42</v>
      </c>
      <c r="S93" s="110" t="s">
        <v>90</v>
      </c>
      <c r="T93" s="106" t="s">
        <v>9</v>
      </c>
      <c r="U93" s="111">
        <v>750</v>
      </c>
      <c r="V93" s="111">
        <v>750</v>
      </c>
      <c r="W93" s="111">
        <v>750</v>
      </c>
      <c r="X93" s="16" t="b">
        <f t="shared" si="33"/>
        <v>1</v>
      </c>
    </row>
    <row r="94" spans="1:24" s="16" customFormat="1" ht="78.75" hidden="1">
      <c r="A94" s="31" t="s">
        <v>91</v>
      </c>
      <c r="B94" s="23" t="s">
        <v>42</v>
      </c>
      <c r="C94" s="23" t="s">
        <v>363</v>
      </c>
      <c r="D94" s="24" t="s">
        <v>9</v>
      </c>
      <c r="E94" s="25">
        <f>E95+E96</f>
        <v>750</v>
      </c>
      <c r="F94" s="25">
        <f t="shared" ref="F94:G94" si="42">F95+F96</f>
        <v>750</v>
      </c>
      <c r="G94" s="25">
        <f t="shared" si="42"/>
        <v>750</v>
      </c>
      <c r="I94" s="32">
        <v>750</v>
      </c>
      <c r="J94" s="32">
        <v>750</v>
      </c>
      <c r="K94" s="32">
        <v>750</v>
      </c>
      <c r="L94" s="29">
        <f t="shared" si="3"/>
        <v>0</v>
      </c>
      <c r="M94" s="29">
        <f t="shared" si="3"/>
        <v>0</v>
      </c>
      <c r="N94" s="29">
        <f t="shared" si="3"/>
        <v>0</v>
      </c>
      <c r="Q94" s="112" t="s">
        <v>91</v>
      </c>
      <c r="R94" s="110" t="s">
        <v>42</v>
      </c>
      <c r="S94" s="110" t="s">
        <v>363</v>
      </c>
      <c r="T94" s="106" t="s">
        <v>9</v>
      </c>
      <c r="U94" s="111">
        <v>750</v>
      </c>
      <c r="V94" s="111">
        <v>750</v>
      </c>
      <c r="W94" s="111">
        <v>750</v>
      </c>
      <c r="X94" s="16" t="b">
        <f t="shared" si="33"/>
        <v>1</v>
      </c>
    </row>
    <row r="95" spans="1:24" s="16" customFormat="1" ht="78.75" hidden="1">
      <c r="A95" s="31" t="s">
        <v>26</v>
      </c>
      <c r="B95" s="23" t="s">
        <v>42</v>
      </c>
      <c r="C95" s="23" t="s">
        <v>363</v>
      </c>
      <c r="D95" s="23" t="s">
        <v>27</v>
      </c>
      <c r="E95" s="25">
        <v>670</v>
      </c>
      <c r="F95" s="25">
        <v>670</v>
      </c>
      <c r="G95" s="25">
        <v>670</v>
      </c>
      <c r="I95" s="32">
        <v>670</v>
      </c>
      <c r="J95" s="32">
        <v>670</v>
      </c>
      <c r="K95" s="32">
        <v>670</v>
      </c>
      <c r="L95" s="29">
        <f t="shared" si="3"/>
        <v>0</v>
      </c>
      <c r="M95" s="29">
        <f t="shared" si="3"/>
        <v>0</v>
      </c>
      <c r="N95" s="29">
        <f t="shared" si="3"/>
        <v>0</v>
      </c>
      <c r="Q95" s="112" t="s">
        <v>26</v>
      </c>
      <c r="R95" s="110" t="s">
        <v>42</v>
      </c>
      <c r="S95" s="110" t="s">
        <v>363</v>
      </c>
      <c r="T95" s="110" t="s">
        <v>27</v>
      </c>
      <c r="U95" s="111">
        <v>670</v>
      </c>
      <c r="V95" s="111">
        <v>670</v>
      </c>
      <c r="W95" s="111">
        <v>670</v>
      </c>
      <c r="X95" s="16" t="b">
        <f t="shared" si="33"/>
        <v>1</v>
      </c>
    </row>
    <row r="96" spans="1:24" s="16" customFormat="1" ht="31.5" hidden="1">
      <c r="A96" s="31" t="s">
        <v>28</v>
      </c>
      <c r="B96" s="23" t="s">
        <v>42</v>
      </c>
      <c r="C96" s="23" t="s">
        <v>363</v>
      </c>
      <c r="D96" s="23" t="s">
        <v>29</v>
      </c>
      <c r="E96" s="25">
        <v>80</v>
      </c>
      <c r="F96" s="25">
        <v>80</v>
      </c>
      <c r="G96" s="25">
        <v>80</v>
      </c>
      <c r="I96" s="32">
        <v>80</v>
      </c>
      <c r="J96" s="32">
        <v>80</v>
      </c>
      <c r="K96" s="32">
        <v>80</v>
      </c>
      <c r="L96" s="29">
        <f t="shared" si="3"/>
        <v>0</v>
      </c>
      <c r="M96" s="29">
        <f t="shared" si="3"/>
        <v>0</v>
      </c>
      <c r="N96" s="29">
        <f t="shared" si="3"/>
        <v>0</v>
      </c>
      <c r="Q96" s="112" t="s">
        <v>28</v>
      </c>
      <c r="R96" s="110" t="s">
        <v>42</v>
      </c>
      <c r="S96" s="110" t="s">
        <v>363</v>
      </c>
      <c r="T96" s="110" t="s">
        <v>29</v>
      </c>
      <c r="U96" s="111">
        <v>80</v>
      </c>
      <c r="V96" s="111">
        <v>80</v>
      </c>
      <c r="W96" s="111">
        <v>80</v>
      </c>
      <c r="X96" s="16" t="b">
        <f t="shared" si="33"/>
        <v>1</v>
      </c>
    </row>
    <row r="97" spans="1:24" s="16" customFormat="1" ht="15.75" hidden="1">
      <c r="A97" s="22" t="s">
        <v>92</v>
      </c>
      <c r="B97" s="23" t="s">
        <v>42</v>
      </c>
      <c r="C97" s="23" t="s">
        <v>93</v>
      </c>
      <c r="D97" s="24" t="s">
        <v>9</v>
      </c>
      <c r="E97" s="25">
        <f>E98</f>
        <v>4950</v>
      </c>
      <c r="F97" s="25">
        <f t="shared" ref="F97:G100" si="43">F98</f>
        <v>4950</v>
      </c>
      <c r="G97" s="25">
        <f t="shared" si="43"/>
        <v>4950</v>
      </c>
      <c r="I97" s="32">
        <v>4950</v>
      </c>
      <c r="J97" s="32">
        <v>4950</v>
      </c>
      <c r="K97" s="32">
        <v>4950</v>
      </c>
      <c r="L97" s="29">
        <f t="shared" si="3"/>
        <v>0</v>
      </c>
      <c r="M97" s="29">
        <f t="shared" si="3"/>
        <v>0</v>
      </c>
      <c r="N97" s="29">
        <f t="shared" si="3"/>
        <v>0</v>
      </c>
      <c r="Q97" s="109" t="s">
        <v>92</v>
      </c>
      <c r="R97" s="110" t="s">
        <v>42</v>
      </c>
      <c r="S97" s="110" t="s">
        <v>93</v>
      </c>
      <c r="T97" s="106" t="s">
        <v>9</v>
      </c>
      <c r="U97" s="111">
        <v>4950</v>
      </c>
      <c r="V97" s="111">
        <v>4950</v>
      </c>
      <c r="W97" s="111">
        <v>4950</v>
      </c>
      <c r="X97" s="16" t="b">
        <f t="shared" si="33"/>
        <v>1</v>
      </c>
    </row>
    <row r="98" spans="1:24" s="16" customFormat="1" ht="31.5" hidden="1">
      <c r="A98" s="22" t="s">
        <v>94</v>
      </c>
      <c r="B98" s="23" t="s">
        <v>42</v>
      </c>
      <c r="C98" s="23" t="s">
        <v>95</v>
      </c>
      <c r="D98" s="24" t="s">
        <v>9</v>
      </c>
      <c r="E98" s="25">
        <f>E99</f>
        <v>4950</v>
      </c>
      <c r="F98" s="25">
        <f t="shared" si="43"/>
        <v>4950</v>
      </c>
      <c r="G98" s="25">
        <f t="shared" si="43"/>
        <v>4950</v>
      </c>
      <c r="I98" s="32">
        <v>4950</v>
      </c>
      <c r="J98" s="32">
        <v>4950</v>
      </c>
      <c r="K98" s="32">
        <v>4950</v>
      </c>
      <c r="L98" s="29">
        <f t="shared" si="3"/>
        <v>0</v>
      </c>
      <c r="M98" s="29">
        <f t="shared" si="3"/>
        <v>0</v>
      </c>
      <c r="N98" s="29">
        <f t="shared" si="3"/>
        <v>0</v>
      </c>
      <c r="Q98" s="109" t="s">
        <v>94</v>
      </c>
      <c r="R98" s="110" t="s">
        <v>42</v>
      </c>
      <c r="S98" s="110" t="s">
        <v>95</v>
      </c>
      <c r="T98" s="106" t="s">
        <v>9</v>
      </c>
      <c r="U98" s="111">
        <v>4950</v>
      </c>
      <c r="V98" s="111">
        <v>4950</v>
      </c>
      <c r="W98" s="111">
        <v>4950</v>
      </c>
      <c r="X98" s="16" t="b">
        <f t="shared" si="33"/>
        <v>1</v>
      </c>
    </row>
    <row r="99" spans="1:24" s="16" customFormat="1" ht="47.25" hidden="1">
      <c r="A99" s="22" t="s">
        <v>364</v>
      </c>
      <c r="B99" s="23" t="s">
        <v>42</v>
      </c>
      <c r="C99" s="23" t="s">
        <v>96</v>
      </c>
      <c r="D99" s="24" t="s">
        <v>9</v>
      </c>
      <c r="E99" s="25">
        <f>E100</f>
        <v>4950</v>
      </c>
      <c r="F99" s="25">
        <f t="shared" si="43"/>
        <v>4950</v>
      </c>
      <c r="G99" s="25">
        <f t="shared" si="43"/>
        <v>4950</v>
      </c>
      <c r="I99" s="32">
        <v>4950</v>
      </c>
      <c r="J99" s="32">
        <v>4950</v>
      </c>
      <c r="K99" s="32">
        <v>4950</v>
      </c>
      <c r="L99" s="29">
        <f t="shared" si="3"/>
        <v>0</v>
      </c>
      <c r="M99" s="29">
        <f t="shared" si="3"/>
        <v>0</v>
      </c>
      <c r="N99" s="29">
        <f t="shared" si="3"/>
        <v>0</v>
      </c>
      <c r="Q99" s="109" t="s">
        <v>364</v>
      </c>
      <c r="R99" s="110" t="s">
        <v>42</v>
      </c>
      <c r="S99" s="110" t="s">
        <v>96</v>
      </c>
      <c r="T99" s="106" t="s">
        <v>9</v>
      </c>
      <c r="U99" s="111">
        <v>4950</v>
      </c>
      <c r="V99" s="111">
        <v>4950</v>
      </c>
      <c r="W99" s="111">
        <v>4950</v>
      </c>
      <c r="X99" s="16" t="b">
        <f t="shared" si="33"/>
        <v>1</v>
      </c>
    </row>
    <row r="100" spans="1:24" s="16" customFormat="1" ht="31.5" hidden="1">
      <c r="A100" s="31" t="s">
        <v>365</v>
      </c>
      <c r="B100" s="23" t="s">
        <v>42</v>
      </c>
      <c r="C100" s="23" t="s">
        <v>366</v>
      </c>
      <c r="D100" s="24" t="s">
        <v>9</v>
      </c>
      <c r="E100" s="25">
        <f>E101</f>
        <v>4950</v>
      </c>
      <c r="F100" s="25">
        <f t="shared" si="43"/>
        <v>4950</v>
      </c>
      <c r="G100" s="25">
        <f t="shared" si="43"/>
        <v>4950</v>
      </c>
      <c r="I100" s="32">
        <v>4950</v>
      </c>
      <c r="J100" s="32">
        <v>4950</v>
      </c>
      <c r="K100" s="32">
        <v>4950</v>
      </c>
      <c r="L100" s="29">
        <f t="shared" si="3"/>
        <v>0</v>
      </c>
      <c r="M100" s="29">
        <f t="shared" si="3"/>
        <v>0</v>
      </c>
      <c r="N100" s="29">
        <f t="shared" si="3"/>
        <v>0</v>
      </c>
      <c r="Q100" s="112" t="s">
        <v>365</v>
      </c>
      <c r="R100" s="110" t="s">
        <v>42</v>
      </c>
      <c r="S100" s="110" t="s">
        <v>366</v>
      </c>
      <c r="T100" s="106" t="s">
        <v>9</v>
      </c>
      <c r="U100" s="111">
        <v>4950</v>
      </c>
      <c r="V100" s="111">
        <v>4950</v>
      </c>
      <c r="W100" s="111">
        <v>4950</v>
      </c>
      <c r="X100" s="16" t="b">
        <f t="shared" si="33"/>
        <v>1</v>
      </c>
    </row>
    <row r="101" spans="1:24" s="16" customFormat="1" ht="31.5" hidden="1">
      <c r="A101" s="31" t="s">
        <v>58</v>
      </c>
      <c r="B101" s="23" t="s">
        <v>42</v>
      </c>
      <c r="C101" s="23" t="s">
        <v>366</v>
      </c>
      <c r="D101" s="23" t="s">
        <v>59</v>
      </c>
      <c r="E101" s="25">
        <v>4950</v>
      </c>
      <c r="F101" s="25">
        <v>4950</v>
      </c>
      <c r="G101" s="25">
        <v>4950</v>
      </c>
      <c r="I101" s="32">
        <v>4950</v>
      </c>
      <c r="J101" s="32">
        <v>4950</v>
      </c>
      <c r="K101" s="32">
        <v>4950</v>
      </c>
      <c r="L101" s="29">
        <f t="shared" si="3"/>
        <v>0</v>
      </c>
      <c r="M101" s="29">
        <f t="shared" si="3"/>
        <v>0</v>
      </c>
      <c r="N101" s="29">
        <f t="shared" si="3"/>
        <v>0</v>
      </c>
      <c r="Q101" s="112" t="s">
        <v>58</v>
      </c>
      <c r="R101" s="110" t="s">
        <v>42</v>
      </c>
      <c r="S101" s="110" t="s">
        <v>366</v>
      </c>
      <c r="T101" s="110" t="s">
        <v>59</v>
      </c>
      <c r="U101" s="111">
        <v>4950</v>
      </c>
      <c r="V101" s="111">
        <v>4950</v>
      </c>
      <c r="W101" s="111">
        <v>4950</v>
      </c>
      <c r="X101" s="16" t="b">
        <f t="shared" si="33"/>
        <v>1</v>
      </c>
    </row>
    <row r="102" spans="1:24" s="16" customFormat="1" ht="15.75" hidden="1">
      <c r="A102" s="22" t="s">
        <v>23</v>
      </c>
      <c r="B102" s="23" t="s">
        <v>42</v>
      </c>
      <c r="C102" s="23" t="s">
        <v>11</v>
      </c>
      <c r="D102" s="24" t="s">
        <v>9</v>
      </c>
      <c r="E102" s="25">
        <f>E103+E105+E107+E109+E111+E113+E115+E118+E120+E123+E127+E136</f>
        <v>423331.60000000003</v>
      </c>
      <c r="F102" s="25">
        <f>F103+F105+F107+F109+F111+F113+F115+F118+F120+F123+F127+F136</f>
        <v>431757.5</v>
      </c>
      <c r="G102" s="25">
        <f t="shared" ref="G102" si="44">G103+G105+G107+G109+G111+G113+G115+G118+G120+G123+G127+G136</f>
        <v>431910.6</v>
      </c>
      <c r="I102" s="32">
        <v>423331.64656000002</v>
      </c>
      <c r="J102" s="32">
        <v>431757.49998000002</v>
      </c>
      <c r="K102" s="32">
        <v>431910.57997999998</v>
      </c>
      <c r="L102" s="29">
        <f t="shared" si="3"/>
        <v>4.6559999987948686E-2</v>
      </c>
      <c r="M102" s="29">
        <f t="shared" si="3"/>
        <v>-1.9999977666884661E-5</v>
      </c>
      <c r="N102" s="29">
        <f t="shared" si="3"/>
        <v>-2.0019999996293336E-2</v>
      </c>
      <c r="Q102" s="109" t="s">
        <v>23</v>
      </c>
      <c r="R102" s="110" t="s">
        <v>42</v>
      </c>
      <c r="S102" s="110" t="s">
        <v>11</v>
      </c>
      <c r="T102" s="106" t="s">
        <v>9</v>
      </c>
      <c r="U102" s="111">
        <v>423331.64656000002</v>
      </c>
      <c r="V102" s="111">
        <v>431757.49998000002</v>
      </c>
      <c r="W102" s="111">
        <v>431910.57997999998</v>
      </c>
      <c r="X102" s="16" t="b">
        <f t="shared" si="33"/>
        <v>1</v>
      </c>
    </row>
    <row r="103" spans="1:24" s="16" customFormat="1" ht="31.5" hidden="1">
      <c r="A103" s="31" t="s">
        <v>36</v>
      </c>
      <c r="B103" s="23" t="s">
        <v>42</v>
      </c>
      <c r="C103" s="23" t="s">
        <v>350</v>
      </c>
      <c r="D103" s="24" t="s">
        <v>9</v>
      </c>
      <c r="E103" s="25">
        <f>E104</f>
        <v>2226</v>
      </c>
      <c r="F103" s="25">
        <f t="shared" ref="F103:G103" si="45">F104</f>
        <v>2436</v>
      </c>
      <c r="G103" s="25">
        <f t="shared" si="45"/>
        <v>2604</v>
      </c>
      <c r="I103" s="32">
        <v>2226</v>
      </c>
      <c r="J103" s="32">
        <v>2436</v>
      </c>
      <c r="K103" s="32">
        <v>2604</v>
      </c>
      <c r="L103" s="29">
        <f t="shared" si="3"/>
        <v>0</v>
      </c>
      <c r="M103" s="29">
        <f t="shared" si="3"/>
        <v>0</v>
      </c>
      <c r="N103" s="29">
        <f t="shared" si="3"/>
        <v>0</v>
      </c>
      <c r="Q103" s="112" t="s">
        <v>36</v>
      </c>
      <c r="R103" s="110" t="s">
        <v>42</v>
      </c>
      <c r="S103" s="110" t="s">
        <v>350</v>
      </c>
      <c r="T103" s="106" t="s">
        <v>9</v>
      </c>
      <c r="U103" s="111">
        <v>2226</v>
      </c>
      <c r="V103" s="111">
        <v>2436</v>
      </c>
      <c r="W103" s="111">
        <v>2604</v>
      </c>
      <c r="X103" s="16" t="b">
        <f t="shared" si="33"/>
        <v>1</v>
      </c>
    </row>
    <row r="104" spans="1:24" s="16" customFormat="1" ht="15.75" hidden="1">
      <c r="A104" s="31" t="s">
        <v>37</v>
      </c>
      <c r="B104" s="23" t="s">
        <v>42</v>
      </c>
      <c r="C104" s="23" t="s">
        <v>350</v>
      </c>
      <c r="D104" s="23" t="s">
        <v>38</v>
      </c>
      <c r="E104" s="25">
        <v>2226</v>
      </c>
      <c r="F104" s="25">
        <v>2436</v>
      </c>
      <c r="G104" s="25">
        <v>2604</v>
      </c>
      <c r="I104" s="32">
        <v>2226</v>
      </c>
      <c r="J104" s="32">
        <v>2436</v>
      </c>
      <c r="K104" s="32">
        <v>2604</v>
      </c>
      <c r="L104" s="29">
        <f t="shared" si="3"/>
        <v>0</v>
      </c>
      <c r="M104" s="29">
        <f t="shared" si="3"/>
        <v>0</v>
      </c>
      <c r="N104" s="29">
        <f t="shared" si="3"/>
        <v>0</v>
      </c>
      <c r="Q104" s="112" t="s">
        <v>37</v>
      </c>
      <c r="R104" s="110" t="s">
        <v>42</v>
      </c>
      <c r="S104" s="110" t="s">
        <v>350</v>
      </c>
      <c r="T104" s="110" t="s">
        <v>38</v>
      </c>
      <c r="U104" s="111">
        <v>2226</v>
      </c>
      <c r="V104" s="111">
        <v>2436</v>
      </c>
      <c r="W104" s="111">
        <v>2604</v>
      </c>
      <c r="X104" s="16" t="b">
        <f t="shared" si="33"/>
        <v>1</v>
      </c>
    </row>
    <row r="105" spans="1:24" s="16" customFormat="1" ht="15.75" hidden="1">
      <c r="A105" s="31" t="s">
        <v>169</v>
      </c>
      <c r="B105" s="23" t="s">
        <v>42</v>
      </c>
      <c r="C105" s="23" t="s">
        <v>390</v>
      </c>
      <c r="D105" s="24" t="s">
        <v>9</v>
      </c>
      <c r="E105" s="25">
        <f>E106</f>
        <v>18600.2</v>
      </c>
      <c r="F105" s="25">
        <f t="shared" ref="F105:G105" si="46">F106</f>
        <v>0</v>
      </c>
      <c r="G105" s="25">
        <f t="shared" si="46"/>
        <v>0</v>
      </c>
      <c r="I105" s="32">
        <v>18600.240000000002</v>
      </c>
      <c r="J105" s="32">
        <v>0</v>
      </c>
      <c r="K105" s="32">
        <v>0</v>
      </c>
      <c r="L105" s="29">
        <f t="shared" ref="L105:N141" si="47">I105-E105</f>
        <v>4.0000000000873115E-2</v>
      </c>
      <c r="M105" s="29">
        <f t="shared" si="47"/>
        <v>0</v>
      </c>
      <c r="N105" s="29">
        <f t="shared" si="47"/>
        <v>0</v>
      </c>
      <c r="Q105" s="112" t="s">
        <v>169</v>
      </c>
      <c r="R105" s="110" t="s">
        <v>42</v>
      </c>
      <c r="S105" s="110" t="s">
        <v>390</v>
      </c>
      <c r="T105" s="106" t="s">
        <v>9</v>
      </c>
      <c r="U105" s="111">
        <v>18600.240000000002</v>
      </c>
      <c r="V105" s="111" t="s">
        <v>9</v>
      </c>
      <c r="W105" s="111" t="s">
        <v>9</v>
      </c>
      <c r="X105" s="16" t="b">
        <f t="shared" si="33"/>
        <v>1</v>
      </c>
    </row>
    <row r="106" spans="1:24" s="16" customFormat="1" ht="15.75" hidden="1">
      <c r="A106" s="31" t="s">
        <v>32</v>
      </c>
      <c r="B106" s="23" t="s">
        <v>42</v>
      </c>
      <c r="C106" s="23" t="s">
        <v>390</v>
      </c>
      <c r="D106" s="23" t="s">
        <v>33</v>
      </c>
      <c r="E106" s="25">
        <v>18600.2</v>
      </c>
      <c r="F106" s="25">
        <v>0</v>
      </c>
      <c r="G106" s="25">
        <v>0</v>
      </c>
      <c r="I106" s="32">
        <v>18600.240000000002</v>
      </c>
      <c r="J106" s="32">
        <v>0</v>
      </c>
      <c r="K106" s="32">
        <v>0</v>
      </c>
      <c r="L106" s="29">
        <f t="shared" si="47"/>
        <v>4.0000000000873115E-2</v>
      </c>
      <c r="M106" s="29">
        <f t="shared" si="47"/>
        <v>0</v>
      </c>
      <c r="N106" s="29">
        <f t="shared" si="47"/>
        <v>0</v>
      </c>
      <c r="Q106" s="112" t="s">
        <v>32</v>
      </c>
      <c r="R106" s="110" t="s">
        <v>42</v>
      </c>
      <c r="S106" s="110" t="s">
        <v>390</v>
      </c>
      <c r="T106" s="110" t="s">
        <v>33</v>
      </c>
      <c r="U106" s="111">
        <v>18600.240000000002</v>
      </c>
      <c r="V106" s="111" t="s">
        <v>9</v>
      </c>
      <c r="W106" s="111" t="s">
        <v>9</v>
      </c>
      <c r="X106" s="16" t="b">
        <f t="shared" si="33"/>
        <v>1</v>
      </c>
    </row>
    <row r="107" spans="1:24" s="16" customFormat="1" ht="31.5" hidden="1">
      <c r="A107" s="31" t="s">
        <v>345</v>
      </c>
      <c r="B107" s="23" t="s">
        <v>42</v>
      </c>
      <c r="C107" s="23" t="s">
        <v>347</v>
      </c>
      <c r="D107" s="24" t="s">
        <v>9</v>
      </c>
      <c r="E107" s="25">
        <f>E108</f>
        <v>415.1</v>
      </c>
      <c r="F107" s="25">
        <f t="shared" ref="F107:G107" si="48">F108</f>
        <v>465.1</v>
      </c>
      <c r="G107" s="25">
        <f t="shared" si="48"/>
        <v>465.1</v>
      </c>
      <c r="I107" s="32">
        <v>415.09055000000001</v>
      </c>
      <c r="J107" s="32">
        <v>465.09055000000001</v>
      </c>
      <c r="K107" s="32">
        <v>465.09055000000001</v>
      </c>
      <c r="L107" s="29">
        <f t="shared" si="47"/>
        <v>-9.4500000000152795E-3</v>
      </c>
      <c r="M107" s="29">
        <f t="shared" si="47"/>
        <v>-9.4500000000152795E-3</v>
      </c>
      <c r="N107" s="29">
        <f t="shared" si="47"/>
        <v>-9.4500000000152795E-3</v>
      </c>
      <c r="Q107" s="112" t="s">
        <v>345</v>
      </c>
      <c r="R107" s="110" t="s">
        <v>42</v>
      </c>
      <c r="S107" s="110" t="s">
        <v>347</v>
      </c>
      <c r="T107" s="106" t="s">
        <v>9</v>
      </c>
      <c r="U107" s="111">
        <v>415.09055000000001</v>
      </c>
      <c r="V107" s="111">
        <v>465.09055000000001</v>
      </c>
      <c r="W107" s="111">
        <v>465.09055000000001</v>
      </c>
      <c r="X107" s="16" t="b">
        <f t="shared" si="33"/>
        <v>1</v>
      </c>
    </row>
    <row r="108" spans="1:24" s="16" customFormat="1" ht="31.5" hidden="1">
      <c r="A108" s="31" t="s">
        <v>28</v>
      </c>
      <c r="B108" s="23" t="s">
        <v>42</v>
      </c>
      <c r="C108" s="23" t="s">
        <v>347</v>
      </c>
      <c r="D108" s="23" t="s">
        <v>29</v>
      </c>
      <c r="E108" s="25">
        <v>415.1</v>
      </c>
      <c r="F108" s="25">
        <v>465.1</v>
      </c>
      <c r="G108" s="25">
        <v>465.1</v>
      </c>
      <c r="I108" s="32">
        <v>415.09055000000001</v>
      </c>
      <c r="J108" s="32">
        <v>465.09055000000001</v>
      </c>
      <c r="K108" s="32">
        <v>465.09055000000001</v>
      </c>
      <c r="L108" s="29">
        <f t="shared" si="47"/>
        <v>-9.4500000000152795E-3</v>
      </c>
      <c r="M108" s="29">
        <f t="shared" si="47"/>
        <v>-9.4500000000152795E-3</v>
      </c>
      <c r="N108" s="29">
        <f t="shared" si="47"/>
        <v>-9.4500000000152795E-3</v>
      </c>
      <c r="Q108" s="112" t="s">
        <v>28</v>
      </c>
      <c r="R108" s="110" t="s">
        <v>42</v>
      </c>
      <c r="S108" s="110" t="s">
        <v>347</v>
      </c>
      <c r="T108" s="110" t="s">
        <v>29</v>
      </c>
      <c r="U108" s="111">
        <v>415.09055000000001</v>
      </c>
      <c r="V108" s="111">
        <v>465.09055000000001</v>
      </c>
      <c r="W108" s="111">
        <v>465.09055000000001</v>
      </c>
      <c r="X108" s="16" t="b">
        <f t="shared" si="33"/>
        <v>1</v>
      </c>
    </row>
    <row r="109" spans="1:24" s="16" customFormat="1" ht="31.5" hidden="1">
      <c r="A109" s="31" t="s">
        <v>105</v>
      </c>
      <c r="B109" s="23" t="s">
        <v>42</v>
      </c>
      <c r="C109" s="23" t="s">
        <v>367</v>
      </c>
      <c r="D109" s="24" t="s">
        <v>9</v>
      </c>
      <c r="E109" s="25">
        <f>E110</f>
        <v>497.1</v>
      </c>
      <c r="F109" s="25">
        <f t="shared" ref="F109:G109" si="49">F110</f>
        <v>550.70000000000005</v>
      </c>
      <c r="G109" s="25">
        <f t="shared" si="49"/>
        <v>471.6</v>
      </c>
      <c r="I109" s="32">
        <v>497.1123</v>
      </c>
      <c r="J109" s="32">
        <v>550.69830000000002</v>
      </c>
      <c r="K109" s="32">
        <v>471.6123</v>
      </c>
      <c r="L109" s="29">
        <f t="shared" si="47"/>
        <v>1.2299999999981992E-2</v>
      </c>
      <c r="M109" s="29">
        <f t="shared" si="47"/>
        <v>-1.7000000000280124E-3</v>
      </c>
      <c r="N109" s="29">
        <f t="shared" si="47"/>
        <v>1.2299999999981992E-2</v>
      </c>
      <c r="Q109" s="112" t="s">
        <v>105</v>
      </c>
      <c r="R109" s="110" t="s">
        <v>42</v>
      </c>
      <c r="S109" s="110" t="s">
        <v>367</v>
      </c>
      <c r="T109" s="106" t="s">
        <v>9</v>
      </c>
      <c r="U109" s="111">
        <v>497.1123</v>
      </c>
      <c r="V109" s="111">
        <v>550.69830000000002</v>
      </c>
      <c r="W109" s="111">
        <v>471.6123</v>
      </c>
      <c r="X109" s="16" t="b">
        <f t="shared" si="33"/>
        <v>1</v>
      </c>
    </row>
    <row r="110" spans="1:24" s="16" customFormat="1" ht="31.5" hidden="1">
      <c r="A110" s="31" t="s">
        <v>28</v>
      </c>
      <c r="B110" s="23" t="s">
        <v>42</v>
      </c>
      <c r="C110" s="23" t="s">
        <v>367</v>
      </c>
      <c r="D110" s="23" t="s">
        <v>29</v>
      </c>
      <c r="E110" s="25">
        <v>497.1</v>
      </c>
      <c r="F110" s="25">
        <v>550.70000000000005</v>
      </c>
      <c r="G110" s="25">
        <v>471.6</v>
      </c>
      <c r="I110" s="32">
        <v>497.1123</v>
      </c>
      <c r="J110" s="32">
        <v>550.69830000000002</v>
      </c>
      <c r="K110" s="32">
        <v>471.6123</v>
      </c>
      <c r="L110" s="29">
        <f t="shared" si="47"/>
        <v>1.2299999999981992E-2</v>
      </c>
      <c r="M110" s="29">
        <f t="shared" si="47"/>
        <v>-1.7000000000280124E-3</v>
      </c>
      <c r="N110" s="29">
        <f t="shared" si="47"/>
        <v>1.2299999999981992E-2</v>
      </c>
      <c r="Q110" s="112" t="s">
        <v>28</v>
      </c>
      <c r="R110" s="110" t="s">
        <v>42</v>
      </c>
      <c r="S110" s="110" t="s">
        <v>367</v>
      </c>
      <c r="T110" s="110" t="s">
        <v>29</v>
      </c>
      <c r="U110" s="111">
        <v>497.1123</v>
      </c>
      <c r="V110" s="111">
        <v>550.69830000000002</v>
      </c>
      <c r="W110" s="111">
        <v>471.6123</v>
      </c>
      <c r="X110" s="16" t="b">
        <f t="shared" si="33"/>
        <v>1</v>
      </c>
    </row>
    <row r="111" spans="1:24" s="16" customFormat="1" ht="31.5" hidden="1">
      <c r="A111" s="31" t="s">
        <v>99</v>
      </c>
      <c r="B111" s="23" t="s">
        <v>42</v>
      </c>
      <c r="C111" s="23" t="s">
        <v>368</v>
      </c>
      <c r="D111" s="24" t="s">
        <v>9</v>
      </c>
      <c r="E111" s="25">
        <f>E112</f>
        <v>86160</v>
      </c>
      <c r="F111" s="25">
        <f t="shared" ref="F111:G111" si="50">F112</f>
        <v>123417.5</v>
      </c>
      <c r="G111" s="25">
        <f t="shared" si="50"/>
        <v>123363</v>
      </c>
      <c r="I111" s="32">
        <v>86160</v>
      </c>
      <c r="J111" s="32">
        <v>123417.47169999999</v>
      </c>
      <c r="K111" s="32">
        <v>123363.01270000001</v>
      </c>
      <c r="L111" s="29">
        <f t="shared" si="47"/>
        <v>0</v>
      </c>
      <c r="M111" s="29">
        <f t="shared" si="47"/>
        <v>-2.8300000005401671E-2</v>
      </c>
      <c r="N111" s="29">
        <f t="shared" si="47"/>
        <v>1.2700000006589107E-2</v>
      </c>
      <c r="Q111" s="112" t="s">
        <v>99</v>
      </c>
      <c r="R111" s="110" t="s">
        <v>42</v>
      </c>
      <c r="S111" s="110" t="s">
        <v>368</v>
      </c>
      <c r="T111" s="106" t="s">
        <v>9</v>
      </c>
      <c r="U111" s="111">
        <v>86160</v>
      </c>
      <c r="V111" s="111">
        <v>123417.47169999999</v>
      </c>
      <c r="W111" s="111">
        <v>123363.01270000001</v>
      </c>
      <c r="X111" s="16" t="b">
        <f t="shared" si="33"/>
        <v>1</v>
      </c>
    </row>
    <row r="112" spans="1:24" s="16" customFormat="1" ht="15.75" hidden="1">
      <c r="A112" s="31" t="s">
        <v>32</v>
      </c>
      <c r="B112" s="23" t="s">
        <v>42</v>
      </c>
      <c r="C112" s="23" t="s">
        <v>368</v>
      </c>
      <c r="D112" s="23" t="s">
        <v>33</v>
      </c>
      <c r="E112" s="25">
        <v>86160</v>
      </c>
      <c r="F112" s="25">
        <v>123417.5</v>
      </c>
      <c r="G112" s="25">
        <v>123363</v>
      </c>
      <c r="I112" s="32">
        <v>86160</v>
      </c>
      <c r="J112" s="32">
        <v>123417.47169999999</v>
      </c>
      <c r="K112" s="32">
        <v>123363.01270000001</v>
      </c>
      <c r="L112" s="29">
        <f t="shared" si="47"/>
        <v>0</v>
      </c>
      <c r="M112" s="29">
        <f t="shared" si="47"/>
        <v>-2.8300000005401671E-2</v>
      </c>
      <c r="N112" s="29">
        <f t="shared" si="47"/>
        <v>1.2700000006589107E-2</v>
      </c>
      <c r="Q112" s="112" t="s">
        <v>32</v>
      </c>
      <c r="R112" s="110" t="s">
        <v>42</v>
      </c>
      <c r="S112" s="110" t="s">
        <v>368</v>
      </c>
      <c r="T112" s="110" t="s">
        <v>33</v>
      </c>
      <c r="U112" s="111">
        <v>86160</v>
      </c>
      <c r="V112" s="111">
        <v>123417.47169999999</v>
      </c>
      <c r="W112" s="111">
        <v>123363.01270000001</v>
      </c>
      <c r="X112" s="16" t="b">
        <f t="shared" si="33"/>
        <v>1</v>
      </c>
    </row>
    <row r="113" spans="1:24" s="16" customFormat="1" ht="63" hidden="1">
      <c r="A113" s="31" t="s">
        <v>100</v>
      </c>
      <c r="B113" s="23" t="s">
        <v>42</v>
      </c>
      <c r="C113" s="23" t="s">
        <v>369</v>
      </c>
      <c r="D113" s="24" t="s">
        <v>9</v>
      </c>
      <c r="E113" s="25">
        <f>E114</f>
        <v>2365.6</v>
      </c>
      <c r="F113" s="25">
        <f t="shared" ref="F113:G113" si="51">F114</f>
        <v>2365.6</v>
      </c>
      <c r="G113" s="25">
        <f t="shared" si="51"/>
        <v>2365.6</v>
      </c>
      <c r="I113" s="32">
        <v>2365.5880000000002</v>
      </c>
      <c r="J113" s="32">
        <v>2365.5880000000002</v>
      </c>
      <c r="K113" s="32">
        <v>2365.5880000000002</v>
      </c>
      <c r="L113" s="29">
        <f t="shared" si="47"/>
        <v>-1.1999999999716238E-2</v>
      </c>
      <c r="M113" s="29">
        <f t="shared" si="47"/>
        <v>-1.1999999999716238E-2</v>
      </c>
      <c r="N113" s="29">
        <f t="shared" si="47"/>
        <v>-1.1999999999716238E-2</v>
      </c>
      <c r="Q113" s="112" t="s">
        <v>100</v>
      </c>
      <c r="R113" s="110" t="s">
        <v>42</v>
      </c>
      <c r="S113" s="110" t="s">
        <v>369</v>
      </c>
      <c r="T113" s="106" t="s">
        <v>9</v>
      </c>
      <c r="U113" s="111">
        <v>2365.5880000000002</v>
      </c>
      <c r="V113" s="111">
        <v>2365.5880000000002</v>
      </c>
      <c r="W113" s="111">
        <v>2365.5880000000002</v>
      </c>
      <c r="X113" s="16" t="b">
        <f t="shared" si="33"/>
        <v>1</v>
      </c>
    </row>
    <row r="114" spans="1:24" s="16" customFormat="1" ht="15.75" hidden="1">
      <c r="A114" s="31" t="s">
        <v>37</v>
      </c>
      <c r="B114" s="23" t="s">
        <v>42</v>
      </c>
      <c r="C114" s="23" t="s">
        <v>369</v>
      </c>
      <c r="D114" s="23" t="s">
        <v>38</v>
      </c>
      <c r="E114" s="25">
        <v>2365.6</v>
      </c>
      <c r="F114" s="25">
        <v>2365.6</v>
      </c>
      <c r="G114" s="25">
        <v>2365.6</v>
      </c>
      <c r="I114" s="32">
        <v>2365.5880000000002</v>
      </c>
      <c r="J114" s="32">
        <v>2365.5880000000002</v>
      </c>
      <c r="K114" s="32">
        <v>2365.5880000000002</v>
      </c>
      <c r="L114" s="29">
        <f t="shared" si="47"/>
        <v>-1.1999999999716238E-2</v>
      </c>
      <c r="M114" s="29">
        <f t="shared" si="47"/>
        <v>-1.1999999999716238E-2</v>
      </c>
      <c r="N114" s="29">
        <f t="shared" si="47"/>
        <v>-1.1999999999716238E-2</v>
      </c>
      <c r="Q114" s="112" t="s">
        <v>37</v>
      </c>
      <c r="R114" s="110" t="s">
        <v>42</v>
      </c>
      <c r="S114" s="110" t="s">
        <v>369</v>
      </c>
      <c r="T114" s="110" t="s">
        <v>38</v>
      </c>
      <c r="U114" s="111">
        <v>2365.5880000000002</v>
      </c>
      <c r="V114" s="111">
        <v>2365.5880000000002</v>
      </c>
      <c r="W114" s="111">
        <v>2365.5880000000002</v>
      </c>
      <c r="X114" s="16" t="b">
        <f t="shared" si="33"/>
        <v>1</v>
      </c>
    </row>
    <row r="115" spans="1:24" s="16" customFormat="1" ht="31.5" hidden="1">
      <c r="A115" s="31" t="s">
        <v>101</v>
      </c>
      <c r="B115" s="23" t="s">
        <v>42</v>
      </c>
      <c r="C115" s="23" t="s">
        <v>370</v>
      </c>
      <c r="D115" s="24" t="s">
        <v>9</v>
      </c>
      <c r="E115" s="25">
        <f>E116+E117</f>
        <v>24667</v>
      </c>
      <c r="F115" s="25">
        <f t="shared" ref="F115:G115" si="52">F116+F117</f>
        <v>24667</v>
      </c>
      <c r="G115" s="25">
        <f t="shared" si="52"/>
        <v>24667</v>
      </c>
      <c r="I115" s="32">
        <v>24666.977080000001</v>
      </c>
      <c r="J115" s="32">
        <v>24666.977080000001</v>
      </c>
      <c r="K115" s="32">
        <v>24666.977080000001</v>
      </c>
      <c r="L115" s="29">
        <f t="shared" si="47"/>
        <v>-2.2919999999430729E-2</v>
      </c>
      <c r="M115" s="29">
        <f t="shared" si="47"/>
        <v>-2.2919999999430729E-2</v>
      </c>
      <c r="N115" s="29">
        <f t="shared" si="47"/>
        <v>-2.2919999999430729E-2</v>
      </c>
      <c r="Q115" s="112" t="s">
        <v>101</v>
      </c>
      <c r="R115" s="110" t="s">
        <v>42</v>
      </c>
      <c r="S115" s="110" t="s">
        <v>370</v>
      </c>
      <c r="T115" s="106" t="s">
        <v>9</v>
      </c>
      <c r="U115" s="111">
        <v>24666.977080000001</v>
      </c>
      <c r="V115" s="111">
        <v>24666.977080000001</v>
      </c>
      <c r="W115" s="111">
        <v>24666.977080000001</v>
      </c>
      <c r="X115" s="16" t="b">
        <f t="shared" si="33"/>
        <v>1</v>
      </c>
    </row>
    <row r="116" spans="1:24" s="16" customFormat="1" ht="31.5" hidden="1">
      <c r="A116" s="31" t="s">
        <v>28</v>
      </c>
      <c r="B116" s="23" t="s">
        <v>42</v>
      </c>
      <c r="C116" s="23" t="s">
        <v>370</v>
      </c>
      <c r="D116" s="23" t="s">
        <v>29</v>
      </c>
      <c r="E116" s="25">
        <v>22.5</v>
      </c>
      <c r="F116" s="25">
        <v>22.5</v>
      </c>
      <c r="G116" s="25">
        <v>22.5</v>
      </c>
      <c r="I116" s="32">
        <v>22.5</v>
      </c>
      <c r="J116" s="32">
        <v>22.5</v>
      </c>
      <c r="K116" s="32">
        <v>22.5</v>
      </c>
      <c r="L116" s="29">
        <f t="shared" si="47"/>
        <v>0</v>
      </c>
      <c r="M116" s="29">
        <f t="shared" si="47"/>
        <v>0</v>
      </c>
      <c r="N116" s="29">
        <f t="shared" si="47"/>
        <v>0</v>
      </c>
      <c r="Q116" s="112" t="s">
        <v>28</v>
      </c>
      <c r="R116" s="110" t="s">
        <v>42</v>
      </c>
      <c r="S116" s="110" t="s">
        <v>370</v>
      </c>
      <c r="T116" s="110" t="s">
        <v>29</v>
      </c>
      <c r="U116" s="111">
        <v>22.5</v>
      </c>
      <c r="V116" s="111">
        <v>22.5</v>
      </c>
      <c r="W116" s="111">
        <v>22.5</v>
      </c>
      <c r="X116" s="16" t="b">
        <f t="shared" si="33"/>
        <v>1</v>
      </c>
    </row>
    <row r="117" spans="1:24" s="16" customFormat="1" ht="15.75" hidden="1">
      <c r="A117" s="31" t="s">
        <v>37</v>
      </c>
      <c r="B117" s="23" t="s">
        <v>42</v>
      </c>
      <c r="C117" s="23" t="s">
        <v>370</v>
      </c>
      <c r="D117" s="23" t="s">
        <v>38</v>
      </c>
      <c r="E117" s="25">
        <v>24644.5</v>
      </c>
      <c r="F117" s="25">
        <v>24644.5</v>
      </c>
      <c r="G117" s="25">
        <v>24644.5</v>
      </c>
      <c r="I117" s="32">
        <v>24644.477080000001</v>
      </c>
      <c r="J117" s="32">
        <v>24644.477080000001</v>
      </c>
      <c r="K117" s="32">
        <v>24644.477080000001</v>
      </c>
      <c r="L117" s="29">
        <f t="shared" si="47"/>
        <v>-2.2919999999430729E-2</v>
      </c>
      <c r="M117" s="29">
        <f t="shared" si="47"/>
        <v>-2.2919999999430729E-2</v>
      </c>
      <c r="N117" s="29">
        <f t="shared" si="47"/>
        <v>-2.2919999999430729E-2</v>
      </c>
      <c r="Q117" s="112" t="s">
        <v>37</v>
      </c>
      <c r="R117" s="110" t="s">
        <v>42</v>
      </c>
      <c r="S117" s="110" t="s">
        <v>370</v>
      </c>
      <c r="T117" s="110" t="s">
        <v>38</v>
      </c>
      <c r="U117" s="111">
        <v>24644.477080000001</v>
      </c>
      <c r="V117" s="111">
        <v>24644.477080000001</v>
      </c>
      <c r="W117" s="111">
        <v>24644.477080000001</v>
      </c>
      <c r="X117" s="16" t="b">
        <f t="shared" si="33"/>
        <v>1</v>
      </c>
    </row>
    <row r="118" spans="1:24" s="16" customFormat="1" ht="31.5" hidden="1">
      <c r="A118" s="31" t="s">
        <v>102</v>
      </c>
      <c r="B118" s="23" t="s">
        <v>42</v>
      </c>
      <c r="C118" s="23" t="s">
        <v>371</v>
      </c>
      <c r="D118" s="24" t="s">
        <v>9</v>
      </c>
      <c r="E118" s="25">
        <f>E119</f>
        <v>55</v>
      </c>
      <c r="F118" s="25">
        <f t="shared" ref="F118:G118" si="53">F119</f>
        <v>200</v>
      </c>
      <c r="G118" s="25">
        <f t="shared" si="53"/>
        <v>200</v>
      </c>
      <c r="I118" s="32">
        <v>55</v>
      </c>
      <c r="J118" s="32">
        <v>200</v>
      </c>
      <c r="K118" s="32">
        <v>200</v>
      </c>
      <c r="L118" s="29">
        <f t="shared" si="47"/>
        <v>0</v>
      </c>
      <c r="M118" s="29">
        <f t="shared" si="47"/>
        <v>0</v>
      </c>
      <c r="N118" s="29">
        <f t="shared" si="47"/>
        <v>0</v>
      </c>
      <c r="Q118" s="112" t="s">
        <v>102</v>
      </c>
      <c r="R118" s="110" t="s">
        <v>42</v>
      </c>
      <c r="S118" s="110" t="s">
        <v>371</v>
      </c>
      <c r="T118" s="106" t="s">
        <v>9</v>
      </c>
      <c r="U118" s="111">
        <v>55</v>
      </c>
      <c r="V118" s="111">
        <v>200</v>
      </c>
      <c r="W118" s="111">
        <v>200</v>
      </c>
      <c r="X118" s="16" t="b">
        <f t="shared" si="33"/>
        <v>1</v>
      </c>
    </row>
    <row r="119" spans="1:24" s="16" customFormat="1" ht="31.5" hidden="1">
      <c r="A119" s="31" t="s">
        <v>28</v>
      </c>
      <c r="B119" s="23" t="s">
        <v>42</v>
      </c>
      <c r="C119" s="23" t="s">
        <v>371</v>
      </c>
      <c r="D119" s="23" t="s">
        <v>29</v>
      </c>
      <c r="E119" s="25">
        <v>55</v>
      </c>
      <c r="F119" s="25">
        <v>200</v>
      </c>
      <c r="G119" s="25">
        <v>200</v>
      </c>
      <c r="I119" s="32">
        <v>55</v>
      </c>
      <c r="J119" s="32">
        <v>200</v>
      </c>
      <c r="K119" s="32">
        <v>200</v>
      </c>
      <c r="L119" s="29">
        <f t="shared" si="47"/>
        <v>0</v>
      </c>
      <c r="M119" s="29">
        <f t="shared" si="47"/>
        <v>0</v>
      </c>
      <c r="N119" s="29">
        <f t="shared" si="47"/>
        <v>0</v>
      </c>
      <c r="Q119" s="112" t="s">
        <v>28</v>
      </c>
      <c r="R119" s="110" t="s">
        <v>42</v>
      </c>
      <c r="S119" s="110" t="s">
        <v>371</v>
      </c>
      <c r="T119" s="110" t="s">
        <v>29</v>
      </c>
      <c r="U119" s="111">
        <v>55</v>
      </c>
      <c r="V119" s="111">
        <v>200</v>
      </c>
      <c r="W119" s="111">
        <v>200</v>
      </c>
      <c r="X119" s="16" t="b">
        <f t="shared" si="33"/>
        <v>1</v>
      </c>
    </row>
    <row r="120" spans="1:24" s="16" customFormat="1" ht="47.25" hidden="1">
      <c r="A120" s="31" t="s">
        <v>97</v>
      </c>
      <c r="B120" s="23" t="s">
        <v>42</v>
      </c>
      <c r="C120" s="23" t="s">
        <v>98</v>
      </c>
      <c r="D120" s="24" t="s">
        <v>9</v>
      </c>
      <c r="E120" s="25">
        <f>E121+E122</f>
        <v>82.3</v>
      </c>
      <c r="F120" s="25">
        <f t="shared" ref="F120:G120" si="54">F121+F122</f>
        <v>1815.4</v>
      </c>
      <c r="G120" s="25">
        <f t="shared" si="54"/>
        <v>1815.4</v>
      </c>
      <c r="H120" s="16" t="s">
        <v>344</v>
      </c>
      <c r="I120" s="32">
        <v>82.313999999999993</v>
      </c>
      <c r="J120" s="32">
        <v>1815.364</v>
      </c>
      <c r="K120" s="32">
        <v>1815.364</v>
      </c>
      <c r="L120" s="29">
        <f t="shared" si="47"/>
        <v>1.3999999999995794E-2</v>
      </c>
      <c r="M120" s="29">
        <f t="shared" si="47"/>
        <v>-3.6000000000058208E-2</v>
      </c>
      <c r="N120" s="29">
        <f t="shared" si="47"/>
        <v>-3.6000000000058208E-2</v>
      </c>
      <c r="Q120" s="112" t="s">
        <v>97</v>
      </c>
      <c r="R120" s="110" t="s">
        <v>42</v>
      </c>
      <c r="S120" s="110" t="s">
        <v>98</v>
      </c>
      <c r="T120" s="106" t="s">
        <v>9</v>
      </c>
      <c r="U120" s="111">
        <v>82.313999999999993</v>
      </c>
      <c r="V120" s="111">
        <v>1815.364</v>
      </c>
      <c r="W120" s="111">
        <v>1815.364</v>
      </c>
      <c r="X120" s="16" t="b">
        <f t="shared" si="33"/>
        <v>1</v>
      </c>
    </row>
    <row r="121" spans="1:24" s="16" customFormat="1" ht="31.5" hidden="1">
      <c r="A121" s="31" t="s">
        <v>28</v>
      </c>
      <c r="B121" s="23" t="s">
        <v>42</v>
      </c>
      <c r="C121" s="23" t="s">
        <v>98</v>
      </c>
      <c r="D121" s="23" t="s">
        <v>29</v>
      </c>
      <c r="E121" s="25">
        <v>13.6</v>
      </c>
      <c r="F121" s="25">
        <v>1815.4</v>
      </c>
      <c r="G121" s="25">
        <v>1815.4</v>
      </c>
      <c r="H121" s="16" t="s">
        <v>344</v>
      </c>
      <c r="I121" s="32">
        <v>13.585000000000001</v>
      </c>
      <c r="J121" s="32">
        <v>1815.364</v>
      </c>
      <c r="K121" s="32">
        <v>1815.364</v>
      </c>
      <c r="L121" s="29">
        <f t="shared" si="47"/>
        <v>-1.4999999999998792E-2</v>
      </c>
      <c r="M121" s="29">
        <f t="shared" si="47"/>
        <v>-3.6000000000058208E-2</v>
      </c>
      <c r="N121" s="29">
        <f t="shared" si="47"/>
        <v>-3.6000000000058208E-2</v>
      </c>
      <c r="Q121" s="112" t="s">
        <v>28</v>
      </c>
      <c r="R121" s="110" t="s">
        <v>42</v>
      </c>
      <c r="S121" s="110" t="s">
        <v>98</v>
      </c>
      <c r="T121" s="110" t="s">
        <v>29</v>
      </c>
      <c r="U121" s="111">
        <v>13.585000000000001</v>
      </c>
      <c r="V121" s="111">
        <v>1815.364</v>
      </c>
      <c r="W121" s="111">
        <v>1815.364</v>
      </c>
      <c r="X121" s="16" t="b">
        <f t="shared" si="33"/>
        <v>1</v>
      </c>
    </row>
    <row r="122" spans="1:24" s="16" customFormat="1" ht="31.5" hidden="1">
      <c r="A122" s="31" t="s">
        <v>58</v>
      </c>
      <c r="B122" s="23" t="s">
        <v>42</v>
      </c>
      <c r="C122" s="23" t="s">
        <v>98</v>
      </c>
      <c r="D122" s="23" t="s">
        <v>59</v>
      </c>
      <c r="E122" s="25">
        <v>68.7</v>
      </c>
      <c r="F122" s="25">
        <v>0</v>
      </c>
      <c r="G122" s="25">
        <v>0</v>
      </c>
      <c r="H122" s="16" t="s">
        <v>344</v>
      </c>
      <c r="I122" s="32">
        <v>68.728999999999999</v>
      </c>
      <c r="J122" s="32">
        <v>0</v>
      </c>
      <c r="K122" s="32">
        <v>0</v>
      </c>
      <c r="L122" s="29">
        <f t="shared" si="47"/>
        <v>2.8999999999996362E-2</v>
      </c>
      <c r="M122" s="29">
        <f t="shared" si="47"/>
        <v>0</v>
      </c>
      <c r="N122" s="29">
        <f t="shared" si="47"/>
        <v>0</v>
      </c>
      <c r="Q122" s="112" t="s">
        <v>58</v>
      </c>
      <c r="R122" s="110" t="s">
        <v>42</v>
      </c>
      <c r="S122" s="110" t="s">
        <v>98</v>
      </c>
      <c r="T122" s="110" t="s">
        <v>59</v>
      </c>
      <c r="U122" s="111">
        <v>68.728999999999999</v>
      </c>
      <c r="V122" s="111" t="s">
        <v>9</v>
      </c>
      <c r="W122" s="111" t="s">
        <v>9</v>
      </c>
      <c r="X122" s="16" t="b">
        <f t="shared" si="33"/>
        <v>1</v>
      </c>
    </row>
    <row r="123" spans="1:24" s="16" customFormat="1" ht="31.5" hidden="1">
      <c r="A123" s="22" t="s">
        <v>57</v>
      </c>
      <c r="B123" s="23" t="s">
        <v>42</v>
      </c>
      <c r="C123" s="23" t="s">
        <v>103</v>
      </c>
      <c r="D123" s="24" t="s">
        <v>9</v>
      </c>
      <c r="E123" s="25">
        <f>E124+E125+E126</f>
        <v>89486</v>
      </c>
      <c r="F123" s="25">
        <f t="shared" ref="F123:G123" si="55">F124+F125+F126</f>
        <v>77227.100000000006</v>
      </c>
      <c r="G123" s="25">
        <f t="shared" si="55"/>
        <v>77237.100000000006</v>
      </c>
      <c r="I123" s="32">
        <v>89485.960940000004</v>
      </c>
      <c r="J123" s="32">
        <v>77227.072069999995</v>
      </c>
      <c r="K123" s="32">
        <v>77237.072069999995</v>
      </c>
      <c r="L123" s="29">
        <f t="shared" si="47"/>
        <v>-3.9059999995515682E-2</v>
      </c>
      <c r="M123" s="29">
        <f t="shared" si="47"/>
        <v>-2.7930000011110678E-2</v>
      </c>
      <c r="N123" s="29">
        <f t="shared" si="47"/>
        <v>-2.7930000011110678E-2</v>
      </c>
      <c r="Q123" s="109" t="s">
        <v>57</v>
      </c>
      <c r="R123" s="110" t="s">
        <v>42</v>
      </c>
      <c r="S123" s="110" t="s">
        <v>103</v>
      </c>
      <c r="T123" s="106" t="s">
        <v>9</v>
      </c>
      <c r="U123" s="111">
        <v>89485.960940000004</v>
      </c>
      <c r="V123" s="111">
        <v>77227.072069999995</v>
      </c>
      <c r="W123" s="111">
        <v>77237.072069999995</v>
      </c>
      <c r="X123" s="16" t="b">
        <f t="shared" si="33"/>
        <v>1</v>
      </c>
    </row>
    <row r="124" spans="1:24" s="16" customFormat="1" ht="78.75" hidden="1">
      <c r="A124" s="31" t="s">
        <v>26</v>
      </c>
      <c r="B124" s="23" t="s">
        <v>42</v>
      </c>
      <c r="C124" s="23" t="s">
        <v>103</v>
      </c>
      <c r="D124" s="23" t="s">
        <v>27</v>
      </c>
      <c r="E124" s="25">
        <v>41416.1</v>
      </c>
      <c r="F124" s="25">
        <v>41557.300000000003</v>
      </c>
      <c r="G124" s="25">
        <v>41567.300000000003</v>
      </c>
      <c r="I124" s="32">
        <v>41416.078650000003</v>
      </c>
      <c r="J124" s="32">
        <v>41557.317710000003</v>
      </c>
      <c r="K124" s="32">
        <v>41567.317710000003</v>
      </c>
      <c r="L124" s="29">
        <f t="shared" si="47"/>
        <v>-2.1349999995436519E-2</v>
      </c>
      <c r="M124" s="29">
        <f t="shared" si="47"/>
        <v>1.7710000000079162E-2</v>
      </c>
      <c r="N124" s="29">
        <f t="shared" si="47"/>
        <v>1.7710000000079162E-2</v>
      </c>
      <c r="Q124" s="112" t="s">
        <v>26</v>
      </c>
      <c r="R124" s="110" t="s">
        <v>42</v>
      </c>
      <c r="S124" s="110" t="s">
        <v>103</v>
      </c>
      <c r="T124" s="110" t="s">
        <v>27</v>
      </c>
      <c r="U124" s="111">
        <v>41416.078650000003</v>
      </c>
      <c r="V124" s="111">
        <v>41557.317710000003</v>
      </c>
      <c r="W124" s="111">
        <v>41567.317710000003</v>
      </c>
      <c r="X124" s="16" t="b">
        <f t="shared" si="33"/>
        <v>1</v>
      </c>
    </row>
    <row r="125" spans="1:24" s="16" customFormat="1" ht="31.5" hidden="1">
      <c r="A125" s="31" t="s">
        <v>28</v>
      </c>
      <c r="B125" s="23" t="s">
        <v>42</v>
      </c>
      <c r="C125" s="23" t="s">
        <v>103</v>
      </c>
      <c r="D125" s="23" t="s">
        <v>29</v>
      </c>
      <c r="E125" s="25">
        <v>47424.9</v>
      </c>
      <c r="F125" s="25">
        <v>35024.800000000003</v>
      </c>
      <c r="G125" s="25">
        <v>35024.800000000003</v>
      </c>
      <c r="I125" s="32">
        <v>47424.907550000004</v>
      </c>
      <c r="J125" s="32">
        <v>35024.779620000001</v>
      </c>
      <c r="K125" s="32">
        <v>35024.779620000001</v>
      </c>
      <c r="L125" s="29">
        <f t="shared" si="47"/>
        <v>7.5500000020838343E-3</v>
      </c>
      <c r="M125" s="29">
        <f t="shared" si="47"/>
        <v>-2.0380000001750886E-2</v>
      </c>
      <c r="N125" s="29">
        <f t="shared" si="47"/>
        <v>-2.0380000001750886E-2</v>
      </c>
      <c r="Q125" s="112" t="s">
        <v>28</v>
      </c>
      <c r="R125" s="110" t="s">
        <v>42</v>
      </c>
      <c r="S125" s="110" t="s">
        <v>103</v>
      </c>
      <c r="T125" s="110" t="s">
        <v>29</v>
      </c>
      <c r="U125" s="111">
        <v>47424.907550000004</v>
      </c>
      <c r="V125" s="111">
        <v>35024.779620000001</v>
      </c>
      <c r="W125" s="111">
        <v>35024.779620000001</v>
      </c>
      <c r="X125" s="16" t="b">
        <f t="shared" si="33"/>
        <v>1</v>
      </c>
    </row>
    <row r="126" spans="1:24" s="16" customFormat="1" ht="15.75" hidden="1">
      <c r="A126" s="31" t="s">
        <v>32</v>
      </c>
      <c r="B126" s="23" t="s">
        <v>42</v>
      </c>
      <c r="C126" s="23" t="s">
        <v>103</v>
      </c>
      <c r="D126" s="23" t="s">
        <v>33</v>
      </c>
      <c r="E126" s="25">
        <v>645</v>
      </c>
      <c r="F126" s="25">
        <v>645</v>
      </c>
      <c r="G126" s="25">
        <v>645</v>
      </c>
      <c r="I126" s="32">
        <v>644.97474</v>
      </c>
      <c r="J126" s="32">
        <v>644.97474</v>
      </c>
      <c r="K126" s="32">
        <v>644.97474</v>
      </c>
      <c r="L126" s="29">
        <f t="shared" si="47"/>
        <v>-2.5260000000002947E-2</v>
      </c>
      <c r="M126" s="29">
        <f t="shared" si="47"/>
        <v>-2.5260000000002947E-2</v>
      </c>
      <c r="N126" s="29">
        <f t="shared" si="47"/>
        <v>-2.5260000000002947E-2</v>
      </c>
      <c r="Q126" s="112" t="s">
        <v>32</v>
      </c>
      <c r="R126" s="110" t="s">
        <v>42</v>
      </c>
      <c r="S126" s="110" t="s">
        <v>103</v>
      </c>
      <c r="T126" s="110" t="s">
        <v>33</v>
      </c>
      <c r="U126" s="111">
        <v>644.97474</v>
      </c>
      <c r="V126" s="111">
        <v>644.97474</v>
      </c>
      <c r="W126" s="111">
        <v>644.97474</v>
      </c>
      <c r="X126" s="16" t="b">
        <f t="shared" si="33"/>
        <v>1</v>
      </c>
    </row>
    <row r="127" spans="1:24" s="16" customFormat="1" ht="31.5" hidden="1">
      <c r="A127" s="22" t="s">
        <v>25</v>
      </c>
      <c r="B127" s="23" t="s">
        <v>42</v>
      </c>
      <c r="C127" s="23" t="s">
        <v>24</v>
      </c>
      <c r="D127" s="24" t="s">
        <v>9</v>
      </c>
      <c r="E127" s="25">
        <f>E128+E130+E134</f>
        <v>193797.40000000002</v>
      </c>
      <c r="F127" s="25">
        <f t="shared" ref="F127:G127" si="56">F128+F130+F134</f>
        <v>194423.3</v>
      </c>
      <c r="G127" s="25">
        <f t="shared" si="56"/>
        <v>194424.9</v>
      </c>
      <c r="I127" s="32">
        <v>193797.40358000001</v>
      </c>
      <c r="J127" s="32">
        <v>194423.37817000001</v>
      </c>
      <c r="K127" s="32">
        <v>194424.97816999999</v>
      </c>
      <c r="L127" s="29">
        <f t="shared" si="47"/>
        <v>3.5799999895971268E-3</v>
      </c>
      <c r="M127" s="29">
        <f t="shared" si="47"/>
        <v>7.8170000022510067E-2</v>
      </c>
      <c r="N127" s="29">
        <f t="shared" si="47"/>
        <v>7.8169999993406236E-2</v>
      </c>
      <c r="Q127" s="109" t="s">
        <v>25</v>
      </c>
      <c r="R127" s="110" t="s">
        <v>42</v>
      </c>
      <c r="S127" s="110" t="s">
        <v>24</v>
      </c>
      <c r="T127" s="106" t="s">
        <v>9</v>
      </c>
      <c r="U127" s="111">
        <v>193797.40358000001</v>
      </c>
      <c r="V127" s="111">
        <v>194423.37817000001</v>
      </c>
      <c r="W127" s="111">
        <v>194424.97816999999</v>
      </c>
      <c r="X127" s="16" t="b">
        <f t="shared" si="33"/>
        <v>1</v>
      </c>
    </row>
    <row r="128" spans="1:24" s="16" customFormat="1" ht="15.75" hidden="1">
      <c r="A128" s="31" t="s">
        <v>104</v>
      </c>
      <c r="B128" s="23" t="s">
        <v>42</v>
      </c>
      <c r="C128" s="23" t="s">
        <v>361</v>
      </c>
      <c r="D128" s="24" t="s">
        <v>9</v>
      </c>
      <c r="E128" s="25">
        <f>E129</f>
        <v>6583.6</v>
      </c>
      <c r="F128" s="25">
        <f t="shared" ref="F128:G128" si="57">F129</f>
        <v>6583.6</v>
      </c>
      <c r="G128" s="25">
        <f t="shared" si="57"/>
        <v>6583.6</v>
      </c>
      <c r="I128" s="32">
        <v>6583.6270500000001</v>
      </c>
      <c r="J128" s="32">
        <v>6583.6270500000001</v>
      </c>
      <c r="K128" s="32">
        <v>6583.6270500000001</v>
      </c>
      <c r="L128" s="29">
        <f t="shared" si="47"/>
        <v>2.7049999999690044E-2</v>
      </c>
      <c r="M128" s="29">
        <f t="shared" si="47"/>
        <v>2.7049999999690044E-2</v>
      </c>
      <c r="N128" s="29">
        <f t="shared" si="47"/>
        <v>2.7049999999690044E-2</v>
      </c>
      <c r="Q128" s="112" t="s">
        <v>104</v>
      </c>
      <c r="R128" s="110" t="s">
        <v>42</v>
      </c>
      <c r="S128" s="110" t="s">
        <v>361</v>
      </c>
      <c r="T128" s="106" t="s">
        <v>9</v>
      </c>
      <c r="U128" s="111">
        <v>6583.6270500000001</v>
      </c>
      <c r="V128" s="111">
        <v>6583.6270500000001</v>
      </c>
      <c r="W128" s="111">
        <v>6583.6270500000001</v>
      </c>
      <c r="X128" s="16" t="b">
        <f t="shared" si="33"/>
        <v>1</v>
      </c>
    </row>
    <row r="129" spans="1:24" s="16" customFormat="1" ht="78.75" hidden="1">
      <c r="A129" s="31" t="s">
        <v>26</v>
      </c>
      <c r="B129" s="23" t="s">
        <v>42</v>
      </c>
      <c r="C129" s="23" t="s">
        <v>361</v>
      </c>
      <c r="D129" s="23" t="s">
        <v>27</v>
      </c>
      <c r="E129" s="25">
        <v>6583.6</v>
      </c>
      <c r="F129" s="25">
        <v>6583.6</v>
      </c>
      <c r="G129" s="25">
        <v>6583.6</v>
      </c>
      <c r="I129" s="32">
        <v>6583.6270500000001</v>
      </c>
      <c r="J129" s="32">
        <v>6583.6270500000001</v>
      </c>
      <c r="K129" s="32">
        <v>6583.6270500000001</v>
      </c>
      <c r="L129" s="29">
        <f t="shared" si="47"/>
        <v>2.7049999999690044E-2</v>
      </c>
      <c r="M129" s="29">
        <f t="shared" si="47"/>
        <v>2.7049999999690044E-2</v>
      </c>
      <c r="N129" s="29">
        <f t="shared" si="47"/>
        <v>2.7049999999690044E-2</v>
      </c>
      <c r="Q129" s="112" t="s">
        <v>26</v>
      </c>
      <c r="R129" s="110" t="s">
        <v>42</v>
      </c>
      <c r="S129" s="110" t="s">
        <v>361</v>
      </c>
      <c r="T129" s="110" t="s">
        <v>27</v>
      </c>
      <c r="U129" s="111">
        <v>6583.6270500000001</v>
      </c>
      <c r="V129" s="111">
        <v>6583.6270500000001</v>
      </c>
      <c r="W129" s="111">
        <v>6583.6270500000001</v>
      </c>
      <c r="X129" s="16" t="b">
        <f t="shared" si="33"/>
        <v>1</v>
      </c>
    </row>
    <row r="130" spans="1:24" s="16" customFormat="1" ht="31.5" hidden="1">
      <c r="A130" s="31" t="s">
        <v>25</v>
      </c>
      <c r="B130" s="23" t="s">
        <v>42</v>
      </c>
      <c r="C130" s="23" t="s">
        <v>349</v>
      </c>
      <c r="D130" s="24" t="s">
        <v>9</v>
      </c>
      <c r="E130" s="25">
        <f>E131+E132+E133</f>
        <v>187158.40000000002</v>
      </c>
      <c r="F130" s="25">
        <f t="shared" ref="F130:G130" si="58">F131+F132+F133</f>
        <v>187784.3</v>
      </c>
      <c r="G130" s="25">
        <f t="shared" si="58"/>
        <v>187785.9</v>
      </c>
      <c r="I130" s="32">
        <v>187158.32652999999</v>
      </c>
      <c r="J130" s="32">
        <v>187784.30111999999</v>
      </c>
      <c r="K130" s="32">
        <v>187785.90111999999</v>
      </c>
      <c r="L130" s="29">
        <f t="shared" si="47"/>
        <v>-7.3470000032102689E-2</v>
      </c>
      <c r="M130" s="29">
        <f t="shared" si="47"/>
        <v>1.1200000008102506E-3</v>
      </c>
      <c r="N130" s="29">
        <f t="shared" si="47"/>
        <v>1.1200000008102506E-3</v>
      </c>
      <c r="Q130" s="112" t="s">
        <v>25</v>
      </c>
      <c r="R130" s="110" t="s">
        <v>42</v>
      </c>
      <c r="S130" s="110" t="s">
        <v>349</v>
      </c>
      <c r="T130" s="106" t="s">
        <v>9</v>
      </c>
      <c r="U130" s="111">
        <v>187158.32652999999</v>
      </c>
      <c r="V130" s="111">
        <v>187784.30111999999</v>
      </c>
      <c r="W130" s="111">
        <v>187785.90111999999</v>
      </c>
      <c r="X130" s="16" t="b">
        <f t="shared" si="33"/>
        <v>1</v>
      </c>
    </row>
    <row r="131" spans="1:24" s="16" customFormat="1" ht="78.75" hidden="1">
      <c r="A131" s="31" t="s">
        <v>26</v>
      </c>
      <c r="B131" s="23" t="s">
        <v>42</v>
      </c>
      <c r="C131" s="23" t="s">
        <v>349</v>
      </c>
      <c r="D131" s="23" t="s">
        <v>27</v>
      </c>
      <c r="E131" s="25">
        <v>168158.7</v>
      </c>
      <c r="F131" s="25">
        <v>169052.79999999999</v>
      </c>
      <c r="G131" s="25">
        <v>169052.79999999999</v>
      </c>
      <c r="I131" s="32">
        <v>168158.67506000001</v>
      </c>
      <c r="J131" s="32">
        <v>169052.80697999999</v>
      </c>
      <c r="K131" s="32">
        <v>169052.80697999999</v>
      </c>
      <c r="L131" s="29">
        <f t="shared" si="47"/>
        <v>-2.4940000002970919E-2</v>
      </c>
      <c r="M131" s="29">
        <f t="shared" si="47"/>
        <v>6.980000005569309E-3</v>
      </c>
      <c r="N131" s="29">
        <f t="shared" si="47"/>
        <v>6.980000005569309E-3</v>
      </c>
      <c r="Q131" s="112" t="s">
        <v>26</v>
      </c>
      <c r="R131" s="110" t="s">
        <v>42</v>
      </c>
      <c r="S131" s="110" t="s">
        <v>349</v>
      </c>
      <c r="T131" s="110" t="s">
        <v>27</v>
      </c>
      <c r="U131" s="111">
        <v>168158.67506000001</v>
      </c>
      <c r="V131" s="111">
        <v>169052.80697999999</v>
      </c>
      <c r="W131" s="111">
        <v>169052.80697999999</v>
      </c>
      <c r="X131" s="16" t="b">
        <f t="shared" si="33"/>
        <v>1</v>
      </c>
    </row>
    <row r="132" spans="1:24" s="16" customFormat="1" ht="31.5" hidden="1">
      <c r="A132" s="31" t="s">
        <v>28</v>
      </c>
      <c r="B132" s="23" t="s">
        <v>42</v>
      </c>
      <c r="C132" s="23" t="s">
        <v>349</v>
      </c>
      <c r="D132" s="23" t="s">
        <v>29</v>
      </c>
      <c r="E132" s="25">
        <v>18979.7</v>
      </c>
      <c r="F132" s="25">
        <v>18711.5</v>
      </c>
      <c r="G132" s="25">
        <v>18713.099999999999</v>
      </c>
      <c r="I132" s="32">
        <v>18979.651470000001</v>
      </c>
      <c r="J132" s="32">
        <v>18711.494139999999</v>
      </c>
      <c r="K132" s="32">
        <v>18713.094140000001</v>
      </c>
      <c r="L132" s="29">
        <f t="shared" si="47"/>
        <v>-4.853000000002794E-2</v>
      </c>
      <c r="M132" s="29">
        <f t="shared" si="47"/>
        <v>-5.8600000011210795E-3</v>
      </c>
      <c r="N132" s="29">
        <f t="shared" si="47"/>
        <v>-5.8599999974831007E-3</v>
      </c>
      <c r="Q132" s="112" t="s">
        <v>28</v>
      </c>
      <c r="R132" s="110" t="s">
        <v>42</v>
      </c>
      <c r="S132" s="110" t="s">
        <v>349</v>
      </c>
      <c r="T132" s="110" t="s">
        <v>29</v>
      </c>
      <c r="U132" s="111">
        <v>18979.651470000001</v>
      </c>
      <c r="V132" s="111">
        <v>18711.494139999999</v>
      </c>
      <c r="W132" s="111">
        <v>18713.094140000001</v>
      </c>
      <c r="X132" s="16" t="b">
        <f t="shared" si="33"/>
        <v>1</v>
      </c>
    </row>
    <row r="133" spans="1:24" s="16" customFormat="1" ht="15.75" hidden="1">
      <c r="A133" s="31" t="s">
        <v>37</v>
      </c>
      <c r="B133" s="23" t="s">
        <v>42</v>
      </c>
      <c r="C133" s="23" t="s">
        <v>349</v>
      </c>
      <c r="D133" s="23" t="s">
        <v>38</v>
      </c>
      <c r="E133" s="25">
        <v>20</v>
      </c>
      <c r="F133" s="25">
        <v>20</v>
      </c>
      <c r="G133" s="25">
        <v>20</v>
      </c>
      <c r="I133" s="32">
        <v>20</v>
      </c>
      <c r="J133" s="32">
        <v>20</v>
      </c>
      <c r="K133" s="32">
        <v>20</v>
      </c>
      <c r="L133" s="29">
        <f t="shared" si="47"/>
        <v>0</v>
      </c>
      <c r="M133" s="29">
        <f t="shared" si="47"/>
        <v>0</v>
      </c>
      <c r="N133" s="29">
        <f t="shared" si="47"/>
        <v>0</v>
      </c>
      <c r="Q133" s="112" t="s">
        <v>37</v>
      </c>
      <c r="R133" s="110" t="s">
        <v>42</v>
      </c>
      <c r="S133" s="110" t="s">
        <v>349</v>
      </c>
      <c r="T133" s="110" t="s">
        <v>38</v>
      </c>
      <c r="U133" s="111">
        <v>20</v>
      </c>
      <c r="V133" s="111">
        <v>20</v>
      </c>
      <c r="W133" s="111">
        <v>20</v>
      </c>
      <c r="X133" s="16" t="b">
        <f t="shared" si="33"/>
        <v>1</v>
      </c>
    </row>
    <row r="134" spans="1:24" s="16" customFormat="1" ht="78.75" hidden="1">
      <c r="A134" s="31" t="s">
        <v>457</v>
      </c>
      <c r="B134" s="23" t="s">
        <v>42</v>
      </c>
      <c r="C134" s="23" t="s">
        <v>346</v>
      </c>
      <c r="D134" s="24" t="s">
        <v>9</v>
      </c>
      <c r="E134" s="25">
        <f>E135</f>
        <v>55.4</v>
      </c>
      <c r="F134" s="25">
        <f t="shared" ref="F134:G134" si="59">F135</f>
        <v>55.4</v>
      </c>
      <c r="G134" s="25">
        <f t="shared" si="59"/>
        <v>55.4</v>
      </c>
      <c r="H134" s="16" t="s">
        <v>344</v>
      </c>
      <c r="I134" s="32">
        <v>55.45</v>
      </c>
      <c r="J134" s="32">
        <v>55.45</v>
      </c>
      <c r="K134" s="32">
        <v>55.45</v>
      </c>
      <c r="L134" s="29">
        <f t="shared" si="47"/>
        <v>5.0000000000004263E-2</v>
      </c>
      <c r="M134" s="29">
        <f t="shared" si="47"/>
        <v>5.0000000000004263E-2</v>
      </c>
      <c r="N134" s="29">
        <f t="shared" si="47"/>
        <v>5.0000000000004263E-2</v>
      </c>
      <c r="Q134" s="112" t="s">
        <v>457</v>
      </c>
      <c r="R134" s="110" t="s">
        <v>42</v>
      </c>
      <c r="S134" s="110" t="s">
        <v>346</v>
      </c>
      <c r="T134" s="106" t="s">
        <v>9</v>
      </c>
      <c r="U134" s="111">
        <v>55.45</v>
      </c>
      <c r="V134" s="111">
        <v>55.45</v>
      </c>
      <c r="W134" s="111">
        <v>55.45</v>
      </c>
      <c r="X134" s="16" t="b">
        <f t="shared" si="33"/>
        <v>1</v>
      </c>
    </row>
    <row r="135" spans="1:24" s="16" customFormat="1" ht="78.75" hidden="1">
      <c r="A135" s="31" t="s">
        <v>26</v>
      </c>
      <c r="B135" s="23" t="s">
        <v>42</v>
      </c>
      <c r="C135" s="23" t="s">
        <v>346</v>
      </c>
      <c r="D135" s="23" t="s">
        <v>27</v>
      </c>
      <c r="E135" s="25">
        <v>55.4</v>
      </c>
      <c r="F135" s="25">
        <v>55.4</v>
      </c>
      <c r="G135" s="25">
        <v>55.4</v>
      </c>
      <c r="H135" s="16" t="s">
        <v>344</v>
      </c>
      <c r="I135" s="32">
        <v>55.45</v>
      </c>
      <c r="J135" s="32">
        <v>55.45</v>
      </c>
      <c r="K135" s="32">
        <v>55.45</v>
      </c>
      <c r="L135" s="29">
        <f t="shared" si="47"/>
        <v>5.0000000000004263E-2</v>
      </c>
      <c r="M135" s="29">
        <f t="shared" si="47"/>
        <v>5.0000000000004263E-2</v>
      </c>
      <c r="N135" s="29">
        <f t="shared" si="47"/>
        <v>5.0000000000004263E-2</v>
      </c>
      <c r="Q135" s="112" t="s">
        <v>26</v>
      </c>
      <c r="R135" s="110" t="s">
        <v>42</v>
      </c>
      <c r="S135" s="110" t="s">
        <v>346</v>
      </c>
      <c r="T135" s="110" t="s">
        <v>27</v>
      </c>
      <c r="U135" s="111">
        <v>55.45</v>
      </c>
      <c r="V135" s="111">
        <v>55.45</v>
      </c>
      <c r="W135" s="111">
        <v>55.45</v>
      </c>
      <c r="X135" s="16" t="b">
        <f t="shared" si="33"/>
        <v>1</v>
      </c>
    </row>
    <row r="136" spans="1:24" s="16" customFormat="1" ht="31.5" hidden="1">
      <c r="A136" s="22" t="s">
        <v>31</v>
      </c>
      <c r="B136" s="23" t="s">
        <v>42</v>
      </c>
      <c r="C136" s="23" t="s">
        <v>30</v>
      </c>
      <c r="D136" s="24" t="s">
        <v>9</v>
      </c>
      <c r="E136" s="25">
        <f>E137+E138+E139</f>
        <v>4979.8999999999996</v>
      </c>
      <c r="F136" s="25">
        <f t="shared" ref="F136:G136" si="60">F137+F138+F139</f>
        <v>4189.8</v>
      </c>
      <c r="G136" s="25">
        <f t="shared" si="60"/>
        <v>4296.8999999999996</v>
      </c>
      <c r="I136" s="32">
        <v>4979.96011</v>
      </c>
      <c r="J136" s="32">
        <v>4189.8601099999996</v>
      </c>
      <c r="K136" s="32">
        <v>4296.8851100000002</v>
      </c>
      <c r="L136" s="29">
        <f t="shared" si="47"/>
        <v>6.0110000000349828E-2</v>
      </c>
      <c r="M136" s="29">
        <f t="shared" si="47"/>
        <v>6.0109999999440333E-2</v>
      </c>
      <c r="N136" s="29">
        <f t="shared" si="47"/>
        <v>-1.4889999999468273E-2</v>
      </c>
      <c r="Q136" s="109" t="s">
        <v>31</v>
      </c>
      <c r="R136" s="110" t="s">
        <v>42</v>
      </c>
      <c r="S136" s="110" t="s">
        <v>30</v>
      </c>
      <c r="T136" s="106" t="s">
        <v>9</v>
      </c>
      <c r="U136" s="111">
        <v>4979.96011</v>
      </c>
      <c r="V136" s="111">
        <v>4189.8601099999996</v>
      </c>
      <c r="W136" s="111">
        <v>4296.8851100000002</v>
      </c>
      <c r="X136" s="16" t="b">
        <f t="shared" si="33"/>
        <v>1</v>
      </c>
    </row>
    <row r="137" spans="1:24" s="16" customFormat="1" ht="31.5" hidden="1">
      <c r="A137" s="31" t="s">
        <v>28</v>
      </c>
      <c r="B137" s="23" t="s">
        <v>42</v>
      </c>
      <c r="C137" s="23" t="s">
        <v>30</v>
      </c>
      <c r="D137" s="23" t="s">
        <v>29</v>
      </c>
      <c r="E137" s="25">
        <v>3664.6</v>
      </c>
      <c r="F137" s="25">
        <v>2768.1</v>
      </c>
      <c r="G137" s="25">
        <v>2776.8</v>
      </c>
      <c r="I137" s="32">
        <v>3664.64311</v>
      </c>
      <c r="J137" s="32">
        <v>2768.14311</v>
      </c>
      <c r="K137" s="32">
        <v>2776.76811</v>
      </c>
      <c r="L137" s="29">
        <f t="shared" si="47"/>
        <v>4.3110000000069704E-2</v>
      </c>
      <c r="M137" s="29">
        <f t="shared" si="47"/>
        <v>4.3110000000069704E-2</v>
      </c>
      <c r="N137" s="29">
        <f t="shared" si="47"/>
        <v>-3.1890000000203145E-2</v>
      </c>
      <c r="Q137" s="112" t="s">
        <v>28</v>
      </c>
      <c r="R137" s="110" t="s">
        <v>42</v>
      </c>
      <c r="S137" s="110" t="s">
        <v>30</v>
      </c>
      <c r="T137" s="110" t="s">
        <v>29</v>
      </c>
      <c r="U137" s="111">
        <v>3664.64311</v>
      </c>
      <c r="V137" s="111">
        <v>2768.14311</v>
      </c>
      <c r="W137" s="111">
        <v>2776.76811</v>
      </c>
      <c r="X137" s="16" t="b">
        <f t="shared" si="33"/>
        <v>1</v>
      </c>
    </row>
    <row r="138" spans="1:24" s="16" customFormat="1" ht="15.75" hidden="1">
      <c r="A138" s="31" t="s">
        <v>37</v>
      </c>
      <c r="B138" s="23" t="s">
        <v>42</v>
      </c>
      <c r="C138" s="23" t="s">
        <v>30</v>
      </c>
      <c r="D138" s="23" t="s">
        <v>38</v>
      </c>
      <c r="E138" s="25">
        <v>308</v>
      </c>
      <c r="F138" s="25">
        <v>308</v>
      </c>
      <c r="G138" s="25">
        <v>308</v>
      </c>
      <c r="I138" s="32">
        <v>308</v>
      </c>
      <c r="J138" s="32">
        <v>308</v>
      </c>
      <c r="K138" s="32">
        <v>308</v>
      </c>
      <c r="L138" s="29">
        <f t="shared" si="47"/>
        <v>0</v>
      </c>
      <c r="M138" s="29">
        <f t="shared" si="47"/>
        <v>0</v>
      </c>
      <c r="N138" s="29">
        <f t="shared" si="47"/>
        <v>0</v>
      </c>
      <c r="Q138" s="112" t="s">
        <v>37</v>
      </c>
      <c r="R138" s="110" t="s">
        <v>42</v>
      </c>
      <c r="S138" s="110" t="s">
        <v>30</v>
      </c>
      <c r="T138" s="110" t="s">
        <v>38</v>
      </c>
      <c r="U138" s="111">
        <v>308</v>
      </c>
      <c r="V138" s="111">
        <v>308</v>
      </c>
      <c r="W138" s="111">
        <v>308</v>
      </c>
      <c r="X138" s="16" t="b">
        <f t="shared" ref="X138:X201" si="61">Q138=A138</f>
        <v>1</v>
      </c>
    </row>
    <row r="139" spans="1:24" s="16" customFormat="1" ht="15.75" hidden="1">
      <c r="A139" s="31" t="s">
        <v>32</v>
      </c>
      <c r="B139" s="23" t="s">
        <v>42</v>
      </c>
      <c r="C139" s="23" t="s">
        <v>30</v>
      </c>
      <c r="D139" s="23" t="s">
        <v>33</v>
      </c>
      <c r="E139" s="25">
        <v>1007.3</v>
      </c>
      <c r="F139" s="25">
        <v>1113.7</v>
      </c>
      <c r="G139" s="25">
        <v>1212.0999999999999</v>
      </c>
      <c r="I139" s="32">
        <v>1007.317</v>
      </c>
      <c r="J139" s="32">
        <v>1113.7170000000001</v>
      </c>
      <c r="K139" s="32">
        <v>1212.117</v>
      </c>
      <c r="L139" s="29">
        <f t="shared" si="47"/>
        <v>1.7000000000052751E-2</v>
      </c>
      <c r="M139" s="29">
        <f t="shared" si="47"/>
        <v>1.7000000000052751E-2</v>
      </c>
      <c r="N139" s="29">
        <f t="shared" si="47"/>
        <v>1.7000000000052751E-2</v>
      </c>
      <c r="Q139" s="112" t="s">
        <v>32</v>
      </c>
      <c r="R139" s="110" t="s">
        <v>42</v>
      </c>
      <c r="S139" s="110" t="s">
        <v>30</v>
      </c>
      <c r="T139" s="110" t="s">
        <v>33</v>
      </c>
      <c r="U139" s="111">
        <v>1007.317</v>
      </c>
      <c r="V139" s="111">
        <v>1113.7170000000001</v>
      </c>
      <c r="W139" s="111">
        <v>1212.117</v>
      </c>
      <c r="X139" s="16" t="b">
        <f t="shared" si="61"/>
        <v>1</v>
      </c>
    </row>
    <row r="140" spans="1:24" s="16" customFormat="1" ht="47.25">
      <c r="A140" s="26" t="s">
        <v>106</v>
      </c>
      <c r="B140" s="24" t="s">
        <v>107</v>
      </c>
      <c r="C140" s="27" t="s">
        <v>9</v>
      </c>
      <c r="D140" s="27" t="s">
        <v>9</v>
      </c>
      <c r="E140" s="15">
        <f>E141+E146+E151+E175+E181+E209+E238</f>
        <v>348037.7</v>
      </c>
      <c r="F140" s="15">
        <f>F141+F146+F151+F175+F181+F209+F238</f>
        <v>223318.7</v>
      </c>
      <c r="G140" s="15">
        <f t="shared" ref="G140" si="62">G141+G146+G151+G175+G181+G209+G238</f>
        <v>226905.7</v>
      </c>
      <c r="I140" s="28">
        <v>348037.65607999999</v>
      </c>
      <c r="J140" s="28">
        <v>223318.72498999999</v>
      </c>
      <c r="K140" s="28">
        <v>226905.70254</v>
      </c>
      <c r="L140" s="29">
        <f t="shared" si="47"/>
        <v>-4.3920000025536865E-2</v>
      </c>
      <c r="M140" s="29">
        <f t="shared" si="47"/>
        <v>2.4989999976241961E-2</v>
      </c>
      <c r="N140" s="29">
        <f t="shared" si="47"/>
        <v>2.5399999867659062E-3</v>
      </c>
      <c r="Q140" s="105" t="s">
        <v>106</v>
      </c>
      <c r="R140" s="106" t="s">
        <v>107</v>
      </c>
      <c r="S140" s="107" t="s">
        <v>9</v>
      </c>
      <c r="T140" s="107" t="s">
        <v>9</v>
      </c>
      <c r="U140" s="108">
        <v>348037.65607999999</v>
      </c>
      <c r="V140" s="108">
        <v>223318.72498999999</v>
      </c>
      <c r="W140" s="108">
        <v>226905.70254</v>
      </c>
      <c r="X140" s="16" t="b">
        <f t="shared" si="61"/>
        <v>1</v>
      </c>
    </row>
    <row r="141" spans="1:24" s="16" customFormat="1" ht="31.5" hidden="1">
      <c r="A141" s="22" t="s">
        <v>43</v>
      </c>
      <c r="B141" s="23" t="s">
        <v>107</v>
      </c>
      <c r="C141" s="23" t="s">
        <v>10</v>
      </c>
      <c r="D141" s="24" t="s">
        <v>9</v>
      </c>
      <c r="E141" s="25">
        <f>E142</f>
        <v>3816</v>
      </c>
      <c r="F141" s="25">
        <f t="shared" ref="F141:G144" si="63">F142</f>
        <v>3779</v>
      </c>
      <c r="G141" s="25">
        <f t="shared" si="63"/>
        <v>3779</v>
      </c>
      <c r="I141" s="32">
        <v>3816</v>
      </c>
      <c r="J141" s="32">
        <v>3779</v>
      </c>
      <c r="K141" s="32">
        <v>3779</v>
      </c>
      <c r="L141" s="29">
        <f t="shared" si="47"/>
        <v>0</v>
      </c>
      <c r="M141" s="29">
        <f t="shared" si="47"/>
        <v>0</v>
      </c>
      <c r="N141" s="29">
        <f t="shared" si="47"/>
        <v>0</v>
      </c>
      <c r="Q141" s="109" t="s">
        <v>43</v>
      </c>
      <c r="R141" s="110" t="s">
        <v>107</v>
      </c>
      <c r="S141" s="110" t="s">
        <v>10</v>
      </c>
      <c r="T141" s="106" t="s">
        <v>9</v>
      </c>
      <c r="U141" s="111">
        <v>3816</v>
      </c>
      <c r="V141" s="111">
        <v>3779</v>
      </c>
      <c r="W141" s="111">
        <v>3779</v>
      </c>
      <c r="X141" s="16" t="b">
        <f t="shared" si="61"/>
        <v>1</v>
      </c>
    </row>
    <row r="142" spans="1:24" s="16" customFormat="1" ht="31.5" hidden="1">
      <c r="A142" s="22" t="s">
        <v>44</v>
      </c>
      <c r="B142" s="23" t="s">
        <v>107</v>
      </c>
      <c r="C142" s="23" t="s">
        <v>45</v>
      </c>
      <c r="D142" s="24" t="s">
        <v>9</v>
      </c>
      <c r="E142" s="25">
        <f>E143</f>
        <v>3816</v>
      </c>
      <c r="F142" s="25">
        <f t="shared" si="63"/>
        <v>3779</v>
      </c>
      <c r="G142" s="25">
        <f t="shared" si="63"/>
        <v>3779</v>
      </c>
      <c r="I142" s="32">
        <v>3816</v>
      </c>
      <c r="J142" s="32">
        <v>3779</v>
      </c>
      <c r="K142" s="32">
        <v>3779</v>
      </c>
      <c r="L142" s="29">
        <f t="shared" ref="L142:N205" si="64">I142-E142</f>
        <v>0</v>
      </c>
      <c r="M142" s="29">
        <f t="shared" si="64"/>
        <v>0</v>
      </c>
      <c r="N142" s="29">
        <f t="shared" si="64"/>
        <v>0</v>
      </c>
      <c r="Q142" s="109" t="s">
        <v>44</v>
      </c>
      <c r="R142" s="110" t="s">
        <v>107</v>
      </c>
      <c r="S142" s="110" t="s">
        <v>45</v>
      </c>
      <c r="T142" s="106" t="s">
        <v>9</v>
      </c>
      <c r="U142" s="111">
        <v>3816</v>
      </c>
      <c r="V142" s="111">
        <v>3779</v>
      </c>
      <c r="W142" s="111">
        <v>3779</v>
      </c>
      <c r="X142" s="16" t="b">
        <f t="shared" si="61"/>
        <v>1</v>
      </c>
    </row>
    <row r="143" spans="1:24" s="16" customFormat="1" ht="47.25" hidden="1">
      <c r="A143" s="22" t="s">
        <v>46</v>
      </c>
      <c r="B143" s="23" t="s">
        <v>107</v>
      </c>
      <c r="C143" s="23" t="s">
        <v>47</v>
      </c>
      <c r="D143" s="24" t="s">
        <v>9</v>
      </c>
      <c r="E143" s="25">
        <f>E144</f>
        <v>3816</v>
      </c>
      <c r="F143" s="25">
        <f t="shared" si="63"/>
        <v>3779</v>
      </c>
      <c r="G143" s="25">
        <f t="shared" si="63"/>
        <v>3779</v>
      </c>
      <c r="I143" s="32">
        <v>3816</v>
      </c>
      <c r="J143" s="32">
        <v>3779</v>
      </c>
      <c r="K143" s="32">
        <v>3779</v>
      </c>
      <c r="L143" s="29">
        <f t="shared" si="64"/>
        <v>0</v>
      </c>
      <c r="M143" s="29">
        <f t="shared" si="64"/>
        <v>0</v>
      </c>
      <c r="N143" s="29">
        <f t="shared" si="64"/>
        <v>0</v>
      </c>
      <c r="Q143" s="109" t="s">
        <v>46</v>
      </c>
      <c r="R143" s="110" t="s">
        <v>107</v>
      </c>
      <c r="S143" s="110" t="s">
        <v>47</v>
      </c>
      <c r="T143" s="106" t="s">
        <v>9</v>
      </c>
      <c r="U143" s="111">
        <v>3816</v>
      </c>
      <c r="V143" s="111">
        <v>3779</v>
      </c>
      <c r="W143" s="111">
        <v>3779</v>
      </c>
      <c r="X143" s="16" t="b">
        <f t="shared" si="61"/>
        <v>1</v>
      </c>
    </row>
    <row r="144" spans="1:24" s="16" customFormat="1" ht="47.25" hidden="1">
      <c r="A144" s="31" t="s">
        <v>48</v>
      </c>
      <c r="B144" s="23" t="s">
        <v>107</v>
      </c>
      <c r="C144" s="23" t="s">
        <v>353</v>
      </c>
      <c r="D144" s="24" t="s">
        <v>9</v>
      </c>
      <c r="E144" s="25">
        <f>E145</f>
        <v>3816</v>
      </c>
      <c r="F144" s="25">
        <f t="shared" si="63"/>
        <v>3779</v>
      </c>
      <c r="G144" s="25">
        <f t="shared" si="63"/>
        <v>3779</v>
      </c>
      <c r="I144" s="32">
        <v>3816</v>
      </c>
      <c r="J144" s="32">
        <v>3779</v>
      </c>
      <c r="K144" s="32">
        <v>3779</v>
      </c>
      <c r="L144" s="29">
        <f t="shared" si="64"/>
        <v>0</v>
      </c>
      <c r="M144" s="29">
        <f t="shared" si="64"/>
        <v>0</v>
      </c>
      <c r="N144" s="29">
        <f t="shared" si="64"/>
        <v>0</v>
      </c>
      <c r="Q144" s="112" t="s">
        <v>48</v>
      </c>
      <c r="R144" s="110" t="s">
        <v>107</v>
      </c>
      <c r="S144" s="110" t="s">
        <v>353</v>
      </c>
      <c r="T144" s="106" t="s">
        <v>9</v>
      </c>
      <c r="U144" s="111">
        <v>3816</v>
      </c>
      <c r="V144" s="111">
        <v>3779</v>
      </c>
      <c r="W144" s="111">
        <v>3779</v>
      </c>
      <c r="X144" s="16" t="b">
        <f t="shared" si="61"/>
        <v>1</v>
      </c>
    </row>
    <row r="145" spans="1:24" s="16" customFormat="1" ht="31.5" hidden="1">
      <c r="A145" s="31" t="s">
        <v>28</v>
      </c>
      <c r="B145" s="23" t="s">
        <v>107</v>
      </c>
      <c r="C145" s="23" t="s">
        <v>353</v>
      </c>
      <c r="D145" s="23" t="s">
        <v>29</v>
      </c>
      <c r="E145" s="25">
        <v>3816</v>
      </c>
      <c r="F145" s="25">
        <v>3779</v>
      </c>
      <c r="G145" s="25">
        <v>3779</v>
      </c>
      <c r="I145" s="32">
        <v>3816</v>
      </c>
      <c r="J145" s="32">
        <v>3779</v>
      </c>
      <c r="K145" s="32">
        <v>3779</v>
      </c>
      <c r="L145" s="29">
        <f t="shared" si="64"/>
        <v>0</v>
      </c>
      <c r="M145" s="29">
        <f t="shared" si="64"/>
        <v>0</v>
      </c>
      <c r="N145" s="29">
        <f t="shared" si="64"/>
        <v>0</v>
      </c>
      <c r="Q145" s="112" t="s">
        <v>28</v>
      </c>
      <c r="R145" s="110" t="s">
        <v>107</v>
      </c>
      <c r="S145" s="110" t="s">
        <v>353</v>
      </c>
      <c r="T145" s="110" t="s">
        <v>29</v>
      </c>
      <c r="U145" s="111">
        <v>3816</v>
      </c>
      <c r="V145" s="111">
        <v>3779</v>
      </c>
      <c r="W145" s="111">
        <v>3779</v>
      </c>
      <c r="X145" s="16" t="b">
        <f t="shared" si="61"/>
        <v>1</v>
      </c>
    </row>
    <row r="146" spans="1:24" s="16" customFormat="1" ht="31.5" hidden="1">
      <c r="A146" s="22" t="s">
        <v>134</v>
      </c>
      <c r="B146" s="23" t="s">
        <v>107</v>
      </c>
      <c r="C146" s="23" t="s">
        <v>17</v>
      </c>
      <c r="D146" s="24" t="s">
        <v>9</v>
      </c>
      <c r="E146" s="25">
        <f>E147</f>
        <v>280</v>
      </c>
      <c r="F146" s="25">
        <f t="shared" ref="F146:G149" si="65">F147</f>
        <v>180</v>
      </c>
      <c r="G146" s="25">
        <f t="shared" si="65"/>
        <v>200</v>
      </c>
      <c r="I146" s="32">
        <v>280</v>
      </c>
      <c r="J146" s="32">
        <v>180</v>
      </c>
      <c r="K146" s="32">
        <v>200</v>
      </c>
      <c r="L146" s="29">
        <f t="shared" si="64"/>
        <v>0</v>
      </c>
      <c r="M146" s="29">
        <f t="shared" si="64"/>
        <v>0</v>
      </c>
      <c r="N146" s="29">
        <f t="shared" si="64"/>
        <v>0</v>
      </c>
      <c r="Q146" s="109" t="s">
        <v>134</v>
      </c>
      <c r="R146" s="110" t="s">
        <v>107</v>
      </c>
      <c r="S146" s="110" t="s">
        <v>17</v>
      </c>
      <c r="T146" s="106" t="s">
        <v>9</v>
      </c>
      <c r="U146" s="111">
        <v>280</v>
      </c>
      <c r="V146" s="111">
        <v>180</v>
      </c>
      <c r="W146" s="111">
        <v>200</v>
      </c>
      <c r="X146" s="16" t="b">
        <f t="shared" si="61"/>
        <v>1</v>
      </c>
    </row>
    <row r="147" spans="1:24" s="16" customFormat="1" ht="15.75" hidden="1">
      <c r="A147" s="22" t="s">
        <v>135</v>
      </c>
      <c r="B147" s="23" t="s">
        <v>107</v>
      </c>
      <c r="C147" s="23" t="s">
        <v>136</v>
      </c>
      <c r="D147" s="24" t="s">
        <v>9</v>
      </c>
      <c r="E147" s="25">
        <f>E148</f>
        <v>280</v>
      </c>
      <c r="F147" s="25">
        <f t="shared" si="65"/>
        <v>180</v>
      </c>
      <c r="G147" s="25">
        <f t="shared" si="65"/>
        <v>200</v>
      </c>
      <c r="I147" s="32">
        <v>280</v>
      </c>
      <c r="J147" s="32">
        <v>180</v>
      </c>
      <c r="K147" s="32">
        <v>200</v>
      </c>
      <c r="L147" s="29">
        <f t="shared" si="64"/>
        <v>0</v>
      </c>
      <c r="M147" s="29">
        <f t="shared" si="64"/>
        <v>0</v>
      </c>
      <c r="N147" s="29">
        <f t="shared" si="64"/>
        <v>0</v>
      </c>
      <c r="Q147" s="109" t="s">
        <v>135</v>
      </c>
      <c r="R147" s="110" t="s">
        <v>107</v>
      </c>
      <c r="S147" s="110" t="s">
        <v>136</v>
      </c>
      <c r="T147" s="106" t="s">
        <v>9</v>
      </c>
      <c r="U147" s="111">
        <v>280</v>
      </c>
      <c r="V147" s="111">
        <v>180</v>
      </c>
      <c r="W147" s="111">
        <v>200</v>
      </c>
      <c r="X147" s="16" t="b">
        <f t="shared" si="61"/>
        <v>1</v>
      </c>
    </row>
    <row r="148" spans="1:24" s="16" customFormat="1" ht="47.25" hidden="1">
      <c r="A148" s="22" t="s">
        <v>512</v>
      </c>
      <c r="B148" s="23" t="s">
        <v>107</v>
      </c>
      <c r="C148" s="23" t="s">
        <v>137</v>
      </c>
      <c r="D148" s="24" t="s">
        <v>9</v>
      </c>
      <c r="E148" s="25">
        <f>E149</f>
        <v>280</v>
      </c>
      <c r="F148" s="25">
        <f t="shared" si="65"/>
        <v>180</v>
      </c>
      <c r="G148" s="25">
        <f t="shared" si="65"/>
        <v>200</v>
      </c>
      <c r="I148" s="32">
        <v>280</v>
      </c>
      <c r="J148" s="32">
        <v>180</v>
      </c>
      <c r="K148" s="32">
        <v>200</v>
      </c>
      <c r="L148" s="29">
        <f t="shared" si="64"/>
        <v>0</v>
      </c>
      <c r="M148" s="29">
        <f t="shared" si="64"/>
        <v>0</v>
      </c>
      <c r="N148" s="29">
        <f t="shared" si="64"/>
        <v>0</v>
      </c>
      <c r="Q148" s="109" t="s">
        <v>512</v>
      </c>
      <c r="R148" s="110" t="s">
        <v>107</v>
      </c>
      <c r="S148" s="110" t="s">
        <v>137</v>
      </c>
      <c r="T148" s="106" t="s">
        <v>9</v>
      </c>
      <c r="U148" s="111">
        <v>280</v>
      </c>
      <c r="V148" s="111">
        <v>180</v>
      </c>
      <c r="W148" s="111">
        <v>200</v>
      </c>
      <c r="X148" s="16" t="b">
        <f t="shared" si="61"/>
        <v>1</v>
      </c>
    </row>
    <row r="149" spans="1:24" s="16" customFormat="1" ht="47.25" hidden="1">
      <c r="A149" s="31" t="s">
        <v>138</v>
      </c>
      <c r="B149" s="23" t="s">
        <v>107</v>
      </c>
      <c r="C149" s="23" t="s">
        <v>373</v>
      </c>
      <c r="D149" s="24" t="s">
        <v>9</v>
      </c>
      <c r="E149" s="25">
        <f>E150</f>
        <v>280</v>
      </c>
      <c r="F149" s="25">
        <f t="shared" si="65"/>
        <v>180</v>
      </c>
      <c r="G149" s="25">
        <f t="shared" si="65"/>
        <v>200</v>
      </c>
      <c r="I149" s="32">
        <v>280</v>
      </c>
      <c r="J149" s="32">
        <v>180</v>
      </c>
      <c r="K149" s="32">
        <v>200</v>
      </c>
      <c r="L149" s="29">
        <f t="shared" si="64"/>
        <v>0</v>
      </c>
      <c r="M149" s="29">
        <f t="shared" si="64"/>
        <v>0</v>
      </c>
      <c r="N149" s="29">
        <f t="shared" si="64"/>
        <v>0</v>
      </c>
      <c r="Q149" s="112" t="s">
        <v>138</v>
      </c>
      <c r="R149" s="110" t="s">
        <v>107</v>
      </c>
      <c r="S149" s="110" t="s">
        <v>373</v>
      </c>
      <c r="T149" s="106" t="s">
        <v>9</v>
      </c>
      <c r="U149" s="111">
        <v>280</v>
      </c>
      <c r="V149" s="111">
        <v>180</v>
      </c>
      <c r="W149" s="111">
        <v>200</v>
      </c>
      <c r="X149" s="16" t="b">
        <f t="shared" si="61"/>
        <v>1</v>
      </c>
    </row>
    <row r="150" spans="1:24" s="16" customFormat="1" ht="31.5" hidden="1">
      <c r="A150" s="31" t="s">
        <v>28</v>
      </c>
      <c r="B150" s="23" t="s">
        <v>107</v>
      </c>
      <c r="C150" s="23" t="s">
        <v>373</v>
      </c>
      <c r="D150" s="23" t="s">
        <v>29</v>
      </c>
      <c r="E150" s="25">
        <v>280</v>
      </c>
      <c r="F150" s="25">
        <v>180</v>
      </c>
      <c r="G150" s="25">
        <v>200</v>
      </c>
      <c r="I150" s="32">
        <v>280</v>
      </c>
      <c r="J150" s="32">
        <v>180</v>
      </c>
      <c r="K150" s="32">
        <v>200</v>
      </c>
      <c r="L150" s="29">
        <f t="shared" si="64"/>
        <v>0</v>
      </c>
      <c r="M150" s="29">
        <f t="shared" si="64"/>
        <v>0</v>
      </c>
      <c r="N150" s="29">
        <f t="shared" si="64"/>
        <v>0</v>
      </c>
      <c r="Q150" s="112" t="s">
        <v>28</v>
      </c>
      <c r="R150" s="110" t="s">
        <v>107</v>
      </c>
      <c r="S150" s="110" t="s">
        <v>373</v>
      </c>
      <c r="T150" s="110" t="s">
        <v>29</v>
      </c>
      <c r="U150" s="111">
        <v>280</v>
      </c>
      <c r="V150" s="111">
        <v>180</v>
      </c>
      <c r="W150" s="111">
        <v>200</v>
      </c>
      <c r="X150" s="16" t="b">
        <f t="shared" si="61"/>
        <v>1</v>
      </c>
    </row>
    <row r="151" spans="1:24" s="16" customFormat="1" ht="31.5" hidden="1">
      <c r="A151" s="22" t="s">
        <v>139</v>
      </c>
      <c r="B151" s="23" t="s">
        <v>107</v>
      </c>
      <c r="C151" s="23" t="s">
        <v>18</v>
      </c>
      <c r="D151" s="24" t="s">
        <v>9</v>
      </c>
      <c r="E151" s="25">
        <f>E152</f>
        <v>52488.800000000003</v>
      </c>
      <c r="F151" s="25">
        <f t="shared" ref="F151:G151" si="66">F152</f>
        <v>49958.600000000006</v>
      </c>
      <c r="G151" s="25">
        <f t="shared" si="66"/>
        <v>50576.3</v>
      </c>
      <c r="I151" s="32">
        <v>52488.841780000002</v>
      </c>
      <c r="J151" s="32">
        <v>49958.590689999997</v>
      </c>
      <c r="K151" s="32">
        <v>50576.265399999997</v>
      </c>
      <c r="L151" s="29">
        <f t="shared" si="64"/>
        <v>4.1779999999562278E-2</v>
      </c>
      <c r="M151" s="29">
        <f t="shared" si="64"/>
        <v>-9.3100000085541978E-3</v>
      </c>
      <c r="N151" s="29">
        <f t="shared" si="64"/>
        <v>-3.4600000006321352E-2</v>
      </c>
      <c r="Q151" s="109" t="s">
        <v>139</v>
      </c>
      <c r="R151" s="110" t="s">
        <v>107</v>
      </c>
      <c r="S151" s="110" t="s">
        <v>18</v>
      </c>
      <c r="T151" s="106" t="s">
        <v>9</v>
      </c>
      <c r="U151" s="111">
        <v>52488.841780000002</v>
      </c>
      <c r="V151" s="111">
        <v>49958.590689999997</v>
      </c>
      <c r="W151" s="111">
        <v>50576.265399999997</v>
      </c>
      <c r="X151" s="16" t="b">
        <f t="shared" si="61"/>
        <v>1</v>
      </c>
    </row>
    <row r="152" spans="1:24" s="16" customFormat="1" ht="31.5" hidden="1">
      <c r="A152" s="22" t="s">
        <v>140</v>
      </c>
      <c r="B152" s="23" t="s">
        <v>107</v>
      </c>
      <c r="C152" s="23" t="s">
        <v>141</v>
      </c>
      <c r="D152" s="24" t="s">
        <v>9</v>
      </c>
      <c r="E152" s="25">
        <f>E153+E157+E161+E164+E167+E172</f>
        <v>52488.800000000003</v>
      </c>
      <c r="F152" s="25">
        <f>F153+F157+F161+F164+F167+F172</f>
        <v>49958.600000000006</v>
      </c>
      <c r="G152" s="25">
        <f t="shared" ref="G152" si="67">G153+G157+G161+G164+G167+G172</f>
        <v>50576.3</v>
      </c>
      <c r="I152" s="32">
        <v>52488.841780000002</v>
      </c>
      <c r="J152" s="32">
        <v>49958.590689999997</v>
      </c>
      <c r="K152" s="32">
        <v>50576.265399999997</v>
      </c>
      <c r="L152" s="29">
        <f t="shared" si="64"/>
        <v>4.1779999999562278E-2</v>
      </c>
      <c r="M152" s="29">
        <f t="shared" si="64"/>
        <v>-9.3100000085541978E-3</v>
      </c>
      <c r="N152" s="29">
        <f t="shared" si="64"/>
        <v>-3.4600000006321352E-2</v>
      </c>
      <c r="Q152" s="109" t="s">
        <v>140</v>
      </c>
      <c r="R152" s="110" t="s">
        <v>107</v>
      </c>
      <c r="S152" s="110" t="s">
        <v>141</v>
      </c>
      <c r="T152" s="106" t="s">
        <v>9</v>
      </c>
      <c r="U152" s="111">
        <v>52488.841780000002</v>
      </c>
      <c r="V152" s="111">
        <v>49958.590689999997</v>
      </c>
      <c r="W152" s="111">
        <v>50576.265399999997</v>
      </c>
      <c r="X152" s="16" t="b">
        <f t="shared" si="61"/>
        <v>1</v>
      </c>
    </row>
    <row r="153" spans="1:24" s="16" customFormat="1" ht="31.5" hidden="1">
      <c r="A153" s="22" t="s">
        <v>142</v>
      </c>
      <c r="B153" s="23" t="s">
        <v>107</v>
      </c>
      <c r="C153" s="23" t="s">
        <v>143</v>
      </c>
      <c r="D153" s="24" t="s">
        <v>9</v>
      </c>
      <c r="E153" s="25">
        <f>E154</f>
        <v>8897.6</v>
      </c>
      <c r="F153" s="25">
        <f t="shared" ref="F153:G153" si="68">F154</f>
        <v>9061.2000000000007</v>
      </c>
      <c r="G153" s="25">
        <f t="shared" si="68"/>
        <v>9230.4</v>
      </c>
      <c r="I153" s="32">
        <v>8897.6311100000003</v>
      </c>
      <c r="J153" s="32">
        <v>9061.1363500000007</v>
      </c>
      <c r="K153" s="32">
        <v>9230.3818100000008</v>
      </c>
      <c r="L153" s="29">
        <f t="shared" si="64"/>
        <v>3.1109999999898719E-2</v>
      </c>
      <c r="M153" s="29">
        <f t="shared" si="64"/>
        <v>-6.3650000000052387E-2</v>
      </c>
      <c r="N153" s="29">
        <f t="shared" si="64"/>
        <v>-1.8189999998867279E-2</v>
      </c>
      <c r="Q153" s="109" t="s">
        <v>142</v>
      </c>
      <c r="R153" s="110" t="s">
        <v>107</v>
      </c>
      <c r="S153" s="110" t="s">
        <v>143</v>
      </c>
      <c r="T153" s="106" t="s">
        <v>9</v>
      </c>
      <c r="U153" s="111">
        <v>8897.6311100000003</v>
      </c>
      <c r="V153" s="111">
        <v>9061.1363500000007</v>
      </c>
      <c r="W153" s="111">
        <v>9230.3818100000008</v>
      </c>
      <c r="X153" s="16" t="b">
        <f t="shared" si="61"/>
        <v>1</v>
      </c>
    </row>
    <row r="154" spans="1:24" s="16" customFormat="1" ht="22.5" hidden="1">
      <c r="A154" s="31" t="s">
        <v>144</v>
      </c>
      <c r="B154" s="23" t="s">
        <v>107</v>
      </c>
      <c r="C154" s="23" t="s">
        <v>374</v>
      </c>
      <c r="D154" s="24" t="s">
        <v>9</v>
      </c>
      <c r="E154" s="25">
        <f>E155+E156</f>
        <v>8897.6</v>
      </c>
      <c r="F154" s="25">
        <f t="shared" ref="F154:G154" si="69">F155+F156</f>
        <v>9061.2000000000007</v>
      </c>
      <c r="G154" s="25">
        <f t="shared" si="69"/>
        <v>9230.4</v>
      </c>
      <c r="I154" s="32">
        <v>8897.6311100000003</v>
      </c>
      <c r="J154" s="32">
        <v>9061.1363500000007</v>
      </c>
      <c r="K154" s="32">
        <v>9230.3818100000008</v>
      </c>
      <c r="L154" s="29">
        <f t="shared" si="64"/>
        <v>3.1109999999898719E-2</v>
      </c>
      <c r="M154" s="29">
        <f t="shared" si="64"/>
        <v>-6.3650000000052387E-2</v>
      </c>
      <c r="N154" s="29">
        <f t="shared" si="64"/>
        <v>-1.8189999998867279E-2</v>
      </c>
      <c r="Q154" s="112" t="s">
        <v>144</v>
      </c>
      <c r="R154" s="110" t="s">
        <v>107</v>
      </c>
      <c r="S154" s="110" t="s">
        <v>374</v>
      </c>
      <c r="T154" s="106" t="s">
        <v>9</v>
      </c>
      <c r="U154" s="111">
        <v>8897.6311100000003</v>
      </c>
      <c r="V154" s="111">
        <v>9061.1363500000007</v>
      </c>
      <c r="W154" s="111">
        <v>9230.3818100000008</v>
      </c>
      <c r="X154" s="16" t="b">
        <f t="shared" si="61"/>
        <v>1</v>
      </c>
    </row>
    <row r="155" spans="1:24" s="16" customFormat="1" ht="31.5" hidden="1">
      <c r="A155" s="31" t="s">
        <v>28</v>
      </c>
      <c r="B155" s="23" t="s">
        <v>107</v>
      </c>
      <c r="C155" s="23" t="s">
        <v>374</v>
      </c>
      <c r="D155" s="23" t="s">
        <v>29</v>
      </c>
      <c r="E155" s="25">
        <v>5010</v>
      </c>
      <c r="F155" s="25">
        <v>5010</v>
      </c>
      <c r="G155" s="25">
        <v>5010</v>
      </c>
      <c r="I155" s="32">
        <v>5010</v>
      </c>
      <c r="J155" s="32">
        <v>5010</v>
      </c>
      <c r="K155" s="32">
        <v>5010</v>
      </c>
      <c r="L155" s="29">
        <f t="shared" si="64"/>
        <v>0</v>
      </c>
      <c r="M155" s="29">
        <f t="shared" si="64"/>
        <v>0</v>
      </c>
      <c r="N155" s="29">
        <f t="shared" si="64"/>
        <v>0</v>
      </c>
      <c r="Q155" s="112" t="s">
        <v>28</v>
      </c>
      <c r="R155" s="110" t="s">
        <v>107</v>
      </c>
      <c r="S155" s="110" t="s">
        <v>374</v>
      </c>
      <c r="T155" s="110" t="s">
        <v>29</v>
      </c>
      <c r="U155" s="111">
        <v>5010</v>
      </c>
      <c r="V155" s="111">
        <v>5010</v>
      </c>
      <c r="W155" s="111">
        <v>5010</v>
      </c>
      <c r="X155" s="16" t="b">
        <f t="shared" si="61"/>
        <v>1</v>
      </c>
    </row>
    <row r="156" spans="1:24" s="16" customFormat="1" ht="22.5" hidden="1">
      <c r="A156" s="31" t="s">
        <v>32</v>
      </c>
      <c r="B156" s="23" t="s">
        <v>107</v>
      </c>
      <c r="C156" s="23" t="s">
        <v>374</v>
      </c>
      <c r="D156" s="23" t="s">
        <v>33</v>
      </c>
      <c r="E156" s="25">
        <v>3887.6</v>
      </c>
      <c r="F156" s="25">
        <v>4051.2</v>
      </c>
      <c r="G156" s="25">
        <v>4220.3999999999996</v>
      </c>
      <c r="I156" s="32">
        <v>3887.6311099999998</v>
      </c>
      <c r="J156" s="32">
        <v>4051.1363500000002</v>
      </c>
      <c r="K156" s="32">
        <v>4220.3818099999999</v>
      </c>
      <c r="L156" s="29">
        <f t="shared" si="64"/>
        <v>3.1109999999898719E-2</v>
      </c>
      <c r="M156" s="29">
        <f t="shared" si="64"/>
        <v>-6.364999999959764E-2</v>
      </c>
      <c r="N156" s="29">
        <f t="shared" si="64"/>
        <v>-1.8189999999776774E-2</v>
      </c>
      <c r="Q156" s="112" t="s">
        <v>32</v>
      </c>
      <c r="R156" s="110" t="s">
        <v>107</v>
      </c>
      <c r="S156" s="110" t="s">
        <v>374</v>
      </c>
      <c r="T156" s="110" t="s">
        <v>33</v>
      </c>
      <c r="U156" s="111">
        <v>3887.6311099999998</v>
      </c>
      <c r="V156" s="111">
        <v>4051.1363500000002</v>
      </c>
      <c r="W156" s="111">
        <v>4220.3818099999999</v>
      </c>
      <c r="X156" s="16" t="b">
        <f t="shared" si="61"/>
        <v>1</v>
      </c>
    </row>
    <row r="157" spans="1:24" s="16" customFormat="1" ht="47.25" hidden="1">
      <c r="A157" s="22" t="s">
        <v>145</v>
      </c>
      <c r="B157" s="23" t="s">
        <v>107</v>
      </c>
      <c r="C157" s="23" t="s">
        <v>146</v>
      </c>
      <c r="D157" s="24" t="s">
        <v>9</v>
      </c>
      <c r="E157" s="25">
        <f>E158</f>
        <v>335.9</v>
      </c>
      <c r="F157" s="25">
        <f t="shared" ref="F157:G157" si="70">F158</f>
        <v>271.7</v>
      </c>
      <c r="G157" s="25">
        <f t="shared" si="70"/>
        <v>271.7</v>
      </c>
      <c r="I157" s="32">
        <v>335.90582999999998</v>
      </c>
      <c r="J157" s="32">
        <v>271.72291000000001</v>
      </c>
      <c r="K157" s="32">
        <v>271.72291000000001</v>
      </c>
      <c r="L157" s="29">
        <f t="shared" si="64"/>
        <v>5.8300000000031105E-3</v>
      </c>
      <c r="M157" s="29">
        <f t="shared" si="64"/>
        <v>2.2910000000024411E-2</v>
      </c>
      <c r="N157" s="29">
        <f t="shared" si="64"/>
        <v>2.2910000000024411E-2</v>
      </c>
      <c r="Q157" s="109" t="s">
        <v>145</v>
      </c>
      <c r="R157" s="110" t="s">
        <v>107</v>
      </c>
      <c r="S157" s="110" t="s">
        <v>146</v>
      </c>
      <c r="T157" s="106" t="s">
        <v>9</v>
      </c>
      <c r="U157" s="111">
        <v>335.90582999999998</v>
      </c>
      <c r="V157" s="111">
        <v>271.72291000000001</v>
      </c>
      <c r="W157" s="111">
        <v>271.72291000000001</v>
      </c>
      <c r="X157" s="16" t="b">
        <f t="shared" si="61"/>
        <v>1</v>
      </c>
    </row>
    <row r="158" spans="1:24" s="16" customFormat="1" ht="47.25" hidden="1">
      <c r="A158" s="31" t="s">
        <v>147</v>
      </c>
      <c r="B158" s="23" t="s">
        <v>107</v>
      </c>
      <c r="C158" s="23" t="s">
        <v>148</v>
      </c>
      <c r="D158" s="24" t="s">
        <v>9</v>
      </c>
      <c r="E158" s="25">
        <f>E159+E160</f>
        <v>335.9</v>
      </c>
      <c r="F158" s="25">
        <f t="shared" ref="F158:G158" si="71">F159+F160</f>
        <v>271.7</v>
      </c>
      <c r="G158" s="25">
        <f t="shared" si="71"/>
        <v>271.7</v>
      </c>
      <c r="H158" s="16" t="s">
        <v>344</v>
      </c>
      <c r="I158" s="32">
        <v>335.90582999999998</v>
      </c>
      <c r="J158" s="32">
        <v>271.72291000000001</v>
      </c>
      <c r="K158" s="32">
        <v>271.72291000000001</v>
      </c>
      <c r="L158" s="29">
        <f t="shared" si="64"/>
        <v>5.8300000000031105E-3</v>
      </c>
      <c r="M158" s="29">
        <f t="shared" si="64"/>
        <v>2.2910000000024411E-2</v>
      </c>
      <c r="N158" s="29">
        <f t="shared" si="64"/>
        <v>2.2910000000024411E-2</v>
      </c>
      <c r="Q158" s="112" t="s">
        <v>147</v>
      </c>
      <c r="R158" s="110" t="s">
        <v>107</v>
      </c>
      <c r="S158" s="110" t="s">
        <v>148</v>
      </c>
      <c r="T158" s="106" t="s">
        <v>9</v>
      </c>
      <c r="U158" s="111">
        <v>335.90582999999998</v>
      </c>
      <c r="V158" s="111">
        <v>271.72291000000001</v>
      </c>
      <c r="W158" s="111">
        <v>271.72291000000001</v>
      </c>
      <c r="X158" s="16" t="b">
        <f t="shared" si="61"/>
        <v>1</v>
      </c>
    </row>
    <row r="159" spans="1:24" s="16" customFormat="1" ht="78.75" hidden="1">
      <c r="A159" s="31" t="s">
        <v>26</v>
      </c>
      <c r="B159" s="23" t="s">
        <v>107</v>
      </c>
      <c r="C159" s="23" t="s">
        <v>148</v>
      </c>
      <c r="D159" s="23" t="s">
        <v>27</v>
      </c>
      <c r="E159" s="25">
        <v>30.4</v>
      </c>
      <c r="F159" s="25">
        <v>30.4</v>
      </c>
      <c r="G159" s="25">
        <v>30.4</v>
      </c>
      <c r="H159" s="16" t="s">
        <v>344</v>
      </c>
      <c r="I159" s="32">
        <v>30.406510000000001</v>
      </c>
      <c r="J159" s="32">
        <v>30.406510000000001</v>
      </c>
      <c r="K159" s="32">
        <v>30.406510000000001</v>
      </c>
      <c r="L159" s="29">
        <f t="shared" si="64"/>
        <v>6.5100000000022362E-3</v>
      </c>
      <c r="M159" s="29">
        <f t="shared" si="64"/>
        <v>6.5100000000022362E-3</v>
      </c>
      <c r="N159" s="29">
        <f t="shared" si="64"/>
        <v>6.5100000000022362E-3</v>
      </c>
      <c r="Q159" s="112" t="s">
        <v>26</v>
      </c>
      <c r="R159" s="110" t="s">
        <v>107</v>
      </c>
      <c r="S159" s="110" t="s">
        <v>148</v>
      </c>
      <c r="T159" s="110" t="s">
        <v>27</v>
      </c>
      <c r="U159" s="111">
        <v>30.406510000000001</v>
      </c>
      <c r="V159" s="111">
        <v>30.406510000000001</v>
      </c>
      <c r="W159" s="111">
        <v>30.406510000000001</v>
      </c>
      <c r="X159" s="16" t="b">
        <f t="shared" si="61"/>
        <v>1</v>
      </c>
    </row>
    <row r="160" spans="1:24" s="16" customFormat="1" ht="31.5" hidden="1">
      <c r="A160" s="31" t="s">
        <v>28</v>
      </c>
      <c r="B160" s="23" t="s">
        <v>107</v>
      </c>
      <c r="C160" s="23" t="s">
        <v>148</v>
      </c>
      <c r="D160" s="23" t="s">
        <v>29</v>
      </c>
      <c r="E160" s="25">
        <v>305.5</v>
      </c>
      <c r="F160" s="25">
        <v>241.3</v>
      </c>
      <c r="G160" s="25">
        <v>241.3</v>
      </c>
      <c r="H160" s="16" t="s">
        <v>344</v>
      </c>
      <c r="I160" s="32">
        <v>305.49932000000001</v>
      </c>
      <c r="J160" s="32">
        <v>241.31639999999999</v>
      </c>
      <c r="K160" s="32">
        <v>241.31639999999999</v>
      </c>
      <c r="L160" s="29">
        <f t="shared" si="64"/>
        <v>-6.7999999998846761E-4</v>
      </c>
      <c r="M160" s="29">
        <f t="shared" si="64"/>
        <v>1.6399999999975989E-2</v>
      </c>
      <c r="N160" s="29">
        <f t="shared" si="64"/>
        <v>1.6399999999975989E-2</v>
      </c>
      <c r="Q160" s="112" t="s">
        <v>28</v>
      </c>
      <c r="R160" s="110" t="s">
        <v>107</v>
      </c>
      <c r="S160" s="110" t="s">
        <v>148</v>
      </c>
      <c r="T160" s="110" t="s">
        <v>29</v>
      </c>
      <c r="U160" s="111">
        <v>305.49932000000001</v>
      </c>
      <c r="V160" s="111">
        <v>241.31639999999999</v>
      </c>
      <c r="W160" s="111">
        <v>241.31639999999999</v>
      </c>
      <c r="X160" s="16" t="b">
        <f t="shared" si="61"/>
        <v>1</v>
      </c>
    </row>
    <row r="161" spans="1:24" s="16" customFormat="1" ht="15.75" hidden="1">
      <c r="A161" s="22" t="s">
        <v>149</v>
      </c>
      <c r="B161" s="23" t="s">
        <v>107</v>
      </c>
      <c r="C161" s="23" t="s">
        <v>150</v>
      </c>
      <c r="D161" s="24" t="s">
        <v>9</v>
      </c>
      <c r="E161" s="25">
        <f>E162</f>
        <v>2440</v>
      </c>
      <c r="F161" s="25">
        <f t="shared" ref="F161:G162" si="72">F162</f>
        <v>2440</v>
      </c>
      <c r="G161" s="25">
        <f t="shared" si="72"/>
        <v>2440</v>
      </c>
      <c r="I161" s="32">
        <v>2440</v>
      </c>
      <c r="J161" s="32">
        <v>2440</v>
      </c>
      <c r="K161" s="32">
        <v>2440</v>
      </c>
      <c r="L161" s="29">
        <f t="shared" si="64"/>
        <v>0</v>
      </c>
      <c r="M161" s="29">
        <f t="shared" si="64"/>
        <v>0</v>
      </c>
      <c r="N161" s="29">
        <f t="shared" si="64"/>
        <v>0</v>
      </c>
      <c r="Q161" s="109" t="s">
        <v>149</v>
      </c>
      <c r="R161" s="110" t="s">
        <v>107</v>
      </c>
      <c r="S161" s="110" t="s">
        <v>150</v>
      </c>
      <c r="T161" s="106" t="s">
        <v>9</v>
      </c>
      <c r="U161" s="111">
        <v>2440</v>
      </c>
      <c r="V161" s="111">
        <v>2440</v>
      </c>
      <c r="W161" s="111">
        <v>2440</v>
      </c>
      <c r="X161" s="16" t="b">
        <f t="shared" si="61"/>
        <v>1</v>
      </c>
    </row>
    <row r="162" spans="1:24" s="16" customFormat="1" ht="22.5" hidden="1">
      <c r="A162" s="31" t="s">
        <v>151</v>
      </c>
      <c r="B162" s="23" t="s">
        <v>107</v>
      </c>
      <c r="C162" s="23" t="s">
        <v>375</v>
      </c>
      <c r="D162" s="24" t="s">
        <v>9</v>
      </c>
      <c r="E162" s="25">
        <f>E163</f>
        <v>2440</v>
      </c>
      <c r="F162" s="25">
        <f t="shared" si="72"/>
        <v>2440</v>
      </c>
      <c r="G162" s="25">
        <f t="shared" si="72"/>
        <v>2440</v>
      </c>
      <c r="I162" s="32">
        <v>2440</v>
      </c>
      <c r="J162" s="32">
        <v>2440</v>
      </c>
      <c r="K162" s="32">
        <v>2440</v>
      </c>
      <c r="L162" s="29">
        <f t="shared" si="64"/>
        <v>0</v>
      </c>
      <c r="M162" s="29">
        <f t="shared" si="64"/>
        <v>0</v>
      </c>
      <c r="N162" s="29">
        <f t="shared" si="64"/>
        <v>0</v>
      </c>
      <c r="Q162" s="112" t="s">
        <v>151</v>
      </c>
      <c r="R162" s="110" t="s">
        <v>107</v>
      </c>
      <c r="S162" s="110" t="s">
        <v>375</v>
      </c>
      <c r="T162" s="106" t="s">
        <v>9</v>
      </c>
      <c r="U162" s="111">
        <v>2440</v>
      </c>
      <c r="V162" s="111">
        <v>2440</v>
      </c>
      <c r="W162" s="111">
        <v>2440</v>
      </c>
      <c r="X162" s="16" t="b">
        <f t="shared" si="61"/>
        <v>1</v>
      </c>
    </row>
    <row r="163" spans="1:24" s="16" customFormat="1" ht="31.5" hidden="1">
      <c r="A163" s="31" t="s">
        <v>28</v>
      </c>
      <c r="B163" s="23" t="s">
        <v>107</v>
      </c>
      <c r="C163" s="23" t="s">
        <v>375</v>
      </c>
      <c r="D163" s="23" t="s">
        <v>29</v>
      </c>
      <c r="E163" s="25">
        <v>2440</v>
      </c>
      <c r="F163" s="25">
        <v>2440</v>
      </c>
      <c r="G163" s="25">
        <v>2440</v>
      </c>
      <c r="I163" s="32">
        <v>2440</v>
      </c>
      <c r="J163" s="32">
        <v>2440</v>
      </c>
      <c r="K163" s="32">
        <v>2440</v>
      </c>
      <c r="L163" s="29">
        <f t="shared" si="64"/>
        <v>0</v>
      </c>
      <c r="M163" s="29">
        <f t="shared" si="64"/>
        <v>0</v>
      </c>
      <c r="N163" s="29">
        <f t="shared" si="64"/>
        <v>0</v>
      </c>
      <c r="Q163" s="112" t="s">
        <v>28</v>
      </c>
      <c r="R163" s="110" t="s">
        <v>107</v>
      </c>
      <c r="S163" s="110" t="s">
        <v>375</v>
      </c>
      <c r="T163" s="110" t="s">
        <v>29</v>
      </c>
      <c r="U163" s="111">
        <v>2440</v>
      </c>
      <c r="V163" s="111">
        <v>2440</v>
      </c>
      <c r="W163" s="111">
        <v>2440</v>
      </c>
      <c r="X163" s="16" t="b">
        <f t="shared" si="61"/>
        <v>1</v>
      </c>
    </row>
    <row r="164" spans="1:24" s="16" customFormat="1" ht="15.75" hidden="1">
      <c r="A164" s="22" t="s">
        <v>152</v>
      </c>
      <c r="B164" s="23" t="s">
        <v>107</v>
      </c>
      <c r="C164" s="23" t="s">
        <v>153</v>
      </c>
      <c r="D164" s="24" t="s">
        <v>9</v>
      </c>
      <c r="E164" s="25">
        <f>E165</f>
        <v>12763.2</v>
      </c>
      <c r="F164" s="25">
        <f t="shared" ref="F164:G165" si="73">F165</f>
        <v>12985.7</v>
      </c>
      <c r="G164" s="25">
        <f t="shared" si="73"/>
        <v>13434.2</v>
      </c>
      <c r="I164" s="32">
        <v>12763.203289999999</v>
      </c>
      <c r="J164" s="32">
        <v>12985.73143</v>
      </c>
      <c r="K164" s="32">
        <v>13434.160680000001</v>
      </c>
      <c r="L164" s="29">
        <f t="shared" si="64"/>
        <v>3.2899999987421324E-3</v>
      </c>
      <c r="M164" s="29">
        <f t="shared" si="64"/>
        <v>3.1429999999090796E-2</v>
      </c>
      <c r="N164" s="29">
        <f t="shared" si="64"/>
        <v>-3.9319999999861466E-2</v>
      </c>
      <c r="Q164" s="109" t="s">
        <v>152</v>
      </c>
      <c r="R164" s="110" t="s">
        <v>107</v>
      </c>
      <c r="S164" s="110" t="s">
        <v>153</v>
      </c>
      <c r="T164" s="106" t="s">
        <v>9</v>
      </c>
      <c r="U164" s="111">
        <v>12763.203289999999</v>
      </c>
      <c r="V164" s="111">
        <v>12985.73143</v>
      </c>
      <c r="W164" s="111">
        <v>13434.160680000001</v>
      </c>
      <c r="X164" s="16" t="b">
        <f t="shared" si="61"/>
        <v>1</v>
      </c>
    </row>
    <row r="165" spans="1:24" s="16" customFormat="1" ht="22.5" hidden="1">
      <c r="A165" s="31" t="s">
        <v>154</v>
      </c>
      <c r="B165" s="23" t="s">
        <v>107</v>
      </c>
      <c r="C165" s="23" t="s">
        <v>376</v>
      </c>
      <c r="D165" s="24" t="s">
        <v>9</v>
      </c>
      <c r="E165" s="25">
        <f>E166</f>
        <v>12763.2</v>
      </c>
      <c r="F165" s="25">
        <f t="shared" si="73"/>
        <v>12985.7</v>
      </c>
      <c r="G165" s="25">
        <f t="shared" si="73"/>
        <v>13434.2</v>
      </c>
      <c r="I165" s="32">
        <v>12763.203289999999</v>
      </c>
      <c r="J165" s="32">
        <v>12985.73143</v>
      </c>
      <c r="K165" s="32">
        <v>13434.160680000001</v>
      </c>
      <c r="L165" s="29">
        <f t="shared" si="64"/>
        <v>3.2899999987421324E-3</v>
      </c>
      <c r="M165" s="29">
        <f t="shared" si="64"/>
        <v>3.1429999999090796E-2</v>
      </c>
      <c r="N165" s="29">
        <f t="shared" si="64"/>
        <v>-3.9319999999861466E-2</v>
      </c>
      <c r="Q165" s="112" t="s">
        <v>154</v>
      </c>
      <c r="R165" s="110" t="s">
        <v>107</v>
      </c>
      <c r="S165" s="110" t="s">
        <v>376</v>
      </c>
      <c r="T165" s="106" t="s">
        <v>9</v>
      </c>
      <c r="U165" s="111">
        <v>12763.203289999999</v>
      </c>
      <c r="V165" s="111">
        <v>12985.73143</v>
      </c>
      <c r="W165" s="111">
        <v>13434.160680000001</v>
      </c>
      <c r="X165" s="16" t="b">
        <f t="shared" si="61"/>
        <v>1</v>
      </c>
    </row>
    <row r="166" spans="1:24" s="16" customFormat="1" ht="22.5" hidden="1">
      <c r="A166" s="31" t="s">
        <v>32</v>
      </c>
      <c r="B166" s="23" t="s">
        <v>107</v>
      </c>
      <c r="C166" s="23" t="s">
        <v>376</v>
      </c>
      <c r="D166" s="23" t="s">
        <v>33</v>
      </c>
      <c r="E166" s="25">
        <v>12763.2</v>
      </c>
      <c r="F166" s="25">
        <v>12985.7</v>
      </c>
      <c r="G166" s="25">
        <v>13434.2</v>
      </c>
      <c r="I166" s="32">
        <v>12763.203289999999</v>
      </c>
      <c r="J166" s="32">
        <v>12985.73143</v>
      </c>
      <c r="K166" s="32">
        <v>13434.160680000001</v>
      </c>
      <c r="L166" s="29">
        <f t="shared" si="64"/>
        <v>3.2899999987421324E-3</v>
      </c>
      <c r="M166" s="29">
        <f t="shared" si="64"/>
        <v>3.1429999999090796E-2</v>
      </c>
      <c r="N166" s="29">
        <f t="shared" si="64"/>
        <v>-3.9319999999861466E-2</v>
      </c>
      <c r="Q166" s="112" t="s">
        <v>32</v>
      </c>
      <c r="R166" s="110" t="s">
        <v>107</v>
      </c>
      <c r="S166" s="110" t="s">
        <v>376</v>
      </c>
      <c r="T166" s="110" t="s">
        <v>33</v>
      </c>
      <c r="U166" s="111">
        <v>12763.203289999999</v>
      </c>
      <c r="V166" s="111">
        <v>12985.73143</v>
      </c>
      <c r="W166" s="111">
        <v>13434.160680000001</v>
      </c>
      <c r="X166" s="16" t="b">
        <f t="shared" si="61"/>
        <v>1</v>
      </c>
    </row>
    <row r="167" spans="1:24" s="16" customFormat="1" ht="31.5" hidden="1">
      <c r="A167" s="22" t="s">
        <v>556</v>
      </c>
      <c r="B167" s="23" t="s">
        <v>107</v>
      </c>
      <c r="C167" s="23" t="s">
        <v>155</v>
      </c>
      <c r="D167" s="24" t="s">
        <v>9</v>
      </c>
      <c r="E167" s="25">
        <f>E168+E170</f>
        <v>24147.7</v>
      </c>
      <c r="F167" s="25">
        <f t="shared" ref="F167:G167" si="74">F168+F170</f>
        <v>25200</v>
      </c>
      <c r="G167" s="25">
        <f t="shared" si="74"/>
        <v>25200</v>
      </c>
      <c r="I167" s="32">
        <v>24147.721549999998</v>
      </c>
      <c r="J167" s="32">
        <v>25200</v>
      </c>
      <c r="K167" s="32">
        <v>25200</v>
      </c>
      <c r="L167" s="29">
        <f t="shared" si="64"/>
        <v>2.1549999997660052E-2</v>
      </c>
      <c r="M167" s="29">
        <f t="shared" si="64"/>
        <v>0</v>
      </c>
      <c r="N167" s="29">
        <f t="shared" si="64"/>
        <v>0</v>
      </c>
      <c r="Q167" s="109" t="s">
        <v>556</v>
      </c>
      <c r="R167" s="110" t="s">
        <v>107</v>
      </c>
      <c r="S167" s="110" t="s">
        <v>155</v>
      </c>
      <c r="T167" s="106" t="s">
        <v>9</v>
      </c>
      <c r="U167" s="111">
        <v>24147.721549999998</v>
      </c>
      <c r="V167" s="111">
        <v>25200</v>
      </c>
      <c r="W167" s="111">
        <v>25200</v>
      </c>
      <c r="X167" s="16" t="b">
        <f t="shared" si="61"/>
        <v>1</v>
      </c>
    </row>
    <row r="168" spans="1:24" s="16" customFormat="1" ht="47.25" hidden="1">
      <c r="A168" s="31" t="s">
        <v>557</v>
      </c>
      <c r="B168" s="23" t="s">
        <v>107</v>
      </c>
      <c r="C168" s="23" t="s">
        <v>558</v>
      </c>
      <c r="D168" s="24" t="s">
        <v>9</v>
      </c>
      <c r="E168" s="25">
        <f>E169</f>
        <v>869.5</v>
      </c>
      <c r="F168" s="25">
        <f t="shared" ref="F168:G168" si="75">F169</f>
        <v>200</v>
      </c>
      <c r="G168" s="25">
        <f t="shared" si="75"/>
        <v>200</v>
      </c>
      <c r="I168" s="32">
        <v>869.50840000000005</v>
      </c>
      <c r="J168" s="32">
        <v>200</v>
      </c>
      <c r="K168" s="32">
        <v>200</v>
      </c>
      <c r="L168" s="29">
        <f t="shared" si="64"/>
        <v>8.4000000000514774E-3</v>
      </c>
      <c r="M168" s="29">
        <f t="shared" si="64"/>
        <v>0</v>
      </c>
      <c r="N168" s="29">
        <f t="shared" si="64"/>
        <v>0</v>
      </c>
      <c r="Q168" s="112" t="s">
        <v>557</v>
      </c>
      <c r="R168" s="110" t="s">
        <v>107</v>
      </c>
      <c r="S168" s="110" t="s">
        <v>558</v>
      </c>
      <c r="T168" s="106" t="s">
        <v>9</v>
      </c>
      <c r="U168" s="111">
        <v>869.50840000000005</v>
      </c>
      <c r="V168" s="111">
        <v>200</v>
      </c>
      <c r="W168" s="111">
        <v>200</v>
      </c>
      <c r="X168" s="16" t="b">
        <f t="shared" si="61"/>
        <v>1</v>
      </c>
    </row>
    <row r="169" spans="1:24" s="16" customFormat="1" ht="31.5" hidden="1">
      <c r="A169" s="31" t="s">
        <v>28</v>
      </c>
      <c r="B169" s="23" t="s">
        <v>107</v>
      </c>
      <c r="C169" s="23" t="s">
        <v>558</v>
      </c>
      <c r="D169" s="23" t="s">
        <v>29</v>
      </c>
      <c r="E169" s="25">
        <v>869.5</v>
      </c>
      <c r="F169" s="25">
        <v>200</v>
      </c>
      <c r="G169" s="25">
        <v>200</v>
      </c>
      <c r="I169" s="32">
        <v>869.50840000000005</v>
      </c>
      <c r="J169" s="32">
        <v>200</v>
      </c>
      <c r="K169" s="32">
        <v>200</v>
      </c>
      <c r="L169" s="29">
        <f t="shared" si="64"/>
        <v>8.4000000000514774E-3</v>
      </c>
      <c r="M169" s="29">
        <f t="shared" si="64"/>
        <v>0</v>
      </c>
      <c r="N169" s="29">
        <f t="shared" si="64"/>
        <v>0</v>
      </c>
      <c r="Q169" s="112" t="s">
        <v>28</v>
      </c>
      <c r="R169" s="110" t="s">
        <v>107</v>
      </c>
      <c r="S169" s="110" t="s">
        <v>558</v>
      </c>
      <c r="T169" s="110" t="s">
        <v>29</v>
      </c>
      <c r="U169" s="111">
        <v>869.50840000000005</v>
      </c>
      <c r="V169" s="111">
        <v>200</v>
      </c>
      <c r="W169" s="111">
        <v>200</v>
      </c>
      <c r="X169" s="16" t="b">
        <f t="shared" si="61"/>
        <v>1</v>
      </c>
    </row>
    <row r="170" spans="1:24" s="16" customFormat="1" ht="15.75" hidden="1">
      <c r="A170" s="31" t="s">
        <v>559</v>
      </c>
      <c r="B170" s="23" t="s">
        <v>107</v>
      </c>
      <c r="C170" s="23" t="s">
        <v>761</v>
      </c>
      <c r="D170" s="24" t="s">
        <v>9</v>
      </c>
      <c r="E170" s="25">
        <f>E171</f>
        <v>23278.2</v>
      </c>
      <c r="F170" s="25">
        <f t="shared" ref="F170:G170" si="76">F171</f>
        <v>25000</v>
      </c>
      <c r="G170" s="25">
        <f t="shared" si="76"/>
        <v>25000</v>
      </c>
      <c r="I170" s="32">
        <v>23278.21315</v>
      </c>
      <c r="J170" s="32">
        <v>25000</v>
      </c>
      <c r="K170" s="32">
        <v>25000</v>
      </c>
      <c r="L170" s="29">
        <f t="shared" si="64"/>
        <v>1.314999999885913E-2</v>
      </c>
      <c r="M170" s="29">
        <f t="shared" si="64"/>
        <v>0</v>
      </c>
      <c r="N170" s="29">
        <f t="shared" si="64"/>
        <v>0</v>
      </c>
      <c r="Q170" s="112" t="s">
        <v>559</v>
      </c>
      <c r="R170" s="110" t="s">
        <v>107</v>
      </c>
      <c r="S170" s="110" t="s">
        <v>761</v>
      </c>
      <c r="T170" s="106" t="s">
        <v>9</v>
      </c>
      <c r="U170" s="111">
        <v>23278.21315</v>
      </c>
      <c r="V170" s="111">
        <v>25000</v>
      </c>
      <c r="W170" s="111">
        <v>25000</v>
      </c>
      <c r="X170" s="16" t="b">
        <f t="shared" si="61"/>
        <v>1</v>
      </c>
    </row>
    <row r="171" spans="1:24" s="16" customFormat="1" ht="31.5" hidden="1">
      <c r="A171" s="31" t="s">
        <v>28</v>
      </c>
      <c r="B171" s="23" t="s">
        <v>107</v>
      </c>
      <c r="C171" s="23" t="s">
        <v>761</v>
      </c>
      <c r="D171" s="23" t="s">
        <v>29</v>
      </c>
      <c r="E171" s="25">
        <v>23278.2</v>
      </c>
      <c r="F171" s="25">
        <v>25000</v>
      </c>
      <c r="G171" s="25">
        <v>25000</v>
      </c>
      <c r="I171" s="32">
        <v>23278.21315</v>
      </c>
      <c r="J171" s="32">
        <v>25000</v>
      </c>
      <c r="K171" s="32">
        <v>25000</v>
      </c>
      <c r="L171" s="29">
        <f t="shared" si="64"/>
        <v>1.314999999885913E-2</v>
      </c>
      <c r="M171" s="29">
        <f t="shared" si="64"/>
        <v>0</v>
      </c>
      <c r="N171" s="29">
        <f t="shared" si="64"/>
        <v>0</v>
      </c>
      <c r="Q171" s="112" t="s">
        <v>28</v>
      </c>
      <c r="R171" s="110" t="s">
        <v>107</v>
      </c>
      <c r="S171" s="110" t="s">
        <v>761</v>
      </c>
      <c r="T171" s="110" t="s">
        <v>29</v>
      </c>
      <c r="U171" s="111">
        <v>23278.21315</v>
      </c>
      <c r="V171" s="111">
        <v>25000</v>
      </c>
      <c r="W171" s="111">
        <v>25000</v>
      </c>
      <c r="X171" s="16" t="b">
        <f t="shared" si="61"/>
        <v>1</v>
      </c>
    </row>
    <row r="172" spans="1:24" s="16" customFormat="1" ht="31.5" hidden="1">
      <c r="A172" s="22" t="s">
        <v>197</v>
      </c>
      <c r="B172" s="23" t="s">
        <v>107</v>
      </c>
      <c r="C172" s="23" t="s">
        <v>198</v>
      </c>
      <c r="D172" s="24" t="s">
        <v>9</v>
      </c>
      <c r="E172" s="25">
        <f>E173</f>
        <v>3904.4</v>
      </c>
      <c r="F172" s="25">
        <f t="shared" ref="F172:G173" si="77">F173</f>
        <v>0</v>
      </c>
      <c r="G172" s="25">
        <f t="shared" si="77"/>
        <v>0</v>
      </c>
      <c r="I172" s="32">
        <v>3904.38</v>
      </c>
      <c r="J172" s="32">
        <v>0</v>
      </c>
      <c r="K172" s="32">
        <v>0</v>
      </c>
      <c r="L172" s="29">
        <f t="shared" si="64"/>
        <v>-1.999999999998181E-2</v>
      </c>
      <c r="M172" s="29">
        <f t="shared" si="64"/>
        <v>0</v>
      </c>
      <c r="N172" s="29">
        <f t="shared" si="64"/>
        <v>0</v>
      </c>
      <c r="Q172" s="109" t="s">
        <v>197</v>
      </c>
      <c r="R172" s="110" t="s">
        <v>107</v>
      </c>
      <c r="S172" s="110" t="s">
        <v>198</v>
      </c>
      <c r="T172" s="106" t="s">
        <v>9</v>
      </c>
      <c r="U172" s="111">
        <v>3904.38</v>
      </c>
      <c r="V172" s="111" t="s">
        <v>9</v>
      </c>
      <c r="W172" s="111" t="s">
        <v>9</v>
      </c>
      <c r="X172" s="16" t="b">
        <f t="shared" si="61"/>
        <v>1</v>
      </c>
    </row>
    <row r="173" spans="1:24" s="16" customFormat="1" ht="22.5" hidden="1">
      <c r="A173" s="31" t="s">
        <v>199</v>
      </c>
      <c r="B173" s="23" t="s">
        <v>107</v>
      </c>
      <c r="C173" s="23" t="s">
        <v>403</v>
      </c>
      <c r="D173" s="24" t="s">
        <v>9</v>
      </c>
      <c r="E173" s="25">
        <f>E174</f>
        <v>3904.4</v>
      </c>
      <c r="F173" s="25">
        <f t="shared" si="77"/>
        <v>0</v>
      </c>
      <c r="G173" s="25">
        <f t="shared" si="77"/>
        <v>0</v>
      </c>
      <c r="I173" s="32">
        <v>3904.38</v>
      </c>
      <c r="J173" s="32">
        <v>0</v>
      </c>
      <c r="K173" s="32">
        <v>0</v>
      </c>
      <c r="L173" s="29">
        <f t="shared" si="64"/>
        <v>-1.999999999998181E-2</v>
      </c>
      <c r="M173" s="29">
        <f t="shared" si="64"/>
        <v>0</v>
      </c>
      <c r="N173" s="29">
        <f t="shared" si="64"/>
        <v>0</v>
      </c>
      <c r="Q173" s="112" t="s">
        <v>199</v>
      </c>
      <c r="R173" s="110" t="s">
        <v>107</v>
      </c>
      <c r="S173" s="110" t="s">
        <v>403</v>
      </c>
      <c r="T173" s="106" t="s">
        <v>9</v>
      </c>
      <c r="U173" s="111">
        <v>3904.38</v>
      </c>
      <c r="V173" s="111" t="s">
        <v>9</v>
      </c>
      <c r="W173" s="111" t="s">
        <v>9</v>
      </c>
      <c r="X173" s="16" t="b">
        <f t="shared" si="61"/>
        <v>1</v>
      </c>
    </row>
    <row r="174" spans="1:24" s="16" customFormat="1" ht="31.5" hidden="1">
      <c r="A174" s="31" t="s">
        <v>119</v>
      </c>
      <c r="B174" s="23" t="s">
        <v>107</v>
      </c>
      <c r="C174" s="23" t="s">
        <v>403</v>
      </c>
      <c r="D174" s="23" t="s">
        <v>120</v>
      </c>
      <c r="E174" s="25">
        <v>3904.4</v>
      </c>
      <c r="F174" s="25">
        <v>0</v>
      </c>
      <c r="G174" s="25">
        <v>0</v>
      </c>
      <c r="I174" s="32">
        <v>3904.38</v>
      </c>
      <c r="J174" s="32">
        <v>0</v>
      </c>
      <c r="K174" s="32">
        <v>0</v>
      </c>
      <c r="L174" s="29">
        <f t="shared" si="64"/>
        <v>-1.999999999998181E-2</v>
      </c>
      <c r="M174" s="29">
        <f t="shared" si="64"/>
        <v>0</v>
      </c>
      <c r="N174" s="29">
        <f t="shared" si="64"/>
        <v>0</v>
      </c>
      <c r="Q174" s="112" t="s">
        <v>119</v>
      </c>
      <c r="R174" s="110" t="s">
        <v>107</v>
      </c>
      <c r="S174" s="110" t="s">
        <v>403</v>
      </c>
      <c r="T174" s="110" t="s">
        <v>120</v>
      </c>
      <c r="U174" s="111">
        <v>3904.38</v>
      </c>
      <c r="V174" s="111" t="s">
        <v>9</v>
      </c>
      <c r="W174" s="111" t="s">
        <v>9</v>
      </c>
      <c r="X174" s="16" t="b">
        <f t="shared" si="61"/>
        <v>1</v>
      </c>
    </row>
    <row r="175" spans="1:24" s="16" customFormat="1" ht="31.5" hidden="1">
      <c r="A175" s="22" t="s">
        <v>73</v>
      </c>
      <c r="B175" s="23" t="s">
        <v>107</v>
      </c>
      <c r="C175" s="23" t="s">
        <v>12</v>
      </c>
      <c r="D175" s="24" t="s">
        <v>9</v>
      </c>
      <c r="E175" s="25">
        <f>E176</f>
        <v>7837.4</v>
      </c>
      <c r="F175" s="25">
        <f t="shared" ref="F175:G177" si="78">F176</f>
        <v>7837.4</v>
      </c>
      <c r="G175" s="25">
        <f t="shared" si="78"/>
        <v>7837.4</v>
      </c>
      <c r="I175" s="32">
        <v>7837.4</v>
      </c>
      <c r="J175" s="32">
        <v>7837.4</v>
      </c>
      <c r="K175" s="32">
        <v>7837.4</v>
      </c>
      <c r="L175" s="29">
        <f t="shared" si="64"/>
        <v>0</v>
      </c>
      <c r="M175" s="29">
        <f t="shared" si="64"/>
        <v>0</v>
      </c>
      <c r="N175" s="29">
        <f t="shared" si="64"/>
        <v>0</v>
      </c>
      <c r="Q175" s="109" t="s">
        <v>73</v>
      </c>
      <c r="R175" s="110" t="s">
        <v>107</v>
      </c>
      <c r="S175" s="110" t="s">
        <v>12</v>
      </c>
      <c r="T175" s="106" t="s">
        <v>9</v>
      </c>
      <c r="U175" s="111">
        <v>7837.4</v>
      </c>
      <c r="V175" s="111">
        <v>7837.4</v>
      </c>
      <c r="W175" s="111">
        <v>7837.4</v>
      </c>
      <c r="X175" s="16" t="b">
        <f t="shared" si="61"/>
        <v>1</v>
      </c>
    </row>
    <row r="176" spans="1:24" s="16" customFormat="1" ht="31.5" hidden="1">
      <c r="A176" s="22" t="s">
        <v>74</v>
      </c>
      <c r="B176" s="23" t="s">
        <v>107</v>
      </c>
      <c r="C176" s="23" t="s">
        <v>75</v>
      </c>
      <c r="D176" s="24" t="s">
        <v>9</v>
      </c>
      <c r="E176" s="25">
        <f>E177</f>
        <v>7837.4</v>
      </c>
      <c r="F176" s="25">
        <f t="shared" si="78"/>
        <v>7837.4</v>
      </c>
      <c r="G176" s="25">
        <f t="shared" si="78"/>
        <v>7837.4</v>
      </c>
      <c r="I176" s="32">
        <v>7837.4</v>
      </c>
      <c r="J176" s="32">
        <v>7837.4</v>
      </c>
      <c r="K176" s="32">
        <v>7837.4</v>
      </c>
      <c r="L176" s="29">
        <f t="shared" si="64"/>
        <v>0</v>
      </c>
      <c r="M176" s="29">
        <f t="shared" si="64"/>
        <v>0</v>
      </c>
      <c r="N176" s="29">
        <f t="shared" si="64"/>
        <v>0</v>
      </c>
      <c r="Q176" s="109" t="s">
        <v>74</v>
      </c>
      <c r="R176" s="110" t="s">
        <v>107</v>
      </c>
      <c r="S176" s="110" t="s">
        <v>75</v>
      </c>
      <c r="T176" s="106" t="s">
        <v>9</v>
      </c>
      <c r="U176" s="111">
        <v>7837.4</v>
      </c>
      <c r="V176" s="111">
        <v>7837.4</v>
      </c>
      <c r="W176" s="111">
        <v>7837.4</v>
      </c>
      <c r="X176" s="16" t="b">
        <f t="shared" si="61"/>
        <v>1</v>
      </c>
    </row>
    <row r="177" spans="1:24" s="16" customFormat="1" ht="47.25" hidden="1">
      <c r="A177" s="22" t="s">
        <v>76</v>
      </c>
      <c r="B177" s="23" t="s">
        <v>107</v>
      </c>
      <c r="C177" s="23" t="s">
        <v>77</v>
      </c>
      <c r="D177" s="24" t="s">
        <v>9</v>
      </c>
      <c r="E177" s="25">
        <f>E178</f>
        <v>7837.4</v>
      </c>
      <c r="F177" s="25">
        <f t="shared" si="78"/>
        <v>7837.4</v>
      </c>
      <c r="G177" s="25">
        <f t="shared" si="78"/>
        <v>7837.4</v>
      </c>
      <c r="I177" s="32">
        <v>7837.4</v>
      </c>
      <c r="J177" s="32">
        <v>7837.4</v>
      </c>
      <c r="K177" s="32">
        <v>7837.4</v>
      </c>
      <c r="L177" s="29">
        <f t="shared" si="64"/>
        <v>0</v>
      </c>
      <c r="M177" s="29">
        <f t="shared" si="64"/>
        <v>0</v>
      </c>
      <c r="N177" s="29">
        <f t="shared" si="64"/>
        <v>0</v>
      </c>
      <c r="Q177" s="109" t="s">
        <v>76</v>
      </c>
      <c r="R177" s="110" t="s">
        <v>107</v>
      </c>
      <c r="S177" s="110" t="s">
        <v>77</v>
      </c>
      <c r="T177" s="106" t="s">
        <v>9</v>
      </c>
      <c r="U177" s="111">
        <v>7837.4</v>
      </c>
      <c r="V177" s="111">
        <v>7837.4</v>
      </c>
      <c r="W177" s="111">
        <v>7837.4</v>
      </c>
      <c r="X177" s="16" t="b">
        <f t="shared" si="61"/>
        <v>1</v>
      </c>
    </row>
    <row r="178" spans="1:24" s="16" customFormat="1" ht="78.75" hidden="1">
      <c r="A178" s="31" t="s">
        <v>453</v>
      </c>
      <c r="B178" s="23" t="s">
        <v>107</v>
      </c>
      <c r="C178" s="23" t="s">
        <v>78</v>
      </c>
      <c r="D178" s="24" t="s">
        <v>9</v>
      </c>
      <c r="E178" s="25">
        <f>E179+E180</f>
        <v>7837.4</v>
      </c>
      <c r="F178" s="25">
        <f t="shared" ref="F178:G178" si="79">F179+F180</f>
        <v>7837.4</v>
      </c>
      <c r="G178" s="25">
        <f t="shared" si="79"/>
        <v>7837.4</v>
      </c>
      <c r="H178" s="16" t="s">
        <v>344</v>
      </c>
      <c r="I178" s="32">
        <v>7837.4</v>
      </c>
      <c r="J178" s="32">
        <v>7837.4</v>
      </c>
      <c r="K178" s="32">
        <v>7837.4</v>
      </c>
      <c r="L178" s="29">
        <f t="shared" si="64"/>
        <v>0</v>
      </c>
      <c r="M178" s="29">
        <f t="shared" si="64"/>
        <v>0</v>
      </c>
      <c r="N178" s="29">
        <f t="shared" si="64"/>
        <v>0</v>
      </c>
      <c r="Q178" s="112" t="s">
        <v>453</v>
      </c>
      <c r="R178" s="110" t="s">
        <v>107</v>
      </c>
      <c r="S178" s="110" t="s">
        <v>78</v>
      </c>
      <c r="T178" s="106" t="s">
        <v>9</v>
      </c>
      <c r="U178" s="111">
        <v>7837.4</v>
      </c>
      <c r="V178" s="111">
        <v>7837.4</v>
      </c>
      <c r="W178" s="111">
        <v>7837.4</v>
      </c>
      <c r="X178" s="16" t="b">
        <f t="shared" si="61"/>
        <v>1</v>
      </c>
    </row>
    <row r="179" spans="1:24" s="16" customFormat="1" ht="78.75" hidden="1">
      <c r="A179" s="31" t="s">
        <v>26</v>
      </c>
      <c r="B179" s="23" t="s">
        <v>107</v>
      </c>
      <c r="C179" s="23" t="s">
        <v>78</v>
      </c>
      <c r="D179" s="23" t="s">
        <v>27</v>
      </c>
      <c r="E179" s="25">
        <v>7484.9</v>
      </c>
      <c r="F179" s="25">
        <v>7461</v>
      </c>
      <c r="G179" s="25">
        <v>7457.4</v>
      </c>
      <c r="H179" s="16" t="s">
        <v>344</v>
      </c>
      <c r="I179" s="32">
        <v>7484.8808499999996</v>
      </c>
      <c r="J179" s="32">
        <v>7461.0147100000004</v>
      </c>
      <c r="K179" s="32">
        <v>7457.3900400000002</v>
      </c>
      <c r="L179" s="29">
        <f t="shared" si="64"/>
        <v>-1.9150000000081491E-2</v>
      </c>
      <c r="M179" s="29">
        <f t="shared" si="64"/>
        <v>1.4710000000377477E-2</v>
      </c>
      <c r="N179" s="29">
        <f t="shared" si="64"/>
        <v>-9.9599999994097743E-3</v>
      </c>
      <c r="Q179" s="112" t="s">
        <v>26</v>
      </c>
      <c r="R179" s="110" t="s">
        <v>107</v>
      </c>
      <c r="S179" s="110" t="s">
        <v>78</v>
      </c>
      <c r="T179" s="110" t="s">
        <v>27</v>
      </c>
      <c r="U179" s="111">
        <v>7484.8808499999996</v>
      </c>
      <c r="V179" s="111">
        <v>7461.0147100000004</v>
      </c>
      <c r="W179" s="111">
        <v>7457.3900400000002</v>
      </c>
      <c r="X179" s="16" t="b">
        <f t="shared" si="61"/>
        <v>1</v>
      </c>
    </row>
    <row r="180" spans="1:24" s="16" customFormat="1" ht="31.5" hidden="1">
      <c r="A180" s="31" t="s">
        <v>28</v>
      </c>
      <c r="B180" s="23" t="s">
        <v>107</v>
      </c>
      <c r="C180" s="23" t="s">
        <v>78</v>
      </c>
      <c r="D180" s="23" t="s">
        <v>29</v>
      </c>
      <c r="E180" s="25">
        <v>352.5</v>
      </c>
      <c r="F180" s="25">
        <v>376.4</v>
      </c>
      <c r="G180" s="25">
        <v>380</v>
      </c>
      <c r="H180" s="16" t="s">
        <v>344</v>
      </c>
      <c r="I180" s="32">
        <v>352.51915000000002</v>
      </c>
      <c r="J180" s="32">
        <v>376.38529</v>
      </c>
      <c r="K180" s="32">
        <v>380.00995999999998</v>
      </c>
      <c r="L180" s="29">
        <f t="shared" si="64"/>
        <v>1.9150000000024647E-2</v>
      </c>
      <c r="M180" s="29">
        <f t="shared" si="64"/>
        <v>-1.4709999999979573E-2</v>
      </c>
      <c r="N180" s="29">
        <f t="shared" si="64"/>
        <v>9.9599999999782085E-3</v>
      </c>
      <c r="Q180" s="112" t="s">
        <v>28</v>
      </c>
      <c r="R180" s="110" t="s">
        <v>107</v>
      </c>
      <c r="S180" s="110" t="s">
        <v>78</v>
      </c>
      <c r="T180" s="110" t="s">
        <v>29</v>
      </c>
      <c r="U180" s="111">
        <v>352.51915000000002</v>
      </c>
      <c r="V180" s="111">
        <v>376.38529</v>
      </c>
      <c r="W180" s="111">
        <v>380.00995999999998</v>
      </c>
      <c r="X180" s="16" t="b">
        <f t="shared" si="61"/>
        <v>1</v>
      </c>
    </row>
    <row r="181" spans="1:24" s="16" customFormat="1" ht="31.5" hidden="1">
      <c r="A181" s="22" t="s">
        <v>454</v>
      </c>
      <c r="B181" s="23" t="s">
        <v>107</v>
      </c>
      <c r="C181" s="23" t="s">
        <v>15</v>
      </c>
      <c r="D181" s="24" t="s">
        <v>9</v>
      </c>
      <c r="E181" s="25">
        <f>E182+E199</f>
        <v>16125</v>
      </c>
      <c r="F181" s="25">
        <f>F182+F199</f>
        <v>18456.2</v>
      </c>
      <c r="G181" s="25">
        <f t="shared" ref="G181" si="80">G182+G199</f>
        <v>18209.599999999999</v>
      </c>
      <c r="I181" s="32">
        <v>16125.038210000001</v>
      </c>
      <c r="J181" s="32">
        <v>18456.276030000001</v>
      </c>
      <c r="K181" s="32">
        <v>18209.614740000001</v>
      </c>
      <c r="L181" s="29">
        <f t="shared" si="64"/>
        <v>3.8210000000617583E-2</v>
      </c>
      <c r="M181" s="29">
        <f t="shared" si="64"/>
        <v>7.6030000000173459E-2</v>
      </c>
      <c r="N181" s="29">
        <f t="shared" si="64"/>
        <v>1.4740000002348097E-2</v>
      </c>
      <c r="Q181" s="109" t="s">
        <v>454</v>
      </c>
      <c r="R181" s="110" t="s">
        <v>107</v>
      </c>
      <c r="S181" s="110" t="s">
        <v>15</v>
      </c>
      <c r="T181" s="106" t="s">
        <v>9</v>
      </c>
      <c r="U181" s="111">
        <v>16125.038210000001</v>
      </c>
      <c r="V181" s="111">
        <v>18456.276030000001</v>
      </c>
      <c r="W181" s="111">
        <v>18209.614740000001</v>
      </c>
      <c r="X181" s="16" t="b">
        <f t="shared" si="61"/>
        <v>1</v>
      </c>
    </row>
    <row r="182" spans="1:24" s="16" customFormat="1" ht="31.5" hidden="1">
      <c r="A182" s="22" t="s">
        <v>79</v>
      </c>
      <c r="B182" s="23" t="s">
        <v>107</v>
      </c>
      <c r="C182" s="23" t="s">
        <v>80</v>
      </c>
      <c r="D182" s="24" t="s">
        <v>9</v>
      </c>
      <c r="E182" s="25">
        <f>E183+E186+E189+E192+E196</f>
        <v>11405.8</v>
      </c>
      <c r="F182" s="25">
        <f t="shared" ref="F182:G182" si="81">F183+F186+F189+F192+F196</f>
        <v>13337.800000000001</v>
      </c>
      <c r="G182" s="25">
        <f t="shared" si="81"/>
        <v>13072.4</v>
      </c>
      <c r="I182" s="32">
        <v>11405.841200000001</v>
      </c>
      <c r="J182" s="32">
        <v>13337.83027</v>
      </c>
      <c r="K182" s="32">
        <v>13072.411469999999</v>
      </c>
      <c r="L182" s="29">
        <f t="shared" si="64"/>
        <v>4.1200000001481385E-2</v>
      </c>
      <c r="M182" s="29">
        <f t="shared" si="64"/>
        <v>3.0269999999291031E-2</v>
      </c>
      <c r="N182" s="29">
        <f t="shared" si="64"/>
        <v>1.1469999999462743E-2</v>
      </c>
      <c r="Q182" s="109" t="s">
        <v>79</v>
      </c>
      <c r="R182" s="110" t="s">
        <v>107</v>
      </c>
      <c r="S182" s="110" t="s">
        <v>80</v>
      </c>
      <c r="T182" s="106" t="s">
        <v>9</v>
      </c>
      <c r="U182" s="111">
        <v>11405.841200000001</v>
      </c>
      <c r="V182" s="111">
        <v>13337.83027</v>
      </c>
      <c r="W182" s="111">
        <v>13072.411469999999</v>
      </c>
      <c r="X182" s="16" t="b">
        <f t="shared" si="61"/>
        <v>1</v>
      </c>
    </row>
    <row r="183" spans="1:24" s="16" customFormat="1" ht="63" hidden="1">
      <c r="A183" s="22" t="s">
        <v>156</v>
      </c>
      <c r="B183" s="23" t="s">
        <v>107</v>
      </c>
      <c r="C183" s="23" t="s">
        <v>458</v>
      </c>
      <c r="D183" s="24" t="s">
        <v>9</v>
      </c>
      <c r="E183" s="25">
        <f>E184</f>
        <v>1000</v>
      </c>
      <c r="F183" s="25">
        <f t="shared" ref="F183:G184" si="82">F184</f>
        <v>1000</v>
      </c>
      <c r="G183" s="25">
        <f t="shared" si="82"/>
        <v>1000</v>
      </c>
      <c r="I183" s="32">
        <v>1000</v>
      </c>
      <c r="J183" s="32">
        <v>1000</v>
      </c>
      <c r="K183" s="32">
        <v>1000</v>
      </c>
      <c r="L183" s="29">
        <f t="shared" si="64"/>
        <v>0</v>
      </c>
      <c r="M183" s="29">
        <f t="shared" si="64"/>
        <v>0</v>
      </c>
      <c r="N183" s="29">
        <f t="shared" si="64"/>
        <v>0</v>
      </c>
      <c r="Q183" s="109" t="s">
        <v>156</v>
      </c>
      <c r="R183" s="110" t="s">
        <v>107</v>
      </c>
      <c r="S183" s="110" t="s">
        <v>458</v>
      </c>
      <c r="T183" s="106" t="s">
        <v>9</v>
      </c>
      <c r="U183" s="111">
        <v>1000</v>
      </c>
      <c r="V183" s="111">
        <v>1000</v>
      </c>
      <c r="W183" s="111">
        <v>1000</v>
      </c>
      <c r="X183" s="16" t="b">
        <f t="shared" si="61"/>
        <v>1</v>
      </c>
    </row>
    <row r="184" spans="1:24" s="16" customFormat="1" ht="47.25" hidden="1">
      <c r="A184" s="31" t="s">
        <v>158</v>
      </c>
      <c r="B184" s="23" t="s">
        <v>107</v>
      </c>
      <c r="C184" s="23" t="s">
        <v>379</v>
      </c>
      <c r="D184" s="24" t="s">
        <v>9</v>
      </c>
      <c r="E184" s="25">
        <f>E185</f>
        <v>1000</v>
      </c>
      <c r="F184" s="25">
        <f t="shared" si="82"/>
        <v>1000</v>
      </c>
      <c r="G184" s="25">
        <f t="shared" si="82"/>
        <v>1000</v>
      </c>
      <c r="I184" s="32">
        <v>1000</v>
      </c>
      <c r="J184" s="32">
        <v>1000</v>
      </c>
      <c r="K184" s="32">
        <v>1000</v>
      </c>
      <c r="L184" s="29">
        <f t="shared" si="64"/>
        <v>0</v>
      </c>
      <c r="M184" s="29">
        <f t="shared" si="64"/>
        <v>0</v>
      </c>
      <c r="N184" s="29">
        <f t="shared" si="64"/>
        <v>0</v>
      </c>
      <c r="Q184" s="112" t="s">
        <v>158</v>
      </c>
      <c r="R184" s="110" t="s">
        <v>107</v>
      </c>
      <c r="S184" s="110" t="s">
        <v>379</v>
      </c>
      <c r="T184" s="106" t="s">
        <v>9</v>
      </c>
      <c r="U184" s="111">
        <v>1000</v>
      </c>
      <c r="V184" s="111">
        <v>1000</v>
      </c>
      <c r="W184" s="111">
        <v>1000</v>
      </c>
      <c r="X184" s="16" t="b">
        <f t="shared" si="61"/>
        <v>1</v>
      </c>
    </row>
    <row r="185" spans="1:24" s="16" customFormat="1" ht="31.5" hidden="1">
      <c r="A185" s="31" t="s">
        <v>28</v>
      </c>
      <c r="B185" s="23" t="s">
        <v>107</v>
      </c>
      <c r="C185" s="23" t="s">
        <v>379</v>
      </c>
      <c r="D185" s="23" t="s">
        <v>29</v>
      </c>
      <c r="E185" s="25">
        <v>1000</v>
      </c>
      <c r="F185" s="25">
        <v>1000</v>
      </c>
      <c r="G185" s="25">
        <v>1000</v>
      </c>
      <c r="I185" s="32">
        <v>1000</v>
      </c>
      <c r="J185" s="32">
        <v>1000</v>
      </c>
      <c r="K185" s="32">
        <v>1000</v>
      </c>
      <c r="L185" s="29">
        <f t="shared" si="64"/>
        <v>0</v>
      </c>
      <c r="M185" s="29">
        <f t="shared" si="64"/>
        <v>0</v>
      </c>
      <c r="N185" s="29">
        <f t="shared" si="64"/>
        <v>0</v>
      </c>
      <c r="Q185" s="112" t="s">
        <v>28</v>
      </c>
      <c r="R185" s="110" t="s">
        <v>107</v>
      </c>
      <c r="S185" s="110" t="s">
        <v>379</v>
      </c>
      <c r="T185" s="110" t="s">
        <v>29</v>
      </c>
      <c r="U185" s="111">
        <v>1000</v>
      </c>
      <c r="V185" s="111">
        <v>1000</v>
      </c>
      <c r="W185" s="111">
        <v>1000</v>
      </c>
      <c r="X185" s="16" t="b">
        <f t="shared" si="61"/>
        <v>1</v>
      </c>
    </row>
    <row r="186" spans="1:24" s="16" customFormat="1" ht="63" hidden="1">
      <c r="A186" s="22" t="s">
        <v>159</v>
      </c>
      <c r="B186" s="23" t="s">
        <v>107</v>
      </c>
      <c r="C186" s="23" t="s">
        <v>459</v>
      </c>
      <c r="D186" s="24" t="s">
        <v>9</v>
      </c>
      <c r="E186" s="25">
        <f>E187</f>
        <v>7974.8</v>
      </c>
      <c r="F186" s="25">
        <f t="shared" ref="F186:G187" si="83">F187</f>
        <v>7764.6</v>
      </c>
      <c r="G186" s="25">
        <f t="shared" si="83"/>
        <v>7554.4</v>
      </c>
      <c r="I186" s="32">
        <v>7974.8411999999998</v>
      </c>
      <c r="J186" s="32">
        <v>7764.6012000000001</v>
      </c>
      <c r="K186" s="32">
        <v>7554.3612000000003</v>
      </c>
      <c r="L186" s="29">
        <f t="shared" si="64"/>
        <v>4.1199999999662396E-2</v>
      </c>
      <c r="M186" s="29">
        <f t="shared" si="64"/>
        <v>1.1999999996987754E-3</v>
      </c>
      <c r="N186" s="29">
        <f t="shared" si="64"/>
        <v>-3.879999999935535E-2</v>
      </c>
      <c r="Q186" s="109" t="s">
        <v>159</v>
      </c>
      <c r="R186" s="110" t="s">
        <v>107</v>
      </c>
      <c r="S186" s="110" t="s">
        <v>459</v>
      </c>
      <c r="T186" s="106" t="s">
        <v>9</v>
      </c>
      <c r="U186" s="111">
        <v>7974.8411999999998</v>
      </c>
      <c r="V186" s="111">
        <v>7764.6012000000001</v>
      </c>
      <c r="W186" s="111">
        <v>7554.3612000000003</v>
      </c>
      <c r="X186" s="16" t="b">
        <f t="shared" si="61"/>
        <v>1</v>
      </c>
    </row>
    <row r="187" spans="1:24" s="16" customFormat="1" ht="47.25" hidden="1">
      <c r="A187" s="31" t="s">
        <v>160</v>
      </c>
      <c r="B187" s="23" t="s">
        <v>107</v>
      </c>
      <c r="C187" s="23" t="s">
        <v>380</v>
      </c>
      <c r="D187" s="24" t="s">
        <v>9</v>
      </c>
      <c r="E187" s="25">
        <f>E188</f>
        <v>7974.8</v>
      </c>
      <c r="F187" s="25">
        <f t="shared" si="83"/>
        <v>7764.6</v>
      </c>
      <c r="G187" s="25">
        <f t="shared" si="83"/>
        <v>7554.4</v>
      </c>
      <c r="I187" s="32">
        <v>7974.8411999999998</v>
      </c>
      <c r="J187" s="32">
        <v>7764.6012000000001</v>
      </c>
      <c r="K187" s="32">
        <v>7554.3612000000003</v>
      </c>
      <c r="L187" s="29">
        <f t="shared" si="64"/>
        <v>4.1199999999662396E-2</v>
      </c>
      <c r="M187" s="29">
        <f t="shared" si="64"/>
        <v>1.1999999996987754E-3</v>
      </c>
      <c r="N187" s="29">
        <f t="shared" si="64"/>
        <v>-3.879999999935535E-2</v>
      </c>
      <c r="Q187" s="112" t="s">
        <v>160</v>
      </c>
      <c r="R187" s="110" t="s">
        <v>107</v>
      </c>
      <c r="S187" s="110" t="s">
        <v>380</v>
      </c>
      <c r="T187" s="106" t="s">
        <v>9</v>
      </c>
      <c r="U187" s="111">
        <v>7974.8411999999998</v>
      </c>
      <c r="V187" s="111">
        <v>7764.6012000000001</v>
      </c>
      <c r="W187" s="111">
        <v>7554.3612000000003</v>
      </c>
      <c r="X187" s="16" t="b">
        <f t="shared" si="61"/>
        <v>1</v>
      </c>
    </row>
    <row r="188" spans="1:24" s="16" customFormat="1" ht="31.5" hidden="1">
      <c r="A188" s="31" t="s">
        <v>28</v>
      </c>
      <c r="B188" s="23" t="s">
        <v>107</v>
      </c>
      <c r="C188" s="23" t="s">
        <v>380</v>
      </c>
      <c r="D188" s="23" t="s">
        <v>29</v>
      </c>
      <c r="E188" s="25">
        <v>7974.8</v>
      </c>
      <c r="F188" s="25">
        <v>7764.6</v>
      </c>
      <c r="G188" s="25">
        <v>7554.4</v>
      </c>
      <c r="I188" s="32">
        <v>7974.8411999999998</v>
      </c>
      <c r="J188" s="32">
        <v>7764.6012000000001</v>
      </c>
      <c r="K188" s="32">
        <v>7554.3612000000003</v>
      </c>
      <c r="L188" s="29">
        <f t="shared" si="64"/>
        <v>4.1199999999662396E-2</v>
      </c>
      <c r="M188" s="29">
        <f t="shared" si="64"/>
        <v>1.1999999996987754E-3</v>
      </c>
      <c r="N188" s="29">
        <f t="shared" si="64"/>
        <v>-3.879999999935535E-2</v>
      </c>
      <c r="Q188" s="112" t="s">
        <v>28</v>
      </c>
      <c r="R188" s="110" t="s">
        <v>107</v>
      </c>
      <c r="S188" s="110" t="s">
        <v>380</v>
      </c>
      <c r="T188" s="110" t="s">
        <v>29</v>
      </c>
      <c r="U188" s="111">
        <v>7974.8411999999998</v>
      </c>
      <c r="V188" s="111">
        <v>7764.6012000000001</v>
      </c>
      <c r="W188" s="111">
        <v>7554.3612000000003</v>
      </c>
      <c r="X188" s="16" t="b">
        <f t="shared" si="61"/>
        <v>1</v>
      </c>
    </row>
    <row r="189" spans="1:24" s="16" customFormat="1" ht="31.5" hidden="1">
      <c r="A189" s="22" t="s">
        <v>81</v>
      </c>
      <c r="B189" s="23" t="s">
        <v>107</v>
      </c>
      <c r="C189" s="23" t="s">
        <v>455</v>
      </c>
      <c r="D189" s="24" t="s">
        <v>9</v>
      </c>
      <c r="E189" s="25">
        <f>E190</f>
        <v>1570</v>
      </c>
      <c r="F189" s="25">
        <f t="shared" ref="F189:G190" si="84">F190</f>
        <v>1675</v>
      </c>
      <c r="G189" s="25">
        <f t="shared" si="84"/>
        <v>1790.5</v>
      </c>
      <c r="I189" s="32">
        <v>1570</v>
      </c>
      <c r="J189" s="32">
        <v>1675</v>
      </c>
      <c r="K189" s="32">
        <v>1790.5</v>
      </c>
      <c r="L189" s="29">
        <f t="shared" si="64"/>
        <v>0</v>
      </c>
      <c r="M189" s="29">
        <f t="shared" si="64"/>
        <v>0</v>
      </c>
      <c r="N189" s="29">
        <f t="shared" si="64"/>
        <v>0</v>
      </c>
      <c r="Q189" s="109" t="s">
        <v>81</v>
      </c>
      <c r="R189" s="110" t="s">
        <v>107</v>
      </c>
      <c r="S189" s="110" t="s">
        <v>455</v>
      </c>
      <c r="T189" s="106" t="s">
        <v>9</v>
      </c>
      <c r="U189" s="111">
        <v>1570</v>
      </c>
      <c r="V189" s="111">
        <v>1675</v>
      </c>
      <c r="W189" s="111">
        <v>1790.5</v>
      </c>
      <c r="X189" s="16" t="b">
        <f t="shared" si="61"/>
        <v>1</v>
      </c>
    </row>
    <row r="190" spans="1:24" s="16" customFormat="1" ht="31.5" hidden="1">
      <c r="A190" s="31" t="s">
        <v>82</v>
      </c>
      <c r="B190" s="23" t="s">
        <v>107</v>
      </c>
      <c r="C190" s="23" t="s">
        <v>360</v>
      </c>
      <c r="D190" s="24" t="s">
        <v>9</v>
      </c>
      <c r="E190" s="25">
        <f>E191</f>
        <v>1570</v>
      </c>
      <c r="F190" s="25">
        <f t="shared" si="84"/>
        <v>1675</v>
      </c>
      <c r="G190" s="25">
        <f t="shared" si="84"/>
        <v>1790.5</v>
      </c>
      <c r="I190" s="32">
        <v>1570</v>
      </c>
      <c r="J190" s="32">
        <v>1675</v>
      </c>
      <c r="K190" s="32">
        <v>1790.5</v>
      </c>
      <c r="L190" s="29">
        <f t="shared" si="64"/>
        <v>0</v>
      </c>
      <c r="M190" s="29">
        <f t="shared" si="64"/>
        <v>0</v>
      </c>
      <c r="N190" s="29">
        <f t="shared" si="64"/>
        <v>0</v>
      </c>
      <c r="Q190" s="112" t="s">
        <v>82</v>
      </c>
      <c r="R190" s="110" t="s">
        <v>107</v>
      </c>
      <c r="S190" s="110" t="s">
        <v>360</v>
      </c>
      <c r="T190" s="106" t="s">
        <v>9</v>
      </c>
      <c r="U190" s="111">
        <v>1570</v>
      </c>
      <c r="V190" s="111">
        <v>1675</v>
      </c>
      <c r="W190" s="111">
        <v>1790.5</v>
      </c>
      <c r="X190" s="16" t="b">
        <f t="shared" si="61"/>
        <v>1</v>
      </c>
    </row>
    <row r="191" spans="1:24" s="16" customFormat="1" ht="31.5" hidden="1">
      <c r="A191" s="31" t="s">
        <v>28</v>
      </c>
      <c r="B191" s="23" t="s">
        <v>107</v>
      </c>
      <c r="C191" s="23" t="s">
        <v>360</v>
      </c>
      <c r="D191" s="23" t="s">
        <v>29</v>
      </c>
      <c r="E191" s="25">
        <v>1570</v>
      </c>
      <c r="F191" s="25">
        <v>1675</v>
      </c>
      <c r="G191" s="25">
        <v>1790.5</v>
      </c>
      <c r="I191" s="32">
        <v>1570</v>
      </c>
      <c r="J191" s="32">
        <v>1675</v>
      </c>
      <c r="K191" s="32">
        <v>1790.5</v>
      </c>
      <c r="L191" s="29">
        <f t="shared" si="64"/>
        <v>0</v>
      </c>
      <c r="M191" s="29">
        <f t="shared" si="64"/>
        <v>0</v>
      </c>
      <c r="N191" s="29">
        <f t="shared" si="64"/>
        <v>0</v>
      </c>
      <c r="Q191" s="112" t="s">
        <v>28</v>
      </c>
      <c r="R191" s="110" t="s">
        <v>107</v>
      </c>
      <c r="S191" s="110" t="s">
        <v>360</v>
      </c>
      <c r="T191" s="110" t="s">
        <v>29</v>
      </c>
      <c r="U191" s="111">
        <v>1570</v>
      </c>
      <c r="V191" s="111">
        <v>1675</v>
      </c>
      <c r="W191" s="111">
        <v>1790.5</v>
      </c>
      <c r="X191" s="16" t="b">
        <f t="shared" si="61"/>
        <v>1</v>
      </c>
    </row>
    <row r="192" spans="1:24" s="16" customFormat="1" ht="47.25" hidden="1">
      <c r="A192" s="22" t="s">
        <v>460</v>
      </c>
      <c r="B192" s="23" t="s">
        <v>107</v>
      </c>
      <c r="C192" s="23" t="s">
        <v>461</v>
      </c>
      <c r="D192" s="24" t="s">
        <v>9</v>
      </c>
      <c r="E192" s="25">
        <f>E193</f>
        <v>615</v>
      </c>
      <c r="F192" s="25">
        <f t="shared" ref="F192:G192" si="85">F193</f>
        <v>1015</v>
      </c>
      <c r="G192" s="25">
        <f t="shared" si="85"/>
        <v>1015</v>
      </c>
      <c r="I192" s="32">
        <v>615</v>
      </c>
      <c r="J192" s="32">
        <v>1015</v>
      </c>
      <c r="K192" s="32">
        <v>1015</v>
      </c>
      <c r="L192" s="29">
        <f t="shared" si="64"/>
        <v>0</v>
      </c>
      <c r="M192" s="29">
        <f t="shared" si="64"/>
        <v>0</v>
      </c>
      <c r="N192" s="29">
        <f t="shared" si="64"/>
        <v>0</v>
      </c>
      <c r="Q192" s="109" t="s">
        <v>460</v>
      </c>
      <c r="R192" s="110" t="s">
        <v>107</v>
      </c>
      <c r="S192" s="110" t="s">
        <v>461</v>
      </c>
      <c r="T192" s="106" t="s">
        <v>9</v>
      </c>
      <c r="U192" s="111">
        <v>615</v>
      </c>
      <c r="V192" s="111">
        <v>1015</v>
      </c>
      <c r="W192" s="111">
        <v>1015</v>
      </c>
      <c r="X192" s="16" t="b">
        <f t="shared" si="61"/>
        <v>1</v>
      </c>
    </row>
    <row r="193" spans="1:24" s="16" customFormat="1" ht="31.5" hidden="1">
      <c r="A193" s="31" t="s">
        <v>462</v>
      </c>
      <c r="B193" s="23" t="s">
        <v>107</v>
      </c>
      <c r="C193" s="23" t="s">
        <v>381</v>
      </c>
      <c r="D193" s="24" t="s">
        <v>9</v>
      </c>
      <c r="E193" s="25">
        <f>E194+E195</f>
        <v>615</v>
      </c>
      <c r="F193" s="25">
        <f t="shared" ref="F193:G193" si="86">F194+F195</f>
        <v>1015</v>
      </c>
      <c r="G193" s="25">
        <f t="shared" si="86"/>
        <v>1015</v>
      </c>
      <c r="I193" s="32">
        <v>615</v>
      </c>
      <c r="J193" s="32">
        <v>1015</v>
      </c>
      <c r="K193" s="32">
        <v>1015</v>
      </c>
      <c r="L193" s="29">
        <f t="shared" si="64"/>
        <v>0</v>
      </c>
      <c r="M193" s="29">
        <f t="shared" si="64"/>
        <v>0</v>
      </c>
      <c r="N193" s="29">
        <f t="shared" si="64"/>
        <v>0</v>
      </c>
      <c r="Q193" s="112" t="s">
        <v>462</v>
      </c>
      <c r="R193" s="110" t="s">
        <v>107</v>
      </c>
      <c r="S193" s="110" t="s">
        <v>381</v>
      </c>
      <c r="T193" s="106" t="s">
        <v>9</v>
      </c>
      <c r="U193" s="111">
        <v>615</v>
      </c>
      <c r="V193" s="111">
        <v>1015</v>
      </c>
      <c r="W193" s="111">
        <v>1015</v>
      </c>
      <c r="X193" s="16" t="b">
        <f t="shared" si="61"/>
        <v>1</v>
      </c>
    </row>
    <row r="194" spans="1:24" s="16" customFormat="1" ht="31.5" hidden="1">
      <c r="A194" s="31" t="s">
        <v>28</v>
      </c>
      <c r="B194" s="23" t="s">
        <v>107</v>
      </c>
      <c r="C194" s="23" t="s">
        <v>381</v>
      </c>
      <c r="D194" s="23" t="s">
        <v>29</v>
      </c>
      <c r="E194" s="25">
        <v>600</v>
      </c>
      <c r="F194" s="25">
        <v>1000</v>
      </c>
      <c r="G194" s="25">
        <v>1000</v>
      </c>
      <c r="I194" s="32">
        <v>600</v>
      </c>
      <c r="J194" s="32">
        <v>1000</v>
      </c>
      <c r="K194" s="32">
        <v>1000</v>
      </c>
      <c r="L194" s="29">
        <f t="shared" si="64"/>
        <v>0</v>
      </c>
      <c r="M194" s="29">
        <f t="shared" si="64"/>
        <v>0</v>
      </c>
      <c r="N194" s="29">
        <f t="shared" si="64"/>
        <v>0</v>
      </c>
      <c r="Q194" s="112" t="s">
        <v>28</v>
      </c>
      <c r="R194" s="110" t="s">
        <v>107</v>
      </c>
      <c r="S194" s="110" t="s">
        <v>381</v>
      </c>
      <c r="T194" s="110" t="s">
        <v>29</v>
      </c>
      <c r="U194" s="111">
        <v>600</v>
      </c>
      <c r="V194" s="111">
        <v>1000</v>
      </c>
      <c r="W194" s="111">
        <v>1000</v>
      </c>
      <c r="X194" s="16" t="b">
        <f t="shared" si="61"/>
        <v>1</v>
      </c>
    </row>
    <row r="195" spans="1:24" s="16" customFormat="1" ht="22.5" hidden="1">
      <c r="A195" s="31" t="s">
        <v>37</v>
      </c>
      <c r="B195" s="23" t="s">
        <v>107</v>
      </c>
      <c r="C195" s="23" t="s">
        <v>381</v>
      </c>
      <c r="D195" s="23" t="s">
        <v>38</v>
      </c>
      <c r="E195" s="25">
        <v>15</v>
      </c>
      <c r="F195" s="25">
        <v>15</v>
      </c>
      <c r="G195" s="25">
        <v>15</v>
      </c>
      <c r="I195" s="32">
        <v>15</v>
      </c>
      <c r="J195" s="32">
        <v>15</v>
      </c>
      <c r="K195" s="32">
        <v>15</v>
      </c>
      <c r="L195" s="29">
        <f t="shared" si="64"/>
        <v>0</v>
      </c>
      <c r="M195" s="29">
        <f t="shared" si="64"/>
        <v>0</v>
      </c>
      <c r="N195" s="29">
        <f t="shared" si="64"/>
        <v>0</v>
      </c>
      <c r="Q195" s="112" t="s">
        <v>37</v>
      </c>
      <c r="R195" s="110" t="s">
        <v>107</v>
      </c>
      <c r="S195" s="110" t="s">
        <v>381</v>
      </c>
      <c r="T195" s="110" t="s">
        <v>38</v>
      </c>
      <c r="U195" s="111">
        <v>15</v>
      </c>
      <c r="V195" s="111">
        <v>15</v>
      </c>
      <c r="W195" s="111">
        <v>15</v>
      </c>
      <c r="X195" s="16" t="b">
        <f t="shared" si="61"/>
        <v>1</v>
      </c>
    </row>
    <row r="196" spans="1:24" s="16" customFormat="1" ht="47.25" hidden="1">
      <c r="A196" s="22" t="s">
        <v>164</v>
      </c>
      <c r="B196" s="23" t="s">
        <v>107</v>
      </c>
      <c r="C196" s="23" t="s">
        <v>165</v>
      </c>
      <c r="D196" s="24" t="s">
        <v>9</v>
      </c>
      <c r="E196" s="25">
        <f>E197</f>
        <v>246</v>
      </c>
      <c r="F196" s="25">
        <f t="shared" ref="F196:G197" si="87">F197</f>
        <v>1883.2</v>
      </c>
      <c r="G196" s="25">
        <f t="shared" si="87"/>
        <v>1712.5</v>
      </c>
      <c r="I196" s="32">
        <v>246</v>
      </c>
      <c r="J196" s="32">
        <v>1883.2290700000001</v>
      </c>
      <c r="K196" s="32">
        <v>1712.55027</v>
      </c>
      <c r="L196" s="29">
        <f t="shared" si="64"/>
        <v>0</v>
      </c>
      <c r="M196" s="29">
        <f t="shared" si="64"/>
        <v>2.9070000000047003E-2</v>
      </c>
      <c r="N196" s="29">
        <f t="shared" si="64"/>
        <v>5.0269999999954962E-2</v>
      </c>
      <c r="Q196" s="109" t="s">
        <v>164</v>
      </c>
      <c r="R196" s="110" t="s">
        <v>107</v>
      </c>
      <c r="S196" s="110" t="s">
        <v>165</v>
      </c>
      <c r="T196" s="106" t="s">
        <v>9</v>
      </c>
      <c r="U196" s="111">
        <v>246</v>
      </c>
      <c r="V196" s="111">
        <v>1883.2290700000001</v>
      </c>
      <c r="W196" s="111">
        <v>1712.55027</v>
      </c>
      <c r="X196" s="16" t="b">
        <f t="shared" si="61"/>
        <v>1</v>
      </c>
    </row>
    <row r="197" spans="1:24" s="16" customFormat="1" ht="31.5" hidden="1">
      <c r="A197" s="31" t="s">
        <v>166</v>
      </c>
      <c r="B197" s="23" t="s">
        <v>107</v>
      </c>
      <c r="C197" s="23" t="s">
        <v>378</v>
      </c>
      <c r="D197" s="24" t="s">
        <v>9</v>
      </c>
      <c r="E197" s="25">
        <f>E198</f>
        <v>246</v>
      </c>
      <c r="F197" s="25">
        <f t="shared" si="87"/>
        <v>1883.2</v>
      </c>
      <c r="G197" s="25">
        <f t="shared" si="87"/>
        <v>1712.5</v>
      </c>
      <c r="I197" s="32">
        <v>246</v>
      </c>
      <c r="J197" s="32">
        <v>1883.2290700000001</v>
      </c>
      <c r="K197" s="32">
        <v>1712.55027</v>
      </c>
      <c r="L197" s="29">
        <f t="shared" si="64"/>
        <v>0</v>
      </c>
      <c r="M197" s="29">
        <f t="shared" si="64"/>
        <v>2.9070000000047003E-2</v>
      </c>
      <c r="N197" s="29">
        <f t="shared" si="64"/>
        <v>5.0269999999954962E-2</v>
      </c>
      <c r="Q197" s="112" t="s">
        <v>166</v>
      </c>
      <c r="R197" s="110" t="s">
        <v>107</v>
      </c>
      <c r="S197" s="110" t="s">
        <v>378</v>
      </c>
      <c r="T197" s="106" t="s">
        <v>9</v>
      </c>
      <c r="U197" s="111">
        <v>246</v>
      </c>
      <c r="V197" s="111">
        <v>1883.2290700000001</v>
      </c>
      <c r="W197" s="111">
        <v>1712.55027</v>
      </c>
      <c r="X197" s="16" t="b">
        <f t="shared" si="61"/>
        <v>1</v>
      </c>
    </row>
    <row r="198" spans="1:24" s="16" customFormat="1" ht="31.5" hidden="1">
      <c r="A198" s="31" t="s">
        <v>28</v>
      </c>
      <c r="B198" s="23" t="s">
        <v>107</v>
      </c>
      <c r="C198" s="23" t="s">
        <v>378</v>
      </c>
      <c r="D198" s="23" t="s">
        <v>29</v>
      </c>
      <c r="E198" s="25">
        <v>246</v>
      </c>
      <c r="F198" s="25">
        <v>1883.2</v>
      </c>
      <c r="G198" s="25">
        <v>1712.5</v>
      </c>
      <c r="I198" s="32">
        <v>246</v>
      </c>
      <c r="J198" s="32">
        <v>1883.2290700000001</v>
      </c>
      <c r="K198" s="32">
        <v>1712.55027</v>
      </c>
      <c r="L198" s="29">
        <f t="shared" si="64"/>
        <v>0</v>
      </c>
      <c r="M198" s="29">
        <f t="shared" si="64"/>
        <v>2.9070000000047003E-2</v>
      </c>
      <c r="N198" s="29">
        <f t="shared" si="64"/>
        <v>5.0269999999954962E-2</v>
      </c>
      <c r="Q198" s="112" t="s">
        <v>28</v>
      </c>
      <c r="R198" s="110" t="s">
        <v>107</v>
      </c>
      <c r="S198" s="110" t="s">
        <v>378</v>
      </c>
      <c r="T198" s="110" t="s">
        <v>29</v>
      </c>
      <c r="U198" s="111">
        <v>246</v>
      </c>
      <c r="V198" s="111">
        <v>1883.2290700000001</v>
      </c>
      <c r="W198" s="111">
        <v>1712.55027</v>
      </c>
      <c r="X198" s="16" t="b">
        <f t="shared" si="61"/>
        <v>1</v>
      </c>
    </row>
    <row r="199" spans="1:24" s="16" customFormat="1" ht="47.25" hidden="1">
      <c r="A199" s="22" t="s">
        <v>464</v>
      </c>
      <c r="B199" s="23" t="s">
        <v>107</v>
      </c>
      <c r="C199" s="23" t="s">
        <v>465</v>
      </c>
      <c r="D199" s="24" t="s">
        <v>9</v>
      </c>
      <c r="E199" s="25">
        <f>E200+E203+E206</f>
        <v>4719.2</v>
      </c>
      <c r="F199" s="25">
        <f>F200+F203+F206</f>
        <v>5118.3999999999996</v>
      </c>
      <c r="G199" s="25">
        <f t="shared" ref="G199" si="88">G200+G203+G206</f>
        <v>5137.2</v>
      </c>
      <c r="I199" s="32">
        <v>4719.1970099999999</v>
      </c>
      <c r="J199" s="32">
        <v>5118.4457599999996</v>
      </c>
      <c r="K199" s="32">
        <v>5137.20327</v>
      </c>
      <c r="L199" s="29">
        <f t="shared" si="64"/>
        <v>-2.989999999954307E-3</v>
      </c>
      <c r="M199" s="29">
        <f t="shared" si="64"/>
        <v>4.5759999999972933E-2</v>
      </c>
      <c r="N199" s="29">
        <f t="shared" si="64"/>
        <v>3.2700000001568696E-3</v>
      </c>
      <c r="Q199" s="109" t="s">
        <v>464</v>
      </c>
      <c r="R199" s="110" t="s">
        <v>107</v>
      </c>
      <c r="S199" s="110" t="s">
        <v>465</v>
      </c>
      <c r="T199" s="106" t="s">
        <v>9</v>
      </c>
      <c r="U199" s="111">
        <v>4719.1970099999999</v>
      </c>
      <c r="V199" s="111">
        <v>5118.4457599999996</v>
      </c>
      <c r="W199" s="111">
        <v>5137.20327</v>
      </c>
      <c r="X199" s="16" t="b">
        <f t="shared" si="61"/>
        <v>1</v>
      </c>
    </row>
    <row r="200" spans="1:24" s="16" customFormat="1" ht="47.25" hidden="1">
      <c r="A200" s="22" t="s">
        <v>128</v>
      </c>
      <c r="B200" s="23" t="s">
        <v>107</v>
      </c>
      <c r="C200" s="23" t="s">
        <v>466</v>
      </c>
      <c r="D200" s="24" t="s">
        <v>9</v>
      </c>
      <c r="E200" s="25">
        <f>E201</f>
        <v>201.3</v>
      </c>
      <c r="F200" s="25">
        <f t="shared" ref="F200:G201" si="89">F201</f>
        <v>318.39999999999998</v>
      </c>
      <c r="G200" s="25">
        <f t="shared" si="89"/>
        <v>237.2</v>
      </c>
      <c r="I200" s="32">
        <v>201.2518</v>
      </c>
      <c r="J200" s="32">
        <v>318.44576000000001</v>
      </c>
      <c r="K200" s="32">
        <v>237.20327</v>
      </c>
      <c r="L200" s="29">
        <f t="shared" si="64"/>
        <v>-4.8200000000008458E-2</v>
      </c>
      <c r="M200" s="29">
        <f t="shared" si="64"/>
        <v>4.5760000000029777E-2</v>
      </c>
      <c r="N200" s="29">
        <f t="shared" si="64"/>
        <v>3.2700000000147611E-3</v>
      </c>
      <c r="Q200" s="109" t="s">
        <v>128</v>
      </c>
      <c r="R200" s="110" t="s">
        <v>107</v>
      </c>
      <c r="S200" s="110" t="s">
        <v>466</v>
      </c>
      <c r="T200" s="106" t="s">
        <v>9</v>
      </c>
      <c r="U200" s="111">
        <v>201.2518</v>
      </c>
      <c r="V200" s="111">
        <v>318.44576000000001</v>
      </c>
      <c r="W200" s="111">
        <v>237.20327</v>
      </c>
      <c r="X200" s="16" t="b">
        <f t="shared" si="61"/>
        <v>1</v>
      </c>
    </row>
    <row r="201" spans="1:24" s="16" customFormat="1" ht="31.5" hidden="1">
      <c r="A201" s="31" t="s">
        <v>129</v>
      </c>
      <c r="B201" s="23" t="s">
        <v>107</v>
      </c>
      <c r="C201" s="23" t="s">
        <v>383</v>
      </c>
      <c r="D201" s="24" t="s">
        <v>9</v>
      </c>
      <c r="E201" s="25">
        <f>E202</f>
        <v>201.3</v>
      </c>
      <c r="F201" s="25">
        <f t="shared" si="89"/>
        <v>318.39999999999998</v>
      </c>
      <c r="G201" s="25">
        <f t="shared" si="89"/>
        <v>237.2</v>
      </c>
      <c r="I201" s="32">
        <v>201.2518</v>
      </c>
      <c r="J201" s="32">
        <v>318.44576000000001</v>
      </c>
      <c r="K201" s="32">
        <v>237.20327</v>
      </c>
      <c r="L201" s="29">
        <f t="shared" si="64"/>
        <v>-4.8200000000008458E-2</v>
      </c>
      <c r="M201" s="29">
        <f t="shared" si="64"/>
        <v>4.5760000000029777E-2</v>
      </c>
      <c r="N201" s="29">
        <f t="shared" si="64"/>
        <v>3.2700000000147611E-3</v>
      </c>
      <c r="Q201" s="112" t="s">
        <v>129</v>
      </c>
      <c r="R201" s="110" t="s">
        <v>107</v>
      </c>
      <c r="S201" s="110" t="s">
        <v>383</v>
      </c>
      <c r="T201" s="106" t="s">
        <v>9</v>
      </c>
      <c r="U201" s="111">
        <v>201.2518</v>
      </c>
      <c r="V201" s="111">
        <v>318.44576000000001</v>
      </c>
      <c r="W201" s="111">
        <v>237.20327</v>
      </c>
      <c r="X201" s="16" t="b">
        <f t="shared" si="61"/>
        <v>1</v>
      </c>
    </row>
    <row r="202" spans="1:24" s="16" customFormat="1" ht="31.5" hidden="1">
      <c r="A202" s="31" t="s">
        <v>28</v>
      </c>
      <c r="B202" s="23" t="s">
        <v>107</v>
      </c>
      <c r="C202" s="23" t="s">
        <v>383</v>
      </c>
      <c r="D202" s="23" t="s">
        <v>29</v>
      </c>
      <c r="E202" s="25">
        <v>201.3</v>
      </c>
      <c r="F202" s="25">
        <f>318.5-0.1</f>
        <v>318.39999999999998</v>
      </c>
      <c r="G202" s="25">
        <v>237.2</v>
      </c>
      <c r="I202" s="32">
        <v>201.2518</v>
      </c>
      <c r="J202" s="32">
        <v>318.44576000000001</v>
      </c>
      <c r="K202" s="32">
        <v>237.20327</v>
      </c>
      <c r="L202" s="29">
        <f t="shared" si="64"/>
        <v>-4.8200000000008458E-2</v>
      </c>
      <c r="M202" s="29">
        <f t="shared" si="64"/>
        <v>4.5760000000029777E-2</v>
      </c>
      <c r="N202" s="29">
        <f t="shared" si="64"/>
        <v>3.2700000000147611E-3</v>
      </c>
      <c r="Q202" s="112" t="s">
        <v>28</v>
      </c>
      <c r="R202" s="110" t="s">
        <v>107</v>
      </c>
      <c r="S202" s="110" t="s">
        <v>383</v>
      </c>
      <c r="T202" s="110" t="s">
        <v>29</v>
      </c>
      <c r="U202" s="111">
        <v>201.2518</v>
      </c>
      <c r="V202" s="111">
        <v>318.44576000000001</v>
      </c>
      <c r="W202" s="111">
        <v>237.20327</v>
      </c>
      <c r="X202" s="16" t="b">
        <f t="shared" ref="X202:X265" si="90">Q202=A202</f>
        <v>1</v>
      </c>
    </row>
    <row r="203" spans="1:24" s="16" customFormat="1" ht="31.5" hidden="1">
      <c r="A203" s="22" t="s">
        <v>130</v>
      </c>
      <c r="B203" s="23" t="s">
        <v>107</v>
      </c>
      <c r="C203" s="23" t="s">
        <v>467</v>
      </c>
      <c r="D203" s="24" t="s">
        <v>9</v>
      </c>
      <c r="E203" s="25">
        <f>E204</f>
        <v>3600</v>
      </c>
      <c r="F203" s="25">
        <f t="shared" ref="F203:G204" si="91">F204</f>
        <v>3700</v>
      </c>
      <c r="G203" s="25">
        <f t="shared" si="91"/>
        <v>3800</v>
      </c>
      <c r="I203" s="32">
        <v>3600</v>
      </c>
      <c r="J203" s="32">
        <v>3700</v>
      </c>
      <c r="K203" s="32">
        <v>3800</v>
      </c>
      <c r="L203" s="29">
        <f t="shared" si="64"/>
        <v>0</v>
      </c>
      <c r="M203" s="29">
        <f t="shared" si="64"/>
        <v>0</v>
      </c>
      <c r="N203" s="29">
        <f t="shared" si="64"/>
        <v>0</v>
      </c>
      <c r="Q203" s="109" t="s">
        <v>130</v>
      </c>
      <c r="R203" s="110" t="s">
        <v>107</v>
      </c>
      <c r="S203" s="110" t="s">
        <v>467</v>
      </c>
      <c r="T203" s="106" t="s">
        <v>9</v>
      </c>
      <c r="U203" s="111">
        <v>3600</v>
      </c>
      <c r="V203" s="111">
        <v>3700</v>
      </c>
      <c r="W203" s="111">
        <v>3800</v>
      </c>
      <c r="X203" s="16" t="b">
        <f t="shared" si="90"/>
        <v>1</v>
      </c>
    </row>
    <row r="204" spans="1:24" s="16" customFormat="1" ht="31.5" hidden="1">
      <c r="A204" s="31" t="s">
        <v>131</v>
      </c>
      <c r="B204" s="23" t="s">
        <v>107</v>
      </c>
      <c r="C204" s="23" t="s">
        <v>384</v>
      </c>
      <c r="D204" s="24" t="s">
        <v>9</v>
      </c>
      <c r="E204" s="25">
        <f>E205</f>
        <v>3600</v>
      </c>
      <c r="F204" s="25">
        <f t="shared" si="91"/>
        <v>3700</v>
      </c>
      <c r="G204" s="25">
        <f t="shared" si="91"/>
        <v>3800</v>
      </c>
      <c r="I204" s="32">
        <v>3600</v>
      </c>
      <c r="J204" s="32">
        <v>3700</v>
      </c>
      <c r="K204" s="32">
        <v>3800</v>
      </c>
      <c r="L204" s="29">
        <f t="shared" si="64"/>
        <v>0</v>
      </c>
      <c r="M204" s="29">
        <f t="shared" si="64"/>
        <v>0</v>
      </c>
      <c r="N204" s="29">
        <f t="shared" si="64"/>
        <v>0</v>
      </c>
      <c r="Q204" s="112" t="s">
        <v>131</v>
      </c>
      <c r="R204" s="110" t="s">
        <v>107</v>
      </c>
      <c r="S204" s="110" t="s">
        <v>384</v>
      </c>
      <c r="T204" s="106" t="s">
        <v>9</v>
      </c>
      <c r="U204" s="111">
        <v>3600</v>
      </c>
      <c r="V204" s="111">
        <v>3700</v>
      </c>
      <c r="W204" s="111">
        <v>3800</v>
      </c>
      <c r="X204" s="16" t="b">
        <f t="shared" si="90"/>
        <v>1</v>
      </c>
    </row>
    <row r="205" spans="1:24" s="16" customFormat="1" ht="22.5" hidden="1">
      <c r="A205" s="31" t="s">
        <v>32</v>
      </c>
      <c r="B205" s="23" t="s">
        <v>107</v>
      </c>
      <c r="C205" s="23" t="s">
        <v>384</v>
      </c>
      <c r="D205" s="23" t="s">
        <v>33</v>
      </c>
      <c r="E205" s="25">
        <v>3600</v>
      </c>
      <c r="F205" s="25">
        <v>3700</v>
      </c>
      <c r="G205" s="25">
        <v>3800</v>
      </c>
      <c r="I205" s="32">
        <v>3600</v>
      </c>
      <c r="J205" s="32">
        <v>3700</v>
      </c>
      <c r="K205" s="32">
        <v>3800</v>
      </c>
      <c r="L205" s="29">
        <f t="shared" si="64"/>
        <v>0</v>
      </c>
      <c r="M205" s="29">
        <f t="shared" si="64"/>
        <v>0</v>
      </c>
      <c r="N205" s="29">
        <f t="shared" si="64"/>
        <v>0</v>
      </c>
      <c r="Q205" s="112" t="s">
        <v>32</v>
      </c>
      <c r="R205" s="110" t="s">
        <v>107</v>
      </c>
      <c r="S205" s="110" t="s">
        <v>384</v>
      </c>
      <c r="T205" s="110" t="s">
        <v>33</v>
      </c>
      <c r="U205" s="111">
        <v>3600</v>
      </c>
      <c r="V205" s="111">
        <v>3700</v>
      </c>
      <c r="W205" s="111">
        <v>3800</v>
      </c>
      <c r="X205" s="16" t="b">
        <f t="shared" si="90"/>
        <v>1</v>
      </c>
    </row>
    <row r="206" spans="1:24" s="16" customFormat="1" ht="31.5" hidden="1">
      <c r="A206" s="22" t="s">
        <v>132</v>
      </c>
      <c r="B206" s="23" t="s">
        <v>107</v>
      </c>
      <c r="C206" s="23" t="s">
        <v>468</v>
      </c>
      <c r="D206" s="24" t="s">
        <v>9</v>
      </c>
      <c r="E206" s="25">
        <f>E207</f>
        <v>917.9</v>
      </c>
      <c r="F206" s="25">
        <f t="shared" ref="F206:G207" si="92">F207</f>
        <v>1100</v>
      </c>
      <c r="G206" s="25">
        <f t="shared" si="92"/>
        <v>1100</v>
      </c>
      <c r="I206" s="32">
        <v>917.94520999999997</v>
      </c>
      <c r="J206" s="32">
        <v>1100</v>
      </c>
      <c r="K206" s="32">
        <v>1100</v>
      </c>
      <c r="L206" s="29">
        <f t="shared" ref="L206:N260" si="93">I206-E206</f>
        <v>4.5209999999997308E-2</v>
      </c>
      <c r="M206" s="29">
        <f t="shared" si="93"/>
        <v>0</v>
      </c>
      <c r="N206" s="29">
        <f t="shared" si="93"/>
        <v>0</v>
      </c>
      <c r="Q206" s="109" t="s">
        <v>132</v>
      </c>
      <c r="R206" s="110" t="s">
        <v>107</v>
      </c>
      <c r="S206" s="110" t="s">
        <v>468</v>
      </c>
      <c r="T206" s="106" t="s">
        <v>9</v>
      </c>
      <c r="U206" s="111">
        <v>917.94520999999997</v>
      </c>
      <c r="V206" s="111">
        <v>1100</v>
      </c>
      <c r="W206" s="111">
        <v>1100</v>
      </c>
      <c r="X206" s="16" t="b">
        <f t="shared" si="90"/>
        <v>1</v>
      </c>
    </row>
    <row r="207" spans="1:24" s="16" customFormat="1" ht="31.5" hidden="1">
      <c r="A207" s="31" t="s">
        <v>133</v>
      </c>
      <c r="B207" s="23" t="s">
        <v>107</v>
      </c>
      <c r="C207" s="23" t="s">
        <v>385</v>
      </c>
      <c r="D207" s="24" t="s">
        <v>9</v>
      </c>
      <c r="E207" s="25">
        <f>E208</f>
        <v>917.9</v>
      </c>
      <c r="F207" s="25">
        <f t="shared" si="92"/>
        <v>1100</v>
      </c>
      <c r="G207" s="25">
        <f t="shared" si="92"/>
        <v>1100</v>
      </c>
      <c r="I207" s="32">
        <v>917.94520999999997</v>
      </c>
      <c r="J207" s="32">
        <v>1100</v>
      </c>
      <c r="K207" s="32">
        <v>1100</v>
      </c>
      <c r="L207" s="29">
        <f t="shared" si="93"/>
        <v>4.5209999999997308E-2</v>
      </c>
      <c r="M207" s="29">
        <f t="shared" si="93"/>
        <v>0</v>
      </c>
      <c r="N207" s="29">
        <f t="shared" si="93"/>
        <v>0</v>
      </c>
      <c r="Q207" s="112" t="s">
        <v>133</v>
      </c>
      <c r="R207" s="110" t="s">
        <v>107</v>
      </c>
      <c r="S207" s="110" t="s">
        <v>385</v>
      </c>
      <c r="T207" s="106" t="s">
        <v>9</v>
      </c>
      <c r="U207" s="111">
        <v>917.94520999999997</v>
      </c>
      <c r="V207" s="111">
        <v>1100</v>
      </c>
      <c r="W207" s="111">
        <v>1100</v>
      </c>
      <c r="X207" s="16" t="b">
        <f t="shared" si="90"/>
        <v>1</v>
      </c>
    </row>
    <row r="208" spans="1:24" s="16" customFormat="1" ht="31.5" hidden="1">
      <c r="A208" s="31" t="s">
        <v>28</v>
      </c>
      <c r="B208" s="23" t="s">
        <v>107</v>
      </c>
      <c r="C208" s="23" t="s">
        <v>385</v>
      </c>
      <c r="D208" s="23" t="s">
        <v>29</v>
      </c>
      <c r="E208" s="25">
        <v>917.9</v>
      </c>
      <c r="F208" s="25">
        <v>1100</v>
      </c>
      <c r="G208" s="25">
        <v>1100</v>
      </c>
      <c r="I208" s="32">
        <v>917.94520999999997</v>
      </c>
      <c r="J208" s="32">
        <v>1100</v>
      </c>
      <c r="K208" s="32">
        <v>1100</v>
      </c>
      <c r="L208" s="29">
        <f t="shared" si="93"/>
        <v>4.5209999999997308E-2</v>
      </c>
      <c r="M208" s="29">
        <f t="shared" si="93"/>
        <v>0</v>
      </c>
      <c r="N208" s="29">
        <f t="shared" si="93"/>
        <v>0</v>
      </c>
      <c r="Q208" s="112" t="s">
        <v>28</v>
      </c>
      <c r="R208" s="110" t="s">
        <v>107</v>
      </c>
      <c r="S208" s="110" t="s">
        <v>385</v>
      </c>
      <c r="T208" s="110" t="s">
        <v>29</v>
      </c>
      <c r="U208" s="111">
        <v>917.94520999999997</v>
      </c>
      <c r="V208" s="111">
        <v>1100</v>
      </c>
      <c r="W208" s="111">
        <v>1100</v>
      </c>
      <c r="X208" s="16" t="b">
        <f t="shared" si="90"/>
        <v>1</v>
      </c>
    </row>
    <row r="209" spans="1:24" s="16" customFormat="1" ht="31.5" hidden="1">
      <c r="A209" s="22" t="s">
        <v>469</v>
      </c>
      <c r="B209" s="23" t="s">
        <v>107</v>
      </c>
      <c r="C209" s="23" t="s">
        <v>470</v>
      </c>
      <c r="D209" s="24" t="s">
        <v>9</v>
      </c>
      <c r="E209" s="25">
        <f>E210+E221+E232</f>
        <v>209082.2</v>
      </c>
      <c r="F209" s="25">
        <f t="shared" ref="F209:G209" si="94">F210+F221+F232</f>
        <v>84550.399999999994</v>
      </c>
      <c r="G209" s="25">
        <f t="shared" si="94"/>
        <v>87641.700000000012</v>
      </c>
      <c r="I209" s="32">
        <v>209082.15213999999</v>
      </c>
      <c r="J209" s="32">
        <v>84550.361539999998</v>
      </c>
      <c r="K209" s="32">
        <v>87641.691949999993</v>
      </c>
      <c r="L209" s="29">
        <f t="shared" si="93"/>
        <v>-4.7860000020591542E-2</v>
      </c>
      <c r="M209" s="29">
        <f t="shared" si="93"/>
        <v>-3.8459999996121041E-2</v>
      </c>
      <c r="N209" s="29">
        <f t="shared" si="93"/>
        <v>-8.0500000185566023E-3</v>
      </c>
      <c r="Q209" s="109" t="s">
        <v>469</v>
      </c>
      <c r="R209" s="110" t="s">
        <v>107</v>
      </c>
      <c r="S209" s="110" t="s">
        <v>470</v>
      </c>
      <c r="T209" s="106" t="s">
        <v>9</v>
      </c>
      <c r="U209" s="111">
        <v>209082.15213999999</v>
      </c>
      <c r="V209" s="111">
        <v>84550.361539999998</v>
      </c>
      <c r="W209" s="111">
        <v>87641.691949999993</v>
      </c>
      <c r="X209" s="16" t="b">
        <f t="shared" si="90"/>
        <v>1</v>
      </c>
    </row>
    <row r="210" spans="1:24" s="16" customFormat="1" ht="31.5" hidden="1">
      <c r="A210" s="22" t="s">
        <v>114</v>
      </c>
      <c r="B210" s="23" t="s">
        <v>107</v>
      </c>
      <c r="C210" s="23" t="s">
        <v>471</v>
      </c>
      <c r="D210" s="24" t="s">
        <v>9</v>
      </c>
      <c r="E210" s="25">
        <f>E211+E216</f>
        <v>188391.2</v>
      </c>
      <c r="F210" s="25">
        <f t="shared" ref="F210:G210" si="95">F211+F216</f>
        <v>61048.6</v>
      </c>
      <c r="G210" s="25">
        <f t="shared" si="95"/>
        <v>60386.200000000004</v>
      </c>
      <c r="I210" s="32">
        <v>188391.21771999999</v>
      </c>
      <c r="J210" s="32">
        <v>61048.585249999996</v>
      </c>
      <c r="K210" s="32">
        <v>60386.243750000001</v>
      </c>
      <c r="L210" s="29">
        <f t="shared" si="93"/>
        <v>1.771999997436069E-2</v>
      </c>
      <c r="M210" s="29">
        <f t="shared" si="93"/>
        <v>-1.4750000002095476E-2</v>
      </c>
      <c r="N210" s="29">
        <f t="shared" si="93"/>
        <v>4.3749999997089617E-2</v>
      </c>
      <c r="Q210" s="109" t="s">
        <v>114</v>
      </c>
      <c r="R210" s="110" t="s">
        <v>107</v>
      </c>
      <c r="S210" s="110" t="s">
        <v>471</v>
      </c>
      <c r="T210" s="106" t="s">
        <v>9</v>
      </c>
      <c r="U210" s="111">
        <v>188391.21771999999</v>
      </c>
      <c r="V210" s="111">
        <v>61048.585249999996</v>
      </c>
      <c r="W210" s="111">
        <v>60386.243750000001</v>
      </c>
      <c r="X210" s="16" t="b">
        <f t="shared" si="90"/>
        <v>1</v>
      </c>
    </row>
    <row r="211" spans="1:24" s="16" customFormat="1" ht="31.5" hidden="1">
      <c r="A211" s="22" t="s">
        <v>115</v>
      </c>
      <c r="B211" s="23" t="s">
        <v>107</v>
      </c>
      <c r="C211" s="23" t="s">
        <v>472</v>
      </c>
      <c r="D211" s="24" t="s">
        <v>9</v>
      </c>
      <c r="E211" s="25">
        <f>E212+E214</f>
        <v>61171.200000000004</v>
      </c>
      <c r="F211" s="25">
        <f t="shared" ref="F211:G211" si="96">F212+F214</f>
        <v>61048.6</v>
      </c>
      <c r="G211" s="25">
        <f t="shared" si="96"/>
        <v>60386.200000000004</v>
      </c>
      <c r="I211" s="32">
        <v>61171.215819999998</v>
      </c>
      <c r="J211" s="32">
        <v>61048.585249999996</v>
      </c>
      <c r="K211" s="32">
        <v>60386.243750000001</v>
      </c>
      <c r="L211" s="29">
        <f t="shared" si="93"/>
        <v>1.5819999993254896E-2</v>
      </c>
      <c r="M211" s="29">
        <f t="shared" si="93"/>
        <v>-1.4750000002095476E-2</v>
      </c>
      <c r="N211" s="29">
        <f t="shared" si="93"/>
        <v>4.3749999997089617E-2</v>
      </c>
      <c r="Q211" s="109" t="s">
        <v>115</v>
      </c>
      <c r="R211" s="110" t="s">
        <v>107</v>
      </c>
      <c r="S211" s="110" t="s">
        <v>472</v>
      </c>
      <c r="T211" s="106" t="s">
        <v>9</v>
      </c>
      <c r="U211" s="111">
        <v>61171.215819999998</v>
      </c>
      <c r="V211" s="111">
        <v>61048.585249999996</v>
      </c>
      <c r="W211" s="111">
        <v>60386.243750000001</v>
      </c>
      <c r="X211" s="16" t="b">
        <f t="shared" si="90"/>
        <v>1</v>
      </c>
    </row>
    <row r="212" spans="1:24" s="16" customFormat="1" ht="31.5" hidden="1">
      <c r="A212" s="31" t="s">
        <v>568</v>
      </c>
      <c r="B212" s="23" t="s">
        <v>107</v>
      </c>
      <c r="C212" s="23" t="s">
        <v>569</v>
      </c>
      <c r="D212" s="24" t="s">
        <v>9</v>
      </c>
      <c r="E212" s="25">
        <f>E213</f>
        <v>5894.3</v>
      </c>
      <c r="F212" s="25">
        <f t="shared" ref="F212:G212" si="97">F213</f>
        <v>6130.1</v>
      </c>
      <c r="G212" s="25">
        <f t="shared" si="97"/>
        <v>6375.3</v>
      </c>
      <c r="I212" s="32">
        <v>5894.3261700000003</v>
      </c>
      <c r="J212" s="32">
        <v>6130.0992200000001</v>
      </c>
      <c r="K212" s="32">
        <v>6375.3031899999996</v>
      </c>
      <c r="L212" s="29">
        <f t="shared" si="93"/>
        <v>2.6170000000092841E-2</v>
      </c>
      <c r="M212" s="29">
        <f t="shared" si="93"/>
        <v>-7.8000000030442607E-4</v>
      </c>
      <c r="N212" s="29">
        <f t="shared" si="93"/>
        <v>3.1899999994493555E-3</v>
      </c>
      <c r="Q212" s="112" t="s">
        <v>568</v>
      </c>
      <c r="R212" s="110" t="s">
        <v>107</v>
      </c>
      <c r="S212" s="110" t="s">
        <v>569</v>
      </c>
      <c r="T212" s="106" t="s">
        <v>9</v>
      </c>
      <c r="U212" s="111">
        <v>5894.3261700000003</v>
      </c>
      <c r="V212" s="111">
        <v>6130.0992200000001</v>
      </c>
      <c r="W212" s="111">
        <v>6375.3031899999996</v>
      </c>
      <c r="X212" s="16" t="b">
        <f t="shared" si="90"/>
        <v>1</v>
      </c>
    </row>
    <row r="213" spans="1:24" s="16" customFormat="1" ht="22.5" hidden="1">
      <c r="A213" s="31" t="s">
        <v>32</v>
      </c>
      <c r="B213" s="23" t="s">
        <v>107</v>
      </c>
      <c r="C213" s="23" t="s">
        <v>569</v>
      </c>
      <c r="D213" s="23" t="s">
        <v>33</v>
      </c>
      <c r="E213" s="25">
        <v>5894.3</v>
      </c>
      <c r="F213" s="25">
        <v>6130.1</v>
      </c>
      <c r="G213" s="25">
        <v>6375.3</v>
      </c>
      <c r="I213" s="32">
        <v>5894.3261700000003</v>
      </c>
      <c r="J213" s="32">
        <v>6130.0992200000001</v>
      </c>
      <c r="K213" s="32">
        <v>6375.3031899999996</v>
      </c>
      <c r="L213" s="29">
        <f t="shared" si="93"/>
        <v>2.6170000000092841E-2</v>
      </c>
      <c r="M213" s="29">
        <f t="shared" si="93"/>
        <v>-7.8000000030442607E-4</v>
      </c>
      <c r="N213" s="29">
        <f t="shared" si="93"/>
        <v>3.1899999994493555E-3</v>
      </c>
      <c r="Q213" s="112" t="s">
        <v>32</v>
      </c>
      <c r="R213" s="110" t="s">
        <v>107</v>
      </c>
      <c r="S213" s="110" t="s">
        <v>569</v>
      </c>
      <c r="T213" s="110" t="s">
        <v>33</v>
      </c>
      <c r="U213" s="111">
        <v>5894.3261700000003</v>
      </c>
      <c r="V213" s="111">
        <v>6130.0992200000001</v>
      </c>
      <c r="W213" s="111">
        <v>6375.3031899999996</v>
      </c>
      <c r="X213" s="16" t="b">
        <f t="shared" si="90"/>
        <v>1</v>
      </c>
    </row>
    <row r="214" spans="1:24" s="16" customFormat="1" ht="22.5" hidden="1">
      <c r="A214" s="31" t="s">
        <v>116</v>
      </c>
      <c r="B214" s="23" t="s">
        <v>107</v>
      </c>
      <c r="C214" s="23" t="s">
        <v>386</v>
      </c>
      <c r="D214" s="24" t="s">
        <v>9</v>
      </c>
      <c r="E214" s="25">
        <f>E215</f>
        <v>55276.9</v>
      </c>
      <c r="F214" s="25">
        <f t="shared" ref="F214:G214" si="98">F215</f>
        <v>54918.5</v>
      </c>
      <c r="G214" s="25">
        <f t="shared" si="98"/>
        <v>54010.9</v>
      </c>
      <c r="I214" s="32">
        <v>55276.889649999997</v>
      </c>
      <c r="J214" s="32">
        <v>54918.48603</v>
      </c>
      <c r="K214" s="32">
        <v>54010.940560000003</v>
      </c>
      <c r="L214" s="29">
        <f t="shared" si="93"/>
        <v>-1.0350000004109461E-2</v>
      </c>
      <c r="M214" s="29">
        <f t="shared" si="93"/>
        <v>-1.396999999997206E-2</v>
      </c>
      <c r="N214" s="29">
        <f t="shared" si="93"/>
        <v>4.056000000127824E-2</v>
      </c>
      <c r="Q214" s="112" t="s">
        <v>116</v>
      </c>
      <c r="R214" s="110" t="s">
        <v>107</v>
      </c>
      <c r="S214" s="110" t="s">
        <v>386</v>
      </c>
      <c r="T214" s="106" t="s">
        <v>9</v>
      </c>
      <c r="U214" s="111">
        <v>55276.889649999997</v>
      </c>
      <c r="V214" s="111">
        <v>54918.48603</v>
      </c>
      <c r="W214" s="111">
        <v>54010.940560000003</v>
      </c>
      <c r="X214" s="16" t="b">
        <f t="shared" si="90"/>
        <v>1</v>
      </c>
    </row>
    <row r="215" spans="1:24" s="16" customFormat="1" ht="22.5" hidden="1">
      <c r="A215" s="31" t="s">
        <v>32</v>
      </c>
      <c r="B215" s="23" t="s">
        <v>107</v>
      </c>
      <c r="C215" s="23" t="s">
        <v>386</v>
      </c>
      <c r="D215" s="23" t="s">
        <v>33</v>
      </c>
      <c r="E215" s="25">
        <v>55276.9</v>
      </c>
      <c r="F215" s="25">
        <v>54918.5</v>
      </c>
      <c r="G215" s="25">
        <v>54010.9</v>
      </c>
      <c r="I215" s="32">
        <v>55276.889649999997</v>
      </c>
      <c r="J215" s="32">
        <v>54918.48603</v>
      </c>
      <c r="K215" s="32">
        <v>54010.940560000003</v>
      </c>
      <c r="L215" s="29">
        <f t="shared" si="93"/>
        <v>-1.0350000004109461E-2</v>
      </c>
      <c r="M215" s="29">
        <f t="shared" si="93"/>
        <v>-1.396999999997206E-2</v>
      </c>
      <c r="N215" s="29">
        <f t="shared" si="93"/>
        <v>4.056000000127824E-2</v>
      </c>
      <c r="Q215" s="112" t="s">
        <v>32</v>
      </c>
      <c r="R215" s="110" t="s">
        <v>107</v>
      </c>
      <c r="S215" s="110" t="s">
        <v>386</v>
      </c>
      <c r="T215" s="110" t="s">
        <v>33</v>
      </c>
      <c r="U215" s="111">
        <v>55276.889649999997</v>
      </c>
      <c r="V215" s="111">
        <v>54918.48603</v>
      </c>
      <c r="W215" s="111">
        <v>54010.940560000003</v>
      </c>
      <c r="X215" s="16" t="b">
        <f t="shared" si="90"/>
        <v>1</v>
      </c>
    </row>
    <row r="216" spans="1:24" s="16" customFormat="1" ht="31.5" hidden="1">
      <c r="A216" s="22" t="s">
        <v>560</v>
      </c>
      <c r="B216" s="23" t="s">
        <v>107</v>
      </c>
      <c r="C216" s="23" t="s">
        <v>473</v>
      </c>
      <c r="D216" s="24" t="s">
        <v>9</v>
      </c>
      <c r="E216" s="25">
        <f>E217+E219</f>
        <v>127220</v>
      </c>
      <c r="F216" s="25">
        <f t="shared" ref="F216:G216" si="99">F217+F219</f>
        <v>0</v>
      </c>
      <c r="G216" s="25">
        <f t="shared" si="99"/>
        <v>0</v>
      </c>
      <c r="I216" s="32">
        <v>127220.0019</v>
      </c>
      <c r="J216" s="32">
        <v>0</v>
      </c>
      <c r="K216" s="32">
        <v>0</v>
      </c>
      <c r="L216" s="29">
        <f t="shared" si="93"/>
        <v>1.9000000029336661E-3</v>
      </c>
      <c r="M216" s="29">
        <f t="shared" si="93"/>
        <v>0</v>
      </c>
      <c r="N216" s="29">
        <f t="shared" si="93"/>
        <v>0</v>
      </c>
      <c r="Q216" s="109" t="s">
        <v>560</v>
      </c>
      <c r="R216" s="110" t="s">
        <v>107</v>
      </c>
      <c r="S216" s="110" t="s">
        <v>473</v>
      </c>
      <c r="T216" s="106" t="s">
        <v>9</v>
      </c>
      <c r="U216" s="111">
        <v>127220.0019</v>
      </c>
      <c r="V216" s="111" t="s">
        <v>9</v>
      </c>
      <c r="W216" s="111" t="s">
        <v>9</v>
      </c>
      <c r="X216" s="16" t="b">
        <f t="shared" si="90"/>
        <v>1</v>
      </c>
    </row>
    <row r="217" spans="1:24" s="16" customFormat="1" ht="31.5" hidden="1">
      <c r="A217" s="31" t="s">
        <v>570</v>
      </c>
      <c r="B217" s="23" t="s">
        <v>107</v>
      </c>
      <c r="C217" s="23" t="s">
        <v>762</v>
      </c>
      <c r="D217" s="24" t="s">
        <v>9</v>
      </c>
      <c r="E217" s="25">
        <f>E218</f>
        <v>126920</v>
      </c>
      <c r="F217" s="25">
        <f t="shared" ref="F217:G217" si="100">F218</f>
        <v>0</v>
      </c>
      <c r="G217" s="25">
        <f t="shared" si="100"/>
        <v>0</v>
      </c>
      <c r="I217" s="32">
        <v>126920.0019</v>
      </c>
      <c r="J217" s="32">
        <v>0</v>
      </c>
      <c r="K217" s="32">
        <v>0</v>
      </c>
      <c r="L217" s="29">
        <f t="shared" si="93"/>
        <v>1.9000000029336661E-3</v>
      </c>
      <c r="M217" s="29">
        <f t="shared" si="93"/>
        <v>0</v>
      </c>
      <c r="N217" s="29">
        <f t="shared" si="93"/>
        <v>0</v>
      </c>
      <c r="Q217" s="112" t="s">
        <v>570</v>
      </c>
      <c r="R217" s="110" t="s">
        <v>107</v>
      </c>
      <c r="S217" s="110" t="s">
        <v>762</v>
      </c>
      <c r="T217" s="106" t="s">
        <v>9</v>
      </c>
      <c r="U217" s="111">
        <v>126920.0019</v>
      </c>
      <c r="V217" s="111" t="s">
        <v>9</v>
      </c>
      <c r="W217" s="111" t="s">
        <v>9</v>
      </c>
      <c r="X217" s="16" t="b">
        <f t="shared" si="90"/>
        <v>1</v>
      </c>
    </row>
    <row r="218" spans="1:24" s="16" customFormat="1" ht="22.5" hidden="1">
      <c r="A218" s="31" t="s">
        <v>32</v>
      </c>
      <c r="B218" s="23" t="s">
        <v>107</v>
      </c>
      <c r="C218" s="23" t="s">
        <v>762</v>
      </c>
      <c r="D218" s="23" t="s">
        <v>33</v>
      </c>
      <c r="E218" s="25">
        <v>126920</v>
      </c>
      <c r="F218" s="25">
        <v>0</v>
      </c>
      <c r="G218" s="25">
        <v>0</v>
      </c>
      <c r="I218" s="32">
        <v>126920.0019</v>
      </c>
      <c r="J218" s="32">
        <v>0</v>
      </c>
      <c r="K218" s="32">
        <v>0</v>
      </c>
      <c r="L218" s="29">
        <f t="shared" si="93"/>
        <v>1.9000000029336661E-3</v>
      </c>
      <c r="M218" s="29">
        <f t="shared" si="93"/>
        <v>0</v>
      </c>
      <c r="N218" s="29">
        <f t="shared" si="93"/>
        <v>0</v>
      </c>
      <c r="Q218" s="112" t="s">
        <v>32</v>
      </c>
      <c r="R218" s="110" t="s">
        <v>107</v>
      </c>
      <c r="S218" s="110" t="s">
        <v>762</v>
      </c>
      <c r="T218" s="110" t="s">
        <v>33</v>
      </c>
      <c r="U218" s="111">
        <v>126920.0019</v>
      </c>
      <c r="V218" s="111" t="s">
        <v>9</v>
      </c>
      <c r="W218" s="111" t="s">
        <v>9</v>
      </c>
      <c r="X218" s="16" t="b">
        <f t="shared" si="90"/>
        <v>1</v>
      </c>
    </row>
    <row r="219" spans="1:24" s="16" customFormat="1" ht="31.5" hidden="1">
      <c r="A219" s="31" t="s">
        <v>570</v>
      </c>
      <c r="B219" s="23" t="s">
        <v>107</v>
      </c>
      <c r="C219" s="23" t="s">
        <v>387</v>
      </c>
      <c r="D219" s="24" t="s">
        <v>9</v>
      </c>
      <c r="E219" s="25">
        <f>E220</f>
        <v>300</v>
      </c>
      <c r="F219" s="25">
        <f t="shared" ref="F219:G219" si="101">F220</f>
        <v>0</v>
      </c>
      <c r="G219" s="25">
        <f t="shared" si="101"/>
        <v>0</v>
      </c>
      <c r="I219" s="32">
        <v>300</v>
      </c>
      <c r="J219" s="32">
        <v>0</v>
      </c>
      <c r="K219" s="32">
        <v>0</v>
      </c>
      <c r="L219" s="29">
        <f t="shared" si="93"/>
        <v>0</v>
      </c>
      <c r="M219" s="29">
        <f t="shared" si="93"/>
        <v>0</v>
      </c>
      <c r="N219" s="29">
        <f t="shared" si="93"/>
        <v>0</v>
      </c>
      <c r="Q219" s="112" t="s">
        <v>570</v>
      </c>
      <c r="R219" s="110" t="s">
        <v>107</v>
      </c>
      <c r="S219" s="110" t="s">
        <v>387</v>
      </c>
      <c r="T219" s="106" t="s">
        <v>9</v>
      </c>
      <c r="U219" s="111">
        <v>300</v>
      </c>
      <c r="V219" s="111" t="s">
        <v>9</v>
      </c>
      <c r="W219" s="111" t="s">
        <v>9</v>
      </c>
      <c r="X219" s="16" t="b">
        <f t="shared" si="90"/>
        <v>1</v>
      </c>
    </row>
    <row r="220" spans="1:24" s="16" customFormat="1" ht="22.5" hidden="1">
      <c r="A220" s="31" t="s">
        <v>32</v>
      </c>
      <c r="B220" s="23" t="s">
        <v>107</v>
      </c>
      <c r="C220" s="23" t="s">
        <v>387</v>
      </c>
      <c r="D220" s="23" t="s">
        <v>33</v>
      </c>
      <c r="E220" s="25">
        <v>300</v>
      </c>
      <c r="F220" s="25">
        <v>0</v>
      </c>
      <c r="G220" s="25">
        <v>0</v>
      </c>
      <c r="I220" s="32">
        <v>300</v>
      </c>
      <c r="J220" s="32">
        <v>0</v>
      </c>
      <c r="K220" s="32">
        <v>0</v>
      </c>
      <c r="L220" s="29">
        <f t="shared" si="93"/>
        <v>0</v>
      </c>
      <c r="M220" s="29">
        <f t="shared" si="93"/>
        <v>0</v>
      </c>
      <c r="N220" s="29">
        <f t="shared" si="93"/>
        <v>0</v>
      </c>
      <c r="Q220" s="112" t="s">
        <v>32</v>
      </c>
      <c r="R220" s="110" t="s">
        <v>107</v>
      </c>
      <c r="S220" s="110" t="s">
        <v>387</v>
      </c>
      <c r="T220" s="110" t="s">
        <v>33</v>
      </c>
      <c r="U220" s="111">
        <v>300</v>
      </c>
      <c r="V220" s="111" t="s">
        <v>9</v>
      </c>
      <c r="W220" s="111" t="s">
        <v>9</v>
      </c>
      <c r="X220" s="16" t="b">
        <f t="shared" si="90"/>
        <v>1</v>
      </c>
    </row>
    <row r="221" spans="1:24" s="16" customFormat="1" ht="31.5" hidden="1">
      <c r="A221" s="22" t="s">
        <v>121</v>
      </c>
      <c r="B221" s="23" t="s">
        <v>107</v>
      </c>
      <c r="C221" s="23" t="s">
        <v>474</v>
      </c>
      <c r="D221" s="24" t="s">
        <v>9</v>
      </c>
      <c r="E221" s="25">
        <f>E222+E227</f>
        <v>2453.8000000000002</v>
      </c>
      <c r="F221" s="25">
        <f t="shared" ref="F221:G221" si="102">F222+F227</f>
        <v>2577.8999999999996</v>
      </c>
      <c r="G221" s="25">
        <f t="shared" si="102"/>
        <v>2705.1</v>
      </c>
      <c r="I221" s="32">
        <v>2453.7693599999998</v>
      </c>
      <c r="J221" s="32">
        <v>2577.92013</v>
      </c>
      <c r="K221" s="32">
        <v>2705.03694</v>
      </c>
      <c r="L221" s="29">
        <f t="shared" si="93"/>
        <v>-3.0640000000403234E-2</v>
      </c>
      <c r="M221" s="29">
        <f t="shared" si="93"/>
        <v>2.0130000000335713E-2</v>
      </c>
      <c r="N221" s="29">
        <f t="shared" si="93"/>
        <v>-6.3059999999950378E-2</v>
      </c>
      <c r="Q221" s="109" t="s">
        <v>121</v>
      </c>
      <c r="R221" s="110" t="s">
        <v>107</v>
      </c>
      <c r="S221" s="110" t="s">
        <v>474</v>
      </c>
      <c r="T221" s="106" t="s">
        <v>9</v>
      </c>
      <c r="U221" s="111">
        <v>2453.7693599999998</v>
      </c>
      <c r="V221" s="111">
        <v>2577.92013</v>
      </c>
      <c r="W221" s="111">
        <v>2705.03694</v>
      </c>
      <c r="X221" s="16" t="b">
        <f t="shared" si="90"/>
        <v>1</v>
      </c>
    </row>
    <row r="222" spans="1:24" s="16" customFormat="1" ht="47.25" hidden="1">
      <c r="A222" s="22" t="s">
        <v>122</v>
      </c>
      <c r="B222" s="23" t="s">
        <v>107</v>
      </c>
      <c r="C222" s="23" t="s">
        <v>475</v>
      </c>
      <c r="D222" s="24" t="s">
        <v>9</v>
      </c>
      <c r="E222" s="25">
        <f>E223+E225</f>
        <v>715.9</v>
      </c>
      <c r="F222" s="25">
        <f t="shared" ref="F222:G222" si="103">F223+F225</f>
        <v>770.5</v>
      </c>
      <c r="G222" s="25">
        <f t="shared" si="103"/>
        <v>825.4</v>
      </c>
      <c r="I222" s="32">
        <v>715.90012999999999</v>
      </c>
      <c r="J222" s="32">
        <v>770.53612999999996</v>
      </c>
      <c r="K222" s="32">
        <v>825.35757999999998</v>
      </c>
      <c r="L222" s="29">
        <f t="shared" si="93"/>
        <v>1.3000000001284207E-4</v>
      </c>
      <c r="M222" s="29">
        <f t="shared" si="93"/>
        <v>3.6129999999957363E-2</v>
      </c>
      <c r="N222" s="29">
        <f t="shared" si="93"/>
        <v>-4.2419999999992797E-2</v>
      </c>
      <c r="Q222" s="109" t="s">
        <v>122</v>
      </c>
      <c r="R222" s="110" t="s">
        <v>107</v>
      </c>
      <c r="S222" s="110" t="s">
        <v>475</v>
      </c>
      <c r="T222" s="106" t="s">
        <v>9</v>
      </c>
      <c r="U222" s="111">
        <v>715.90012999999999</v>
      </c>
      <c r="V222" s="111">
        <v>770.53612999999996</v>
      </c>
      <c r="W222" s="111">
        <v>825.35757999999998</v>
      </c>
      <c r="X222" s="16" t="b">
        <f t="shared" si="90"/>
        <v>1</v>
      </c>
    </row>
    <row r="223" spans="1:24" s="16" customFormat="1" ht="63" hidden="1">
      <c r="A223" s="31" t="s">
        <v>571</v>
      </c>
      <c r="B223" s="23" t="s">
        <v>107</v>
      </c>
      <c r="C223" s="23" t="s">
        <v>572</v>
      </c>
      <c r="D223" s="24" t="s">
        <v>9</v>
      </c>
      <c r="E223" s="25">
        <f>E224</f>
        <v>115.9</v>
      </c>
      <c r="F223" s="25">
        <f t="shared" ref="F223:G223" si="104">F224</f>
        <v>120.5</v>
      </c>
      <c r="G223" s="25">
        <f t="shared" si="104"/>
        <v>125.4</v>
      </c>
      <c r="I223" s="32">
        <v>115.90013</v>
      </c>
      <c r="J223" s="32">
        <v>120.53613</v>
      </c>
      <c r="K223" s="32">
        <v>125.35758</v>
      </c>
      <c r="L223" s="29">
        <f t="shared" si="93"/>
        <v>1.2999999999863121E-4</v>
      </c>
      <c r="M223" s="29">
        <f t="shared" si="93"/>
        <v>3.6129999999999995E-2</v>
      </c>
      <c r="N223" s="29">
        <f t="shared" si="93"/>
        <v>-4.2420000000007008E-2</v>
      </c>
      <c r="Q223" s="112" t="s">
        <v>571</v>
      </c>
      <c r="R223" s="110" t="s">
        <v>107</v>
      </c>
      <c r="S223" s="110" t="s">
        <v>572</v>
      </c>
      <c r="T223" s="106" t="s">
        <v>9</v>
      </c>
      <c r="U223" s="111">
        <v>115.90013</v>
      </c>
      <c r="V223" s="111">
        <v>120.53613</v>
      </c>
      <c r="W223" s="111">
        <v>125.35758</v>
      </c>
      <c r="X223" s="16" t="b">
        <f t="shared" si="90"/>
        <v>1</v>
      </c>
    </row>
    <row r="224" spans="1:24" s="16" customFormat="1" ht="22.5" hidden="1">
      <c r="A224" s="31" t="s">
        <v>32</v>
      </c>
      <c r="B224" s="23" t="s">
        <v>107</v>
      </c>
      <c r="C224" s="23" t="s">
        <v>572</v>
      </c>
      <c r="D224" s="23" t="s">
        <v>33</v>
      </c>
      <c r="E224" s="25">
        <v>115.9</v>
      </c>
      <c r="F224" s="25">
        <v>120.5</v>
      </c>
      <c r="G224" s="25">
        <v>125.4</v>
      </c>
      <c r="I224" s="32">
        <v>115.90013</v>
      </c>
      <c r="J224" s="32">
        <v>120.53613</v>
      </c>
      <c r="K224" s="32">
        <v>125.35758</v>
      </c>
      <c r="L224" s="29">
        <f t="shared" si="93"/>
        <v>1.2999999999863121E-4</v>
      </c>
      <c r="M224" s="29">
        <f t="shared" si="93"/>
        <v>3.6129999999999995E-2</v>
      </c>
      <c r="N224" s="29">
        <f t="shared" si="93"/>
        <v>-4.2420000000007008E-2</v>
      </c>
      <c r="Q224" s="112" t="s">
        <v>32</v>
      </c>
      <c r="R224" s="110" t="s">
        <v>107</v>
      </c>
      <c r="S224" s="110" t="s">
        <v>572</v>
      </c>
      <c r="T224" s="110" t="s">
        <v>33</v>
      </c>
      <c r="U224" s="111">
        <v>115.90013</v>
      </c>
      <c r="V224" s="111">
        <v>120.53613</v>
      </c>
      <c r="W224" s="111">
        <v>125.35758</v>
      </c>
      <c r="X224" s="16" t="b">
        <f t="shared" si="90"/>
        <v>1</v>
      </c>
    </row>
    <row r="225" spans="1:24" s="16" customFormat="1" ht="47.25" hidden="1">
      <c r="A225" s="31" t="s">
        <v>123</v>
      </c>
      <c r="B225" s="23" t="s">
        <v>107</v>
      </c>
      <c r="C225" s="23" t="s">
        <v>388</v>
      </c>
      <c r="D225" s="24" t="s">
        <v>9</v>
      </c>
      <c r="E225" s="25">
        <f>E226</f>
        <v>600</v>
      </c>
      <c r="F225" s="25">
        <f t="shared" ref="F225:G225" si="105">F226</f>
        <v>650</v>
      </c>
      <c r="G225" s="25">
        <f t="shared" si="105"/>
        <v>700</v>
      </c>
      <c r="I225" s="32">
        <v>600</v>
      </c>
      <c r="J225" s="32">
        <v>650</v>
      </c>
      <c r="K225" s="32">
        <v>700</v>
      </c>
      <c r="L225" s="29">
        <f t="shared" si="93"/>
        <v>0</v>
      </c>
      <c r="M225" s="29">
        <f t="shared" si="93"/>
        <v>0</v>
      </c>
      <c r="N225" s="29">
        <f t="shared" si="93"/>
        <v>0</v>
      </c>
      <c r="Q225" s="112" t="s">
        <v>123</v>
      </c>
      <c r="R225" s="110" t="s">
        <v>107</v>
      </c>
      <c r="S225" s="110" t="s">
        <v>388</v>
      </c>
      <c r="T225" s="106" t="s">
        <v>9</v>
      </c>
      <c r="U225" s="111">
        <v>600</v>
      </c>
      <c r="V225" s="111">
        <v>650</v>
      </c>
      <c r="W225" s="111">
        <v>700</v>
      </c>
      <c r="X225" s="16" t="b">
        <f t="shared" si="90"/>
        <v>1</v>
      </c>
    </row>
    <row r="226" spans="1:24" s="16" customFormat="1" ht="22.5" hidden="1">
      <c r="A226" s="31" t="s">
        <v>32</v>
      </c>
      <c r="B226" s="23" t="s">
        <v>107</v>
      </c>
      <c r="C226" s="23" t="s">
        <v>388</v>
      </c>
      <c r="D226" s="23" t="s">
        <v>33</v>
      </c>
      <c r="E226" s="25">
        <v>600</v>
      </c>
      <c r="F226" s="25">
        <v>650</v>
      </c>
      <c r="G226" s="25">
        <v>700</v>
      </c>
      <c r="I226" s="32">
        <v>600</v>
      </c>
      <c r="J226" s="32">
        <v>650</v>
      </c>
      <c r="K226" s="32">
        <v>700</v>
      </c>
      <c r="L226" s="29">
        <f t="shared" si="93"/>
        <v>0</v>
      </c>
      <c r="M226" s="29">
        <f t="shared" si="93"/>
        <v>0</v>
      </c>
      <c r="N226" s="29">
        <f t="shared" si="93"/>
        <v>0</v>
      </c>
      <c r="Q226" s="112" t="s">
        <v>32</v>
      </c>
      <c r="R226" s="110" t="s">
        <v>107</v>
      </c>
      <c r="S226" s="110" t="s">
        <v>388</v>
      </c>
      <c r="T226" s="110" t="s">
        <v>33</v>
      </c>
      <c r="U226" s="111">
        <v>600</v>
      </c>
      <c r="V226" s="111">
        <v>650</v>
      </c>
      <c r="W226" s="111">
        <v>700</v>
      </c>
      <c r="X226" s="16" t="b">
        <f t="shared" si="90"/>
        <v>1</v>
      </c>
    </row>
    <row r="227" spans="1:24" s="16" customFormat="1" ht="31.5" hidden="1">
      <c r="A227" s="22" t="s">
        <v>126</v>
      </c>
      <c r="B227" s="23" t="s">
        <v>107</v>
      </c>
      <c r="C227" s="23" t="s">
        <v>476</v>
      </c>
      <c r="D227" s="24" t="s">
        <v>9</v>
      </c>
      <c r="E227" s="25">
        <f>E228+E230</f>
        <v>1737.9</v>
      </c>
      <c r="F227" s="25">
        <f t="shared" ref="F227:G227" si="106">F228+F230</f>
        <v>1807.3999999999999</v>
      </c>
      <c r="G227" s="25">
        <f t="shared" si="106"/>
        <v>1879.6999999999998</v>
      </c>
      <c r="I227" s="32">
        <v>1737.86923</v>
      </c>
      <c r="J227" s="32">
        <v>1807.384</v>
      </c>
      <c r="K227" s="32">
        <v>1879.6793600000001</v>
      </c>
      <c r="L227" s="29">
        <f t="shared" si="93"/>
        <v>-3.0770000000075015E-2</v>
      </c>
      <c r="M227" s="29">
        <f t="shared" si="93"/>
        <v>-1.5999999999849024E-2</v>
      </c>
      <c r="N227" s="29">
        <f t="shared" si="93"/>
        <v>-2.0639999999730207E-2</v>
      </c>
      <c r="Q227" s="109" t="s">
        <v>126</v>
      </c>
      <c r="R227" s="110" t="s">
        <v>107</v>
      </c>
      <c r="S227" s="110" t="s">
        <v>476</v>
      </c>
      <c r="T227" s="106" t="s">
        <v>9</v>
      </c>
      <c r="U227" s="111">
        <v>1737.86923</v>
      </c>
      <c r="V227" s="111">
        <v>1807.384</v>
      </c>
      <c r="W227" s="111">
        <v>1879.6793600000001</v>
      </c>
      <c r="X227" s="16" t="b">
        <f t="shared" si="90"/>
        <v>1</v>
      </c>
    </row>
    <row r="228" spans="1:24" s="16" customFormat="1" ht="47.25" hidden="1">
      <c r="A228" s="31" t="s">
        <v>573</v>
      </c>
      <c r="B228" s="23" t="s">
        <v>107</v>
      </c>
      <c r="C228" s="23" t="s">
        <v>574</v>
      </c>
      <c r="D228" s="24" t="s">
        <v>9</v>
      </c>
      <c r="E228" s="25">
        <f>E229</f>
        <v>134.4</v>
      </c>
      <c r="F228" s="25">
        <f t="shared" ref="F228:G228" si="107">F229</f>
        <v>139.79999999999998</v>
      </c>
      <c r="G228" s="25">
        <f t="shared" si="107"/>
        <v>145.30000000000001</v>
      </c>
      <c r="I228" s="32">
        <v>134.37321</v>
      </c>
      <c r="J228" s="32">
        <v>139.74814000000001</v>
      </c>
      <c r="K228" s="32">
        <v>145.33806000000001</v>
      </c>
      <c r="L228" s="29">
        <f t="shared" si="93"/>
        <v>-2.6790000000005421E-2</v>
      </c>
      <c r="M228" s="29">
        <f t="shared" si="93"/>
        <v>-5.185999999997648E-2</v>
      </c>
      <c r="N228" s="29">
        <f t="shared" si="93"/>
        <v>3.8060000000001537E-2</v>
      </c>
      <c r="Q228" s="112" t="s">
        <v>573</v>
      </c>
      <c r="R228" s="110" t="s">
        <v>107</v>
      </c>
      <c r="S228" s="110" t="s">
        <v>574</v>
      </c>
      <c r="T228" s="106" t="s">
        <v>9</v>
      </c>
      <c r="U228" s="111">
        <v>134.37321</v>
      </c>
      <c r="V228" s="111">
        <v>139.74814000000001</v>
      </c>
      <c r="W228" s="111">
        <v>145.33806000000001</v>
      </c>
      <c r="X228" s="16" t="b">
        <f t="shared" si="90"/>
        <v>1</v>
      </c>
    </row>
    <row r="229" spans="1:24" s="16" customFormat="1" ht="22.5" hidden="1">
      <c r="A229" s="31" t="s">
        <v>32</v>
      </c>
      <c r="B229" s="23" t="s">
        <v>107</v>
      </c>
      <c r="C229" s="23" t="s">
        <v>574</v>
      </c>
      <c r="D229" s="23" t="s">
        <v>33</v>
      </c>
      <c r="E229" s="25">
        <v>134.4</v>
      </c>
      <c r="F229" s="25">
        <f>139.7+0.1</f>
        <v>139.79999999999998</v>
      </c>
      <c r="G229" s="25">
        <v>145.30000000000001</v>
      </c>
      <c r="I229" s="32">
        <v>134.37321</v>
      </c>
      <c r="J229" s="32">
        <v>139.74814000000001</v>
      </c>
      <c r="K229" s="32">
        <v>145.33806000000001</v>
      </c>
      <c r="L229" s="29">
        <f t="shared" si="93"/>
        <v>-2.6790000000005421E-2</v>
      </c>
      <c r="M229" s="29">
        <f t="shared" si="93"/>
        <v>-5.185999999997648E-2</v>
      </c>
      <c r="N229" s="29">
        <f t="shared" si="93"/>
        <v>3.8060000000001537E-2</v>
      </c>
      <c r="Q229" s="112" t="s">
        <v>32</v>
      </c>
      <c r="R229" s="110" t="s">
        <v>107</v>
      </c>
      <c r="S229" s="110" t="s">
        <v>574</v>
      </c>
      <c r="T229" s="110" t="s">
        <v>33</v>
      </c>
      <c r="U229" s="111">
        <v>134.37321</v>
      </c>
      <c r="V229" s="111">
        <v>139.74814000000001</v>
      </c>
      <c r="W229" s="111">
        <v>145.33806000000001</v>
      </c>
      <c r="X229" s="16" t="b">
        <f t="shared" si="90"/>
        <v>1</v>
      </c>
    </row>
    <row r="230" spans="1:24" s="16" customFormat="1" ht="31.5" hidden="1">
      <c r="A230" s="31" t="s">
        <v>127</v>
      </c>
      <c r="B230" s="23" t="s">
        <v>107</v>
      </c>
      <c r="C230" s="23" t="s">
        <v>389</v>
      </c>
      <c r="D230" s="24" t="s">
        <v>9</v>
      </c>
      <c r="E230" s="25">
        <f>E231</f>
        <v>1603.5</v>
      </c>
      <c r="F230" s="25">
        <f t="shared" ref="F230:G230" si="108">F231</f>
        <v>1667.6</v>
      </c>
      <c r="G230" s="25">
        <f t="shared" si="108"/>
        <v>1734.3999999999999</v>
      </c>
      <c r="I230" s="32">
        <v>1603.49602</v>
      </c>
      <c r="J230" s="32">
        <v>1667.6358600000001</v>
      </c>
      <c r="K230" s="32">
        <v>1734.3413</v>
      </c>
      <c r="L230" s="29">
        <f t="shared" si="93"/>
        <v>-3.9799999999559077E-3</v>
      </c>
      <c r="M230" s="29">
        <f t="shared" si="93"/>
        <v>3.58600000001843E-2</v>
      </c>
      <c r="N230" s="29">
        <f t="shared" si="93"/>
        <v>-5.869999999981701E-2</v>
      </c>
      <c r="Q230" s="112" t="s">
        <v>127</v>
      </c>
      <c r="R230" s="110" t="s">
        <v>107</v>
      </c>
      <c r="S230" s="110" t="s">
        <v>389</v>
      </c>
      <c r="T230" s="106" t="s">
        <v>9</v>
      </c>
      <c r="U230" s="111">
        <v>1603.49602</v>
      </c>
      <c r="V230" s="111">
        <v>1667.6358600000001</v>
      </c>
      <c r="W230" s="111">
        <v>1734.3413</v>
      </c>
      <c r="X230" s="16" t="b">
        <f t="shared" si="90"/>
        <v>1</v>
      </c>
    </row>
    <row r="231" spans="1:24" s="16" customFormat="1" ht="22.5" hidden="1">
      <c r="A231" s="31" t="s">
        <v>32</v>
      </c>
      <c r="B231" s="23" t="s">
        <v>107</v>
      </c>
      <c r="C231" s="23" t="s">
        <v>389</v>
      </c>
      <c r="D231" s="23" t="s">
        <v>33</v>
      </c>
      <c r="E231" s="25">
        <v>1603.5</v>
      </c>
      <c r="F231" s="25">
        <v>1667.6</v>
      </c>
      <c r="G231" s="25">
        <f>1734.3+0.1</f>
        <v>1734.3999999999999</v>
      </c>
      <c r="I231" s="32">
        <v>1603.49602</v>
      </c>
      <c r="J231" s="32">
        <v>1667.6358600000001</v>
      </c>
      <c r="K231" s="32">
        <v>1734.3413</v>
      </c>
      <c r="L231" s="29">
        <f t="shared" si="93"/>
        <v>-3.9799999999559077E-3</v>
      </c>
      <c r="M231" s="29">
        <f t="shared" si="93"/>
        <v>3.58600000001843E-2</v>
      </c>
      <c r="N231" s="29">
        <f t="shared" si="93"/>
        <v>-5.869999999981701E-2</v>
      </c>
      <c r="Q231" s="112" t="s">
        <v>32</v>
      </c>
      <c r="R231" s="110" t="s">
        <v>107</v>
      </c>
      <c r="S231" s="110" t="s">
        <v>389</v>
      </c>
      <c r="T231" s="110" t="s">
        <v>33</v>
      </c>
      <c r="U231" s="111">
        <v>1603.49602</v>
      </c>
      <c r="V231" s="111">
        <v>1667.6358600000001</v>
      </c>
      <c r="W231" s="111">
        <v>1734.3413</v>
      </c>
      <c r="X231" s="16" t="b">
        <f t="shared" si="90"/>
        <v>1</v>
      </c>
    </row>
    <row r="232" spans="1:24" s="16" customFormat="1" ht="31.5" hidden="1">
      <c r="A232" s="22" t="s">
        <v>477</v>
      </c>
      <c r="B232" s="23" t="s">
        <v>107</v>
      </c>
      <c r="C232" s="23" t="s">
        <v>478</v>
      </c>
      <c r="D232" s="24" t="s">
        <v>9</v>
      </c>
      <c r="E232" s="25">
        <f>E233</f>
        <v>18237.2</v>
      </c>
      <c r="F232" s="25">
        <f t="shared" ref="F232:G232" si="109">F233</f>
        <v>20923.900000000001</v>
      </c>
      <c r="G232" s="25">
        <f t="shared" si="109"/>
        <v>24550.400000000001</v>
      </c>
      <c r="I232" s="32">
        <v>18237.165059999999</v>
      </c>
      <c r="J232" s="32">
        <v>20923.856159999999</v>
      </c>
      <c r="K232" s="32">
        <v>24550.411260000001</v>
      </c>
      <c r="L232" s="29">
        <f t="shared" si="93"/>
        <v>-3.4940000001370208E-2</v>
      </c>
      <c r="M232" s="29">
        <f t="shared" si="93"/>
        <v>-4.3840000002091983E-2</v>
      </c>
      <c r="N232" s="29">
        <f t="shared" si="93"/>
        <v>1.1259999999310821E-2</v>
      </c>
      <c r="Q232" s="109" t="s">
        <v>477</v>
      </c>
      <c r="R232" s="110" t="s">
        <v>107</v>
      </c>
      <c r="S232" s="110" t="s">
        <v>478</v>
      </c>
      <c r="T232" s="106" t="s">
        <v>9</v>
      </c>
      <c r="U232" s="111">
        <v>18237.165059999999</v>
      </c>
      <c r="V232" s="111">
        <v>20923.856159999999</v>
      </c>
      <c r="W232" s="111">
        <v>24550.411260000001</v>
      </c>
      <c r="X232" s="16" t="b">
        <f t="shared" si="90"/>
        <v>1</v>
      </c>
    </row>
    <row r="233" spans="1:24" s="16" customFormat="1" ht="47.25" hidden="1">
      <c r="A233" s="22" t="s">
        <v>575</v>
      </c>
      <c r="B233" s="23" t="s">
        <v>107</v>
      </c>
      <c r="C233" s="23" t="s">
        <v>576</v>
      </c>
      <c r="D233" s="24" t="s">
        <v>9</v>
      </c>
      <c r="E233" s="25">
        <f>E234+E236</f>
        <v>18237.2</v>
      </c>
      <c r="F233" s="25">
        <f t="shared" ref="F233:G233" si="110">F234+F236</f>
        <v>20923.900000000001</v>
      </c>
      <c r="G233" s="25">
        <f t="shared" si="110"/>
        <v>24550.400000000001</v>
      </c>
      <c r="I233" s="32">
        <v>18237.165059999999</v>
      </c>
      <c r="J233" s="32">
        <v>20923.856159999999</v>
      </c>
      <c r="K233" s="32">
        <v>24550.411260000001</v>
      </c>
      <c r="L233" s="29">
        <f t="shared" si="93"/>
        <v>-3.4940000001370208E-2</v>
      </c>
      <c r="M233" s="29">
        <f t="shared" si="93"/>
        <v>-4.3840000002091983E-2</v>
      </c>
      <c r="N233" s="29">
        <f t="shared" si="93"/>
        <v>1.1259999999310821E-2</v>
      </c>
      <c r="Q233" s="109" t="s">
        <v>575</v>
      </c>
      <c r="R233" s="110" t="s">
        <v>107</v>
      </c>
      <c r="S233" s="110" t="s">
        <v>576</v>
      </c>
      <c r="T233" s="106" t="s">
        <v>9</v>
      </c>
      <c r="U233" s="111">
        <v>18237.165059999999</v>
      </c>
      <c r="V233" s="111">
        <v>20923.856159999999</v>
      </c>
      <c r="W233" s="111">
        <v>24550.411260000001</v>
      </c>
      <c r="X233" s="16" t="b">
        <f t="shared" si="90"/>
        <v>1</v>
      </c>
    </row>
    <row r="234" spans="1:24" s="16" customFormat="1" ht="31.5" hidden="1">
      <c r="A234" s="31" t="s">
        <v>577</v>
      </c>
      <c r="B234" s="23" t="s">
        <v>107</v>
      </c>
      <c r="C234" s="23" t="s">
        <v>578</v>
      </c>
      <c r="D234" s="24" t="s">
        <v>9</v>
      </c>
      <c r="E234" s="25">
        <f>E235</f>
        <v>17437.2</v>
      </c>
      <c r="F234" s="25">
        <f t="shared" ref="F234:G234" si="111">F235</f>
        <v>20123.900000000001</v>
      </c>
      <c r="G234" s="25">
        <f t="shared" si="111"/>
        <v>23750.400000000001</v>
      </c>
      <c r="I234" s="32">
        <v>17437.165059999999</v>
      </c>
      <c r="J234" s="32">
        <v>20123.856159999999</v>
      </c>
      <c r="K234" s="32">
        <v>23750.411260000001</v>
      </c>
      <c r="L234" s="29">
        <f t="shared" si="93"/>
        <v>-3.4940000001370208E-2</v>
      </c>
      <c r="M234" s="29">
        <f t="shared" si="93"/>
        <v>-4.3840000002091983E-2</v>
      </c>
      <c r="N234" s="29">
        <f t="shared" si="93"/>
        <v>1.1259999999310821E-2</v>
      </c>
      <c r="Q234" s="112" t="s">
        <v>577</v>
      </c>
      <c r="R234" s="110" t="s">
        <v>107</v>
      </c>
      <c r="S234" s="110" t="s">
        <v>578</v>
      </c>
      <c r="T234" s="106" t="s">
        <v>9</v>
      </c>
      <c r="U234" s="111">
        <v>17437.165059999999</v>
      </c>
      <c r="V234" s="111">
        <v>20123.856159999999</v>
      </c>
      <c r="W234" s="111">
        <v>23750.411260000001</v>
      </c>
      <c r="X234" s="16" t="b">
        <f t="shared" si="90"/>
        <v>1</v>
      </c>
    </row>
    <row r="235" spans="1:24" s="16" customFormat="1" ht="31.5" hidden="1">
      <c r="A235" s="31" t="s">
        <v>28</v>
      </c>
      <c r="B235" s="23" t="s">
        <v>107</v>
      </c>
      <c r="C235" s="23" t="s">
        <v>578</v>
      </c>
      <c r="D235" s="23" t="s">
        <v>29</v>
      </c>
      <c r="E235" s="25">
        <v>17437.2</v>
      </c>
      <c r="F235" s="25">
        <v>20123.900000000001</v>
      </c>
      <c r="G235" s="25">
        <v>23750.400000000001</v>
      </c>
      <c r="I235" s="32">
        <v>17437.165059999999</v>
      </c>
      <c r="J235" s="32">
        <v>20123.856159999999</v>
      </c>
      <c r="K235" s="32">
        <v>23750.411260000001</v>
      </c>
      <c r="L235" s="29">
        <f t="shared" si="93"/>
        <v>-3.4940000001370208E-2</v>
      </c>
      <c r="M235" s="29">
        <f t="shared" si="93"/>
        <v>-4.3840000002091983E-2</v>
      </c>
      <c r="N235" s="29">
        <f t="shared" si="93"/>
        <v>1.1259999999310821E-2</v>
      </c>
      <c r="Q235" s="112" t="s">
        <v>28</v>
      </c>
      <c r="R235" s="110" t="s">
        <v>107</v>
      </c>
      <c r="S235" s="110" t="s">
        <v>578</v>
      </c>
      <c r="T235" s="110" t="s">
        <v>29</v>
      </c>
      <c r="U235" s="111">
        <v>17437.165059999999</v>
      </c>
      <c r="V235" s="111">
        <v>20123.856159999999</v>
      </c>
      <c r="W235" s="111">
        <v>23750.411260000001</v>
      </c>
      <c r="X235" s="16" t="b">
        <f t="shared" si="90"/>
        <v>1</v>
      </c>
    </row>
    <row r="236" spans="1:24" s="16" customFormat="1" ht="31.5" hidden="1">
      <c r="A236" s="31" t="s">
        <v>577</v>
      </c>
      <c r="B236" s="23" t="s">
        <v>107</v>
      </c>
      <c r="C236" s="23" t="s">
        <v>579</v>
      </c>
      <c r="D236" s="24" t="s">
        <v>9</v>
      </c>
      <c r="E236" s="25">
        <f>E237</f>
        <v>800</v>
      </c>
      <c r="F236" s="25">
        <f t="shared" ref="F236:G236" si="112">F237</f>
        <v>800</v>
      </c>
      <c r="G236" s="25">
        <f t="shared" si="112"/>
        <v>800</v>
      </c>
      <c r="I236" s="32">
        <v>800</v>
      </c>
      <c r="J236" s="32">
        <v>800</v>
      </c>
      <c r="K236" s="32">
        <v>800</v>
      </c>
      <c r="L236" s="29">
        <f t="shared" si="93"/>
        <v>0</v>
      </c>
      <c r="M236" s="29">
        <f t="shared" si="93"/>
        <v>0</v>
      </c>
      <c r="N236" s="29">
        <f t="shared" si="93"/>
        <v>0</v>
      </c>
      <c r="Q236" s="112" t="s">
        <v>577</v>
      </c>
      <c r="R236" s="110" t="s">
        <v>107</v>
      </c>
      <c r="S236" s="110" t="s">
        <v>579</v>
      </c>
      <c r="T236" s="106" t="s">
        <v>9</v>
      </c>
      <c r="U236" s="111">
        <v>800</v>
      </c>
      <c r="V236" s="111">
        <v>800</v>
      </c>
      <c r="W236" s="111">
        <v>800</v>
      </c>
      <c r="X236" s="16" t="b">
        <f t="shared" si="90"/>
        <v>1</v>
      </c>
    </row>
    <row r="237" spans="1:24" s="16" customFormat="1" ht="31.5" hidden="1">
      <c r="A237" s="31" t="s">
        <v>28</v>
      </c>
      <c r="B237" s="23" t="s">
        <v>107</v>
      </c>
      <c r="C237" s="23" t="s">
        <v>579</v>
      </c>
      <c r="D237" s="23" t="s">
        <v>29</v>
      </c>
      <c r="E237" s="25">
        <v>800</v>
      </c>
      <c r="F237" s="25">
        <v>800</v>
      </c>
      <c r="G237" s="25">
        <v>800</v>
      </c>
      <c r="I237" s="32">
        <v>800</v>
      </c>
      <c r="J237" s="32">
        <v>800</v>
      </c>
      <c r="K237" s="32">
        <v>800</v>
      </c>
      <c r="L237" s="29">
        <f t="shared" si="93"/>
        <v>0</v>
      </c>
      <c r="M237" s="29">
        <f t="shared" si="93"/>
        <v>0</v>
      </c>
      <c r="N237" s="29">
        <f t="shared" si="93"/>
        <v>0</v>
      </c>
      <c r="Q237" s="112" t="s">
        <v>28</v>
      </c>
      <c r="R237" s="110" t="s">
        <v>107</v>
      </c>
      <c r="S237" s="110" t="s">
        <v>579</v>
      </c>
      <c r="T237" s="110" t="s">
        <v>29</v>
      </c>
      <c r="U237" s="111">
        <v>800</v>
      </c>
      <c r="V237" s="111">
        <v>800</v>
      </c>
      <c r="W237" s="111">
        <v>800</v>
      </c>
      <c r="X237" s="16" t="b">
        <f t="shared" si="90"/>
        <v>1</v>
      </c>
    </row>
    <row r="238" spans="1:24" s="16" customFormat="1" ht="15.75" hidden="1">
      <c r="A238" s="22" t="s">
        <v>23</v>
      </c>
      <c r="B238" s="23" t="s">
        <v>107</v>
      </c>
      <c r="C238" s="23" t="s">
        <v>11</v>
      </c>
      <c r="D238" s="24" t="s">
        <v>9</v>
      </c>
      <c r="E238" s="25">
        <f>E239+E241+E243+E245+E247+E249+E256</f>
        <v>58408.3</v>
      </c>
      <c r="F238" s="25">
        <f t="shared" ref="F238:G238" si="113">F239+F241+F243+F245+F247+F249+F256</f>
        <v>58557.1</v>
      </c>
      <c r="G238" s="25">
        <f t="shared" si="113"/>
        <v>58661.7</v>
      </c>
      <c r="I238" s="32">
        <v>58408.22395</v>
      </c>
      <c r="J238" s="32">
        <v>58557.096729999997</v>
      </c>
      <c r="K238" s="32">
        <v>58661.730450000003</v>
      </c>
      <c r="L238" s="29">
        <f t="shared" si="93"/>
        <v>-7.6050000003306195E-2</v>
      </c>
      <c r="M238" s="29">
        <f t="shared" si="93"/>
        <v>-3.2700000010663643E-3</v>
      </c>
      <c r="N238" s="29">
        <f t="shared" si="93"/>
        <v>3.0450000005657785E-2</v>
      </c>
      <c r="Q238" s="109" t="s">
        <v>23</v>
      </c>
      <c r="R238" s="110" t="s">
        <v>107</v>
      </c>
      <c r="S238" s="110" t="s">
        <v>11</v>
      </c>
      <c r="T238" s="106" t="s">
        <v>9</v>
      </c>
      <c r="U238" s="111">
        <v>58408.22395</v>
      </c>
      <c r="V238" s="111">
        <v>58557.096729999997</v>
      </c>
      <c r="W238" s="111">
        <v>58661.730450000003</v>
      </c>
      <c r="X238" s="16" t="b">
        <f t="shared" si="90"/>
        <v>1</v>
      </c>
    </row>
    <row r="239" spans="1:24" s="16" customFormat="1" ht="15.75" hidden="1">
      <c r="A239" s="31" t="s">
        <v>169</v>
      </c>
      <c r="B239" s="23" t="s">
        <v>107</v>
      </c>
      <c r="C239" s="23" t="s">
        <v>390</v>
      </c>
      <c r="D239" s="24" t="s">
        <v>9</v>
      </c>
      <c r="E239" s="25">
        <f>E240</f>
        <v>70</v>
      </c>
      <c r="F239" s="25">
        <f t="shared" ref="F239:G239" si="114">F240</f>
        <v>70</v>
      </c>
      <c r="G239" s="25">
        <f t="shared" si="114"/>
        <v>0</v>
      </c>
      <c r="I239" s="32">
        <v>70</v>
      </c>
      <c r="J239" s="32">
        <v>70</v>
      </c>
      <c r="K239" s="32">
        <v>0</v>
      </c>
      <c r="L239" s="29">
        <f t="shared" si="93"/>
        <v>0</v>
      </c>
      <c r="M239" s="29">
        <f t="shared" si="93"/>
        <v>0</v>
      </c>
      <c r="N239" s="29">
        <f t="shared" si="93"/>
        <v>0</v>
      </c>
      <c r="Q239" s="112" t="s">
        <v>169</v>
      </c>
      <c r="R239" s="110" t="s">
        <v>107</v>
      </c>
      <c r="S239" s="110" t="s">
        <v>390</v>
      </c>
      <c r="T239" s="106" t="s">
        <v>9</v>
      </c>
      <c r="U239" s="111">
        <v>70</v>
      </c>
      <c r="V239" s="111">
        <v>70</v>
      </c>
      <c r="W239" s="111" t="s">
        <v>9</v>
      </c>
      <c r="X239" s="16" t="b">
        <f t="shared" si="90"/>
        <v>1</v>
      </c>
    </row>
    <row r="240" spans="1:24" s="16" customFormat="1" ht="31.5" hidden="1">
      <c r="A240" s="31" t="s">
        <v>28</v>
      </c>
      <c r="B240" s="23" t="s">
        <v>107</v>
      </c>
      <c r="C240" s="23" t="s">
        <v>390</v>
      </c>
      <c r="D240" s="23" t="s">
        <v>29</v>
      </c>
      <c r="E240" s="25">
        <v>70</v>
      </c>
      <c r="F240" s="25">
        <v>70</v>
      </c>
      <c r="G240" s="25">
        <v>0</v>
      </c>
      <c r="I240" s="32">
        <v>70</v>
      </c>
      <c r="J240" s="32">
        <v>70</v>
      </c>
      <c r="K240" s="32">
        <v>0</v>
      </c>
      <c r="L240" s="29">
        <f t="shared" si="93"/>
        <v>0</v>
      </c>
      <c r="M240" s="29">
        <f t="shared" si="93"/>
        <v>0</v>
      </c>
      <c r="N240" s="29">
        <f t="shared" si="93"/>
        <v>0</v>
      </c>
      <c r="Q240" s="112" t="s">
        <v>28</v>
      </c>
      <c r="R240" s="110" t="s">
        <v>107</v>
      </c>
      <c r="S240" s="110" t="s">
        <v>390</v>
      </c>
      <c r="T240" s="110" t="s">
        <v>29</v>
      </c>
      <c r="U240" s="111">
        <v>70</v>
      </c>
      <c r="V240" s="111">
        <v>70</v>
      </c>
      <c r="W240" s="111" t="s">
        <v>9</v>
      </c>
      <c r="X240" s="16" t="b">
        <f t="shared" si="90"/>
        <v>1</v>
      </c>
    </row>
    <row r="241" spans="1:24" s="16" customFormat="1" ht="31.5" hidden="1">
      <c r="A241" s="31" t="s">
        <v>345</v>
      </c>
      <c r="B241" s="23" t="s">
        <v>107</v>
      </c>
      <c r="C241" s="23" t="s">
        <v>347</v>
      </c>
      <c r="D241" s="24" t="s">
        <v>9</v>
      </c>
      <c r="E241" s="25">
        <f>E242</f>
        <v>130</v>
      </c>
      <c r="F241" s="25">
        <f t="shared" ref="F241:G241" si="115">F242</f>
        <v>130</v>
      </c>
      <c r="G241" s="25">
        <f t="shared" si="115"/>
        <v>150</v>
      </c>
      <c r="I241" s="32">
        <v>130</v>
      </c>
      <c r="J241" s="32">
        <v>130</v>
      </c>
      <c r="K241" s="32">
        <v>150</v>
      </c>
      <c r="L241" s="29">
        <f t="shared" si="93"/>
        <v>0</v>
      </c>
      <c r="M241" s="29">
        <f t="shared" si="93"/>
        <v>0</v>
      </c>
      <c r="N241" s="29">
        <f t="shared" si="93"/>
        <v>0</v>
      </c>
      <c r="Q241" s="112" t="s">
        <v>345</v>
      </c>
      <c r="R241" s="110" t="s">
        <v>107</v>
      </c>
      <c r="S241" s="110" t="s">
        <v>347</v>
      </c>
      <c r="T241" s="106" t="s">
        <v>9</v>
      </c>
      <c r="U241" s="111">
        <v>130</v>
      </c>
      <c r="V241" s="111">
        <v>130</v>
      </c>
      <c r="W241" s="111">
        <v>150</v>
      </c>
      <c r="X241" s="16" t="b">
        <f t="shared" si="90"/>
        <v>1</v>
      </c>
    </row>
    <row r="242" spans="1:24" s="16" customFormat="1" ht="31.5" hidden="1">
      <c r="A242" s="31" t="s">
        <v>28</v>
      </c>
      <c r="B242" s="23" t="s">
        <v>107</v>
      </c>
      <c r="C242" s="23" t="s">
        <v>347</v>
      </c>
      <c r="D242" s="23" t="s">
        <v>29</v>
      </c>
      <c r="E242" s="25">
        <v>130</v>
      </c>
      <c r="F242" s="25">
        <v>130</v>
      </c>
      <c r="G242" s="25">
        <v>150</v>
      </c>
      <c r="I242" s="32">
        <v>130</v>
      </c>
      <c r="J242" s="32">
        <v>130</v>
      </c>
      <c r="K242" s="32">
        <v>150</v>
      </c>
      <c r="L242" s="29">
        <f t="shared" si="93"/>
        <v>0</v>
      </c>
      <c r="M242" s="29">
        <f t="shared" si="93"/>
        <v>0</v>
      </c>
      <c r="N242" s="29">
        <f t="shared" si="93"/>
        <v>0</v>
      </c>
      <c r="Q242" s="112" t="s">
        <v>28</v>
      </c>
      <c r="R242" s="110" t="s">
        <v>107</v>
      </c>
      <c r="S242" s="110" t="s">
        <v>347</v>
      </c>
      <c r="T242" s="110" t="s">
        <v>29</v>
      </c>
      <c r="U242" s="111">
        <v>130</v>
      </c>
      <c r="V242" s="111">
        <v>130</v>
      </c>
      <c r="W242" s="111">
        <v>150</v>
      </c>
      <c r="X242" s="16" t="b">
        <f t="shared" si="90"/>
        <v>1</v>
      </c>
    </row>
    <row r="243" spans="1:24" s="16" customFormat="1" ht="31.5" hidden="1">
      <c r="A243" s="31" t="s">
        <v>99</v>
      </c>
      <c r="B243" s="23" t="s">
        <v>107</v>
      </c>
      <c r="C243" s="23" t="s">
        <v>368</v>
      </c>
      <c r="D243" s="24" t="s">
        <v>9</v>
      </c>
      <c r="E243" s="25">
        <f>E244</f>
        <v>2000</v>
      </c>
      <c r="F243" s="25">
        <f t="shared" ref="F243:G243" si="116">F244</f>
        <v>2000</v>
      </c>
      <c r="G243" s="25">
        <f t="shared" si="116"/>
        <v>2000</v>
      </c>
      <c r="I243" s="32">
        <v>2000</v>
      </c>
      <c r="J243" s="32">
        <v>2000</v>
      </c>
      <c r="K243" s="32">
        <v>2000</v>
      </c>
      <c r="L243" s="29">
        <f t="shared" si="93"/>
        <v>0</v>
      </c>
      <c r="M243" s="29">
        <f t="shared" si="93"/>
        <v>0</v>
      </c>
      <c r="N243" s="29">
        <f t="shared" si="93"/>
        <v>0</v>
      </c>
      <c r="Q243" s="112" t="s">
        <v>99</v>
      </c>
      <c r="R243" s="110" t="s">
        <v>107</v>
      </c>
      <c r="S243" s="110" t="s">
        <v>368</v>
      </c>
      <c r="T243" s="106" t="s">
        <v>9</v>
      </c>
      <c r="U243" s="111">
        <v>2000</v>
      </c>
      <c r="V243" s="111">
        <v>2000</v>
      </c>
      <c r="W243" s="111">
        <v>2000</v>
      </c>
      <c r="X243" s="16" t="b">
        <f t="shared" si="90"/>
        <v>1</v>
      </c>
    </row>
    <row r="244" spans="1:24" s="16" customFormat="1" ht="15.75" hidden="1">
      <c r="A244" s="31" t="s">
        <v>32</v>
      </c>
      <c r="B244" s="23" t="s">
        <v>107</v>
      </c>
      <c r="C244" s="23" t="s">
        <v>368</v>
      </c>
      <c r="D244" s="23" t="s">
        <v>33</v>
      </c>
      <c r="E244" s="25">
        <v>2000</v>
      </c>
      <c r="F244" s="25">
        <v>2000</v>
      </c>
      <c r="G244" s="25">
        <v>2000</v>
      </c>
      <c r="I244" s="32">
        <v>2000</v>
      </c>
      <c r="J244" s="32">
        <v>2000</v>
      </c>
      <c r="K244" s="32">
        <v>2000</v>
      </c>
      <c r="L244" s="29">
        <f t="shared" si="93"/>
        <v>0</v>
      </c>
      <c r="M244" s="29">
        <f t="shared" si="93"/>
        <v>0</v>
      </c>
      <c r="N244" s="29">
        <f t="shared" si="93"/>
        <v>0</v>
      </c>
      <c r="Q244" s="112" t="s">
        <v>32</v>
      </c>
      <c r="R244" s="110" t="s">
        <v>107</v>
      </c>
      <c r="S244" s="110" t="s">
        <v>368</v>
      </c>
      <c r="T244" s="110" t="s">
        <v>33</v>
      </c>
      <c r="U244" s="111">
        <v>2000</v>
      </c>
      <c r="V244" s="111">
        <v>2000</v>
      </c>
      <c r="W244" s="111">
        <v>2000</v>
      </c>
      <c r="X244" s="16" t="b">
        <f t="shared" si="90"/>
        <v>1</v>
      </c>
    </row>
    <row r="245" spans="1:24" s="16" customFormat="1" ht="31.5" hidden="1">
      <c r="A245" s="31" t="s">
        <v>101</v>
      </c>
      <c r="B245" s="23" t="s">
        <v>107</v>
      </c>
      <c r="C245" s="23" t="s">
        <v>370</v>
      </c>
      <c r="D245" s="24" t="s">
        <v>9</v>
      </c>
      <c r="E245" s="25">
        <f>E246</f>
        <v>4750.5</v>
      </c>
      <c r="F245" s="25">
        <f t="shared" ref="F245:G245" si="117">F246</f>
        <v>4750.5</v>
      </c>
      <c r="G245" s="25">
        <f t="shared" si="117"/>
        <v>4750.5</v>
      </c>
      <c r="I245" s="32">
        <v>4750.46</v>
      </c>
      <c r="J245" s="32">
        <v>4750.46</v>
      </c>
      <c r="K245" s="32">
        <v>4750.46</v>
      </c>
      <c r="L245" s="29">
        <f t="shared" si="93"/>
        <v>-3.999999999996362E-2</v>
      </c>
      <c r="M245" s="29">
        <f t="shared" si="93"/>
        <v>-3.999999999996362E-2</v>
      </c>
      <c r="N245" s="29">
        <f t="shared" si="93"/>
        <v>-3.999999999996362E-2</v>
      </c>
      <c r="Q245" s="112" t="s">
        <v>101</v>
      </c>
      <c r="R245" s="110" t="s">
        <v>107</v>
      </c>
      <c r="S245" s="110" t="s">
        <v>370</v>
      </c>
      <c r="T245" s="106" t="s">
        <v>9</v>
      </c>
      <c r="U245" s="111">
        <v>4750.46</v>
      </c>
      <c r="V245" s="111">
        <v>4750.46</v>
      </c>
      <c r="W245" s="111">
        <v>4750.46</v>
      </c>
      <c r="X245" s="16" t="b">
        <f t="shared" si="90"/>
        <v>1</v>
      </c>
    </row>
    <row r="246" spans="1:24" s="16" customFormat="1" ht="15.75" hidden="1">
      <c r="A246" s="31" t="s">
        <v>37</v>
      </c>
      <c r="B246" s="23" t="s">
        <v>107</v>
      </c>
      <c r="C246" s="23" t="s">
        <v>370</v>
      </c>
      <c r="D246" s="23" t="s">
        <v>38</v>
      </c>
      <c r="E246" s="25">
        <v>4750.5</v>
      </c>
      <c r="F246" s="25">
        <v>4750.5</v>
      </c>
      <c r="G246" s="25">
        <v>4750.5</v>
      </c>
      <c r="I246" s="32">
        <v>4750.46</v>
      </c>
      <c r="J246" s="32">
        <v>4750.46</v>
      </c>
      <c r="K246" s="32">
        <v>4750.46</v>
      </c>
      <c r="L246" s="29">
        <f t="shared" si="93"/>
        <v>-3.999999999996362E-2</v>
      </c>
      <c r="M246" s="29">
        <f t="shared" si="93"/>
        <v>-3.999999999996362E-2</v>
      </c>
      <c r="N246" s="29">
        <f t="shared" si="93"/>
        <v>-3.999999999996362E-2</v>
      </c>
      <c r="Q246" s="112" t="s">
        <v>37</v>
      </c>
      <c r="R246" s="110" t="s">
        <v>107</v>
      </c>
      <c r="S246" s="110" t="s">
        <v>370</v>
      </c>
      <c r="T246" s="110" t="s">
        <v>38</v>
      </c>
      <c r="U246" s="111">
        <v>4750.46</v>
      </c>
      <c r="V246" s="111">
        <v>4750.46</v>
      </c>
      <c r="W246" s="111">
        <v>4750.46</v>
      </c>
      <c r="X246" s="16" t="b">
        <f t="shared" si="90"/>
        <v>1</v>
      </c>
    </row>
    <row r="247" spans="1:24" s="16" customFormat="1" ht="31.5" hidden="1">
      <c r="A247" s="31" t="s">
        <v>167</v>
      </c>
      <c r="B247" s="23" t="s">
        <v>107</v>
      </c>
      <c r="C247" s="23" t="s">
        <v>168</v>
      </c>
      <c r="D247" s="24" t="s">
        <v>9</v>
      </c>
      <c r="E247" s="25">
        <f>E248</f>
        <v>780</v>
      </c>
      <c r="F247" s="25">
        <f t="shared" ref="F247:G247" si="118">F248</f>
        <v>780</v>
      </c>
      <c r="G247" s="25">
        <f t="shared" si="118"/>
        <v>780</v>
      </c>
      <c r="I247" s="32">
        <v>780</v>
      </c>
      <c r="J247" s="32">
        <v>780</v>
      </c>
      <c r="K247" s="32">
        <v>780</v>
      </c>
      <c r="L247" s="29">
        <f t="shared" si="93"/>
        <v>0</v>
      </c>
      <c r="M247" s="29">
        <f t="shared" si="93"/>
        <v>0</v>
      </c>
      <c r="N247" s="29">
        <f t="shared" si="93"/>
        <v>0</v>
      </c>
      <c r="Q247" s="112" t="s">
        <v>167</v>
      </c>
      <c r="R247" s="110" t="s">
        <v>107</v>
      </c>
      <c r="S247" s="110" t="s">
        <v>168</v>
      </c>
      <c r="T247" s="106" t="s">
        <v>9</v>
      </c>
      <c r="U247" s="111">
        <v>780</v>
      </c>
      <c r="V247" s="111">
        <v>780</v>
      </c>
      <c r="W247" s="111">
        <v>780</v>
      </c>
      <c r="X247" s="16" t="b">
        <f t="shared" si="90"/>
        <v>1</v>
      </c>
    </row>
    <row r="248" spans="1:24" s="16" customFormat="1" ht="31.5" hidden="1">
      <c r="A248" s="31" t="s">
        <v>28</v>
      </c>
      <c r="B248" s="23" t="s">
        <v>107</v>
      </c>
      <c r="C248" s="23" t="s">
        <v>168</v>
      </c>
      <c r="D248" s="23" t="s">
        <v>29</v>
      </c>
      <c r="E248" s="25">
        <v>780</v>
      </c>
      <c r="F248" s="25">
        <v>780</v>
      </c>
      <c r="G248" s="25">
        <v>780</v>
      </c>
      <c r="I248" s="32">
        <v>780</v>
      </c>
      <c r="J248" s="32">
        <v>780</v>
      </c>
      <c r="K248" s="32">
        <v>780</v>
      </c>
      <c r="L248" s="29">
        <f t="shared" si="93"/>
        <v>0</v>
      </c>
      <c r="M248" s="29">
        <f t="shared" si="93"/>
        <v>0</v>
      </c>
      <c r="N248" s="29">
        <f t="shared" si="93"/>
        <v>0</v>
      </c>
      <c r="Q248" s="112" t="s">
        <v>28</v>
      </c>
      <c r="R248" s="110" t="s">
        <v>107</v>
      </c>
      <c r="S248" s="110" t="s">
        <v>168</v>
      </c>
      <c r="T248" s="110" t="s">
        <v>29</v>
      </c>
      <c r="U248" s="111">
        <v>780</v>
      </c>
      <c r="V248" s="111">
        <v>780</v>
      </c>
      <c r="W248" s="111">
        <v>780</v>
      </c>
      <c r="X248" s="16" t="b">
        <f t="shared" si="90"/>
        <v>1</v>
      </c>
    </row>
    <row r="249" spans="1:24" s="16" customFormat="1" ht="31.5" hidden="1">
      <c r="A249" s="22" t="s">
        <v>25</v>
      </c>
      <c r="B249" s="23" t="s">
        <v>107</v>
      </c>
      <c r="C249" s="23" t="s">
        <v>24</v>
      </c>
      <c r="D249" s="24" t="s">
        <v>9</v>
      </c>
      <c r="E249" s="25">
        <f>E250+E254</f>
        <v>50439.4</v>
      </c>
      <c r="F249" s="25">
        <f t="shared" ref="F249:G249" si="119">F250+F254</f>
        <v>50587</v>
      </c>
      <c r="G249" s="25">
        <f t="shared" si="119"/>
        <v>50733.5</v>
      </c>
      <c r="I249" s="32">
        <v>50439.358899999999</v>
      </c>
      <c r="J249" s="32">
        <v>50587.03673</v>
      </c>
      <c r="K249" s="32">
        <v>50733.560449999997</v>
      </c>
      <c r="L249" s="29">
        <f t="shared" si="93"/>
        <v>-4.1100000002188608E-2</v>
      </c>
      <c r="M249" s="29">
        <f t="shared" si="93"/>
        <v>3.6729999999806751E-2</v>
      </c>
      <c r="N249" s="29">
        <f t="shared" si="93"/>
        <v>6.0449999997217674E-2</v>
      </c>
      <c r="Q249" s="109" t="s">
        <v>25</v>
      </c>
      <c r="R249" s="110" t="s">
        <v>107</v>
      </c>
      <c r="S249" s="110" t="s">
        <v>24</v>
      </c>
      <c r="T249" s="106" t="s">
        <v>9</v>
      </c>
      <c r="U249" s="111">
        <v>50439.358899999999</v>
      </c>
      <c r="V249" s="111">
        <v>50587.03673</v>
      </c>
      <c r="W249" s="111">
        <v>50733.560449999997</v>
      </c>
      <c r="X249" s="16" t="b">
        <f t="shared" si="90"/>
        <v>1</v>
      </c>
    </row>
    <row r="250" spans="1:24" s="16" customFormat="1" ht="31.5" hidden="1">
      <c r="A250" s="31" t="s">
        <v>25</v>
      </c>
      <c r="B250" s="23" t="s">
        <v>107</v>
      </c>
      <c r="C250" s="23" t="s">
        <v>349</v>
      </c>
      <c r="D250" s="24" t="s">
        <v>9</v>
      </c>
      <c r="E250" s="25">
        <f>E251+E252+E253</f>
        <v>50433.200000000004</v>
      </c>
      <c r="F250" s="25">
        <f t="shared" ref="F250:G250" si="120">F251+F252+F253</f>
        <v>50580.800000000003</v>
      </c>
      <c r="G250" s="25">
        <f t="shared" si="120"/>
        <v>50727.3</v>
      </c>
      <c r="I250" s="32">
        <v>50433.1849</v>
      </c>
      <c r="J250" s="32">
        <v>50580.862730000001</v>
      </c>
      <c r="K250" s="32">
        <v>50727.386449999998</v>
      </c>
      <c r="L250" s="29">
        <f t="shared" si="93"/>
        <v>-1.5100000004167669E-2</v>
      </c>
      <c r="M250" s="29">
        <f t="shared" si="93"/>
        <v>6.272999999782769E-2</v>
      </c>
      <c r="N250" s="29">
        <f t="shared" si="93"/>
        <v>8.6449999995238613E-2</v>
      </c>
      <c r="Q250" s="112" t="s">
        <v>25</v>
      </c>
      <c r="R250" s="110" t="s">
        <v>107</v>
      </c>
      <c r="S250" s="110" t="s">
        <v>349</v>
      </c>
      <c r="T250" s="106" t="s">
        <v>9</v>
      </c>
      <c r="U250" s="111">
        <v>50433.1849</v>
      </c>
      <c r="V250" s="111">
        <v>50580.862730000001</v>
      </c>
      <c r="W250" s="111">
        <v>50727.386449999998</v>
      </c>
      <c r="X250" s="16" t="b">
        <f t="shared" si="90"/>
        <v>1</v>
      </c>
    </row>
    <row r="251" spans="1:24" s="16" customFormat="1" ht="78.75" hidden="1">
      <c r="A251" s="31" t="s">
        <v>26</v>
      </c>
      <c r="B251" s="23" t="s">
        <v>107</v>
      </c>
      <c r="C251" s="23" t="s">
        <v>349</v>
      </c>
      <c r="D251" s="23" t="s">
        <v>27</v>
      </c>
      <c r="E251" s="25">
        <v>47223.5</v>
      </c>
      <c r="F251" s="25">
        <v>47256</v>
      </c>
      <c r="G251" s="25">
        <v>47256</v>
      </c>
      <c r="I251" s="32">
        <v>47223.486040000003</v>
      </c>
      <c r="J251" s="32">
        <v>47256.013019999999</v>
      </c>
      <c r="K251" s="32">
        <v>47256.013019999999</v>
      </c>
      <c r="L251" s="29">
        <f t="shared" si="93"/>
        <v>-1.3959999996586703E-2</v>
      </c>
      <c r="M251" s="29">
        <f t="shared" si="93"/>
        <v>1.3019999998505227E-2</v>
      </c>
      <c r="N251" s="29">
        <f t="shared" si="93"/>
        <v>1.3019999998505227E-2</v>
      </c>
      <c r="Q251" s="112" t="s">
        <v>26</v>
      </c>
      <c r="R251" s="110" t="s">
        <v>107</v>
      </c>
      <c r="S251" s="110" t="s">
        <v>349</v>
      </c>
      <c r="T251" s="110" t="s">
        <v>27</v>
      </c>
      <c r="U251" s="111">
        <v>47223.486040000003</v>
      </c>
      <c r="V251" s="111">
        <v>47256.013019999999</v>
      </c>
      <c r="W251" s="111">
        <v>47256.013019999999</v>
      </c>
      <c r="X251" s="16" t="b">
        <f t="shared" si="90"/>
        <v>1</v>
      </c>
    </row>
    <row r="252" spans="1:24" s="16" customFormat="1" ht="31.5" hidden="1">
      <c r="A252" s="31" t="s">
        <v>28</v>
      </c>
      <c r="B252" s="23" t="s">
        <v>107</v>
      </c>
      <c r="C252" s="23" t="s">
        <v>349</v>
      </c>
      <c r="D252" s="23" t="s">
        <v>29</v>
      </c>
      <c r="E252" s="25">
        <v>3181.9</v>
      </c>
      <c r="F252" s="25">
        <v>3297</v>
      </c>
      <c r="G252" s="25">
        <f>3443.6-0.1</f>
        <v>3443.5</v>
      </c>
      <c r="I252" s="32">
        <v>3181.8948599999999</v>
      </c>
      <c r="J252" s="32">
        <v>3297.0457099999999</v>
      </c>
      <c r="K252" s="32">
        <v>3443.56943</v>
      </c>
      <c r="L252" s="29">
        <f t="shared" si="93"/>
        <v>-5.1400000002104207E-3</v>
      </c>
      <c r="M252" s="29">
        <f t="shared" si="93"/>
        <v>4.5709999999871798E-2</v>
      </c>
      <c r="N252" s="29">
        <f t="shared" si="93"/>
        <v>6.9430000000011205E-2</v>
      </c>
      <c r="Q252" s="112" t="s">
        <v>28</v>
      </c>
      <c r="R252" s="110" t="s">
        <v>107</v>
      </c>
      <c r="S252" s="110" t="s">
        <v>349</v>
      </c>
      <c r="T252" s="110" t="s">
        <v>29</v>
      </c>
      <c r="U252" s="111">
        <v>3181.8948599999999</v>
      </c>
      <c r="V252" s="111">
        <v>3297.0457099999999</v>
      </c>
      <c r="W252" s="111">
        <v>3443.56943</v>
      </c>
      <c r="X252" s="16" t="b">
        <f t="shared" si="90"/>
        <v>1</v>
      </c>
    </row>
    <row r="253" spans="1:24" s="16" customFormat="1" ht="15.75" hidden="1">
      <c r="A253" s="31" t="s">
        <v>32</v>
      </c>
      <c r="B253" s="23" t="s">
        <v>107</v>
      </c>
      <c r="C253" s="23" t="s">
        <v>349</v>
      </c>
      <c r="D253" s="23" t="s">
        <v>33</v>
      </c>
      <c r="E253" s="25">
        <v>27.8</v>
      </c>
      <c r="F253" s="25">
        <v>27.8</v>
      </c>
      <c r="G253" s="25">
        <v>27.8</v>
      </c>
      <c r="I253" s="32">
        <v>27.803999999999998</v>
      </c>
      <c r="J253" s="32">
        <v>27.803999999999998</v>
      </c>
      <c r="K253" s="32">
        <v>27.803999999999998</v>
      </c>
      <c r="L253" s="29">
        <f t="shared" si="93"/>
        <v>3.9999999999977831E-3</v>
      </c>
      <c r="M253" s="29">
        <f t="shared" si="93"/>
        <v>3.9999999999977831E-3</v>
      </c>
      <c r="N253" s="29">
        <f t="shared" si="93"/>
        <v>3.9999999999977831E-3</v>
      </c>
      <c r="Q253" s="112" t="s">
        <v>32</v>
      </c>
      <c r="R253" s="110" t="s">
        <v>107</v>
      </c>
      <c r="S253" s="110" t="s">
        <v>349</v>
      </c>
      <c r="T253" s="110" t="s">
        <v>33</v>
      </c>
      <c r="U253" s="111">
        <v>27.803999999999998</v>
      </c>
      <c r="V253" s="111">
        <v>27.803999999999998</v>
      </c>
      <c r="W253" s="111">
        <v>27.803999999999998</v>
      </c>
      <c r="X253" s="16" t="b">
        <f t="shared" si="90"/>
        <v>1</v>
      </c>
    </row>
    <row r="254" spans="1:24" s="16" customFormat="1" ht="78.75" hidden="1">
      <c r="A254" s="31" t="s">
        <v>457</v>
      </c>
      <c r="B254" s="23" t="s">
        <v>107</v>
      </c>
      <c r="C254" s="23" t="s">
        <v>346</v>
      </c>
      <c r="D254" s="24" t="s">
        <v>9</v>
      </c>
      <c r="E254" s="25">
        <f>E255</f>
        <v>6.2</v>
      </c>
      <c r="F254" s="25">
        <f t="shared" ref="F254:G254" si="121">F255</f>
        <v>6.2</v>
      </c>
      <c r="G254" s="25">
        <f t="shared" si="121"/>
        <v>6.2</v>
      </c>
      <c r="H254" s="16" t="s">
        <v>344</v>
      </c>
      <c r="I254" s="32">
        <v>6.1740000000000004</v>
      </c>
      <c r="J254" s="32">
        <v>6.1740000000000004</v>
      </c>
      <c r="K254" s="32">
        <v>6.1740000000000004</v>
      </c>
      <c r="L254" s="29">
        <f t="shared" si="93"/>
        <v>-2.5999999999999801E-2</v>
      </c>
      <c r="M254" s="29">
        <f t="shared" si="93"/>
        <v>-2.5999999999999801E-2</v>
      </c>
      <c r="N254" s="29">
        <f t="shared" si="93"/>
        <v>-2.5999999999999801E-2</v>
      </c>
      <c r="Q254" s="112" t="s">
        <v>457</v>
      </c>
      <c r="R254" s="110" t="s">
        <v>107</v>
      </c>
      <c r="S254" s="110" t="s">
        <v>346</v>
      </c>
      <c r="T254" s="106" t="s">
        <v>9</v>
      </c>
      <c r="U254" s="111">
        <v>6.1740000000000004</v>
      </c>
      <c r="V254" s="111">
        <v>6.1740000000000004</v>
      </c>
      <c r="W254" s="111">
        <v>6.1740000000000004</v>
      </c>
      <c r="X254" s="16" t="b">
        <f t="shared" si="90"/>
        <v>1</v>
      </c>
    </row>
    <row r="255" spans="1:24" s="16" customFormat="1" ht="78.75" hidden="1">
      <c r="A255" s="31" t="s">
        <v>26</v>
      </c>
      <c r="B255" s="23" t="s">
        <v>107</v>
      </c>
      <c r="C255" s="23" t="s">
        <v>346</v>
      </c>
      <c r="D255" s="23" t="s">
        <v>27</v>
      </c>
      <c r="E255" s="25">
        <v>6.2</v>
      </c>
      <c r="F255" s="25">
        <v>6.2</v>
      </c>
      <c r="G255" s="25">
        <v>6.2</v>
      </c>
      <c r="H255" s="16" t="s">
        <v>344</v>
      </c>
      <c r="I255" s="32">
        <v>6.1740000000000004</v>
      </c>
      <c r="J255" s="32">
        <v>6.1740000000000004</v>
      </c>
      <c r="K255" s="32">
        <v>6.1740000000000004</v>
      </c>
      <c r="L255" s="29">
        <f t="shared" si="93"/>
        <v>-2.5999999999999801E-2</v>
      </c>
      <c r="M255" s="29">
        <f t="shared" si="93"/>
        <v>-2.5999999999999801E-2</v>
      </c>
      <c r="N255" s="29">
        <f t="shared" si="93"/>
        <v>-2.5999999999999801E-2</v>
      </c>
      <c r="Q255" s="112" t="s">
        <v>26</v>
      </c>
      <c r="R255" s="110" t="s">
        <v>107</v>
      </c>
      <c r="S255" s="110" t="s">
        <v>346</v>
      </c>
      <c r="T255" s="110" t="s">
        <v>27</v>
      </c>
      <c r="U255" s="111">
        <v>6.1740000000000004</v>
      </c>
      <c r="V255" s="111">
        <v>6.1740000000000004</v>
      </c>
      <c r="W255" s="111">
        <v>6.1740000000000004</v>
      </c>
      <c r="X255" s="16" t="b">
        <f t="shared" si="90"/>
        <v>1</v>
      </c>
    </row>
    <row r="256" spans="1:24" s="16" customFormat="1" ht="31.5" hidden="1">
      <c r="A256" s="22" t="s">
        <v>31</v>
      </c>
      <c r="B256" s="23" t="s">
        <v>107</v>
      </c>
      <c r="C256" s="23" t="s">
        <v>30</v>
      </c>
      <c r="D256" s="24" t="s">
        <v>9</v>
      </c>
      <c r="E256" s="25">
        <f>E257+E258</f>
        <v>238.4</v>
      </c>
      <c r="F256" s="25">
        <f t="shared" ref="F256:G256" si="122">F257+F258</f>
        <v>239.6</v>
      </c>
      <c r="G256" s="25">
        <f t="shared" si="122"/>
        <v>247.7</v>
      </c>
      <c r="I256" s="32">
        <v>238.40504999999999</v>
      </c>
      <c r="J256" s="32">
        <v>239.6</v>
      </c>
      <c r="K256" s="32">
        <v>247.71</v>
      </c>
      <c r="L256" s="29">
        <f t="shared" si="93"/>
        <v>5.0499999999829015E-3</v>
      </c>
      <c r="M256" s="29">
        <f t="shared" si="93"/>
        <v>0</v>
      </c>
      <c r="N256" s="29">
        <f t="shared" si="93"/>
        <v>1.0000000000019327E-2</v>
      </c>
      <c r="Q256" s="109" t="s">
        <v>31</v>
      </c>
      <c r="R256" s="110" t="s">
        <v>107</v>
      </c>
      <c r="S256" s="110" t="s">
        <v>30</v>
      </c>
      <c r="T256" s="106" t="s">
        <v>9</v>
      </c>
      <c r="U256" s="111">
        <v>238.40504999999999</v>
      </c>
      <c r="V256" s="111">
        <v>239.6</v>
      </c>
      <c r="W256" s="111">
        <v>247.71</v>
      </c>
      <c r="X256" s="16" t="b">
        <f t="shared" si="90"/>
        <v>1</v>
      </c>
    </row>
    <row r="257" spans="1:24" s="16" customFormat="1" ht="31.5" hidden="1">
      <c r="A257" s="31" t="s">
        <v>28</v>
      </c>
      <c r="B257" s="23" t="s">
        <v>107</v>
      </c>
      <c r="C257" s="23" t="s">
        <v>30</v>
      </c>
      <c r="D257" s="23" t="s">
        <v>29</v>
      </c>
      <c r="E257" s="25">
        <v>123</v>
      </c>
      <c r="F257" s="25">
        <v>129.6</v>
      </c>
      <c r="G257" s="25">
        <v>137.69999999999999</v>
      </c>
      <c r="I257" s="32">
        <v>123</v>
      </c>
      <c r="J257" s="32">
        <v>129.6</v>
      </c>
      <c r="K257" s="32">
        <v>137.71</v>
      </c>
      <c r="L257" s="29">
        <f t="shared" si="93"/>
        <v>0</v>
      </c>
      <c r="M257" s="29">
        <f t="shared" si="93"/>
        <v>0</v>
      </c>
      <c r="N257" s="29">
        <f t="shared" si="93"/>
        <v>1.0000000000019327E-2</v>
      </c>
      <c r="Q257" s="112" t="s">
        <v>28</v>
      </c>
      <c r="R257" s="110" t="s">
        <v>107</v>
      </c>
      <c r="S257" s="110" t="s">
        <v>30</v>
      </c>
      <c r="T257" s="110" t="s">
        <v>29</v>
      </c>
      <c r="U257" s="111">
        <v>123</v>
      </c>
      <c r="V257" s="111">
        <v>129.6</v>
      </c>
      <c r="W257" s="111">
        <v>137.71</v>
      </c>
      <c r="X257" s="16" t="b">
        <f t="shared" si="90"/>
        <v>1</v>
      </c>
    </row>
    <row r="258" spans="1:24" s="16" customFormat="1" ht="15.75" hidden="1">
      <c r="A258" s="31" t="s">
        <v>32</v>
      </c>
      <c r="B258" s="23" t="s">
        <v>107</v>
      </c>
      <c r="C258" s="23" t="s">
        <v>30</v>
      </c>
      <c r="D258" s="23" t="s">
        <v>33</v>
      </c>
      <c r="E258" s="25">
        <v>115.4</v>
      </c>
      <c r="F258" s="25">
        <v>110</v>
      </c>
      <c r="G258" s="25">
        <v>110</v>
      </c>
      <c r="I258" s="32">
        <v>115.40505</v>
      </c>
      <c r="J258" s="32">
        <v>110</v>
      </c>
      <c r="K258" s="32">
        <v>110</v>
      </c>
      <c r="L258" s="29">
        <f t="shared" si="93"/>
        <v>5.0499999999971124E-3</v>
      </c>
      <c r="M258" s="29">
        <f t="shared" si="93"/>
        <v>0</v>
      </c>
      <c r="N258" s="29">
        <f t="shared" si="93"/>
        <v>0</v>
      </c>
      <c r="Q258" s="112" t="s">
        <v>32</v>
      </c>
      <c r="R258" s="110" t="s">
        <v>107</v>
      </c>
      <c r="S258" s="110" t="s">
        <v>30</v>
      </c>
      <c r="T258" s="110" t="s">
        <v>33</v>
      </c>
      <c r="U258" s="111">
        <v>115.40505</v>
      </c>
      <c r="V258" s="111">
        <v>110</v>
      </c>
      <c r="W258" s="111">
        <v>110</v>
      </c>
      <c r="X258" s="16" t="b">
        <f t="shared" si="90"/>
        <v>1</v>
      </c>
    </row>
    <row r="259" spans="1:24" s="16" customFormat="1" ht="63">
      <c r="A259" s="26" t="s">
        <v>170</v>
      </c>
      <c r="B259" s="24" t="s">
        <v>171</v>
      </c>
      <c r="C259" s="27" t="s">
        <v>9</v>
      </c>
      <c r="D259" s="27" t="s">
        <v>9</v>
      </c>
      <c r="E259" s="15">
        <f>E260+E281+E287+E345</f>
        <v>1943679.2999999998</v>
      </c>
      <c r="F259" s="15">
        <f t="shared" ref="F259" si="123">F260+F281+F287+F345</f>
        <v>1412193.0000000002</v>
      </c>
      <c r="G259" s="15">
        <f>G260+G281+G287+G345</f>
        <v>1397076.5999999999</v>
      </c>
      <c r="I259" s="28">
        <v>1943679.2971300001</v>
      </c>
      <c r="J259" s="28">
        <v>1412193.0105600001</v>
      </c>
      <c r="K259" s="28">
        <v>1397076.6026999999</v>
      </c>
      <c r="L259" s="29">
        <f t="shared" si="93"/>
        <v>-2.8699997346848249E-3</v>
      </c>
      <c r="M259" s="29">
        <f t="shared" si="93"/>
        <v>1.0559999849647284E-2</v>
      </c>
      <c r="N259" s="29">
        <f t="shared" si="93"/>
        <v>2.7000000700354576E-3</v>
      </c>
      <c r="Q259" s="105" t="s">
        <v>170</v>
      </c>
      <c r="R259" s="106" t="s">
        <v>171</v>
      </c>
      <c r="S259" s="107" t="s">
        <v>9</v>
      </c>
      <c r="T259" s="107" t="s">
        <v>9</v>
      </c>
      <c r="U259" s="108">
        <v>1943679.2971300001</v>
      </c>
      <c r="V259" s="108">
        <v>1412193.0105600001</v>
      </c>
      <c r="W259" s="108">
        <v>1397076.6026999999</v>
      </c>
      <c r="X259" s="16" t="b">
        <f t="shared" si="90"/>
        <v>1</v>
      </c>
    </row>
    <row r="260" spans="1:24" s="16" customFormat="1" ht="31.5" hidden="1">
      <c r="A260" s="22" t="s">
        <v>49</v>
      </c>
      <c r="B260" s="23" t="s">
        <v>171</v>
      </c>
      <c r="C260" s="23" t="s">
        <v>14</v>
      </c>
      <c r="D260" s="24" t="s">
        <v>9</v>
      </c>
      <c r="E260" s="25">
        <f>E261</f>
        <v>484959.79999999993</v>
      </c>
      <c r="F260" s="25">
        <f t="shared" ref="F260:G261" si="124">F261</f>
        <v>0</v>
      </c>
      <c r="G260" s="25">
        <f t="shared" si="124"/>
        <v>0</v>
      </c>
      <c r="I260" s="32">
        <v>484959.81390000001</v>
      </c>
      <c r="J260" s="32">
        <v>0</v>
      </c>
      <c r="K260" s="32">
        <v>0</v>
      </c>
      <c r="L260" s="29">
        <f t="shared" si="93"/>
        <v>1.3900000078137964E-2</v>
      </c>
      <c r="M260" s="29">
        <f t="shared" si="93"/>
        <v>0</v>
      </c>
      <c r="N260" s="29">
        <f t="shared" si="93"/>
        <v>0</v>
      </c>
      <c r="Q260" s="109" t="s">
        <v>49</v>
      </c>
      <c r="R260" s="110" t="s">
        <v>171</v>
      </c>
      <c r="S260" s="110" t="s">
        <v>14</v>
      </c>
      <c r="T260" s="106" t="s">
        <v>9</v>
      </c>
      <c r="U260" s="111">
        <v>484959.81390000001</v>
      </c>
      <c r="V260" s="111" t="s">
        <v>9</v>
      </c>
      <c r="W260" s="111" t="s">
        <v>9</v>
      </c>
      <c r="X260" s="16" t="b">
        <f t="shared" si="90"/>
        <v>1</v>
      </c>
    </row>
    <row r="261" spans="1:24" s="16" customFormat="1" ht="15.75" hidden="1">
      <c r="A261" s="22" t="s">
        <v>479</v>
      </c>
      <c r="B261" s="23" t="s">
        <v>171</v>
      </c>
      <c r="C261" s="23" t="s">
        <v>480</v>
      </c>
      <c r="D261" s="24" t="s">
        <v>9</v>
      </c>
      <c r="E261" s="25">
        <f>E262</f>
        <v>484959.79999999993</v>
      </c>
      <c r="F261" s="25">
        <f t="shared" si="124"/>
        <v>0</v>
      </c>
      <c r="G261" s="25">
        <f t="shared" si="124"/>
        <v>0</v>
      </c>
      <c r="I261" s="32">
        <v>484959.81390000001</v>
      </c>
      <c r="J261" s="32">
        <v>0</v>
      </c>
      <c r="K261" s="32">
        <v>0</v>
      </c>
      <c r="L261" s="29">
        <f t="shared" ref="L261:N324" si="125">I261-E261</f>
        <v>1.3900000078137964E-2</v>
      </c>
      <c r="M261" s="29">
        <f t="shared" si="125"/>
        <v>0</v>
      </c>
      <c r="N261" s="29">
        <f t="shared" si="125"/>
        <v>0</v>
      </c>
      <c r="Q261" s="109" t="s">
        <v>479</v>
      </c>
      <c r="R261" s="110" t="s">
        <v>171</v>
      </c>
      <c r="S261" s="110" t="s">
        <v>480</v>
      </c>
      <c r="T261" s="106" t="s">
        <v>9</v>
      </c>
      <c r="U261" s="111">
        <v>484959.81390000001</v>
      </c>
      <c r="V261" s="111" t="s">
        <v>9</v>
      </c>
      <c r="W261" s="111" t="s">
        <v>9</v>
      </c>
      <c r="X261" s="16" t="b">
        <f t="shared" si="90"/>
        <v>1</v>
      </c>
    </row>
    <row r="262" spans="1:24" s="16" customFormat="1" ht="47.25" hidden="1">
      <c r="A262" s="22" t="s">
        <v>533</v>
      </c>
      <c r="B262" s="23" t="s">
        <v>171</v>
      </c>
      <c r="C262" s="23" t="s">
        <v>481</v>
      </c>
      <c r="D262" s="24" t="s">
        <v>9</v>
      </c>
      <c r="E262" s="25">
        <f>E263+E265+E267+E269+E271+E273+E275+E277+E279</f>
        <v>484959.79999999993</v>
      </c>
      <c r="F262" s="25">
        <f t="shared" ref="F262:G262" si="126">F263+F265+F267+F269+F271+F273+F275+F277+F279</f>
        <v>0</v>
      </c>
      <c r="G262" s="25">
        <f t="shared" si="126"/>
        <v>0</v>
      </c>
      <c r="I262" s="32">
        <v>484959.81390000001</v>
      </c>
      <c r="J262" s="32">
        <v>0</v>
      </c>
      <c r="K262" s="32">
        <v>0</v>
      </c>
      <c r="L262" s="29">
        <f t="shared" si="125"/>
        <v>1.3900000078137964E-2</v>
      </c>
      <c r="M262" s="29">
        <f t="shared" si="125"/>
        <v>0</v>
      </c>
      <c r="N262" s="29">
        <f t="shared" si="125"/>
        <v>0</v>
      </c>
      <c r="Q262" s="109" t="s">
        <v>533</v>
      </c>
      <c r="R262" s="110" t="s">
        <v>171</v>
      </c>
      <c r="S262" s="110" t="s">
        <v>481</v>
      </c>
      <c r="T262" s="106" t="s">
        <v>9</v>
      </c>
      <c r="U262" s="111">
        <v>484959.81390000001</v>
      </c>
      <c r="V262" s="111" t="s">
        <v>9</v>
      </c>
      <c r="W262" s="111" t="s">
        <v>9</v>
      </c>
      <c r="X262" s="16" t="b">
        <f t="shared" si="90"/>
        <v>1</v>
      </c>
    </row>
    <row r="263" spans="1:24" s="16" customFormat="1" ht="31.5" hidden="1">
      <c r="A263" s="31" t="s">
        <v>530</v>
      </c>
      <c r="B263" s="23" t="s">
        <v>171</v>
      </c>
      <c r="C263" s="23" t="s">
        <v>596</v>
      </c>
      <c r="D263" s="24" t="s">
        <v>9</v>
      </c>
      <c r="E263" s="25">
        <f>E264</f>
        <v>189000</v>
      </c>
      <c r="F263" s="25">
        <f t="shared" ref="F263:G263" si="127">F264</f>
        <v>0</v>
      </c>
      <c r="G263" s="25">
        <f t="shared" si="127"/>
        <v>0</v>
      </c>
      <c r="I263" s="32">
        <v>189000</v>
      </c>
      <c r="J263" s="32">
        <v>0</v>
      </c>
      <c r="K263" s="32">
        <v>0</v>
      </c>
      <c r="L263" s="29">
        <f t="shared" si="125"/>
        <v>0</v>
      </c>
      <c r="M263" s="29">
        <f t="shared" si="125"/>
        <v>0</v>
      </c>
      <c r="N263" s="29">
        <f t="shared" si="125"/>
        <v>0</v>
      </c>
      <c r="Q263" s="112" t="s">
        <v>530</v>
      </c>
      <c r="R263" s="110" t="s">
        <v>171</v>
      </c>
      <c r="S263" s="110" t="s">
        <v>596</v>
      </c>
      <c r="T263" s="106" t="s">
        <v>9</v>
      </c>
      <c r="U263" s="111">
        <v>189000</v>
      </c>
      <c r="V263" s="111" t="s">
        <v>9</v>
      </c>
      <c r="W263" s="111" t="s">
        <v>9</v>
      </c>
      <c r="X263" s="16" t="b">
        <f t="shared" si="90"/>
        <v>1</v>
      </c>
    </row>
    <row r="264" spans="1:24" s="16" customFormat="1" ht="31.5" hidden="1">
      <c r="A264" s="31" t="s">
        <v>119</v>
      </c>
      <c r="B264" s="23" t="s">
        <v>171</v>
      </c>
      <c r="C264" s="23" t="s">
        <v>596</v>
      </c>
      <c r="D264" s="23" t="s">
        <v>120</v>
      </c>
      <c r="E264" s="25">
        <v>189000</v>
      </c>
      <c r="F264" s="25">
        <v>0</v>
      </c>
      <c r="G264" s="25">
        <v>0</v>
      </c>
      <c r="I264" s="32">
        <v>189000</v>
      </c>
      <c r="J264" s="32">
        <v>0</v>
      </c>
      <c r="K264" s="32">
        <v>0</v>
      </c>
      <c r="L264" s="29">
        <f t="shared" si="125"/>
        <v>0</v>
      </c>
      <c r="M264" s="29">
        <f t="shared" si="125"/>
        <v>0</v>
      </c>
      <c r="N264" s="29">
        <f t="shared" si="125"/>
        <v>0</v>
      </c>
      <c r="Q264" s="112" t="s">
        <v>119</v>
      </c>
      <c r="R264" s="110" t="s">
        <v>171</v>
      </c>
      <c r="S264" s="110" t="s">
        <v>596</v>
      </c>
      <c r="T264" s="110" t="s">
        <v>120</v>
      </c>
      <c r="U264" s="111">
        <v>189000</v>
      </c>
      <c r="V264" s="111" t="s">
        <v>9</v>
      </c>
      <c r="W264" s="111" t="s">
        <v>9</v>
      </c>
      <c r="X264" s="16" t="b">
        <f t="shared" si="90"/>
        <v>1</v>
      </c>
    </row>
    <row r="265" spans="1:24" s="16" customFormat="1" ht="31.5" hidden="1">
      <c r="A265" s="31" t="s">
        <v>530</v>
      </c>
      <c r="B265" s="23" t="s">
        <v>171</v>
      </c>
      <c r="C265" s="23" t="s">
        <v>597</v>
      </c>
      <c r="D265" s="24" t="s">
        <v>9</v>
      </c>
      <c r="E265" s="25">
        <f>E266</f>
        <v>99000</v>
      </c>
      <c r="F265" s="25">
        <f t="shared" ref="F265:G265" si="128">F266</f>
        <v>0</v>
      </c>
      <c r="G265" s="25">
        <f t="shared" si="128"/>
        <v>0</v>
      </c>
      <c r="I265" s="32">
        <v>99000</v>
      </c>
      <c r="J265" s="32">
        <v>0</v>
      </c>
      <c r="K265" s="32">
        <v>0</v>
      </c>
      <c r="L265" s="29">
        <f t="shared" si="125"/>
        <v>0</v>
      </c>
      <c r="M265" s="29">
        <f t="shared" si="125"/>
        <v>0</v>
      </c>
      <c r="N265" s="29">
        <f t="shared" si="125"/>
        <v>0</v>
      </c>
      <c r="Q265" s="112" t="s">
        <v>530</v>
      </c>
      <c r="R265" s="110" t="s">
        <v>171</v>
      </c>
      <c r="S265" s="110" t="s">
        <v>597</v>
      </c>
      <c r="T265" s="106" t="s">
        <v>9</v>
      </c>
      <c r="U265" s="111">
        <v>99000</v>
      </c>
      <c r="V265" s="111" t="s">
        <v>9</v>
      </c>
      <c r="W265" s="111" t="s">
        <v>9</v>
      </c>
      <c r="X265" s="16" t="b">
        <f t="shared" si="90"/>
        <v>1</v>
      </c>
    </row>
    <row r="266" spans="1:24" s="16" customFormat="1" ht="31.5" hidden="1">
      <c r="A266" s="31" t="s">
        <v>28</v>
      </c>
      <c r="B266" s="23" t="s">
        <v>171</v>
      </c>
      <c r="C266" s="23" t="s">
        <v>597</v>
      </c>
      <c r="D266" s="23" t="s">
        <v>29</v>
      </c>
      <c r="E266" s="25">
        <v>99000</v>
      </c>
      <c r="F266" s="25">
        <v>0</v>
      </c>
      <c r="G266" s="25">
        <v>0</v>
      </c>
      <c r="I266" s="32">
        <v>99000</v>
      </c>
      <c r="J266" s="32">
        <v>0</v>
      </c>
      <c r="K266" s="32">
        <v>0</v>
      </c>
      <c r="L266" s="29">
        <f t="shared" si="125"/>
        <v>0</v>
      </c>
      <c r="M266" s="29">
        <f t="shared" si="125"/>
        <v>0</v>
      </c>
      <c r="N266" s="29">
        <f t="shared" si="125"/>
        <v>0</v>
      </c>
      <c r="Q266" s="112" t="s">
        <v>28</v>
      </c>
      <c r="R266" s="110" t="s">
        <v>171</v>
      </c>
      <c r="S266" s="110" t="s">
        <v>597</v>
      </c>
      <c r="T266" s="110" t="s">
        <v>29</v>
      </c>
      <c r="U266" s="111">
        <v>99000</v>
      </c>
      <c r="V266" s="111" t="s">
        <v>9</v>
      </c>
      <c r="W266" s="111" t="s">
        <v>9</v>
      </c>
      <c r="X266" s="16" t="b">
        <f t="shared" ref="X266:X329" si="129">Q266=A266</f>
        <v>1</v>
      </c>
    </row>
    <row r="267" spans="1:24" s="16" customFormat="1" ht="31.5" hidden="1">
      <c r="A267" s="31" t="s">
        <v>530</v>
      </c>
      <c r="B267" s="23" t="s">
        <v>171</v>
      </c>
      <c r="C267" s="23" t="s">
        <v>598</v>
      </c>
      <c r="D267" s="24" t="s">
        <v>9</v>
      </c>
      <c r="E267" s="25">
        <f>E268</f>
        <v>1000</v>
      </c>
      <c r="F267" s="25">
        <f t="shared" ref="F267:G267" si="130">F268</f>
        <v>0</v>
      </c>
      <c r="G267" s="25">
        <f t="shared" si="130"/>
        <v>0</v>
      </c>
      <c r="I267" s="32">
        <v>1000</v>
      </c>
      <c r="J267" s="32">
        <v>0</v>
      </c>
      <c r="K267" s="32">
        <v>0</v>
      </c>
      <c r="L267" s="29">
        <f t="shared" si="125"/>
        <v>0</v>
      </c>
      <c r="M267" s="29">
        <f t="shared" si="125"/>
        <v>0</v>
      </c>
      <c r="N267" s="29">
        <f t="shared" si="125"/>
        <v>0</v>
      </c>
      <c r="Q267" s="112" t="s">
        <v>530</v>
      </c>
      <c r="R267" s="110" t="s">
        <v>171</v>
      </c>
      <c r="S267" s="110" t="s">
        <v>598</v>
      </c>
      <c r="T267" s="106" t="s">
        <v>9</v>
      </c>
      <c r="U267" s="111">
        <v>1000</v>
      </c>
      <c r="V267" s="111" t="s">
        <v>9</v>
      </c>
      <c r="W267" s="111" t="s">
        <v>9</v>
      </c>
      <c r="X267" s="16" t="b">
        <f t="shared" si="129"/>
        <v>1</v>
      </c>
    </row>
    <row r="268" spans="1:24" s="16" customFormat="1" ht="31.5" hidden="1">
      <c r="A268" s="31" t="s">
        <v>28</v>
      </c>
      <c r="B268" s="23" t="s">
        <v>171</v>
      </c>
      <c r="C268" s="23" t="s">
        <v>598</v>
      </c>
      <c r="D268" s="23" t="s">
        <v>29</v>
      </c>
      <c r="E268" s="25">
        <v>1000</v>
      </c>
      <c r="F268" s="25">
        <v>0</v>
      </c>
      <c r="G268" s="25">
        <v>0</v>
      </c>
      <c r="I268" s="32">
        <v>1000</v>
      </c>
      <c r="J268" s="32">
        <v>0</v>
      </c>
      <c r="K268" s="32">
        <v>0</v>
      </c>
      <c r="L268" s="29">
        <f t="shared" si="125"/>
        <v>0</v>
      </c>
      <c r="M268" s="29">
        <f t="shared" si="125"/>
        <v>0</v>
      </c>
      <c r="N268" s="29">
        <f t="shared" si="125"/>
        <v>0</v>
      </c>
      <c r="Q268" s="112" t="s">
        <v>28</v>
      </c>
      <c r="R268" s="110" t="s">
        <v>171</v>
      </c>
      <c r="S268" s="110" t="s">
        <v>598</v>
      </c>
      <c r="T268" s="110" t="s">
        <v>29</v>
      </c>
      <c r="U268" s="111">
        <v>1000</v>
      </c>
      <c r="V268" s="111" t="s">
        <v>9</v>
      </c>
      <c r="W268" s="111" t="s">
        <v>9</v>
      </c>
      <c r="X268" s="16" t="b">
        <f t="shared" si="129"/>
        <v>1</v>
      </c>
    </row>
    <row r="269" spans="1:24" s="16" customFormat="1" ht="31.5" hidden="1">
      <c r="A269" s="31" t="s">
        <v>530</v>
      </c>
      <c r="B269" s="23" t="s">
        <v>171</v>
      </c>
      <c r="C269" s="23" t="s">
        <v>599</v>
      </c>
      <c r="D269" s="24" t="s">
        <v>9</v>
      </c>
      <c r="E269" s="25">
        <f>E270</f>
        <v>120000</v>
      </c>
      <c r="F269" s="25">
        <f t="shared" ref="F269:G269" si="131">F270</f>
        <v>0</v>
      </c>
      <c r="G269" s="25">
        <f t="shared" si="131"/>
        <v>0</v>
      </c>
      <c r="I269" s="32">
        <v>120000</v>
      </c>
      <c r="J269" s="32">
        <v>0</v>
      </c>
      <c r="K269" s="32">
        <v>0</v>
      </c>
      <c r="L269" s="29">
        <f t="shared" si="125"/>
        <v>0</v>
      </c>
      <c r="M269" s="29">
        <f t="shared" si="125"/>
        <v>0</v>
      </c>
      <c r="N269" s="29">
        <f t="shared" si="125"/>
        <v>0</v>
      </c>
      <c r="Q269" s="112" t="s">
        <v>530</v>
      </c>
      <c r="R269" s="110" t="s">
        <v>171</v>
      </c>
      <c r="S269" s="110" t="s">
        <v>599</v>
      </c>
      <c r="T269" s="106" t="s">
        <v>9</v>
      </c>
      <c r="U269" s="111">
        <v>120000</v>
      </c>
      <c r="V269" s="111" t="s">
        <v>9</v>
      </c>
      <c r="W269" s="111" t="s">
        <v>9</v>
      </c>
      <c r="X269" s="16" t="b">
        <f t="shared" si="129"/>
        <v>1</v>
      </c>
    </row>
    <row r="270" spans="1:24" s="16" customFormat="1" ht="31.5" hidden="1">
      <c r="A270" s="31" t="s">
        <v>119</v>
      </c>
      <c r="B270" s="23" t="s">
        <v>171</v>
      </c>
      <c r="C270" s="23" t="s">
        <v>599</v>
      </c>
      <c r="D270" s="23" t="s">
        <v>120</v>
      </c>
      <c r="E270" s="25">
        <v>120000</v>
      </c>
      <c r="F270" s="25">
        <v>0</v>
      </c>
      <c r="G270" s="25">
        <v>0</v>
      </c>
      <c r="I270" s="32">
        <v>120000</v>
      </c>
      <c r="J270" s="32">
        <v>0</v>
      </c>
      <c r="K270" s="32">
        <v>0</v>
      </c>
      <c r="L270" s="29">
        <f t="shared" si="125"/>
        <v>0</v>
      </c>
      <c r="M270" s="29">
        <f t="shared" si="125"/>
        <v>0</v>
      </c>
      <c r="N270" s="29">
        <f t="shared" si="125"/>
        <v>0</v>
      </c>
      <c r="Q270" s="112" t="s">
        <v>119</v>
      </c>
      <c r="R270" s="110" t="s">
        <v>171</v>
      </c>
      <c r="S270" s="110" t="s">
        <v>599</v>
      </c>
      <c r="T270" s="110" t="s">
        <v>120</v>
      </c>
      <c r="U270" s="111">
        <v>120000</v>
      </c>
      <c r="V270" s="111" t="s">
        <v>9</v>
      </c>
      <c r="W270" s="111" t="s">
        <v>9</v>
      </c>
      <c r="X270" s="16" t="b">
        <f t="shared" si="129"/>
        <v>1</v>
      </c>
    </row>
    <row r="271" spans="1:24" s="16" customFormat="1" ht="31.5" hidden="1">
      <c r="A271" s="31" t="s">
        <v>530</v>
      </c>
      <c r="B271" s="23" t="s">
        <v>171</v>
      </c>
      <c r="C271" s="23" t="s">
        <v>600</v>
      </c>
      <c r="D271" s="24" t="s">
        <v>9</v>
      </c>
      <c r="E271" s="25">
        <f>E272</f>
        <v>189.2</v>
      </c>
      <c r="F271" s="25">
        <f t="shared" ref="F271:G271" si="132">F272</f>
        <v>0</v>
      </c>
      <c r="G271" s="25">
        <f t="shared" si="132"/>
        <v>0</v>
      </c>
      <c r="I271" s="32">
        <v>189.18919</v>
      </c>
      <c r="J271" s="32">
        <v>0</v>
      </c>
      <c r="K271" s="32">
        <v>0</v>
      </c>
      <c r="L271" s="29">
        <f t="shared" si="125"/>
        <v>-1.0809999999992215E-2</v>
      </c>
      <c r="M271" s="29">
        <f t="shared" si="125"/>
        <v>0</v>
      </c>
      <c r="N271" s="29">
        <f t="shared" si="125"/>
        <v>0</v>
      </c>
      <c r="Q271" s="112" t="s">
        <v>530</v>
      </c>
      <c r="R271" s="110" t="s">
        <v>171</v>
      </c>
      <c r="S271" s="110" t="s">
        <v>600</v>
      </c>
      <c r="T271" s="106" t="s">
        <v>9</v>
      </c>
      <c r="U271" s="111">
        <v>189.18919</v>
      </c>
      <c r="V271" s="111" t="s">
        <v>9</v>
      </c>
      <c r="W271" s="111" t="s">
        <v>9</v>
      </c>
      <c r="X271" s="16" t="b">
        <f t="shared" si="129"/>
        <v>1</v>
      </c>
    </row>
    <row r="272" spans="1:24" s="16" customFormat="1" ht="31.5" hidden="1">
      <c r="A272" s="31" t="s">
        <v>119</v>
      </c>
      <c r="B272" s="23" t="s">
        <v>171</v>
      </c>
      <c r="C272" s="23" t="s">
        <v>600</v>
      </c>
      <c r="D272" s="23" t="s">
        <v>120</v>
      </c>
      <c r="E272" s="25">
        <v>189.2</v>
      </c>
      <c r="F272" s="25">
        <v>0</v>
      </c>
      <c r="G272" s="25">
        <v>0</v>
      </c>
      <c r="I272" s="32">
        <v>189.18919</v>
      </c>
      <c r="J272" s="32">
        <v>0</v>
      </c>
      <c r="K272" s="32">
        <v>0</v>
      </c>
      <c r="L272" s="29">
        <f t="shared" si="125"/>
        <v>-1.0809999999992215E-2</v>
      </c>
      <c r="M272" s="29">
        <f t="shared" si="125"/>
        <v>0</v>
      </c>
      <c r="N272" s="29">
        <f t="shared" si="125"/>
        <v>0</v>
      </c>
      <c r="Q272" s="112" t="s">
        <v>119</v>
      </c>
      <c r="R272" s="110" t="s">
        <v>171</v>
      </c>
      <c r="S272" s="110" t="s">
        <v>600</v>
      </c>
      <c r="T272" s="110" t="s">
        <v>120</v>
      </c>
      <c r="U272" s="111">
        <v>189.18919</v>
      </c>
      <c r="V272" s="111" t="s">
        <v>9</v>
      </c>
      <c r="W272" s="111" t="s">
        <v>9</v>
      </c>
      <c r="X272" s="16" t="b">
        <f t="shared" si="129"/>
        <v>1</v>
      </c>
    </row>
    <row r="273" spans="1:24" s="16" customFormat="1" ht="31.5" hidden="1">
      <c r="A273" s="31" t="s">
        <v>530</v>
      </c>
      <c r="B273" s="23" t="s">
        <v>171</v>
      </c>
      <c r="C273" s="23" t="s">
        <v>601</v>
      </c>
      <c r="D273" s="24" t="s">
        <v>9</v>
      </c>
      <c r="E273" s="25">
        <f>E274</f>
        <v>99.1</v>
      </c>
      <c r="F273" s="25">
        <f t="shared" ref="F273:G273" si="133">F274</f>
        <v>0</v>
      </c>
      <c r="G273" s="25">
        <f t="shared" si="133"/>
        <v>0</v>
      </c>
      <c r="I273" s="32">
        <v>99.099100000000007</v>
      </c>
      <c r="J273" s="32">
        <v>0</v>
      </c>
      <c r="K273" s="32">
        <v>0</v>
      </c>
      <c r="L273" s="29">
        <f t="shared" si="125"/>
        <v>-8.9999999998724434E-4</v>
      </c>
      <c r="M273" s="29">
        <f t="shared" si="125"/>
        <v>0</v>
      </c>
      <c r="N273" s="29">
        <f t="shared" si="125"/>
        <v>0</v>
      </c>
      <c r="Q273" s="112" t="s">
        <v>530</v>
      </c>
      <c r="R273" s="110" t="s">
        <v>171</v>
      </c>
      <c r="S273" s="110" t="s">
        <v>601</v>
      </c>
      <c r="T273" s="106" t="s">
        <v>9</v>
      </c>
      <c r="U273" s="111">
        <v>99.099100000000007</v>
      </c>
      <c r="V273" s="111" t="s">
        <v>9</v>
      </c>
      <c r="W273" s="111" t="s">
        <v>9</v>
      </c>
      <c r="X273" s="16" t="b">
        <f t="shared" si="129"/>
        <v>1</v>
      </c>
    </row>
    <row r="274" spans="1:24" s="16" customFormat="1" ht="31.5" hidden="1">
      <c r="A274" s="31" t="s">
        <v>28</v>
      </c>
      <c r="B274" s="23" t="s">
        <v>171</v>
      </c>
      <c r="C274" s="23" t="s">
        <v>601</v>
      </c>
      <c r="D274" s="23" t="s">
        <v>29</v>
      </c>
      <c r="E274" s="25">
        <v>99.1</v>
      </c>
      <c r="F274" s="25">
        <v>0</v>
      </c>
      <c r="G274" s="25">
        <v>0</v>
      </c>
      <c r="I274" s="32">
        <v>99.099100000000007</v>
      </c>
      <c r="J274" s="32">
        <v>0</v>
      </c>
      <c r="K274" s="32">
        <v>0</v>
      </c>
      <c r="L274" s="29">
        <f t="shared" si="125"/>
        <v>-8.9999999998724434E-4</v>
      </c>
      <c r="M274" s="29">
        <f t="shared" si="125"/>
        <v>0</v>
      </c>
      <c r="N274" s="29">
        <f t="shared" si="125"/>
        <v>0</v>
      </c>
      <c r="Q274" s="112" t="s">
        <v>28</v>
      </c>
      <c r="R274" s="110" t="s">
        <v>171</v>
      </c>
      <c r="S274" s="110" t="s">
        <v>601</v>
      </c>
      <c r="T274" s="110" t="s">
        <v>29</v>
      </c>
      <c r="U274" s="111">
        <v>99.099100000000007</v>
      </c>
      <c r="V274" s="111" t="s">
        <v>9</v>
      </c>
      <c r="W274" s="111" t="s">
        <v>9</v>
      </c>
      <c r="X274" s="16" t="b">
        <f t="shared" si="129"/>
        <v>1</v>
      </c>
    </row>
    <row r="275" spans="1:24" s="16" customFormat="1" ht="31.5" hidden="1">
      <c r="A275" s="31" t="s">
        <v>530</v>
      </c>
      <c r="B275" s="23" t="s">
        <v>171</v>
      </c>
      <c r="C275" s="23" t="s">
        <v>602</v>
      </c>
      <c r="D275" s="24" t="s">
        <v>9</v>
      </c>
      <c r="E275" s="25">
        <f>E276</f>
        <v>1</v>
      </c>
      <c r="F275" s="25">
        <f t="shared" ref="F275:G275" si="134">F276</f>
        <v>0</v>
      </c>
      <c r="G275" s="25">
        <f t="shared" si="134"/>
        <v>0</v>
      </c>
      <c r="I275" s="32">
        <v>1.0009999999999999</v>
      </c>
      <c r="J275" s="32">
        <v>0</v>
      </c>
      <c r="K275" s="32">
        <v>0</v>
      </c>
      <c r="L275" s="29">
        <f t="shared" si="125"/>
        <v>9.9999999999988987E-4</v>
      </c>
      <c r="M275" s="29">
        <f t="shared" si="125"/>
        <v>0</v>
      </c>
      <c r="N275" s="29">
        <f t="shared" si="125"/>
        <v>0</v>
      </c>
      <c r="Q275" s="112" t="s">
        <v>530</v>
      </c>
      <c r="R275" s="110" t="s">
        <v>171</v>
      </c>
      <c r="S275" s="110" t="s">
        <v>602</v>
      </c>
      <c r="T275" s="106" t="s">
        <v>9</v>
      </c>
      <c r="U275" s="111">
        <v>1.0009999999999999</v>
      </c>
      <c r="V275" s="111" t="s">
        <v>9</v>
      </c>
      <c r="W275" s="111" t="s">
        <v>9</v>
      </c>
      <c r="X275" s="16" t="b">
        <f t="shared" si="129"/>
        <v>1</v>
      </c>
    </row>
    <row r="276" spans="1:24" s="16" customFormat="1" ht="31.5" hidden="1">
      <c r="A276" s="31" t="s">
        <v>28</v>
      </c>
      <c r="B276" s="23" t="s">
        <v>171</v>
      </c>
      <c r="C276" s="23" t="s">
        <v>602</v>
      </c>
      <c r="D276" s="23" t="s">
        <v>29</v>
      </c>
      <c r="E276" s="25">
        <v>1</v>
      </c>
      <c r="F276" s="25">
        <v>0</v>
      </c>
      <c r="G276" s="25">
        <v>0</v>
      </c>
      <c r="I276" s="32">
        <v>1.0009999999999999</v>
      </c>
      <c r="J276" s="32">
        <v>0</v>
      </c>
      <c r="K276" s="32">
        <v>0</v>
      </c>
      <c r="L276" s="29">
        <f t="shared" si="125"/>
        <v>9.9999999999988987E-4</v>
      </c>
      <c r="M276" s="29">
        <f t="shared" si="125"/>
        <v>0</v>
      </c>
      <c r="N276" s="29">
        <f t="shared" si="125"/>
        <v>0</v>
      </c>
      <c r="Q276" s="112" t="s">
        <v>28</v>
      </c>
      <c r="R276" s="110" t="s">
        <v>171</v>
      </c>
      <c r="S276" s="110" t="s">
        <v>602</v>
      </c>
      <c r="T276" s="110" t="s">
        <v>29</v>
      </c>
      <c r="U276" s="111">
        <v>1.0009999999999999</v>
      </c>
      <c r="V276" s="111" t="s">
        <v>9</v>
      </c>
      <c r="W276" s="111" t="s">
        <v>9</v>
      </c>
      <c r="X276" s="16" t="b">
        <f t="shared" si="129"/>
        <v>1</v>
      </c>
    </row>
    <row r="277" spans="1:24" s="16" customFormat="1" ht="31.5" hidden="1">
      <c r="A277" s="31" t="s">
        <v>530</v>
      </c>
      <c r="B277" s="23" t="s">
        <v>171</v>
      </c>
      <c r="C277" s="23" t="s">
        <v>603</v>
      </c>
      <c r="D277" s="24" t="s">
        <v>9</v>
      </c>
      <c r="E277" s="25">
        <f>E278</f>
        <v>120.1</v>
      </c>
      <c r="F277" s="25">
        <f t="shared" ref="F277:G277" si="135">F278</f>
        <v>0</v>
      </c>
      <c r="G277" s="25">
        <f t="shared" si="135"/>
        <v>0</v>
      </c>
      <c r="I277" s="32">
        <v>120.12012</v>
      </c>
      <c r="J277" s="32">
        <v>0</v>
      </c>
      <c r="K277" s="32">
        <v>0</v>
      </c>
      <c r="L277" s="29">
        <f t="shared" si="125"/>
        <v>2.0120000000005689E-2</v>
      </c>
      <c r="M277" s="29">
        <f t="shared" si="125"/>
        <v>0</v>
      </c>
      <c r="N277" s="29">
        <f t="shared" si="125"/>
        <v>0</v>
      </c>
      <c r="Q277" s="112" t="s">
        <v>530</v>
      </c>
      <c r="R277" s="110" t="s">
        <v>171</v>
      </c>
      <c r="S277" s="110" t="s">
        <v>603</v>
      </c>
      <c r="T277" s="106" t="s">
        <v>9</v>
      </c>
      <c r="U277" s="111">
        <v>120.12012</v>
      </c>
      <c r="V277" s="111" t="s">
        <v>9</v>
      </c>
      <c r="W277" s="111" t="s">
        <v>9</v>
      </c>
      <c r="X277" s="16" t="b">
        <f t="shared" si="129"/>
        <v>1</v>
      </c>
    </row>
    <row r="278" spans="1:24" s="16" customFormat="1" ht="31.5" hidden="1">
      <c r="A278" s="31" t="s">
        <v>119</v>
      </c>
      <c r="B278" s="23" t="s">
        <v>171</v>
      </c>
      <c r="C278" s="23" t="s">
        <v>603</v>
      </c>
      <c r="D278" s="23" t="s">
        <v>120</v>
      </c>
      <c r="E278" s="25">
        <v>120.1</v>
      </c>
      <c r="F278" s="25">
        <v>0</v>
      </c>
      <c r="G278" s="25">
        <v>0</v>
      </c>
      <c r="I278" s="32">
        <v>120.12012</v>
      </c>
      <c r="J278" s="32">
        <v>0</v>
      </c>
      <c r="K278" s="32">
        <v>0</v>
      </c>
      <c r="L278" s="29">
        <f t="shared" si="125"/>
        <v>2.0120000000005689E-2</v>
      </c>
      <c r="M278" s="29">
        <f t="shared" si="125"/>
        <v>0</v>
      </c>
      <c r="N278" s="29">
        <f t="shared" si="125"/>
        <v>0</v>
      </c>
      <c r="Q278" s="112" t="s">
        <v>119</v>
      </c>
      <c r="R278" s="110" t="s">
        <v>171</v>
      </c>
      <c r="S278" s="110" t="s">
        <v>603</v>
      </c>
      <c r="T278" s="110" t="s">
        <v>120</v>
      </c>
      <c r="U278" s="111">
        <v>120.12012</v>
      </c>
      <c r="V278" s="111" t="s">
        <v>9</v>
      </c>
      <c r="W278" s="111" t="s">
        <v>9</v>
      </c>
      <c r="X278" s="16" t="b">
        <f t="shared" si="129"/>
        <v>1</v>
      </c>
    </row>
    <row r="279" spans="1:24" s="16" customFormat="1" ht="31.5" hidden="1">
      <c r="A279" s="31" t="s">
        <v>530</v>
      </c>
      <c r="B279" s="23" t="s">
        <v>171</v>
      </c>
      <c r="C279" s="23" t="s">
        <v>604</v>
      </c>
      <c r="D279" s="24" t="s">
        <v>9</v>
      </c>
      <c r="E279" s="25">
        <f>E280</f>
        <v>75550.399999999994</v>
      </c>
      <c r="F279" s="25">
        <f t="shared" ref="F279:G279" si="136">F280</f>
        <v>0</v>
      </c>
      <c r="G279" s="25">
        <f t="shared" si="136"/>
        <v>0</v>
      </c>
      <c r="I279" s="32">
        <v>75550.404490000001</v>
      </c>
      <c r="J279" s="32">
        <v>0</v>
      </c>
      <c r="K279" s="32">
        <v>0</v>
      </c>
      <c r="L279" s="29">
        <f t="shared" si="125"/>
        <v>4.4900000066263601E-3</v>
      </c>
      <c r="M279" s="29">
        <f t="shared" si="125"/>
        <v>0</v>
      </c>
      <c r="N279" s="29">
        <f t="shared" si="125"/>
        <v>0</v>
      </c>
      <c r="Q279" s="112" t="s">
        <v>530</v>
      </c>
      <c r="R279" s="110" t="s">
        <v>171</v>
      </c>
      <c r="S279" s="110" t="s">
        <v>604</v>
      </c>
      <c r="T279" s="106" t="s">
        <v>9</v>
      </c>
      <c r="U279" s="111">
        <v>75550.404490000001</v>
      </c>
      <c r="V279" s="111" t="s">
        <v>9</v>
      </c>
      <c r="W279" s="111" t="s">
        <v>9</v>
      </c>
      <c r="X279" s="16" t="b">
        <f t="shared" si="129"/>
        <v>1</v>
      </c>
    </row>
    <row r="280" spans="1:24" s="16" customFormat="1" ht="31.5" hidden="1">
      <c r="A280" s="31" t="s">
        <v>119</v>
      </c>
      <c r="B280" s="23" t="s">
        <v>171</v>
      </c>
      <c r="C280" s="23" t="s">
        <v>604</v>
      </c>
      <c r="D280" s="23" t="s">
        <v>120</v>
      </c>
      <c r="E280" s="25">
        <v>75550.399999999994</v>
      </c>
      <c r="F280" s="25">
        <v>0</v>
      </c>
      <c r="G280" s="25">
        <v>0</v>
      </c>
      <c r="I280" s="32">
        <v>75550.404490000001</v>
      </c>
      <c r="J280" s="32">
        <v>0</v>
      </c>
      <c r="K280" s="32">
        <v>0</v>
      </c>
      <c r="L280" s="29">
        <f t="shared" si="125"/>
        <v>4.4900000066263601E-3</v>
      </c>
      <c r="M280" s="29">
        <f t="shared" si="125"/>
        <v>0</v>
      </c>
      <c r="N280" s="29">
        <f t="shared" si="125"/>
        <v>0</v>
      </c>
      <c r="Q280" s="112" t="s">
        <v>119</v>
      </c>
      <c r="R280" s="110" t="s">
        <v>171</v>
      </c>
      <c r="S280" s="110" t="s">
        <v>604</v>
      </c>
      <c r="T280" s="110" t="s">
        <v>120</v>
      </c>
      <c r="U280" s="111">
        <v>75550.404490000001</v>
      </c>
      <c r="V280" s="111" t="s">
        <v>9</v>
      </c>
      <c r="W280" s="111" t="s">
        <v>9</v>
      </c>
      <c r="X280" s="16" t="b">
        <f t="shared" si="129"/>
        <v>1</v>
      </c>
    </row>
    <row r="281" spans="1:24" s="16" customFormat="1" ht="31.5" hidden="1">
      <c r="A281" s="22" t="s">
        <v>139</v>
      </c>
      <c r="B281" s="23" t="s">
        <v>171</v>
      </c>
      <c r="C281" s="23" t="s">
        <v>18</v>
      </c>
      <c r="D281" s="24" t="s">
        <v>9</v>
      </c>
      <c r="E281" s="25">
        <f>E282</f>
        <v>51014.5</v>
      </c>
      <c r="F281" s="25">
        <f t="shared" ref="F281:G283" si="137">F282</f>
        <v>58778.9</v>
      </c>
      <c r="G281" s="25">
        <f t="shared" si="137"/>
        <v>58378.9</v>
      </c>
      <c r="I281" s="32">
        <v>51014.441709999999</v>
      </c>
      <c r="J281" s="32">
        <v>58778.92886</v>
      </c>
      <c r="K281" s="32">
        <v>58378.885710000002</v>
      </c>
      <c r="L281" s="29">
        <f t="shared" si="125"/>
        <v>-5.829000000085216E-2</v>
      </c>
      <c r="M281" s="29">
        <f t="shared" si="125"/>
        <v>2.8859999998530839E-2</v>
      </c>
      <c r="N281" s="29">
        <f t="shared" si="125"/>
        <v>-1.4289999999164138E-2</v>
      </c>
      <c r="Q281" s="109" t="s">
        <v>139</v>
      </c>
      <c r="R281" s="110" t="s">
        <v>171</v>
      </c>
      <c r="S281" s="110" t="s">
        <v>18</v>
      </c>
      <c r="T281" s="106" t="s">
        <v>9</v>
      </c>
      <c r="U281" s="111">
        <v>51014.441709999999</v>
      </c>
      <c r="V281" s="111">
        <v>58778.92886</v>
      </c>
      <c r="W281" s="111">
        <v>58378.885710000002</v>
      </c>
      <c r="X281" s="16" t="b">
        <f t="shared" si="129"/>
        <v>1</v>
      </c>
    </row>
    <row r="282" spans="1:24" s="16" customFormat="1" ht="31.5" hidden="1">
      <c r="A282" s="22" t="s">
        <v>140</v>
      </c>
      <c r="B282" s="23" t="s">
        <v>171</v>
      </c>
      <c r="C282" s="23" t="s">
        <v>141</v>
      </c>
      <c r="D282" s="24" t="s">
        <v>9</v>
      </c>
      <c r="E282" s="25">
        <f>E283</f>
        <v>51014.5</v>
      </c>
      <c r="F282" s="25">
        <f t="shared" si="137"/>
        <v>58778.9</v>
      </c>
      <c r="G282" s="25">
        <f t="shared" si="137"/>
        <v>58378.9</v>
      </c>
      <c r="I282" s="32">
        <v>51014.441709999999</v>
      </c>
      <c r="J282" s="32">
        <v>58778.92886</v>
      </c>
      <c r="K282" s="32">
        <v>58378.885710000002</v>
      </c>
      <c r="L282" s="29">
        <f t="shared" si="125"/>
        <v>-5.829000000085216E-2</v>
      </c>
      <c r="M282" s="29">
        <f t="shared" si="125"/>
        <v>2.8859999998530839E-2</v>
      </c>
      <c r="N282" s="29">
        <f t="shared" si="125"/>
        <v>-1.4289999999164138E-2</v>
      </c>
      <c r="Q282" s="109" t="s">
        <v>140</v>
      </c>
      <c r="R282" s="110" t="s">
        <v>171</v>
      </c>
      <c r="S282" s="110" t="s">
        <v>141</v>
      </c>
      <c r="T282" s="106" t="s">
        <v>9</v>
      </c>
      <c r="U282" s="111">
        <v>51014.441709999999</v>
      </c>
      <c r="V282" s="111">
        <v>58778.92886</v>
      </c>
      <c r="W282" s="111">
        <v>58378.885710000002</v>
      </c>
      <c r="X282" s="16" t="b">
        <f t="shared" si="129"/>
        <v>1</v>
      </c>
    </row>
    <row r="283" spans="1:24" s="16" customFormat="1" ht="31.5" hidden="1">
      <c r="A283" s="22" t="s">
        <v>142</v>
      </c>
      <c r="B283" s="23" t="s">
        <v>171</v>
      </c>
      <c r="C283" s="23" t="s">
        <v>143</v>
      </c>
      <c r="D283" s="24" t="s">
        <v>9</v>
      </c>
      <c r="E283" s="25">
        <f>E284</f>
        <v>51014.5</v>
      </c>
      <c r="F283" s="25">
        <f t="shared" si="137"/>
        <v>58778.9</v>
      </c>
      <c r="G283" s="25">
        <f t="shared" si="137"/>
        <v>58378.9</v>
      </c>
      <c r="I283" s="32">
        <v>51014.441709999999</v>
      </c>
      <c r="J283" s="32">
        <v>58778.92886</v>
      </c>
      <c r="K283" s="32">
        <v>58378.885710000002</v>
      </c>
      <c r="L283" s="29">
        <f t="shared" si="125"/>
        <v>-5.829000000085216E-2</v>
      </c>
      <c r="M283" s="29">
        <f t="shared" si="125"/>
        <v>2.8859999998530839E-2</v>
      </c>
      <c r="N283" s="29">
        <f t="shared" si="125"/>
        <v>-1.4289999999164138E-2</v>
      </c>
      <c r="Q283" s="109" t="s">
        <v>142</v>
      </c>
      <c r="R283" s="110" t="s">
        <v>171</v>
      </c>
      <c r="S283" s="110" t="s">
        <v>143</v>
      </c>
      <c r="T283" s="106" t="s">
        <v>9</v>
      </c>
      <c r="U283" s="111">
        <v>51014.441709999999</v>
      </c>
      <c r="V283" s="111">
        <v>58778.92886</v>
      </c>
      <c r="W283" s="111">
        <v>58378.885710000002</v>
      </c>
      <c r="X283" s="16" t="b">
        <f t="shared" si="129"/>
        <v>1</v>
      </c>
    </row>
    <row r="284" spans="1:24" s="16" customFormat="1" ht="22.5" hidden="1">
      <c r="A284" s="31" t="s">
        <v>144</v>
      </c>
      <c r="B284" s="23" t="s">
        <v>171</v>
      </c>
      <c r="C284" s="23" t="s">
        <v>374</v>
      </c>
      <c r="D284" s="24" t="s">
        <v>9</v>
      </c>
      <c r="E284" s="25">
        <f>E285+E286</f>
        <v>51014.5</v>
      </c>
      <c r="F284" s="25">
        <f t="shared" ref="F284:G284" si="138">F285+F286</f>
        <v>58778.9</v>
      </c>
      <c r="G284" s="25">
        <f t="shared" si="138"/>
        <v>58378.9</v>
      </c>
      <c r="I284" s="32">
        <v>51014.441709999999</v>
      </c>
      <c r="J284" s="32">
        <v>58778.92886</v>
      </c>
      <c r="K284" s="32">
        <v>58378.885710000002</v>
      </c>
      <c r="L284" s="29">
        <f t="shared" si="125"/>
        <v>-5.829000000085216E-2</v>
      </c>
      <c r="M284" s="29">
        <f t="shared" si="125"/>
        <v>2.8859999998530839E-2</v>
      </c>
      <c r="N284" s="29">
        <f t="shared" si="125"/>
        <v>-1.4289999999164138E-2</v>
      </c>
      <c r="Q284" s="112" t="s">
        <v>144</v>
      </c>
      <c r="R284" s="110" t="s">
        <v>171</v>
      </c>
      <c r="S284" s="110" t="s">
        <v>374</v>
      </c>
      <c r="T284" s="106" t="s">
        <v>9</v>
      </c>
      <c r="U284" s="111">
        <v>51014.441709999999</v>
      </c>
      <c r="V284" s="111">
        <v>58778.92886</v>
      </c>
      <c r="W284" s="111">
        <v>58378.885710000002</v>
      </c>
      <c r="X284" s="16" t="b">
        <f t="shared" si="129"/>
        <v>1</v>
      </c>
    </row>
    <row r="285" spans="1:24" s="16" customFormat="1" ht="31.5" hidden="1">
      <c r="A285" s="31" t="s">
        <v>28</v>
      </c>
      <c r="B285" s="23" t="s">
        <v>171</v>
      </c>
      <c r="C285" s="23" t="s">
        <v>374</v>
      </c>
      <c r="D285" s="23" t="s">
        <v>29</v>
      </c>
      <c r="E285" s="25">
        <v>2500</v>
      </c>
      <c r="F285" s="25">
        <v>2500</v>
      </c>
      <c r="G285" s="25">
        <v>2500</v>
      </c>
      <c r="I285" s="32">
        <v>2500</v>
      </c>
      <c r="J285" s="32">
        <v>2500</v>
      </c>
      <c r="K285" s="32">
        <v>2500</v>
      </c>
      <c r="L285" s="29">
        <f t="shared" si="125"/>
        <v>0</v>
      </c>
      <c r="M285" s="29">
        <f t="shared" si="125"/>
        <v>0</v>
      </c>
      <c r="N285" s="29">
        <f t="shared" si="125"/>
        <v>0</v>
      </c>
      <c r="Q285" s="112" t="s">
        <v>28</v>
      </c>
      <c r="R285" s="110" t="s">
        <v>171</v>
      </c>
      <c r="S285" s="110" t="s">
        <v>374</v>
      </c>
      <c r="T285" s="110" t="s">
        <v>29</v>
      </c>
      <c r="U285" s="111">
        <v>2500</v>
      </c>
      <c r="V285" s="111">
        <v>2500</v>
      </c>
      <c r="W285" s="111">
        <v>2500</v>
      </c>
      <c r="X285" s="16" t="b">
        <f t="shared" si="129"/>
        <v>1</v>
      </c>
    </row>
    <row r="286" spans="1:24" s="16" customFormat="1" ht="22.5" hidden="1">
      <c r="A286" s="31" t="s">
        <v>32</v>
      </c>
      <c r="B286" s="23" t="s">
        <v>171</v>
      </c>
      <c r="C286" s="23" t="s">
        <v>374</v>
      </c>
      <c r="D286" s="23" t="s">
        <v>33</v>
      </c>
      <c r="E286" s="25">
        <v>48514.5</v>
      </c>
      <c r="F286" s="25">
        <v>56278.9</v>
      </c>
      <c r="G286" s="25">
        <v>55878.9</v>
      </c>
      <c r="I286" s="32">
        <v>48514.441709999999</v>
      </c>
      <c r="J286" s="32">
        <v>56278.92886</v>
      </c>
      <c r="K286" s="32">
        <v>55878.885710000002</v>
      </c>
      <c r="L286" s="29">
        <f t="shared" si="125"/>
        <v>-5.829000000085216E-2</v>
      </c>
      <c r="M286" s="29">
        <f t="shared" si="125"/>
        <v>2.8859999998530839E-2</v>
      </c>
      <c r="N286" s="29">
        <f t="shared" si="125"/>
        <v>-1.4289999999164138E-2</v>
      </c>
      <c r="Q286" s="112" t="s">
        <v>32</v>
      </c>
      <c r="R286" s="110" t="s">
        <v>171</v>
      </c>
      <c r="S286" s="110" t="s">
        <v>374</v>
      </c>
      <c r="T286" s="110" t="s">
        <v>33</v>
      </c>
      <c r="U286" s="111">
        <v>48514.441709999999</v>
      </c>
      <c r="V286" s="111">
        <v>56278.92886</v>
      </c>
      <c r="W286" s="111">
        <v>55878.885710000002</v>
      </c>
      <c r="X286" s="16" t="b">
        <f t="shared" si="129"/>
        <v>1</v>
      </c>
    </row>
    <row r="287" spans="1:24" s="16" customFormat="1" ht="31.5" hidden="1">
      <c r="A287" s="22" t="s">
        <v>469</v>
      </c>
      <c r="B287" s="23" t="s">
        <v>171</v>
      </c>
      <c r="C287" s="23" t="s">
        <v>470</v>
      </c>
      <c r="D287" s="24" t="s">
        <v>9</v>
      </c>
      <c r="E287" s="25">
        <f>E288+E310+E326+E335</f>
        <v>1407457</v>
      </c>
      <c r="F287" s="25">
        <f t="shared" ref="F287" si="139">F288+F310+F326+F335</f>
        <v>1353166.1000000003</v>
      </c>
      <c r="G287" s="25">
        <f>G288+G310+G326+G335</f>
        <v>1338449.7</v>
      </c>
      <c r="I287" s="32">
        <v>1407457.04152</v>
      </c>
      <c r="J287" s="32">
        <v>1353166.0817</v>
      </c>
      <c r="K287" s="32">
        <v>1338449.7169900001</v>
      </c>
      <c r="L287" s="29">
        <f t="shared" si="125"/>
        <v>4.1519999969750643E-2</v>
      </c>
      <c r="M287" s="29">
        <f t="shared" si="125"/>
        <v>-1.8300000345334411E-2</v>
      </c>
      <c r="N287" s="29">
        <f t="shared" si="125"/>
        <v>1.6990000149235129E-2</v>
      </c>
      <c r="Q287" s="109" t="s">
        <v>469</v>
      </c>
      <c r="R287" s="110" t="s">
        <v>171</v>
      </c>
      <c r="S287" s="110" t="s">
        <v>470</v>
      </c>
      <c r="T287" s="106" t="s">
        <v>9</v>
      </c>
      <c r="U287" s="111">
        <v>1407457.04152</v>
      </c>
      <c r="V287" s="111">
        <v>1353166.0817</v>
      </c>
      <c r="W287" s="111">
        <v>1338449.7169900001</v>
      </c>
      <c r="X287" s="16" t="b">
        <f t="shared" si="129"/>
        <v>1</v>
      </c>
    </row>
    <row r="288" spans="1:24" s="16" customFormat="1" ht="31.5" hidden="1">
      <c r="A288" s="22" t="s">
        <v>114</v>
      </c>
      <c r="B288" s="23" t="s">
        <v>171</v>
      </c>
      <c r="C288" s="23" t="s">
        <v>471</v>
      </c>
      <c r="D288" s="24" t="s">
        <v>9</v>
      </c>
      <c r="E288" s="25">
        <f>E289+E300</f>
        <v>952541.3</v>
      </c>
      <c r="F288" s="25">
        <f t="shared" ref="F288:G288" si="140">F289+F300</f>
        <v>900625.10000000009</v>
      </c>
      <c r="G288" s="25">
        <f t="shared" si="140"/>
        <v>896518.3</v>
      </c>
      <c r="I288" s="32">
        <v>952541.36445999995</v>
      </c>
      <c r="J288" s="32">
        <v>900625.11947999999</v>
      </c>
      <c r="K288" s="32">
        <v>896518.30137999996</v>
      </c>
      <c r="L288" s="29">
        <f t="shared" si="125"/>
        <v>6.445999990683049E-2</v>
      </c>
      <c r="M288" s="29">
        <f t="shared" si="125"/>
        <v>1.9479999900795519E-2</v>
      </c>
      <c r="N288" s="29">
        <f t="shared" si="125"/>
        <v>1.3799999142065644E-3</v>
      </c>
      <c r="Q288" s="109" t="s">
        <v>114</v>
      </c>
      <c r="R288" s="110" t="s">
        <v>171</v>
      </c>
      <c r="S288" s="110" t="s">
        <v>471</v>
      </c>
      <c r="T288" s="106" t="s">
        <v>9</v>
      </c>
      <c r="U288" s="111">
        <v>952541.36445999995</v>
      </c>
      <c r="V288" s="111">
        <v>900625.11947999999</v>
      </c>
      <c r="W288" s="111">
        <v>896518.30137999996</v>
      </c>
      <c r="X288" s="16" t="b">
        <f t="shared" si="129"/>
        <v>1</v>
      </c>
    </row>
    <row r="289" spans="1:24" s="16" customFormat="1" ht="31.5" hidden="1">
      <c r="A289" s="22" t="s">
        <v>115</v>
      </c>
      <c r="B289" s="23" t="s">
        <v>171</v>
      </c>
      <c r="C289" s="23" t="s">
        <v>472</v>
      </c>
      <c r="D289" s="24" t="s">
        <v>9</v>
      </c>
      <c r="E289" s="25">
        <f>E290+E293+E295+E297</f>
        <v>555631.80000000005</v>
      </c>
      <c r="F289" s="25">
        <f t="shared" ref="F289:G289" si="141">F290+F293+F295+F297</f>
        <v>503335.7</v>
      </c>
      <c r="G289" s="25">
        <f t="shared" si="141"/>
        <v>499228.89999999997</v>
      </c>
      <c r="I289" s="32">
        <v>555631.81691000005</v>
      </c>
      <c r="J289" s="32">
        <v>503335.72554000001</v>
      </c>
      <c r="K289" s="32">
        <v>499228.90743999998</v>
      </c>
      <c r="L289" s="29">
        <f t="shared" si="125"/>
        <v>1.6910000005736947E-2</v>
      </c>
      <c r="M289" s="29">
        <f t="shared" si="125"/>
        <v>2.5540000002365559E-2</v>
      </c>
      <c r="N289" s="29">
        <f t="shared" si="125"/>
        <v>7.4400000157766044E-3</v>
      </c>
      <c r="Q289" s="109" t="s">
        <v>115</v>
      </c>
      <c r="R289" s="110" t="s">
        <v>171</v>
      </c>
      <c r="S289" s="110" t="s">
        <v>472</v>
      </c>
      <c r="T289" s="106" t="s">
        <v>9</v>
      </c>
      <c r="U289" s="111">
        <v>555631.81691000005</v>
      </c>
      <c r="V289" s="111">
        <v>503335.72554000001</v>
      </c>
      <c r="W289" s="111">
        <v>499228.90743999998</v>
      </c>
      <c r="X289" s="16" t="b">
        <f t="shared" si="129"/>
        <v>1</v>
      </c>
    </row>
    <row r="290" spans="1:24" s="16" customFormat="1" ht="31.5" hidden="1">
      <c r="A290" s="31" t="s">
        <v>568</v>
      </c>
      <c r="B290" s="23" t="s">
        <v>171</v>
      </c>
      <c r="C290" s="23" t="s">
        <v>569</v>
      </c>
      <c r="D290" s="24" t="s">
        <v>9</v>
      </c>
      <c r="E290" s="25">
        <f>E291+E292</f>
        <v>99312.2</v>
      </c>
      <c r="F290" s="25">
        <f t="shared" ref="F290:G290" si="142">F291+F292</f>
        <v>87611.7</v>
      </c>
      <c r="G290" s="25">
        <f t="shared" si="142"/>
        <v>86388.299999999988</v>
      </c>
      <c r="I290" s="32">
        <v>99312.203760000004</v>
      </c>
      <c r="J290" s="32">
        <v>87611.676089999994</v>
      </c>
      <c r="K290" s="32">
        <v>86388.284700000004</v>
      </c>
      <c r="L290" s="29">
        <f t="shared" si="125"/>
        <v>3.7600000068778172E-3</v>
      </c>
      <c r="M290" s="29">
        <f t="shared" si="125"/>
        <v>-2.3910000003525056E-2</v>
      </c>
      <c r="N290" s="29">
        <f t="shared" si="125"/>
        <v>-1.5299999984563328E-2</v>
      </c>
      <c r="Q290" s="112" t="s">
        <v>568</v>
      </c>
      <c r="R290" s="110" t="s">
        <v>171</v>
      </c>
      <c r="S290" s="110" t="s">
        <v>569</v>
      </c>
      <c r="T290" s="106" t="s">
        <v>9</v>
      </c>
      <c r="U290" s="111">
        <v>99312.203760000004</v>
      </c>
      <c r="V290" s="111">
        <v>87611.676089999994</v>
      </c>
      <c r="W290" s="111">
        <v>86388.284700000004</v>
      </c>
      <c r="X290" s="16" t="b">
        <f t="shared" si="129"/>
        <v>1</v>
      </c>
    </row>
    <row r="291" spans="1:24" s="16" customFormat="1" ht="31.5" hidden="1">
      <c r="A291" s="31" t="s">
        <v>28</v>
      </c>
      <c r="B291" s="23" t="s">
        <v>171</v>
      </c>
      <c r="C291" s="23" t="s">
        <v>569</v>
      </c>
      <c r="D291" s="23" t="s">
        <v>29</v>
      </c>
      <c r="E291" s="25">
        <v>44999</v>
      </c>
      <c r="F291" s="25">
        <v>29298.5</v>
      </c>
      <c r="G291" s="25">
        <v>28075.1</v>
      </c>
      <c r="I291" s="32">
        <v>44999.010199999997</v>
      </c>
      <c r="J291" s="32">
        <v>29298.482530000001</v>
      </c>
      <c r="K291" s="32">
        <v>28075.09114</v>
      </c>
      <c r="L291" s="29">
        <f t="shared" si="125"/>
        <v>1.0199999996984843E-2</v>
      </c>
      <c r="M291" s="29">
        <f t="shared" si="125"/>
        <v>-1.7469999998866115E-2</v>
      </c>
      <c r="N291" s="29">
        <f t="shared" si="125"/>
        <v>-8.8599999980942812E-3</v>
      </c>
      <c r="Q291" s="112" t="s">
        <v>28</v>
      </c>
      <c r="R291" s="110" t="s">
        <v>171</v>
      </c>
      <c r="S291" s="110" t="s">
        <v>569</v>
      </c>
      <c r="T291" s="110" t="s">
        <v>29</v>
      </c>
      <c r="U291" s="111">
        <v>44999.010199999997</v>
      </c>
      <c r="V291" s="111">
        <v>29298.482530000001</v>
      </c>
      <c r="W291" s="111">
        <v>28075.09114</v>
      </c>
      <c r="X291" s="16" t="b">
        <f t="shared" si="129"/>
        <v>1</v>
      </c>
    </row>
    <row r="292" spans="1:24" s="16" customFormat="1" ht="22.5" hidden="1">
      <c r="A292" s="31" t="s">
        <v>32</v>
      </c>
      <c r="B292" s="23" t="s">
        <v>171</v>
      </c>
      <c r="C292" s="23" t="s">
        <v>569</v>
      </c>
      <c r="D292" s="23" t="s">
        <v>33</v>
      </c>
      <c r="E292" s="25">
        <v>54313.2</v>
      </c>
      <c r="F292" s="25">
        <v>58313.2</v>
      </c>
      <c r="G292" s="25">
        <v>58313.2</v>
      </c>
      <c r="I292" s="32">
        <v>54313.19356</v>
      </c>
      <c r="J292" s="32">
        <v>58313.19356</v>
      </c>
      <c r="K292" s="32">
        <v>58313.19356</v>
      </c>
      <c r="L292" s="29">
        <f t="shared" si="125"/>
        <v>-6.4399999973829836E-3</v>
      </c>
      <c r="M292" s="29">
        <f t="shared" si="125"/>
        <v>-6.4399999973829836E-3</v>
      </c>
      <c r="N292" s="29">
        <f t="shared" si="125"/>
        <v>-6.4399999973829836E-3</v>
      </c>
      <c r="Q292" s="112" t="s">
        <v>32</v>
      </c>
      <c r="R292" s="110" t="s">
        <v>171</v>
      </c>
      <c r="S292" s="110" t="s">
        <v>569</v>
      </c>
      <c r="T292" s="110" t="s">
        <v>33</v>
      </c>
      <c r="U292" s="111">
        <v>54313.19356</v>
      </c>
      <c r="V292" s="111">
        <v>58313.19356</v>
      </c>
      <c r="W292" s="111">
        <v>58313.19356</v>
      </c>
      <c r="X292" s="16" t="b">
        <f t="shared" si="129"/>
        <v>1</v>
      </c>
    </row>
    <row r="293" spans="1:24" s="16" customFormat="1" ht="22.5" hidden="1">
      <c r="A293" s="31" t="s">
        <v>116</v>
      </c>
      <c r="B293" s="23" t="s">
        <v>171</v>
      </c>
      <c r="C293" s="23" t="s">
        <v>605</v>
      </c>
      <c r="D293" s="24" t="s">
        <v>9</v>
      </c>
      <c r="E293" s="25">
        <f>E294</f>
        <v>653.9</v>
      </c>
      <c r="F293" s="25">
        <f t="shared" ref="F293:G293" si="143">F294</f>
        <v>653.9</v>
      </c>
      <c r="G293" s="25">
        <f t="shared" si="143"/>
        <v>653.9</v>
      </c>
      <c r="I293" s="32">
        <v>653.90886</v>
      </c>
      <c r="J293" s="32">
        <v>653.90886</v>
      </c>
      <c r="K293" s="32">
        <v>653.90886</v>
      </c>
      <c r="L293" s="29">
        <f t="shared" si="125"/>
        <v>8.8600000000269574E-3</v>
      </c>
      <c r="M293" s="29">
        <f t="shared" si="125"/>
        <v>8.8600000000269574E-3</v>
      </c>
      <c r="N293" s="29">
        <f t="shared" si="125"/>
        <v>8.8600000000269574E-3</v>
      </c>
      <c r="Q293" s="112" t="s">
        <v>116</v>
      </c>
      <c r="R293" s="110" t="s">
        <v>171</v>
      </c>
      <c r="S293" s="110" t="s">
        <v>605</v>
      </c>
      <c r="T293" s="106" t="s">
        <v>9</v>
      </c>
      <c r="U293" s="111">
        <v>653.90886</v>
      </c>
      <c r="V293" s="111">
        <v>653.90886</v>
      </c>
      <c r="W293" s="111">
        <v>653.90886</v>
      </c>
      <c r="X293" s="16" t="b">
        <f t="shared" si="129"/>
        <v>1</v>
      </c>
    </row>
    <row r="294" spans="1:24" s="16" customFormat="1" ht="31.5" hidden="1">
      <c r="A294" s="31" t="s">
        <v>28</v>
      </c>
      <c r="B294" s="23" t="s">
        <v>171</v>
      </c>
      <c r="C294" s="23" t="s">
        <v>605</v>
      </c>
      <c r="D294" s="23" t="s">
        <v>29</v>
      </c>
      <c r="E294" s="25">
        <v>653.9</v>
      </c>
      <c r="F294" s="25">
        <v>653.9</v>
      </c>
      <c r="G294" s="25">
        <v>653.9</v>
      </c>
      <c r="I294" s="32">
        <v>653.90886</v>
      </c>
      <c r="J294" s="32">
        <v>653.90886</v>
      </c>
      <c r="K294" s="32">
        <v>653.90886</v>
      </c>
      <c r="L294" s="29">
        <f t="shared" si="125"/>
        <v>8.8600000000269574E-3</v>
      </c>
      <c r="M294" s="29">
        <f t="shared" si="125"/>
        <v>8.8600000000269574E-3</v>
      </c>
      <c r="N294" s="29">
        <f t="shared" si="125"/>
        <v>8.8600000000269574E-3</v>
      </c>
      <c r="Q294" s="112" t="s">
        <v>28</v>
      </c>
      <c r="R294" s="110" t="s">
        <v>171</v>
      </c>
      <c r="S294" s="110" t="s">
        <v>605</v>
      </c>
      <c r="T294" s="110" t="s">
        <v>29</v>
      </c>
      <c r="U294" s="111">
        <v>653.90886</v>
      </c>
      <c r="V294" s="111">
        <v>653.90886</v>
      </c>
      <c r="W294" s="111">
        <v>653.90886</v>
      </c>
      <c r="X294" s="16" t="b">
        <f t="shared" si="129"/>
        <v>1</v>
      </c>
    </row>
    <row r="295" spans="1:24" s="16" customFormat="1" ht="22.5" hidden="1">
      <c r="A295" s="31" t="s">
        <v>116</v>
      </c>
      <c r="B295" s="23" t="s">
        <v>171</v>
      </c>
      <c r="C295" s="23" t="s">
        <v>606</v>
      </c>
      <c r="D295" s="24" t="s">
        <v>9</v>
      </c>
      <c r="E295" s="25">
        <f>E296</f>
        <v>14054.2</v>
      </c>
      <c r="F295" s="25">
        <f t="shared" ref="F295:G295" si="144">F296</f>
        <v>14054.2</v>
      </c>
      <c r="G295" s="25">
        <f t="shared" si="144"/>
        <v>14054.2</v>
      </c>
      <c r="I295" s="32">
        <v>14054.249680000001</v>
      </c>
      <c r="J295" s="32">
        <v>14054.249680000001</v>
      </c>
      <c r="K295" s="32">
        <v>14054.249680000001</v>
      </c>
      <c r="L295" s="29">
        <f t="shared" si="125"/>
        <v>4.9680000000080327E-2</v>
      </c>
      <c r="M295" s="29">
        <f t="shared" si="125"/>
        <v>4.9680000000080327E-2</v>
      </c>
      <c r="N295" s="29">
        <f t="shared" si="125"/>
        <v>4.9680000000080327E-2</v>
      </c>
      <c r="Q295" s="112" t="s">
        <v>116</v>
      </c>
      <c r="R295" s="110" t="s">
        <v>171</v>
      </c>
      <c r="S295" s="110" t="s">
        <v>606</v>
      </c>
      <c r="T295" s="106" t="s">
        <v>9</v>
      </c>
      <c r="U295" s="111">
        <v>14054.249680000001</v>
      </c>
      <c r="V295" s="111">
        <v>14054.249680000001</v>
      </c>
      <c r="W295" s="111">
        <v>14054.249680000001</v>
      </c>
      <c r="X295" s="16" t="b">
        <f t="shared" si="129"/>
        <v>1</v>
      </c>
    </row>
    <row r="296" spans="1:24" s="16" customFormat="1" ht="31.5" hidden="1">
      <c r="A296" s="31" t="s">
        <v>28</v>
      </c>
      <c r="B296" s="23" t="s">
        <v>171</v>
      </c>
      <c r="C296" s="23" t="s">
        <v>606</v>
      </c>
      <c r="D296" s="23" t="s">
        <v>29</v>
      </c>
      <c r="E296" s="25">
        <v>14054.2</v>
      </c>
      <c r="F296" s="25">
        <v>14054.2</v>
      </c>
      <c r="G296" s="25">
        <v>14054.2</v>
      </c>
      <c r="I296" s="32">
        <v>14054.249680000001</v>
      </c>
      <c r="J296" s="32">
        <v>14054.249680000001</v>
      </c>
      <c r="K296" s="32">
        <v>14054.249680000001</v>
      </c>
      <c r="L296" s="29">
        <f t="shared" si="125"/>
        <v>4.9680000000080327E-2</v>
      </c>
      <c r="M296" s="29">
        <f t="shared" si="125"/>
        <v>4.9680000000080327E-2</v>
      </c>
      <c r="N296" s="29">
        <f t="shared" si="125"/>
        <v>4.9680000000080327E-2</v>
      </c>
      <c r="Q296" s="112" t="s">
        <v>28</v>
      </c>
      <c r="R296" s="110" t="s">
        <v>171</v>
      </c>
      <c r="S296" s="110" t="s">
        <v>606</v>
      </c>
      <c r="T296" s="110" t="s">
        <v>29</v>
      </c>
      <c r="U296" s="111">
        <v>14054.249680000001</v>
      </c>
      <c r="V296" s="111">
        <v>14054.249680000001</v>
      </c>
      <c r="W296" s="111">
        <v>14054.249680000001</v>
      </c>
      <c r="X296" s="16" t="b">
        <f t="shared" si="129"/>
        <v>1</v>
      </c>
    </row>
    <row r="297" spans="1:24" s="16" customFormat="1" ht="22.5" hidden="1">
      <c r="A297" s="31" t="s">
        <v>116</v>
      </c>
      <c r="B297" s="23" t="s">
        <v>171</v>
      </c>
      <c r="C297" s="23" t="s">
        <v>386</v>
      </c>
      <c r="D297" s="24" t="s">
        <v>9</v>
      </c>
      <c r="E297" s="25">
        <f>E298+E299</f>
        <v>441611.5</v>
      </c>
      <c r="F297" s="25">
        <f t="shared" ref="F297:G297" si="145">F298+F299</f>
        <v>401015.9</v>
      </c>
      <c r="G297" s="25">
        <f t="shared" si="145"/>
        <v>398132.5</v>
      </c>
      <c r="I297" s="32">
        <v>441611.45461000002</v>
      </c>
      <c r="J297" s="32">
        <v>401015.89091000002</v>
      </c>
      <c r="K297" s="32">
        <v>398132.46419999999</v>
      </c>
      <c r="L297" s="29">
        <f t="shared" si="125"/>
        <v>-4.5389999984763563E-2</v>
      </c>
      <c r="M297" s="29">
        <f t="shared" si="125"/>
        <v>-9.0900000068359077E-3</v>
      </c>
      <c r="N297" s="29">
        <f t="shared" si="125"/>
        <v>-3.580000001238659E-2</v>
      </c>
      <c r="Q297" s="112" t="s">
        <v>116</v>
      </c>
      <c r="R297" s="110" t="s">
        <v>171</v>
      </c>
      <c r="S297" s="110" t="s">
        <v>386</v>
      </c>
      <c r="T297" s="106" t="s">
        <v>9</v>
      </c>
      <c r="U297" s="111">
        <v>441611.45461000002</v>
      </c>
      <c r="V297" s="111">
        <v>401015.89091000002</v>
      </c>
      <c r="W297" s="111">
        <v>398132.46419999999</v>
      </c>
      <c r="X297" s="16" t="b">
        <f t="shared" si="129"/>
        <v>1</v>
      </c>
    </row>
    <row r="298" spans="1:24" s="16" customFormat="1" ht="31.5" hidden="1">
      <c r="A298" s="31" t="s">
        <v>28</v>
      </c>
      <c r="B298" s="23" t="s">
        <v>171</v>
      </c>
      <c r="C298" s="23" t="s">
        <v>386</v>
      </c>
      <c r="D298" s="23" t="s">
        <v>29</v>
      </c>
      <c r="E298" s="25">
        <v>800</v>
      </c>
      <c r="F298" s="25">
        <v>800</v>
      </c>
      <c r="G298" s="25">
        <v>800</v>
      </c>
      <c r="I298" s="32">
        <v>800</v>
      </c>
      <c r="J298" s="32">
        <v>800</v>
      </c>
      <c r="K298" s="32">
        <v>800</v>
      </c>
      <c r="L298" s="29">
        <f t="shared" si="125"/>
        <v>0</v>
      </c>
      <c r="M298" s="29">
        <f t="shared" si="125"/>
        <v>0</v>
      </c>
      <c r="N298" s="29">
        <f t="shared" si="125"/>
        <v>0</v>
      </c>
      <c r="Q298" s="112" t="s">
        <v>28</v>
      </c>
      <c r="R298" s="110" t="s">
        <v>171</v>
      </c>
      <c r="S298" s="110" t="s">
        <v>386</v>
      </c>
      <c r="T298" s="110" t="s">
        <v>29</v>
      </c>
      <c r="U298" s="111">
        <v>800</v>
      </c>
      <c r="V298" s="111">
        <v>800</v>
      </c>
      <c r="W298" s="111">
        <v>800</v>
      </c>
      <c r="X298" s="16" t="b">
        <f t="shared" si="129"/>
        <v>1</v>
      </c>
    </row>
    <row r="299" spans="1:24" s="16" customFormat="1" ht="22.5" hidden="1">
      <c r="A299" s="31" t="s">
        <v>32</v>
      </c>
      <c r="B299" s="23" t="s">
        <v>171</v>
      </c>
      <c r="C299" s="23" t="s">
        <v>386</v>
      </c>
      <c r="D299" s="23" t="s">
        <v>33</v>
      </c>
      <c r="E299" s="25">
        <v>440811.5</v>
      </c>
      <c r="F299" s="25">
        <v>400215.9</v>
      </c>
      <c r="G299" s="25">
        <v>397332.5</v>
      </c>
      <c r="I299" s="32">
        <v>440811.45461000002</v>
      </c>
      <c r="J299" s="32">
        <v>400215.89091000002</v>
      </c>
      <c r="K299" s="32">
        <v>397332.46419999999</v>
      </c>
      <c r="L299" s="29">
        <f t="shared" si="125"/>
        <v>-4.5389999984763563E-2</v>
      </c>
      <c r="M299" s="29">
        <f t="shared" si="125"/>
        <v>-9.0900000068359077E-3</v>
      </c>
      <c r="N299" s="29">
        <f t="shared" si="125"/>
        <v>-3.580000001238659E-2</v>
      </c>
      <c r="Q299" s="112" t="s">
        <v>32</v>
      </c>
      <c r="R299" s="110" t="s">
        <v>171</v>
      </c>
      <c r="S299" s="110" t="s">
        <v>386</v>
      </c>
      <c r="T299" s="110" t="s">
        <v>33</v>
      </c>
      <c r="U299" s="111">
        <v>440811.45461000002</v>
      </c>
      <c r="V299" s="111">
        <v>400215.89091000002</v>
      </c>
      <c r="W299" s="111">
        <v>397332.46419999999</v>
      </c>
      <c r="X299" s="16" t="b">
        <f t="shared" si="129"/>
        <v>1</v>
      </c>
    </row>
    <row r="300" spans="1:24" s="16" customFormat="1" ht="31.5" hidden="1">
      <c r="A300" s="22" t="s">
        <v>560</v>
      </c>
      <c r="B300" s="23" t="s">
        <v>171</v>
      </c>
      <c r="C300" s="23" t="s">
        <v>473</v>
      </c>
      <c r="D300" s="24" t="s">
        <v>9</v>
      </c>
      <c r="E300" s="25">
        <f>E301+E304+E307</f>
        <v>396909.5</v>
      </c>
      <c r="F300" s="25">
        <f t="shared" ref="F300:G300" si="146">F301+F304+F307</f>
        <v>397289.4</v>
      </c>
      <c r="G300" s="25">
        <f t="shared" si="146"/>
        <v>397289.4</v>
      </c>
      <c r="I300" s="32">
        <v>396909.54755000002</v>
      </c>
      <c r="J300" s="32">
        <v>397289.39393999998</v>
      </c>
      <c r="K300" s="32">
        <v>397289.39393999998</v>
      </c>
      <c r="L300" s="29">
        <f t="shared" si="125"/>
        <v>4.7550000017508864E-2</v>
      </c>
      <c r="M300" s="29">
        <f t="shared" si="125"/>
        <v>-6.0600000433623791E-3</v>
      </c>
      <c r="N300" s="29">
        <f t="shared" si="125"/>
        <v>-6.0600000433623791E-3</v>
      </c>
      <c r="Q300" s="109" t="s">
        <v>560</v>
      </c>
      <c r="R300" s="110" t="s">
        <v>171</v>
      </c>
      <c r="S300" s="110" t="s">
        <v>473</v>
      </c>
      <c r="T300" s="106" t="s">
        <v>9</v>
      </c>
      <c r="U300" s="111">
        <v>396909.54755000002</v>
      </c>
      <c r="V300" s="111">
        <v>397289.39393999998</v>
      </c>
      <c r="W300" s="111">
        <v>397289.39393999998</v>
      </c>
      <c r="X300" s="16" t="b">
        <f t="shared" si="129"/>
        <v>1</v>
      </c>
    </row>
    <row r="301" spans="1:24" s="16" customFormat="1" ht="47.25" hidden="1">
      <c r="A301" s="31" t="s">
        <v>561</v>
      </c>
      <c r="B301" s="23" t="s">
        <v>171</v>
      </c>
      <c r="C301" s="23" t="s">
        <v>562</v>
      </c>
      <c r="D301" s="24" t="s">
        <v>9</v>
      </c>
      <c r="E301" s="25">
        <f>E302+E303</f>
        <v>3850</v>
      </c>
      <c r="F301" s="25">
        <f t="shared" ref="F301:G301" si="147">F302+F303</f>
        <v>3350</v>
      </c>
      <c r="G301" s="25">
        <f t="shared" si="147"/>
        <v>3350</v>
      </c>
      <c r="I301" s="32">
        <v>3850</v>
      </c>
      <c r="J301" s="32">
        <v>3350</v>
      </c>
      <c r="K301" s="32">
        <v>3350</v>
      </c>
      <c r="L301" s="29">
        <f t="shared" si="125"/>
        <v>0</v>
      </c>
      <c r="M301" s="29">
        <f t="shared" si="125"/>
        <v>0</v>
      </c>
      <c r="N301" s="29">
        <f t="shared" si="125"/>
        <v>0</v>
      </c>
      <c r="Q301" s="112" t="s">
        <v>561</v>
      </c>
      <c r="R301" s="110" t="s">
        <v>171</v>
      </c>
      <c r="S301" s="110" t="s">
        <v>562</v>
      </c>
      <c r="T301" s="106" t="s">
        <v>9</v>
      </c>
      <c r="U301" s="111">
        <v>3850</v>
      </c>
      <c r="V301" s="111">
        <v>3350</v>
      </c>
      <c r="W301" s="111">
        <v>3350</v>
      </c>
      <c r="X301" s="16" t="b">
        <f t="shared" si="129"/>
        <v>1</v>
      </c>
    </row>
    <row r="302" spans="1:24" s="16" customFormat="1" ht="31.5" hidden="1">
      <c r="A302" s="31" t="s">
        <v>28</v>
      </c>
      <c r="B302" s="23" t="s">
        <v>171</v>
      </c>
      <c r="C302" s="23" t="s">
        <v>562</v>
      </c>
      <c r="D302" s="23" t="s">
        <v>29</v>
      </c>
      <c r="E302" s="25">
        <v>3350</v>
      </c>
      <c r="F302" s="25">
        <v>3350</v>
      </c>
      <c r="G302" s="25">
        <v>3350</v>
      </c>
      <c r="I302" s="32">
        <v>3350</v>
      </c>
      <c r="J302" s="32">
        <v>3350</v>
      </c>
      <c r="K302" s="32">
        <v>3350</v>
      </c>
      <c r="L302" s="29">
        <f t="shared" si="125"/>
        <v>0</v>
      </c>
      <c r="M302" s="29">
        <f t="shared" si="125"/>
        <v>0</v>
      </c>
      <c r="N302" s="29">
        <f t="shared" si="125"/>
        <v>0</v>
      </c>
      <c r="Q302" s="112" t="s">
        <v>28</v>
      </c>
      <c r="R302" s="110" t="s">
        <v>171</v>
      </c>
      <c r="S302" s="110" t="s">
        <v>562</v>
      </c>
      <c r="T302" s="110" t="s">
        <v>29</v>
      </c>
      <c r="U302" s="111">
        <v>3350</v>
      </c>
      <c r="V302" s="111">
        <v>3350</v>
      </c>
      <c r="W302" s="111">
        <v>3350</v>
      </c>
      <c r="X302" s="16" t="b">
        <f t="shared" si="129"/>
        <v>1</v>
      </c>
    </row>
    <row r="303" spans="1:24" s="16" customFormat="1" ht="22.5" hidden="1">
      <c r="A303" s="31" t="s">
        <v>32</v>
      </c>
      <c r="B303" s="23" t="s">
        <v>171</v>
      </c>
      <c r="C303" s="23" t="s">
        <v>562</v>
      </c>
      <c r="D303" s="23" t="s">
        <v>33</v>
      </c>
      <c r="E303" s="25">
        <v>500</v>
      </c>
      <c r="F303" s="25">
        <v>0</v>
      </c>
      <c r="G303" s="25">
        <v>0</v>
      </c>
      <c r="I303" s="32">
        <v>500</v>
      </c>
      <c r="J303" s="32">
        <v>0</v>
      </c>
      <c r="K303" s="32">
        <v>0</v>
      </c>
      <c r="L303" s="29">
        <f t="shared" si="125"/>
        <v>0</v>
      </c>
      <c r="M303" s="29">
        <f t="shared" si="125"/>
        <v>0</v>
      </c>
      <c r="N303" s="29">
        <f t="shared" si="125"/>
        <v>0</v>
      </c>
      <c r="Q303" s="112" t="s">
        <v>32</v>
      </c>
      <c r="R303" s="110" t="s">
        <v>171</v>
      </c>
      <c r="S303" s="110" t="s">
        <v>562</v>
      </c>
      <c r="T303" s="110" t="s">
        <v>33</v>
      </c>
      <c r="U303" s="111">
        <v>500</v>
      </c>
      <c r="V303" s="111" t="s">
        <v>9</v>
      </c>
      <c r="W303" s="111" t="s">
        <v>9</v>
      </c>
      <c r="X303" s="16" t="b">
        <f t="shared" si="129"/>
        <v>1</v>
      </c>
    </row>
    <row r="304" spans="1:24" s="16" customFormat="1" ht="31.5" hidden="1">
      <c r="A304" s="31" t="s">
        <v>570</v>
      </c>
      <c r="B304" s="23" t="s">
        <v>171</v>
      </c>
      <c r="C304" s="23" t="s">
        <v>762</v>
      </c>
      <c r="D304" s="24" t="s">
        <v>9</v>
      </c>
      <c r="E304" s="25">
        <f>E305+E306</f>
        <v>378130.5</v>
      </c>
      <c r="F304" s="25">
        <f t="shared" ref="F304:G304" si="148">F305+F306</f>
        <v>393939.4</v>
      </c>
      <c r="G304" s="25">
        <f t="shared" si="148"/>
        <v>393939.4</v>
      </c>
      <c r="I304" s="32">
        <v>378130.50315</v>
      </c>
      <c r="J304" s="32">
        <v>393939.39393999998</v>
      </c>
      <c r="K304" s="32">
        <v>393939.39393999998</v>
      </c>
      <c r="L304" s="29">
        <f t="shared" si="125"/>
        <v>3.1500000040978193E-3</v>
      </c>
      <c r="M304" s="29">
        <f t="shared" si="125"/>
        <v>-6.0600000433623791E-3</v>
      </c>
      <c r="N304" s="29">
        <f t="shared" si="125"/>
        <v>-6.0600000433623791E-3</v>
      </c>
      <c r="Q304" s="112" t="s">
        <v>570</v>
      </c>
      <c r="R304" s="110" t="s">
        <v>171</v>
      </c>
      <c r="S304" s="110" t="s">
        <v>762</v>
      </c>
      <c r="T304" s="106" t="s">
        <v>9</v>
      </c>
      <c r="U304" s="111">
        <v>378130.50315</v>
      </c>
      <c r="V304" s="111">
        <v>393939.39393999998</v>
      </c>
      <c r="W304" s="111">
        <v>393939.39393999998</v>
      </c>
      <c r="X304" s="16" t="b">
        <f t="shared" si="129"/>
        <v>1</v>
      </c>
    </row>
    <row r="305" spans="1:24" s="16" customFormat="1" ht="31.5" hidden="1">
      <c r="A305" s="31" t="s">
        <v>28</v>
      </c>
      <c r="B305" s="23" t="s">
        <v>171</v>
      </c>
      <c r="C305" s="23" t="s">
        <v>762</v>
      </c>
      <c r="D305" s="23" t="s">
        <v>29</v>
      </c>
      <c r="E305" s="25">
        <v>128599.1</v>
      </c>
      <c r="F305" s="25">
        <v>0</v>
      </c>
      <c r="G305" s="25">
        <v>0</v>
      </c>
      <c r="I305" s="32">
        <v>128599.08731</v>
      </c>
      <c r="J305" s="32">
        <v>0</v>
      </c>
      <c r="K305" s="32">
        <v>0</v>
      </c>
      <c r="L305" s="29">
        <f t="shared" si="125"/>
        <v>-1.269000000320375E-2</v>
      </c>
      <c r="M305" s="29">
        <f t="shared" si="125"/>
        <v>0</v>
      </c>
      <c r="N305" s="29">
        <f t="shared" si="125"/>
        <v>0</v>
      </c>
      <c r="Q305" s="112" t="s">
        <v>28</v>
      </c>
      <c r="R305" s="110" t="s">
        <v>171</v>
      </c>
      <c r="S305" s="110" t="s">
        <v>762</v>
      </c>
      <c r="T305" s="110" t="s">
        <v>29</v>
      </c>
      <c r="U305" s="111">
        <v>128599.08731</v>
      </c>
      <c r="V305" s="111" t="s">
        <v>9</v>
      </c>
      <c r="W305" s="111" t="s">
        <v>9</v>
      </c>
      <c r="X305" s="16" t="b">
        <f t="shared" si="129"/>
        <v>1</v>
      </c>
    </row>
    <row r="306" spans="1:24" s="16" customFormat="1" ht="22.5" hidden="1">
      <c r="A306" s="31" t="s">
        <v>32</v>
      </c>
      <c r="B306" s="23" t="s">
        <v>171</v>
      </c>
      <c r="C306" s="23" t="s">
        <v>762</v>
      </c>
      <c r="D306" s="23" t="s">
        <v>33</v>
      </c>
      <c r="E306" s="25">
        <v>249531.4</v>
      </c>
      <c r="F306" s="25">
        <v>393939.4</v>
      </c>
      <c r="G306" s="25">
        <v>393939.4</v>
      </c>
      <c r="I306" s="32">
        <v>249531.41584</v>
      </c>
      <c r="J306" s="32">
        <v>393939.39393999998</v>
      </c>
      <c r="K306" s="32">
        <v>393939.39393999998</v>
      </c>
      <c r="L306" s="29">
        <f t="shared" si="125"/>
        <v>1.5840000007301569E-2</v>
      </c>
      <c r="M306" s="29">
        <f t="shared" si="125"/>
        <v>-6.0600000433623791E-3</v>
      </c>
      <c r="N306" s="29">
        <f t="shared" si="125"/>
        <v>-6.0600000433623791E-3</v>
      </c>
      <c r="Q306" s="112" t="s">
        <v>32</v>
      </c>
      <c r="R306" s="110" t="s">
        <v>171</v>
      </c>
      <c r="S306" s="110" t="s">
        <v>762</v>
      </c>
      <c r="T306" s="110" t="s">
        <v>33</v>
      </c>
      <c r="U306" s="111">
        <v>249531.41584</v>
      </c>
      <c r="V306" s="111">
        <v>393939.39393999998</v>
      </c>
      <c r="W306" s="111">
        <v>393939.39393999998</v>
      </c>
      <c r="X306" s="16" t="b">
        <f t="shared" si="129"/>
        <v>1</v>
      </c>
    </row>
    <row r="307" spans="1:24" s="16" customFormat="1" ht="31.5" hidden="1">
      <c r="A307" s="31" t="s">
        <v>570</v>
      </c>
      <c r="B307" s="23" t="s">
        <v>171</v>
      </c>
      <c r="C307" s="23" t="s">
        <v>387</v>
      </c>
      <c r="D307" s="24" t="s">
        <v>9</v>
      </c>
      <c r="E307" s="25">
        <f>E308+E309</f>
        <v>14929</v>
      </c>
      <c r="F307" s="25">
        <f t="shared" ref="F307:G307" si="149">F308+F309</f>
        <v>0</v>
      </c>
      <c r="G307" s="25">
        <f t="shared" si="149"/>
        <v>0</v>
      </c>
      <c r="I307" s="32">
        <v>14929.044400000001</v>
      </c>
      <c r="J307" s="32">
        <v>0</v>
      </c>
      <c r="K307" s="32">
        <v>0</v>
      </c>
      <c r="L307" s="29">
        <f t="shared" si="125"/>
        <v>4.4400000000678119E-2</v>
      </c>
      <c r="M307" s="29">
        <f t="shared" si="125"/>
        <v>0</v>
      </c>
      <c r="N307" s="29">
        <f t="shared" si="125"/>
        <v>0</v>
      </c>
      <c r="Q307" s="112" t="s">
        <v>570</v>
      </c>
      <c r="R307" s="110" t="s">
        <v>171</v>
      </c>
      <c r="S307" s="110" t="s">
        <v>387</v>
      </c>
      <c r="T307" s="106" t="s">
        <v>9</v>
      </c>
      <c r="U307" s="111">
        <v>14929.044400000001</v>
      </c>
      <c r="V307" s="111" t="s">
        <v>9</v>
      </c>
      <c r="W307" s="111" t="s">
        <v>9</v>
      </c>
      <c r="X307" s="16" t="b">
        <f t="shared" si="129"/>
        <v>1</v>
      </c>
    </row>
    <row r="308" spans="1:24" s="16" customFormat="1" ht="31.5" hidden="1">
      <c r="A308" s="31" t="s">
        <v>28</v>
      </c>
      <c r="B308" s="23" t="s">
        <v>171</v>
      </c>
      <c r="C308" s="23" t="s">
        <v>387</v>
      </c>
      <c r="D308" s="23" t="s">
        <v>29</v>
      </c>
      <c r="E308" s="25">
        <v>13929</v>
      </c>
      <c r="F308" s="25">
        <v>0</v>
      </c>
      <c r="G308" s="25">
        <v>0</v>
      </c>
      <c r="I308" s="32">
        <v>13929.044400000001</v>
      </c>
      <c r="J308" s="32">
        <v>0</v>
      </c>
      <c r="K308" s="32">
        <v>0</v>
      </c>
      <c r="L308" s="29">
        <f t="shared" si="125"/>
        <v>4.4400000000678119E-2</v>
      </c>
      <c r="M308" s="29">
        <f t="shared" si="125"/>
        <v>0</v>
      </c>
      <c r="N308" s="29">
        <f t="shared" si="125"/>
        <v>0</v>
      </c>
      <c r="Q308" s="112" t="s">
        <v>28</v>
      </c>
      <c r="R308" s="110" t="s">
        <v>171</v>
      </c>
      <c r="S308" s="110" t="s">
        <v>387</v>
      </c>
      <c r="T308" s="110" t="s">
        <v>29</v>
      </c>
      <c r="U308" s="111">
        <v>13929.044400000001</v>
      </c>
      <c r="V308" s="111" t="s">
        <v>9</v>
      </c>
      <c r="W308" s="111" t="s">
        <v>9</v>
      </c>
      <c r="X308" s="16" t="b">
        <f t="shared" si="129"/>
        <v>1</v>
      </c>
    </row>
    <row r="309" spans="1:24" s="16" customFormat="1" ht="22.5" hidden="1">
      <c r="A309" s="31" t="s">
        <v>32</v>
      </c>
      <c r="B309" s="23" t="s">
        <v>171</v>
      </c>
      <c r="C309" s="23" t="s">
        <v>387</v>
      </c>
      <c r="D309" s="23" t="s">
        <v>33</v>
      </c>
      <c r="E309" s="25">
        <v>1000</v>
      </c>
      <c r="F309" s="25">
        <v>0</v>
      </c>
      <c r="G309" s="25">
        <v>0</v>
      </c>
      <c r="I309" s="32">
        <v>1000</v>
      </c>
      <c r="J309" s="32">
        <v>0</v>
      </c>
      <c r="K309" s="32">
        <v>0</v>
      </c>
      <c r="L309" s="29">
        <f t="shared" si="125"/>
        <v>0</v>
      </c>
      <c r="M309" s="29">
        <f t="shared" si="125"/>
        <v>0</v>
      </c>
      <c r="N309" s="29">
        <f t="shared" si="125"/>
        <v>0</v>
      </c>
      <c r="Q309" s="112" t="s">
        <v>32</v>
      </c>
      <c r="R309" s="110" t="s">
        <v>171</v>
      </c>
      <c r="S309" s="110" t="s">
        <v>387</v>
      </c>
      <c r="T309" s="110" t="s">
        <v>33</v>
      </c>
      <c r="U309" s="111">
        <v>1000</v>
      </c>
      <c r="V309" s="111" t="s">
        <v>9</v>
      </c>
      <c r="W309" s="111" t="s">
        <v>9</v>
      </c>
      <c r="X309" s="16" t="b">
        <f t="shared" si="129"/>
        <v>1</v>
      </c>
    </row>
    <row r="310" spans="1:24" s="16" customFormat="1" ht="31.5" hidden="1">
      <c r="A310" s="22" t="s">
        <v>121</v>
      </c>
      <c r="B310" s="23" t="s">
        <v>171</v>
      </c>
      <c r="C310" s="23" t="s">
        <v>474</v>
      </c>
      <c r="D310" s="24" t="s">
        <v>9</v>
      </c>
      <c r="E310" s="25">
        <f>E311+E316+E321</f>
        <v>37791.9</v>
      </c>
      <c r="F310" s="25">
        <f t="shared" ref="F310:G310" si="150">F311+F316+F321</f>
        <v>35891.800000000003</v>
      </c>
      <c r="G310" s="25">
        <f t="shared" si="150"/>
        <v>34509.5</v>
      </c>
      <c r="I310" s="32">
        <v>37791.793599999997</v>
      </c>
      <c r="J310" s="32">
        <v>35891.793599999997</v>
      </c>
      <c r="K310" s="32">
        <v>34509.46271</v>
      </c>
      <c r="L310" s="29">
        <f t="shared" si="125"/>
        <v>-0.10640000000421423</v>
      </c>
      <c r="M310" s="29">
        <f t="shared" si="125"/>
        <v>-6.4000000056694262E-3</v>
      </c>
      <c r="N310" s="29">
        <f t="shared" si="125"/>
        <v>-3.7290000000211876E-2</v>
      </c>
      <c r="Q310" s="109" t="s">
        <v>121</v>
      </c>
      <c r="R310" s="110" t="s">
        <v>171</v>
      </c>
      <c r="S310" s="110" t="s">
        <v>474</v>
      </c>
      <c r="T310" s="106" t="s">
        <v>9</v>
      </c>
      <c r="U310" s="111">
        <v>37791.793599999997</v>
      </c>
      <c r="V310" s="111">
        <v>35891.793599999997</v>
      </c>
      <c r="W310" s="111">
        <v>34509.46271</v>
      </c>
      <c r="X310" s="16" t="b">
        <f t="shared" si="129"/>
        <v>1</v>
      </c>
    </row>
    <row r="311" spans="1:24" s="16" customFormat="1" ht="47.25" hidden="1">
      <c r="A311" s="22" t="s">
        <v>122</v>
      </c>
      <c r="B311" s="23" t="s">
        <v>171</v>
      </c>
      <c r="C311" s="23" t="s">
        <v>475</v>
      </c>
      <c r="D311" s="24" t="s">
        <v>9</v>
      </c>
      <c r="E311" s="25">
        <f>E312+E314</f>
        <v>13753.7</v>
      </c>
      <c r="F311" s="25">
        <f t="shared" ref="F311:G311" si="151">F312+F314</f>
        <v>16753.599999999999</v>
      </c>
      <c r="G311" s="25">
        <f t="shared" si="151"/>
        <v>14753.6</v>
      </c>
      <c r="I311" s="32">
        <v>13753.6492</v>
      </c>
      <c r="J311" s="32">
        <v>16753.6492</v>
      </c>
      <c r="K311" s="32">
        <v>14753.6492</v>
      </c>
      <c r="L311" s="29">
        <f t="shared" si="125"/>
        <v>-5.0800000000890577E-2</v>
      </c>
      <c r="M311" s="29">
        <f t="shared" si="125"/>
        <v>4.920000000129221E-2</v>
      </c>
      <c r="N311" s="29">
        <f t="shared" si="125"/>
        <v>4.9199999999473221E-2</v>
      </c>
      <c r="Q311" s="109" t="s">
        <v>122</v>
      </c>
      <c r="R311" s="110" t="s">
        <v>171</v>
      </c>
      <c r="S311" s="110" t="s">
        <v>475</v>
      </c>
      <c r="T311" s="106" t="s">
        <v>9</v>
      </c>
      <c r="U311" s="111">
        <v>13753.6492</v>
      </c>
      <c r="V311" s="111">
        <v>16753.6492</v>
      </c>
      <c r="W311" s="111">
        <v>14753.6492</v>
      </c>
      <c r="X311" s="16" t="b">
        <f t="shared" si="129"/>
        <v>1</v>
      </c>
    </row>
    <row r="312" spans="1:24" s="16" customFormat="1" ht="63" hidden="1">
      <c r="A312" s="31" t="s">
        <v>571</v>
      </c>
      <c r="B312" s="23" t="s">
        <v>171</v>
      </c>
      <c r="C312" s="23" t="s">
        <v>572</v>
      </c>
      <c r="D312" s="24" t="s">
        <v>9</v>
      </c>
      <c r="E312" s="25">
        <f>E313</f>
        <v>2776.6</v>
      </c>
      <c r="F312" s="25">
        <f t="shared" ref="F312:G312" si="152">F313</f>
        <v>2776.6</v>
      </c>
      <c r="G312" s="25">
        <f t="shared" si="152"/>
        <v>2776.6</v>
      </c>
      <c r="I312" s="32">
        <v>2776.6062499999998</v>
      </c>
      <c r="J312" s="32">
        <v>2776.6062499999998</v>
      </c>
      <c r="K312" s="32">
        <v>2776.6062499999998</v>
      </c>
      <c r="L312" s="29">
        <f t="shared" si="125"/>
        <v>6.2499999999090505E-3</v>
      </c>
      <c r="M312" s="29">
        <f t="shared" si="125"/>
        <v>6.2499999999090505E-3</v>
      </c>
      <c r="N312" s="29">
        <f t="shared" si="125"/>
        <v>6.2499999999090505E-3</v>
      </c>
      <c r="Q312" s="112" t="s">
        <v>571</v>
      </c>
      <c r="R312" s="110" t="s">
        <v>171</v>
      </c>
      <c r="S312" s="110" t="s">
        <v>572</v>
      </c>
      <c r="T312" s="106" t="s">
        <v>9</v>
      </c>
      <c r="U312" s="111">
        <v>2776.6062499999998</v>
      </c>
      <c r="V312" s="111">
        <v>2776.6062499999998</v>
      </c>
      <c r="W312" s="111">
        <v>2776.6062499999998</v>
      </c>
      <c r="X312" s="16" t="b">
        <f t="shared" si="129"/>
        <v>1</v>
      </c>
    </row>
    <row r="313" spans="1:24" s="16" customFormat="1" ht="22.5" hidden="1">
      <c r="A313" s="31" t="s">
        <v>32</v>
      </c>
      <c r="B313" s="23" t="s">
        <v>171</v>
      </c>
      <c r="C313" s="23" t="s">
        <v>572</v>
      </c>
      <c r="D313" s="23" t="s">
        <v>33</v>
      </c>
      <c r="E313" s="25">
        <v>2776.6</v>
      </c>
      <c r="F313" s="25">
        <v>2776.6</v>
      </c>
      <c r="G313" s="25">
        <v>2776.6</v>
      </c>
      <c r="I313" s="32">
        <v>2776.6062499999998</v>
      </c>
      <c r="J313" s="32">
        <v>2776.6062499999998</v>
      </c>
      <c r="K313" s="32">
        <v>2776.6062499999998</v>
      </c>
      <c r="L313" s="29">
        <f t="shared" si="125"/>
        <v>6.2499999999090505E-3</v>
      </c>
      <c r="M313" s="29">
        <f t="shared" si="125"/>
        <v>6.2499999999090505E-3</v>
      </c>
      <c r="N313" s="29">
        <f t="shared" si="125"/>
        <v>6.2499999999090505E-3</v>
      </c>
      <c r="Q313" s="112" t="s">
        <v>32</v>
      </c>
      <c r="R313" s="110" t="s">
        <v>171</v>
      </c>
      <c r="S313" s="110" t="s">
        <v>572</v>
      </c>
      <c r="T313" s="110" t="s">
        <v>33</v>
      </c>
      <c r="U313" s="111">
        <v>2776.6062499999998</v>
      </c>
      <c r="V313" s="111">
        <v>2776.6062499999998</v>
      </c>
      <c r="W313" s="111">
        <v>2776.6062499999998</v>
      </c>
      <c r="X313" s="16" t="b">
        <f t="shared" si="129"/>
        <v>1</v>
      </c>
    </row>
    <row r="314" spans="1:24" s="16" customFormat="1" ht="47.25" hidden="1">
      <c r="A314" s="31" t="s">
        <v>123</v>
      </c>
      <c r="B314" s="23" t="s">
        <v>171</v>
      </c>
      <c r="C314" s="23" t="s">
        <v>388</v>
      </c>
      <c r="D314" s="24" t="s">
        <v>9</v>
      </c>
      <c r="E314" s="25">
        <f>E315</f>
        <v>10977.1</v>
      </c>
      <c r="F314" s="25">
        <f t="shared" ref="F314:G314" si="153">F315</f>
        <v>13977</v>
      </c>
      <c r="G314" s="25">
        <f t="shared" si="153"/>
        <v>11977</v>
      </c>
      <c r="I314" s="32">
        <v>10977.042949999999</v>
      </c>
      <c r="J314" s="32">
        <v>13977.042949999999</v>
      </c>
      <c r="K314" s="32">
        <v>11977.042949999999</v>
      </c>
      <c r="L314" s="29">
        <f t="shared" si="125"/>
        <v>-5.7050000001254375E-2</v>
      </c>
      <c r="M314" s="29">
        <f t="shared" si="125"/>
        <v>4.2949999999109423E-2</v>
      </c>
      <c r="N314" s="29">
        <f t="shared" si="125"/>
        <v>4.2949999999109423E-2</v>
      </c>
      <c r="Q314" s="112" t="s">
        <v>123</v>
      </c>
      <c r="R314" s="110" t="s">
        <v>171</v>
      </c>
      <c r="S314" s="110" t="s">
        <v>388</v>
      </c>
      <c r="T314" s="106" t="s">
        <v>9</v>
      </c>
      <c r="U314" s="111">
        <v>10977.042949999999</v>
      </c>
      <c r="V314" s="111">
        <v>13977.042949999999</v>
      </c>
      <c r="W314" s="111">
        <v>11977.042949999999</v>
      </c>
      <c r="X314" s="16" t="b">
        <f t="shared" si="129"/>
        <v>1</v>
      </c>
    </row>
    <row r="315" spans="1:24" s="16" customFormat="1" ht="22.5" hidden="1">
      <c r="A315" s="31" t="s">
        <v>32</v>
      </c>
      <c r="B315" s="23" t="s">
        <v>171</v>
      </c>
      <c r="C315" s="23" t="s">
        <v>388</v>
      </c>
      <c r="D315" s="23" t="s">
        <v>33</v>
      </c>
      <c r="E315" s="25">
        <v>10977.1</v>
      </c>
      <c r="F315" s="25">
        <v>13977</v>
      </c>
      <c r="G315" s="25">
        <v>11977</v>
      </c>
      <c r="I315" s="32">
        <v>10977.042949999999</v>
      </c>
      <c r="J315" s="32">
        <v>13977.042949999999</v>
      </c>
      <c r="K315" s="32">
        <v>11977.042949999999</v>
      </c>
      <c r="L315" s="29">
        <f t="shared" si="125"/>
        <v>-5.7050000001254375E-2</v>
      </c>
      <c r="M315" s="29">
        <f t="shared" si="125"/>
        <v>4.2949999999109423E-2</v>
      </c>
      <c r="N315" s="29">
        <f t="shared" si="125"/>
        <v>4.2949999999109423E-2</v>
      </c>
      <c r="Q315" s="112" t="s">
        <v>32</v>
      </c>
      <c r="R315" s="110" t="s">
        <v>171</v>
      </c>
      <c r="S315" s="110" t="s">
        <v>388</v>
      </c>
      <c r="T315" s="110" t="s">
        <v>33</v>
      </c>
      <c r="U315" s="111">
        <v>10977.042949999999</v>
      </c>
      <c r="V315" s="111">
        <v>13977.042949999999</v>
      </c>
      <c r="W315" s="111">
        <v>11977.042949999999</v>
      </c>
      <c r="X315" s="16" t="b">
        <f t="shared" si="129"/>
        <v>1</v>
      </c>
    </row>
    <row r="316" spans="1:24" s="16" customFormat="1" ht="63" hidden="1">
      <c r="A316" s="22" t="s">
        <v>124</v>
      </c>
      <c r="B316" s="23" t="s">
        <v>171</v>
      </c>
      <c r="C316" s="23" t="s">
        <v>482</v>
      </c>
      <c r="D316" s="24" t="s">
        <v>9</v>
      </c>
      <c r="E316" s="25">
        <f>E317+E319</f>
        <v>15400</v>
      </c>
      <c r="F316" s="25">
        <f t="shared" ref="F316:G316" si="154">F317+F319</f>
        <v>6500</v>
      </c>
      <c r="G316" s="25">
        <f t="shared" si="154"/>
        <v>7117.7</v>
      </c>
      <c r="I316" s="32">
        <v>15400</v>
      </c>
      <c r="J316" s="32">
        <v>6500</v>
      </c>
      <c r="K316" s="32">
        <v>7117.6691099999998</v>
      </c>
      <c r="L316" s="29">
        <f t="shared" si="125"/>
        <v>0</v>
      </c>
      <c r="M316" s="29">
        <f t="shared" si="125"/>
        <v>0</v>
      </c>
      <c r="N316" s="29">
        <f t="shared" si="125"/>
        <v>-3.0889999999999418E-2</v>
      </c>
      <c r="Q316" s="109" t="s">
        <v>124</v>
      </c>
      <c r="R316" s="110" t="s">
        <v>171</v>
      </c>
      <c r="S316" s="110" t="s">
        <v>482</v>
      </c>
      <c r="T316" s="106" t="s">
        <v>9</v>
      </c>
      <c r="U316" s="111">
        <v>15400</v>
      </c>
      <c r="V316" s="111">
        <v>6500</v>
      </c>
      <c r="W316" s="111">
        <v>7117.6691099999998</v>
      </c>
      <c r="X316" s="16" t="b">
        <f t="shared" si="129"/>
        <v>1</v>
      </c>
    </row>
    <row r="317" spans="1:24" s="16" customFormat="1" ht="78.75" hidden="1">
      <c r="A317" s="31" t="s">
        <v>607</v>
      </c>
      <c r="B317" s="23" t="s">
        <v>171</v>
      </c>
      <c r="C317" s="23" t="s">
        <v>608</v>
      </c>
      <c r="D317" s="24" t="s">
        <v>9</v>
      </c>
      <c r="E317" s="25">
        <f>E318</f>
        <v>6900</v>
      </c>
      <c r="F317" s="25">
        <f t="shared" ref="F317:G317" si="155">F318</f>
        <v>3500</v>
      </c>
      <c r="G317" s="25">
        <f t="shared" si="155"/>
        <v>3717.7</v>
      </c>
      <c r="I317" s="32">
        <v>6900</v>
      </c>
      <c r="J317" s="32">
        <v>3500</v>
      </c>
      <c r="K317" s="32">
        <v>3717.6691099999998</v>
      </c>
      <c r="L317" s="29">
        <f t="shared" si="125"/>
        <v>0</v>
      </c>
      <c r="M317" s="29">
        <f t="shared" si="125"/>
        <v>0</v>
      </c>
      <c r="N317" s="29">
        <f t="shared" si="125"/>
        <v>-3.0889999999999418E-2</v>
      </c>
      <c r="Q317" s="112" t="s">
        <v>607</v>
      </c>
      <c r="R317" s="110" t="s">
        <v>171</v>
      </c>
      <c r="S317" s="110" t="s">
        <v>608</v>
      </c>
      <c r="T317" s="106" t="s">
        <v>9</v>
      </c>
      <c r="U317" s="111">
        <v>6900</v>
      </c>
      <c r="V317" s="111">
        <v>3500</v>
      </c>
      <c r="W317" s="111">
        <v>3717.6691099999998</v>
      </c>
      <c r="X317" s="16" t="b">
        <f t="shared" si="129"/>
        <v>1</v>
      </c>
    </row>
    <row r="318" spans="1:24" s="16" customFormat="1" ht="31.5" hidden="1">
      <c r="A318" s="31" t="s">
        <v>28</v>
      </c>
      <c r="B318" s="23" t="s">
        <v>171</v>
      </c>
      <c r="C318" s="23" t="s">
        <v>608</v>
      </c>
      <c r="D318" s="23" t="s">
        <v>29</v>
      </c>
      <c r="E318" s="25">
        <v>6900</v>
      </c>
      <c r="F318" s="25">
        <v>3500</v>
      </c>
      <c r="G318" s="25">
        <v>3717.7</v>
      </c>
      <c r="I318" s="32">
        <v>6900</v>
      </c>
      <c r="J318" s="32">
        <v>3500</v>
      </c>
      <c r="K318" s="32">
        <v>3717.6691099999998</v>
      </c>
      <c r="L318" s="29">
        <f t="shared" si="125"/>
        <v>0</v>
      </c>
      <c r="M318" s="29">
        <f t="shared" si="125"/>
        <v>0</v>
      </c>
      <c r="N318" s="29">
        <f t="shared" si="125"/>
        <v>-3.0889999999999418E-2</v>
      </c>
      <c r="Q318" s="112" t="s">
        <v>28</v>
      </c>
      <c r="R318" s="110" t="s">
        <v>171</v>
      </c>
      <c r="S318" s="110" t="s">
        <v>608</v>
      </c>
      <c r="T318" s="110" t="s">
        <v>29</v>
      </c>
      <c r="U318" s="111">
        <v>6900</v>
      </c>
      <c r="V318" s="111">
        <v>3500</v>
      </c>
      <c r="W318" s="111">
        <v>3717.6691099999998</v>
      </c>
      <c r="X318" s="16" t="b">
        <f t="shared" si="129"/>
        <v>1</v>
      </c>
    </row>
    <row r="319" spans="1:24" s="16" customFormat="1" ht="47.25" hidden="1">
      <c r="A319" s="31" t="s">
        <v>125</v>
      </c>
      <c r="B319" s="23" t="s">
        <v>171</v>
      </c>
      <c r="C319" s="23" t="s">
        <v>391</v>
      </c>
      <c r="D319" s="24" t="s">
        <v>9</v>
      </c>
      <c r="E319" s="25">
        <f>E320</f>
        <v>8500</v>
      </c>
      <c r="F319" s="25">
        <f t="shared" ref="F319:G319" si="156">F320</f>
        <v>3000</v>
      </c>
      <c r="G319" s="25">
        <f t="shared" si="156"/>
        <v>3400</v>
      </c>
      <c r="I319" s="32">
        <v>8500</v>
      </c>
      <c r="J319" s="32">
        <v>3000</v>
      </c>
      <c r="K319" s="32">
        <v>3400</v>
      </c>
      <c r="L319" s="29">
        <f t="shared" si="125"/>
        <v>0</v>
      </c>
      <c r="M319" s="29">
        <f t="shared" si="125"/>
        <v>0</v>
      </c>
      <c r="N319" s="29">
        <f t="shared" si="125"/>
        <v>0</v>
      </c>
      <c r="Q319" s="112" t="s">
        <v>125</v>
      </c>
      <c r="R319" s="110" t="s">
        <v>171</v>
      </c>
      <c r="S319" s="110" t="s">
        <v>391</v>
      </c>
      <c r="T319" s="106" t="s">
        <v>9</v>
      </c>
      <c r="U319" s="111">
        <v>8500</v>
      </c>
      <c r="V319" s="111">
        <v>3000</v>
      </c>
      <c r="W319" s="111">
        <v>3400</v>
      </c>
      <c r="X319" s="16" t="b">
        <f t="shared" si="129"/>
        <v>1</v>
      </c>
    </row>
    <row r="320" spans="1:24" s="16" customFormat="1" ht="31.5" hidden="1">
      <c r="A320" s="31" t="s">
        <v>28</v>
      </c>
      <c r="B320" s="23" t="s">
        <v>171</v>
      </c>
      <c r="C320" s="23" t="s">
        <v>391</v>
      </c>
      <c r="D320" s="23" t="s">
        <v>29</v>
      </c>
      <c r="E320" s="25">
        <v>8500</v>
      </c>
      <c r="F320" s="25">
        <v>3000</v>
      </c>
      <c r="G320" s="25">
        <v>3400</v>
      </c>
      <c r="I320" s="32">
        <v>8500</v>
      </c>
      <c r="J320" s="32">
        <v>3000</v>
      </c>
      <c r="K320" s="32">
        <v>3400</v>
      </c>
      <c r="L320" s="29">
        <f t="shared" si="125"/>
        <v>0</v>
      </c>
      <c r="M320" s="29">
        <f t="shared" si="125"/>
        <v>0</v>
      </c>
      <c r="N320" s="29">
        <f t="shared" si="125"/>
        <v>0</v>
      </c>
      <c r="Q320" s="112" t="s">
        <v>28</v>
      </c>
      <c r="R320" s="110" t="s">
        <v>171</v>
      </c>
      <c r="S320" s="110" t="s">
        <v>391</v>
      </c>
      <c r="T320" s="110" t="s">
        <v>29</v>
      </c>
      <c r="U320" s="111">
        <v>8500</v>
      </c>
      <c r="V320" s="111">
        <v>3000</v>
      </c>
      <c r="W320" s="111">
        <v>3400</v>
      </c>
      <c r="X320" s="16" t="b">
        <f t="shared" si="129"/>
        <v>1</v>
      </c>
    </row>
    <row r="321" spans="1:24" s="16" customFormat="1" ht="31.5" hidden="1">
      <c r="A321" s="22" t="s">
        <v>126</v>
      </c>
      <c r="B321" s="23" t="s">
        <v>171</v>
      </c>
      <c r="C321" s="23" t="s">
        <v>476</v>
      </c>
      <c r="D321" s="24" t="s">
        <v>9</v>
      </c>
      <c r="E321" s="25">
        <f>E322+E324</f>
        <v>8638.2000000000007</v>
      </c>
      <c r="F321" s="25">
        <f t="shared" ref="F321:G321" si="157">F322+F324</f>
        <v>12638.2</v>
      </c>
      <c r="G321" s="25">
        <f t="shared" si="157"/>
        <v>12638.2</v>
      </c>
      <c r="I321" s="32">
        <v>8638.1443999999992</v>
      </c>
      <c r="J321" s="32">
        <v>12638.144399999999</v>
      </c>
      <c r="K321" s="32">
        <v>12638.144399999999</v>
      </c>
      <c r="L321" s="29">
        <f t="shared" si="125"/>
        <v>-5.5600000001504668E-2</v>
      </c>
      <c r="M321" s="29">
        <f t="shared" si="125"/>
        <v>-5.5600000001504668E-2</v>
      </c>
      <c r="N321" s="29">
        <f t="shared" si="125"/>
        <v>-5.5600000001504668E-2</v>
      </c>
      <c r="Q321" s="109" t="s">
        <v>126</v>
      </c>
      <c r="R321" s="110" t="s">
        <v>171</v>
      </c>
      <c r="S321" s="110" t="s">
        <v>476</v>
      </c>
      <c r="T321" s="106" t="s">
        <v>9</v>
      </c>
      <c r="U321" s="111">
        <v>8638.1443999999992</v>
      </c>
      <c r="V321" s="111">
        <v>12638.144399999999</v>
      </c>
      <c r="W321" s="111">
        <v>12638.144399999999</v>
      </c>
      <c r="X321" s="16" t="b">
        <f t="shared" si="129"/>
        <v>1</v>
      </c>
    </row>
    <row r="322" spans="1:24" s="16" customFormat="1" ht="47.25" hidden="1">
      <c r="A322" s="31" t="s">
        <v>573</v>
      </c>
      <c r="B322" s="23" t="s">
        <v>171</v>
      </c>
      <c r="C322" s="23" t="s">
        <v>574</v>
      </c>
      <c r="D322" s="24" t="s">
        <v>9</v>
      </c>
      <c r="E322" s="25">
        <f>E323</f>
        <v>850</v>
      </c>
      <c r="F322" s="25">
        <f t="shared" ref="F322:G322" si="158">F323</f>
        <v>850</v>
      </c>
      <c r="G322" s="25">
        <f t="shared" si="158"/>
        <v>850</v>
      </c>
      <c r="I322" s="32">
        <v>849.99342000000001</v>
      </c>
      <c r="J322" s="32">
        <v>849.99342000000001</v>
      </c>
      <c r="K322" s="32">
        <v>849.99342000000001</v>
      </c>
      <c r="L322" s="29">
        <f t="shared" si="125"/>
        <v>-6.5799999999853753E-3</v>
      </c>
      <c r="M322" s="29">
        <f t="shared" si="125"/>
        <v>-6.5799999999853753E-3</v>
      </c>
      <c r="N322" s="29">
        <f t="shared" si="125"/>
        <v>-6.5799999999853753E-3</v>
      </c>
      <c r="Q322" s="112" t="s">
        <v>573</v>
      </c>
      <c r="R322" s="110" t="s">
        <v>171</v>
      </c>
      <c r="S322" s="110" t="s">
        <v>574</v>
      </c>
      <c r="T322" s="106" t="s">
        <v>9</v>
      </c>
      <c r="U322" s="111">
        <v>849.99342000000001</v>
      </c>
      <c r="V322" s="111">
        <v>849.99342000000001</v>
      </c>
      <c r="W322" s="111">
        <v>849.99342000000001</v>
      </c>
      <c r="X322" s="16" t="b">
        <f t="shared" si="129"/>
        <v>1</v>
      </c>
    </row>
    <row r="323" spans="1:24" s="16" customFormat="1" ht="22.5" hidden="1">
      <c r="A323" s="31" t="s">
        <v>32</v>
      </c>
      <c r="B323" s="23" t="s">
        <v>171</v>
      </c>
      <c r="C323" s="23" t="s">
        <v>574</v>
      </c>
      <c r="D323" s="23" t="s">
        <v>33</v>
      </c>
      <c r="E323" s="25">
        <v>850</v>
      </c>
      <c r="F323" s="25">
        <v>850</v>
      </c>
      <c r="G323" s="25">
        <v>850</v>
      </c>
      <c r="I323" s="32">
        <v>849.99342000000001</v>
      </c>
      <c r="J323" s="32">
        <v>849.99342000000001</v>
      </c>
      <c r="K323" s="32">
        <v>849.99342000000001</v>
      </c>
      <c r="L323" s="29">
        <f t="shared" si="125"/>
        <v>-6.5799999999853753E-3</v>
      </c>
      <c r="M323" s="29">
        <f t="shared" si="125"/>
        <v>-6.5799999999853753E-3</v>
      </c>
      <c r="N323" s="29">
        <f t="shared" si="125"/>
        <v>-6.5799999999853753E-3</v>
      </c>
      <c r="Q323" s="112" t="s">
        <v>32</v>
      </c>
      <c r="R323" s="110" t="s">
        <v>171</v>
      </c>
      <c r="S323" s="110" t="s">
        <v>574</v>
      </c>
      <c r="T323" s="110" t="s">
        <v>33</v>
      </c>
      <c r="U323" s="111">
        <v>849.99342000000001</v>
      </c>
      <c r="V323" s="111">
        <v>849.99342000000001</v>
      </c>
      <c r="W323" s="111">
        <v>849.99342000000001</v>
      </c>
      <c r="X323" s="16" t="b">
        <f t="shared" si="129"/>
        <v>1</v>
      </c>
    </row>
    <row r="324" spans="1:24" s="16" customFormat="1" ht="31.5" hidden="1">
      <c r="A324" s="31" t="s">
        <v>127</v>
      </c>
      <c r="B324" s="23" t="s">
        <v>171</v>
      </c>
      <c r="C324" s="23" t="s">
        <v>389</v>
      </c>
      <c r="D324" s="24" t="s">
        <v>9</v>
      </c>
      <c r="E324" s="25">
        <f>E325</f>
        <v>7788.2</v>
      </c>
      <c r="F324" s="25">
        <f t="shared" ref="F324:G324" si="159">F325</f>
        <v>11788.2</v>
      </c>
      <c r="G324" s="25">
        <f t="shared" si="159"/>
        <v>11788.2</v>
      </c>
      <c r="I324" s="32">
        <v>7788.1509800000003</v>
      </c>
      <c r="J324" s="32">
        <v>11788.15098</v>
      </c>
      <c r="K324" s="32">
        <v>11788.15098</v>
      </c>
      <c r="L324" s="29">
        <f t="shared" si="125"/>
        <v>-4.901999999947293E-2</v>
      </c>
      <c r="M324" s="29">
        <f t="shared" si="125"/>
        <v>-4.9020000000382424E-2</v>
      </c>
      <c r="N324" s="29">
        <f t="shared" si="125"/>
        <v>-4.9020000000382424E-2</v>
      </c>
      <c r="Q324" s="112" t="s">
        <v>127</v>
      </c>
      <c r="R324" s="110" t="s">
        <v>171</v>
      </c>
      <c r="S324" s="110" t="s">
        <v>389</v>
      </c>
      <c r="T324" s="106" t="s">
        <v>9</v>
      </c>
      <c r="U324" s="111">
        <v>7788.1509800000003</v>
      </c>
      <c r="V324" s="111">
        <v>11788.15098</v>
      </c>
      <c r="W324" s="111">
        <v>11788.15098</v>
      </c>
      <c r="X324" s="16" t="b">
        <f t="shared" si="129"/>
        <v>1</v>
      </c>
    </row>
    <row r="325" spans="1:24" s="16" customFormat="1" ht="22.5" hidden="1">
      <c r="A325" s="31" t="s">
        <v>32</v>
      </c>
      <c r="B325" s="23" t="s">
        <v>171</v>
      </c>
      <c r="C325" s="23" t="s">
        <v>389</v>
      </c>
      <c r="D325" s="23" t="s">
        <v>33</v>
      </c>
      <c r="E325" s="25">
        <v>7788.2</v>
      </c>
      <c r="F325" s="25">
        <f>11788.2</f>
        <v>11788.2</v>
      </c>
      <c r="G325" s="25">
        <f>11788.2</f>
        <v>11788.2</v>
      </c>
      <c r="I325" s="32">
        <v>7788.1509800000003</v>
      </c>
      <c r="J325" s="32">
        <v>11788.15098</v>
      </c>
      <c r="K325" s="32">
        <v>11788.15098</v>
      </c>
      <c r="L325" s="29">
        <f t="shared" ref="L325:N351" si="160">I325-E325</f>
        <v>-4.901999999947293E-2</v>
      </c>
      <c r="M325" s="29">
        <f t="shared" si="160"/>
        <v>-4.9020000000382424E-2</v>
      </c>
      <c r="N325" s="29">
        <f t="shared" si="160"/>
        <v>-4.9020000000382424E-2</v>
      </c>
      <c r="Q325" s="112" t="s">
        <v>32</v>
      </c>
      <c r="R325" s="110" t="s">
        <v>171</v>
      </c>
      <c r="S325" s="110" t="s">
        <v>389</v>
      </c>
      <c r="T325" s="110" t="s">
        <v>33</v>
      </c>
      <c r="U325" s="111">
        <v>7788.1509800000003</v>
      </c>
      <c r="V325" s="111">
        <v>11788.15098</v>
      </c>
      <c r="W325" s="111">
        <v>11788.15098</v>
      </c>
      <c r="X325" s="16" t="b">
        <f t="shared" si="129"/>
        <v>1</v>
      </c>
    </row>
    <row r="326" spans="1:24" s="16" customFormat="1" ht="31.5" hidden="1">
      <c r="A326" s="22" t="s">
        <v>477</v>
      </c>
      <c r="B326" s="23" t="s">
        <v>171</v>
      </c>
      <c r="C326" s="23" t="s">
        <v>478</v>
      </c>
      <c r="D326" s="24" t="s">
        <v>9</v>
      </c>
      <c r="E326" s="25">
        <f>E327+E330</f>
        <v>383444.80000000005</v>
      </c>
      <c r="F326" s="25">
        <f t="shared" ref="F326:G326" si="161">F327+F330</f>
        <v>383665.4</v>
      </c>
      <c r="G326" s="25">
        <f t="shared" si="161"/>
        <v>373658.1</v>
      </c>
      <c r="I326" s="32">
        <v>383444.82919999998</v>
      </c>
      <c r="J326" s="32">
        <v>383665.36047999997</v>
      </c>
      <c r="K326" s="32">
        <v>373658.14476</v>
      </c>
      <c r="L326" s="29">
        <f t="shared" si="160"/>
        <v>2.9199999931734055E-2</v>
      </c>
      <c r="M326" s="29">
        <f t="shared" si="160"/>
        <v>-3.9520000049378723E-2</v>
      </c>
      <c r="N326" s="29">
        <f t="shared" si="160"/>
        <v>4.4760000018868595E-2</v>
      </c>
      <c r="Q326" s="109" t="s">
        <v>477</v>
      </c>
      <c r="R326" s="110" t="s">
        <v>171</v>
      </c>
      <c r="S326" s="110" t="s">
        <v>478</v>
      </c>
      <c r="T326" s="106" t="s">
        <v>9</v>
      </c>
      <c r="U326" s="111">
        <v>383444.82919999998</v>
      </c>
      <c r="V326" s="111">
        <v>383665.36047999997</v>
      </c>
      <c r="W326" s="111">
        <v>373658.14476</v>
      </c>
      <c r="X326" s="16" t="b">
        <f t="shared" si="129"/>
        <v>1</v>
      </c>
    </row>
    <row r="327" spans="1:24" s="16" customFormat="1" ht="31.5" hidden="1">
      <c r="A327" s="22" t="s">
        <v>483</v>
      </c>
      <c r="B327" s="23" t="s">
        <v>171</v>
      </c>
      <c r="C327" s="23" t="s">
        <v>484</v>
      </c>
      <c r="D327" s="24" t="s">
        <v>9</v>
      </c>
      <c r="E327" s="25">
        <f>E328</f>
        <v>87727.4</v>
      </c>
      <c r="F327" s="25">
        <f t="shared" ref="F327:G328" si="162">F328</f>
        <v>93727.4</v>
      </c>
      <c r="G327" s="25">
        <f t="shared" si="162"/>
        <v>89727.4</v>
      </c>
      <c r="I327" s="32">
        <v>87727.380560000005</v>
      </c>
      <c r="J327" s="32">
        <v>93727.380560000005</v>
      </c>
      <c r="K327" s="32">
        <v>89727.380560000005</v>
      </c>
      <c r="L327" s="29">
        <f t="shared" si="160"/>
        <v>-1.9439999989117496E-2</v>
      </c>
      <c r="M327" s="29">
        <f t="shared" si="160"/>
        <v>-1.9439999989117496E-2</v>
      </c>
      <c r="N327" s="29">
        <f t="shared" si="160"/>
        <v>-1.9439999989117496E-2</v>
      </c>
      <c r="Q327" s="109" t="s">
        <v>483</v>
      </c>
      <c r="R327" s="110" t="s">
        <v>171</v>
      </c>
      <c r="S327" s="110" t="s">
        <v>484</v>
      </c>
      <c r="T327" s="106" t="s">
        <v>9</v>
      </c>
      <c r="U327" s="111">
        <v>87727.380560000005</v>
      </c>
      <c r="V327" s="111">
        <v>93727.380560000005</v>
      </c>
      <c r="W327" s="111">
        <v>89727.380560000005</v>
      </c>
      <c r="X327" s="16" t="b">
        <f t="shared" si="129"/>
        <v>1</v>
      </c>
    </row>
    <row r="328" spans="1:24" s="16" customFormat="1" ht="31.5" hidden="1">
      <c r="A328" s="31" t="s">
        <v>485</v>
      </c>
      <c r="B328" s="23" t="s">
        <v>171</v>
      </c>
      <c r="C328" s="23" t="s">
        <v>392</v>
      </c>
      <c r="D328" s="24" t="s">
        <v>9</v>
      </c>
      <c r="E328" s="25">
        <f>E329</f>
        <v>87727.4</v>
      </c>
      <c r="F328" s="25">
        <f t="shared" si="162"/>
        <v>93727.4</v>
      </c>
      <c r="G328" s="25">
        <f t="shared" si="162"/>
        <v>89727.4</v>
      </c>
      <c r="I328" s="32">
        <v>87727.380560000005</v>
      </c>
      <c r="J328" s="32">
        <v>93727.380560000005</v>
      </c>
      <c r="K328" s="32">
        <v>89727.380560000005</v>
      </c>
      <c r="L328" s="29">
        <f t="shared" si="160"/>
        <v>-1.9439999989117496E-2</v>
      </c>
      <c r="M328" s="29">
        <f t="shared" si="160"/>
        <v>-1.9439999989117496E-2</v>
      </c>
      <c r="N328" s="29">
        <f t="shared" si="160"/>
        <v>-1.9439999989117496E-2</v>
      </c>
      <c r="Q328" s="112" t="s">
        <v>485</v>
      </c>
      <c r="R328" s="110" t="s">
        <v>171</v>
      </c>
      <c r="S328" s="110" t="s">
        <v>392</v>
      </c>
      <c r="T328" s="106" t="s">
        <v>9</v>
      </c>
      <c r="U328" s="111">
        <v>87727.380560000005</v>
      </c>
      <c r="V328" s="111">
        <v>93727.380560000005</v>
      </c>
      <c r="W328" s="111">
        <v>89727.380560000005</v>
      </c>
      <c r="X328" s="16" t="b">
        <f t="shared" si="129"/>
        <v>1</v>
      </c>
    </row>
    <row r="329" spans="1:24" s="16" customFormat="1" ht="22.5" hidden="1">
      <c r="A329" s="31" t="s">
        <v>32</v>
      </c>
      <c r="B329" s="23" t="s">
        <v>171</v>
      </c>
      <c r="C329" s="23" t="s">
        <v>392</v>
      </c>
      <c r="D329" s="23" t="s">
        <v>33</v>
      </c>
      <c r="E329" s="25">
        <v>87727.4</v>
      </c>
      <c r="F329" s="25">
        <v>93727.4</v>
      </c>
      <c r="G329" s="25">
        <v>89727.4</v>
      </c>
      <c r="I329" s="32">
        <v>87727.380560000005</v>
      </c>
      <c r="J329" s="32">
        <v>93727.380560000005</v>
      </c>
      <c r="K329" s="32">
        <v>89727.380560000005</v>
      </c>
      <c r="L329" s="29">
        <f t="shared" si="160"/>
        <v>-1.9439999989117496E-2</v>
      </c>
      <c r="M329" s="29">
        <f t="shared" si="160"/>
        <v>-1.9439999989117496E-2</v>
      </c>
      <c r="N329" s="29">
        <f t="shared" si="160"/>
        <v>-1.9439999989117496E-2</v>
      </c>
      <c r="Q329" s="112" t="s">
        <v>32</v>
      </c>
      <c r="R329" s="110" t="s">
        <v>171</v>
      </c>
      <c r="S329" s="110" t="s">
        <v>392</v>
      </c>
      <c r="T329" s="110" t="s">
        <v>33</v>
      </c>
      <c r="U329" s="111">
        <v>87727.380560000005</v>
      </c>
      <c r="V329" s="111">
        <v>93727.380560000005</v>
      </c>
      <c r="W329" s="111">
        <v>89727.380560000005</v>
      </c>
      <c r="X329" s="16" t="b">
        <f t="shared" si="129"/>
        <v>1</v>
      </c>
    </row>
    <row r="330" spans="1:24" s="16" customFormat="1" ht="47.25" hidden="1">
      <c r="A330" s="22" t="s">
        <v>575</v>
      </c>
      <c r="B330" s="23" t="s">
        <v>171</v>
      </c>
      <c r="C330" s="23" t="s">
        <v>576</v>
      </c>
      <c r="D330" s="24" t="s">
        <v>9</v>
      </c>
      <c r="E330" s="25">
        <f>E331+E333</f>
        <v>295717.40000000002</v>
      </c>
      <c r="F330" s="25">
        <f t="shared" ref="F330:G330" si="163">F331+F333</f>
        <v>289938</v>
      </c>
      <c r="G330" s="25">
        <f t="shared" si="163"/>
        <v>283930.7</v>
      </c>
      <c r="I330" s="32">
        <v>295717.44864000002</v>
      </c>
      <c r="J330" s="32">
        <v>289937.97992000001</v>
      </c>
      <c r="K330" s="32">
        <v>283930.76419999998</v>
      </c>
      <c r="L330" s="29">
        <f t="shared" si="160"/>
        <v>4.8639999993611127E-2</v>
      </c>
      <c r="M330" s="29">
        <f t="shared" si="160"/>
        <v>-2.0079999987501651E-2</v>
      </c>
      <c r="N330" s="29">
        <f t="shared" si="160"/>
        <v>6.4199999964330345E-2</v>
      </c>
      <c r="Q330" s="109" t="s">
        <v>575</v>
      </c>
      <c r="R330" s="110" t="s">
        <v>171</v>
      </c>
      <c r="S330" s="110" t="s">
        <v>576</v>
      </c>
      <c r="T330" s="106" t="s">
        <v>9</v>
      </c>
      <c r="U330" s="111">
        <v>295717.44864000002</v>
      </c>
      <c r="V330" s="111">
        <v>289937.97992000001</v>
      </c>
      <c r="W330" s="111">
        <v>283930.76419999998</v>
      </c>
      <c r="X330" s="16" t="b">
        <f t="shared" ref="X330:X393" si="164">Q330=A330</f>
        <v>1</v>
      </c>
    </row>
    <row r="331" spans="1:24" s="16" customFormat="1" ht="31.5" hidden="1">
      <c r="A331" s="31" t="s">
        <v>577</v>
      </c>
      <c r="B331" s="23" t="s">
        <v>171</v>
      </c>
      <c r="C331" s="23" t="s">
        <v>578</v>
      </c>
      <c r="D331" s="24" t="s">
        <v>9</v>
      </c>
      <c r="E331" s="25">
        <f>E332</f>
        <v>292117.40000000002</v>
      </c>
      <c r="F331" s="25">
        <f t="shared" ref="F331:G331" si="165">F332</f>
        <v>286338</v>
      </c>
      <c r="G331" s="25">
        <f t="shared" si="165"/>
        <v>280330.7</v>
      </c>
      <c r="I331" s="32">
        <v>292117.44864000002</v>
      </c>
      <c r="J331" s="32">
        <v>286337.97992000001</v>
      </c>
      <c r="K331" s="32">
        <v>280330.76419999998</v>
      </c>
      <c r="L331" s="29">
        <f t="shared" si="160"/>
        <v>4.8639999993611127E-2</v>
      </c>
      <c r="M331" s="29">
        <f t="shared" si="160"/>
        <v>-2.0079999987501651E-2</v>
      </c>
      <c r="N331" s="29">
        <f t="shared" si="160"/>
        <v>6.4199999964330345E-2</v>
      </c>
      <c r="Q331" s="112" t="s">
        <v>577</v>
      </c>
      <c r="R331" s="110" t="s">
        <v>171</v>
      </c>
      <c r="S331" s="110" t="s">
        <v>578</v>
      </c>
      <c r="T331" s="106" t="s">
        <v>9</v>
      </c>
      <c r="U331" s="111">
        <v>292117.44864000002</v>
      </c>
      <c r="V331" s="111">
        <v>286337.97992000001</v>
      </c>
      <c r="W331" s="111">
        <v>280330.76419999998</v>
      </c>
      <c r="X331" s="16" t="b">
        <f t="shared" si="164"/>
        <v>1</v>
      </c>
    </row>
    <row r="332" spans="1:24" s="16" customFormat="1" ht="31.5" hidden="1">
      <c r="A332" s="31" t="s">
        <v>28</v>
      </c>
      <c r="B332" s="23" t="s">
        <v>171</v>
      </c>
      <c r="C332" s="23" t="s">
        <v>578</v>
      </c>
      <c r="D332" s="23" t="s">
        <v>29</v>
      </c>
      <c r="E332" s="25">
        <v>292117.40000000002</v>
      </c>
      <c r="F332" s="25">
        <v>286338</v>
      </c>
      <c r="G332" s="25">
        <v>280330.7</v>
      </c>
      <c r="I332" s="32">
        <v>292117.44864000002</v>
      </c>
      <c r="J332" s="32">
        <v>286337.97992000001</v>
      </c>
      <c r="K332" s="32">
        <v>280330.76419999998</v>
      </c>
      <c r="L332" s="29">
        <f t="shared" si="160"/>
        <v>4.8639999993611127E-2</v>
      </c>
      <c r="M332" s="29">
        <f t="shared" si="160"/>
        <v>-2.0079999987501651E-2</v>
      </c>
      <c r="N332" s="29">
        <f t="shared" si="160"/>
        <v>6.4199999964330345E-2</v>
      </c>
      <c r="Q332" s="112" t="s">
        <v>28</v>
      </c>
      <c r="R332" s="110" t="s">
        <v>171</v>
      </c>
      <c r="S332" s="110" t="s">
        <v>578</v>
      </c>
      <c r="T332" s="110" t="s">
        <v>29</v>
      </c>
      <c r="U332" s="111">
        <v>292117.44864000002</v>
      </c>
      <c r="V332" s="111">
        <v>286337.97992000001</v>
      </c>
      <c r="W332" s="111">
        <v>280330.76419999998</v>
      </c>
      <c r="X332" s="16" t="b">
        <f t="shared" si="164"/>
        <v>1</v>
      </c>
    </row>
    <row r="333" spans="1:24" s="16" customFormat="1" ht="31.5" hidden="1">
      <c r="A333" s="31" t="s">
        <v>577</v>
      </c>
      <c r="B333" s="23" t="s">
        <v>171</v>
      </c>
      <c r="C333" s="23" t="s">
        <v>579</v>
      </c>
      <c r="D333" s="24" t="s">
        <v>9</v>
      </c>
      <c r="E333" s="25">
        <f>E334</f>
        <v>3600</v>
      </c>
      <c r="F333" s="25">
        <f t="shared" ref="F333:G333" si="166">F334</f>
        <v>3600</v>
      </c>
      <c r="G333" s="25">
        <f t="shared" si="166"/>
        <v>3600</v>
      </c>
      <c r="I333" s="32">
        <v>3600</v>
      </c>
      <c r="J333" s="32">
        <v>3600</v>
      </c>
      <c r="K333" s="32">
        <v>3600</v>
      </c>
      <c r="L333" s="29">
        <f t="shared" si="160"/>
        <v>0</v>
      </c>
      <c r="M333" s="29">
        <f t="shared" si="160"/>
        <v>0</v>
      </c>
      <c r="N333" s="29">
        <f t="shared" si="160"/>
        <v>0</v>
      </c>
      <c r="Q333" s="112" t="s">
        <v>577</v>
      </c>
      <c r="R333" s="110" t="s">
        <v>171</v>
      </c>
      <c r="S333" s="110" t="s">
        <v>579</v>
      </c>
      <c r="T333" s="106" t="s">
        <v>9</v>
      </c>
      <c r="U333" s="111">
        <v>3600</v>
      </c>
      <c r="V333" s="111">
        <v>3600</v>
      </c>
      <c r="W333" s="111">
        <v>3600</v>
      </c>
      <c r="X333" s="16" t="b">
        <f t="shared" si="164"/>
        <v>1</v>
      </c>
    </row>
    <row r="334" spans="1:24" s="16" customFormat="1" ht="31.5" hidden="1">
      <c r="A334" s="31" t="s">
        <v>28</v>
      </c>
      <c r="B334" s="23" t="s">
        <v>171</v>
      </c>
      <c r="C334" s="23" t="s">
        <v>579</v>
      </c>
      <c r="D334" s="23" t="s">
        <v>29</v>
      </c>
      <c r="E334" s="25">
        <v>3600</v>
      </c>
      <c r="F334" s="25">
        <v>3600</v>
      </c>
      <c r="G334" s="25">
        <v>3600</v>
      </c>
      <c r="I334" s="32">
        <v>3600</v>
      </c>
      <c r="J334" s="32">
        <v>3600</v>
      </c>
      <c r="K334" s="32">
        <v>3600</v>
      </c>
      <c r="L334" s="29">
        <f t="shared" si="160"/>
        <v>0</v>
      </c>
      <c r="M334" s="29">
        <f t="shared" si="160"/>
        <v>0</v>
      </c>
      <c r="N334" s="29">
        <f t="shared" si="160"/>
        <v>0</v>
      </c>
      <c r="Q334" s="112" t="s">
        <v>28</v>
      </c>
      <c r="R334" s="110" t="s">
        <v>171</v>
      </c>
      <c r="S334" s="110" t="s">
        <v>579</v>
      </c>
      <c r="T334" s="110" t="s">
        <v>29</v>
      </c>
      <c r="U334" s="111">
        <v>3600</v>
      </c>
      <c r="V334" s="111">
        <v>3600</v>
      </c>
      <c r="W334" s="111">
        <v>3600</v>
      </c>
      <c r="X334" s="16" t="b">
        <f t="shared" si="164"/>
        <v>1</v>
      </c>
    </row>
    <row r="335" spans="1:24" s="16" customFormat="1" ht="31.5" hidden="1">
      <c r="A335" s="22" t="s">
        <v>74</v>
      </c>
      <c r="B335" s="23" t="s">
        <v>171</v>
      </c>
      <c r="C335" s="23" t="s">
        <v>486</v>
      </c>
      <c r="D335" s="24" t="s">
        <v>9</v>
      </c>
      <c r="E335" s="25">
        <f>E336+E341</f>
        <v>33679</v>
      </c>
      <c r="F335" s="25">
        <f t="shared" ref="F335:G335" si="167">F336+F341</f>
        <v>32983.800000000003</v>
      </c>
      <c r="G335" s="25">
        <f t="shared" si="167"/>
        <v>33763.800000000003</v>
      </c>
      <c r="I335" s="32">
        <v>33679.054259999997</v>
      </c>
      <c r="J335" s="32">
        <v>32983.808140000001</v>
      </c>
      <c r="K335" s="32">
        <v>33763.808140000001</v>
      </c>
      <c r="L335" s="29">
        <f t="shared" si="160"/>
        <v>5.4259999997157138E-2</v>
      </c>
      <c r="M335" s="29">
        <f t="shared" si="160"/>
        <v>8.139999998093117E-3</v>
      </c>
      <c r="N335" s="29">
        <f t="shared" si="160"/>
        <v>8.139999998093117E-3</v>
      </c>
      <c r="Q335" s="109" t="s">
        <v>74</v>
      </c>
      <c r="R335" s="110" t="s">
        <v>171</v>
      </c>
      <c r="S335" s="110" t="s">
        <v>486</v>
      </c>
      <c r="T335" s="106" t="s">
        <v>9</v>
      </c>
      <c r="U335" s="111">
        <v>33679.054259999997</v>
      </c>
      <c r="V335" s="111">
        <v>32983.808140000001</v>
      </c>
      <c r="W335" s="111">
        <v>33763.808140000001</v>
      </c>
      <c r="X335" s="16" t="b">
        <f t="shared" si="164"/>
        <v>1</v>
      </c>
    </row>
    <row r="336" spans="1:24" s="16" customFormat="1" ht="47.25" hidden="1">
      <c r="A336" s="22" t="s">
        <v>76</v>
      </c>
      <c r="B336" s="23" t="s">
        <v>171</v>
      </c>
      <c r="C336" s="23" t="s">
        <v>487</v>
      </c>
      <c r="D336" s="24" t="s">
        <v>9</v>
      </c>
      <c r="E336" s="25">
        <f>E337</f>
        <v>33604.6</v>
      </c>
      <c r="F336" s="25">
        <f t="shared" ref="F336:G336" si="168">F337</f>
        <v>32909.4</v>
      </c>
      <c r="G336" s="25">
        <f t="shared" si="168"/>
        <v>33689.4</v>
      </c>
      <c r="I336" s="32">
        <v>33604.654260000003</v>
      </c>
      <c r="J336" s="32">
        <v>32909.40814</v>
      </c>
      <c r="K336" s="32">
        <v>33689.40814</v>
      </c>
      <c r="L336" s="29">
        <f t="shared" si="160"/>
        <v>5.4260000004433095E-2</v>
      </c>
      <c r="M336" s="29">
        <f t="shared" si="160"/>
        <v>8.139999998093117E-3</v>
      </c>
      <c r="N336" s="29">
        <f t="shared" si="160"/>
        <v>8.139999998093117E-3</v>
      </c>
      <c r="Q336" s="109" t="s">
        <v>76</v>
      </c>
      <c r="R336" s="110" t="s">
        <v>171</v>
      </c>
      <c r="S336" s="110" t="s">
        <v>487</v>
      </c>
      <c r="T336" s="106" t="s">
        <v>9</v>
      </c>
      <c r="U336" s="111">
        <v>33604.654260000003</v>
      </c>
      <c r="V336" s="111">
        <v>32909.40814</v>
      </c>
      <c r="W336" s="111">
        <v>33689.40814</v>
      </c>
      <c r="X336" s="16" t="b">
        <f t="shared" si="164"/>
        <v>1</v>
      </c>
    </row>
    <row r="337" spans="1:24" s="16" customFormat="1" ht="31.5" hidden="1">
      <c r="A337" s="31" t="s">
        <v>25</v>
      </c>
      <c r="B337" s="23" t="s">
        <v>171</v>
      </c>
      <c r="C337" s="23" t="s">
        <v>393</v>
      </c>
      <c r="D337" s="24" t="s">
        <v>9</v>
      </c>
      <c r="E337" s="25">
        <f>E338+E339+E340</f>
        <v>33604.6</v>
      </c>
      <c r="F337" s="25">
        <f t="shared" ref="F337:G337" si="169">F338+F339+F340</f>
        <v>32909.4</v>
      </c>
      <c r="G337" s="25">
        <f t="shared" si="169"/>
        <v>33689.4</v>
      </c>
      <c r="I337" s="32">
        <v>33604.654260000003</v>
      </c>
      <c r="J337" s="32">
        <v>32909.40814</v>
      </c>
      <c r="K337" s="32">
        <v>33689.40814</v>
      </c>
      <c r="L337" s="29">
        <f t="shared" si="160"/>
        <v>5.4260000004433095E-2</v>
      </c>
      <c r="M337" s="29">
        <f t="shared" si="160"/>
        <v>8.139999998093117E-3</v>
      </c>
      <c r="N337" s="29">
        <f t="shared" si="160"/>
        <v>8.139999998093117E-3</v>
      </c>
      <c r="Q337" s="112" t="s">
        <v>25</v>
      </c>
      <c r="R337" s="110" t="s">
        <v>171</v>
      </c>
      <c r="S337" s="110" t="s">
        <v>393</v>
      </c>
      <c r="T337" s="106" t="s">
        <v>9</v>
      </c>
      <c r="U337" s="111">
        <v>33604.654260000003</v>
      </c>
      <c r="V337" s="111">
        <v>32909.40814</v>
      </c>
      <c r="W337" s="111">
        <v>33689.40814</v>
      </c>
      <c r="X337" s="16" t="b">
        <f t="shared" si="164"/>
        <v>1</v>
      </c>
    </row>
    <row r="338" spans="1:24" s="16" customFormat="1" ht="78.75" hidden="1">
      <c r="A338" s="31" t="s">
        <v>26</v>
      </c>
      <c r="B338" s="23" t="s">
        <v>171</v>
      </c>
      <c r="C338" s="23" t="s">
        <v>393</v>
      </c>
      <c r="D338" s="23" t="s">
        <v>27</v>
      </c>
      <c r="E338" s="25">
        <v>31281.9</v>
      </c>
      <c r="F338" s="25">
        <v>30586.7</v>
      </c>
      <c r="G338" s="25">
        <v>31366.7</v>
      </c>
      <c r="I338" s="32">
        <v>31281.917259999998</v>
      </c>
      <c r="J338" s="32">
        <v>30586.703140000001</v>
      </c>
      <c r="K338" s="32">
        <v>31366.703140000001</v>
      </c>
      <c r="L338" s="29">
        <f t="shared" si="160"/>
        <v>1.7259999996895203E-2</v>
      </c>
      <c r="M338" s="29">
        <f t="shared" si="160"/>
        <v>3.1400000007124618E-3</v>
      </c>
      <c r="N338" s="29">
        <f t="shared" si="160"/>
        <v>3.1400000007124618E-3</v>
      </c>
      <c r="Q338" s="112" t="s">
        <v>26</v>
      </c>
      <c r="R338" s="110" t="s">
        <v>171</v>
      </c>
      <c r="S338" s="110" t="s">
        <v>393</v>
      </c>
      <c r="T338" s="110" t="s">
        <v>27</v>
      </c>
      <c r="U338" s="111">
        <v>31281.917259999998</v>
      </c>
      <c r="V338" s="111">
        <v>30586.703140000001</v>
      </c>
      <c r="W338" s="111">
        <v>31366.703140000001</v>
      </c>
      <c r="X338" s="16" t="b">
        <f t="shared" si="164"/>
        <v>1</v>
      </c>
    </row>
    <row r="339" spans="1:24" s="16" customFormat="1" ht="31.5" hidden="1">
      <c r="A339" s="31" t="s">
        <v>28</v>
      </c>
      <c r="B339" s="23" t="s">
        <v>171</v>
      </c>
      <c r="C339" s="23" t="s">
        <v>393</v>
      </c>
      <c r="D339" s="23" t="s">
        <v>29</v>
      </c>
      <c r="E339" s="25">
        <v>2297.6999999999998</v>
      </c>
      <c r="F339" s="25">
        <v>2297.6999999999998</v>
      </c>
      <c r="G339" s="25">
        <v>2297.6999999999998</v>
      </c>
      <c r="I339" s="32">
        <v>2297.7370000000001</v>
      </c>
      <c r="J339" s="32">
        <v>2297.7049999999999</v>
      </c>
      <c r="K339" s="32">
        <v>2297.7049999999999</v>
      </c>
      <c r="L339" s="29">
        <f t="shared" si="160"/>
        <v>3.7000000000261934E-2</v>
      </c>
      <c r="M339" s="29">
        <f t="shared" si="160"/>
        <v>5.0000000001091394E-3</v>
      </c>
      <c r="N339" s="29">
        <f t="shared" si="160"/>
        <v>5.0000000001091394E-3</v>
      </c>
      <c r="Q339" s="112" t="s">
        <v>28</v>
      </c>
      <c r="R339" s="110" t="s">
        <v>171</v>
      </c>
      <c r="S339" s="110" t="s">
        <v>393</v>
      </c>
      <c r="T339" s="110" t="s">
        <v>29</v>
      </c>
      <c r="U339" s="111">
        <v>2297.7370000000001</v>
      </c>
      <c r="V339" s="111">
        <v>2297.7049999999999</v>
      </c>
      <c r="W339" s="111">
        <v>2297.7049999999999</v>
      </c>
      <c r="X339" s="16" t="b">
        <f t="shared" si="164"/>
        <v>1</v>
      </c>
    </row>
    <row r="340" spans="1:24" s="16" customFormat="1" ht="22.5" hidden="1">
      <c r="A340" s="31" t="s">
        <v>37</v>
      </c>
      <c r="B340" s="23" t="s">
        <v>171</v>
      </c>
      <c r="C340" s="23" t="s">
        <v>393</v>
      </c>
      <c r="D340" s="23" t="s">
        <v>38</v>
      </c>
      <c r="E340" s="25">
        <v>25</v>
      </c>
      <c r="F340" s="25">
        <v>25</v>
      </c>
      <c r="G340" s="25">
        <v>25</v>
      </c>
      <c r="I340" s="32">
        <v>25</v>
      </c>
      <c r="J340" s="32">
        <v>25</v>
      </c>
      <c r="K340" s="32">
        <v>25</v>
      </c>
      <c r="L340" s="29">
        <f t="shared" si="160"/>
        <v>0</v>
      </c>
      <c r="M340" s="29">
        <f t="shared" si="160"/>
        <v>0</v>
      </c>
      <c r="N340" s="29">
        <f t="shared" si="160"/>
        <v>0</v>
      </c>
      <c r="Q340" s="112" t="s">
        <v>37</v>
      </c>
      <c r="R340" s="110" t="s">
        <v>171</v>
      </c>
      <c r="S340" s="110" t="s">
        <v>393</v>
      </c>
      <c r="T340" s="110" t="s">
        <v>38</v>
      </c>
      <c r="U340" s="111">
        <v>25</v>
      </c>
      <c r="V340" s="111">
        <v>25</v>
      </c>
      <c r="W340" s="111">
        <v>25</v>
      </c>
      <c r="X340" s="16" t="b">
        <f t="shared" si="164"/>
        <v>1</v>
      </c>
    </row>
    <row r="341" spans="1:24" s="16" customFormat="1" ht="31.5" hidden="1">
      <c r="A341" s="22" t="s">
        <v>172</v>
      </c>
      <c r="B341" s="23" t="s">
        <v>171</v>
      </c>
      <c r="C341" s="23" t="s">
        <v>488</v>
      </c>
      <c r="D341" s="24" t="s">
        <v>9</v>
      </c>
      <c r="E341" s="25">
        <f>E342</f>
        <v>74.400000000000006</v>
      </c>
      <c r="F341" s="25">
        <f t="shared" ref="F341:G341" si="170">F342</f>
        <v>74.400000000000006</v>
      </c>
      <c r="G341" s="25">
        <f t="shared" si="170"/>
        <v>74.400000000000006</v>
      </c>
      <c r="I341" s="32">
        <v>74.400000000000006</v>
      </c>
      <c r="J341" s="32">
        <v>74.400000000000006</v>
      </c>
      <c r="K341" s="32">
        <v>74.400000000000006</v>
      </c>
      <c r="L341" s="29">
        <f t="shared" si="160"/>
        <v>0</v>
      </c>
      <c r="M341" s="29">
        <f t="shared" si="160"/>
        <v>0</v>
      </c>
      <c r="N341" s="29">
        <f t="shared" si="160"/>
        <v>0</v>
      </c>
      <c r="Q341" s="109" t="s">
        <v>172</v>
      </c>
      <c r="R341" s="110" t="s">
        <v>171</v>
      </c>
      <c r="S341" s="110" t="s">
        <v>488</v>
      </c>
      <c r="T341" s="106" t="s">
        <v>9</v>
      </c>
      <c r="U341" s="111">
        <v>74.400000000000006</v>
      </c>
      <c r="V341" s="111">
        <v>74.400000000000006</v>
      </c>
      <c r="W341" s="111">
        <v>74.400000000000006</v>
      </c>
      <c r="X341" s="16" t="b">
        <f t="shared" si="164"/>
        <v>1</v>
      </c>
    </row>
    <row r="342" spans="1:24" s="16" customFormat="1" ht="31.5" hidden="1">
      <c r="A342" s="31" t="s">
        <v>31</v>
      </c>
      <c r="B342" s="23" t="s">
        <v>171</v>
      </c>
      <c r="C342" s="23" t="s">
        <v>394</v>
      </c>
      <c r="D342" s="24" t="s">
        <v>9</v>
      </c>
      <c r="E342" s="25">
        <f>E343+E344</f>
        <v>74.400000000000006</v>
      </c>
      <c r="F342" s="25">
        <f t="shared" ref="F342:G342" si="171">F343+F344</f>
        <v>74.400000000000006</v>
      </c>
      <c r="G342" s="25">
        <f t="shared" si="171"/>
        <v>74.400000000000006</v>
      </c>
      <c r="I342" s="32">
        <v>74.400000000000006</v>
      </c>
      <c r="J342" s="32">
        <v>74.400000000000006</v>
      </c>
      <c r="K342" s="32">
        <v>74.400000000000006</v>
      </c>
      <c r="L342" s="29">
        <f t="shared" si="160"/>
        <v>0</v>
      </c>
      <c r="M342" s="29">
        <f t="shared" si="160"/>
        <v>0</v>
      </c>
      <c r="N342" s="29">
        <f t="shared" si="160"/>
        <v>0</v>
      </c>
      <c r="Q342" s="112" t="s">
        <v>31</v>
      </c>
      <c r="R342" s="110" t="s">
        <v>171</v>
      </c>
      <c r="S342" s="110" t="s">
        <v>394</v>
      </c>
      <c r="T342" s="106" t="s">
        <v>9</v>
      </c>
      <c r="U342" s="111">
        <v>74.400000000000006</v>
      </c>
      <c r="V342" s="111">
        <v>74.400000000000006</v>
      </c>
      <c r="W342" s="111">
        <v>74.400000000000006</v>
      </c>
      <c r="X342" s="16" t="b">
        <f t="shared" si="164"/>
        <v>1</v>
      </c>
    </row>
    <row r="343" spans="1:24" s="16" customFormat="1" ht="31.5" hidden="1">
      <c r="A343" s="31" t="s">
        <v>28</v>
      </c>
      <c r="B343" s="23" t="s">
        <v>171</v>
      </c>
      <c r="C343" s="23" t="s">
        <v>394</v>
      </c>
      <c r="D343" s="23" t="s">
        <v>29</v>
      </c>
      <c r="E343" s="25">
        <v>72</v>
      </c>
      <c r="F343" s="25">
        <v>72</v>
      </c>
      <c r="G343" s="25">
        <v>72</v>
      </c>
      <c r="I343" s="32">
        <v>72</v>
      </c>
      <c r="J343" s="32">
        <v>72</v>
      </c>
      <c r="K343" s="32">
        <v>72</v>
      </c>
      <c r="L343" s="29">
        <f t="shared" si="160"/>
        <v>0</v>
      </c>
      <c r="M343" s="29">
        <f t="shared" si="160"/>
        <v>0</v>
      </c>
      <c r="N343" s="29">
        <f t="shared" si="160"/>
        <v>0</v>
      </c>
      <c r="Q343" s="112" t="s">
        <v>28</v>
      </c>
      <c r="R343" s="110" t="s">
        <v>171</v>
      </c>
      <c r="S343" s="110" t="s">
        <v>394</v>
      </c>
      <c r="T343" s="110" t="s">
        <v>29</v>
      </c>
      <c r="U343" s="111">
        <v>72</v>
      </c>
      <c r="V343" s="111">
        <v>72</v>
      </c>
      <c r="W343" s="111">
        <v>72</v>
      </c>
      <c r="X343" s="16" t="b">
        <f t="shared" si="164"/>
        <v>1</v>
      </c>
    </row>
    <row r="344" spans="1:24" s="16" customFormat="1" ht="22.5" hidden="1">
      <c r="A344" s="31" t="s">
        <v>32</v>
      </c>
      <c r="B344" s="23" t="s">
        <v>171</v>
      </c>
      <c r="C344" s="23" t="s">
        <v>394</v>
      </c>
      <c r="D344" s="23" t="s">
        <v>33</v>
      </c>
      <c r="E344" s="25">
        <v>2.4</v>
      </c>
      <c r="F344" s="25">
        <v>2.4</v>
      </c>
      <c r="G344" s="25">
        <v>2.4</v>
      </c>
      <c r="I344" s="32">
        <v>2.4</v>
      </c>
      <c r="J344" s="32">
        <v>2.4</v>
      </c>
      <c r="K344" s="32">
        <v>2.4</v>
      </c>
      <c r="L344" s="29">
        <f t="shared" si="160"/>
        <v>0</v>
      </c>
      <c r="M344" s="29">
        <f t="shared" si="160"/>
        <v>0</v>
      </c>
      <c r="N344" s="29">
        <f t="shared" si="160"/>
        <v>0</v>
      </c>
      <c r="Q344" s="112" t="s">
        <v>32</v>
      </c>
      <c r="R344" s="110" t="s">
        <v>171</v>
      </c>
      <c r="S344" s="110" t="s">
        <v>394</v>
      </c>
      <c r="T344" s="110" t="s">
        <v>33</v>
      </c>
      <c r="U344" s="111">
        <v>2.4</v>
      </c>
      <c r="V344" s="111">
        <v>2.4</v>
      </c>
      <c r="W344" s="111">
        <v>2.4</v>
      </c>
      <c r="X344" s="16" t="b">
        <f t="shared" si="164"/>
        <v>1</v>
      </c>
    </row>
    <row r="345" spans="1:24" s="16" customFormat="1" ht="15.75" hidden="1">
      <c r="A345" s="22" t="s">
        <v>23</v>
      </c>
      <c r="B345" s="23" t="s">
        <v>171</v>
      </c>
      <c r="C345" s="23" t="s">
        <v>11</v>
      </c>
      <c r="D345" s="24" t="s">
        <v>9</v>
      </c>
      <c r="E345" s="25">
        <f>E346+E348</f>
        <v>248</v>
      </c>
      <c r="F345" s="25">
        <f t="shared" ref="F345:G345" si="172">F346+F348</f>
        <v>248</v>
      </c>
      <c r="G345" s="25">
        <f t="shared" si="172"/>
        <v>248</v>
      </c>
      <c r="I345" s="32">
        <v>248</v>
      </c>
      <c r="J345" s="32">
        <v>248</v>
      </c>
      <c r="K345" s="32">
        <v>248</v>
      </c>
      <c r="L345" s="29">
        <f t="shared" si="160"/>
        <v>0</v>
      </c>
      <c r="M345" s="29">
        <f t="shared" si="160"/>
        <v>0</v>
      </c>
      <c r="N345" s="29">
        <f t="shared" si="160"/>
        <v>0</v>
      </c>
      <c r="Q345" s="109" t="s">
        <v>23</v>
      </c>
      <c r="R345" s="110" t="s">
        <v>171</v>
      </c>
      <c r="S345" s="110" t="s">
        <v>11</v>
      </c>
      <c r="T345" s="106" t="s">
        <v>9</v>
      </c>
      <c r="U345" s="111">
        <v>248</v>
      </c>
      <c r="V345" s="111">
        <v>248</v>
      </c>
      <c r="W345" s="111">
        <v>248</v>
      </c>
      <c r="X345" s="16" t="b">
        <f t="shared" si="164"/>
        <v>1</v>
      </c>
    </row>
    <row r="346" spans="1:24" s="16" customFormat="1" ht="31.5" hidden="1">
      <c r="A346" s="31" t="s">
        <v>345</v>
      </c>
      <c r="B346" s="23" t="s">
        <v>171</v>
      </c>
      <c r="C346" s="23" t="s">
        <v>347</v>
      </c>
      <c r="D346" s="24" t="s">
        <v>9</v>
      </c>
      <c r="E346" s="25">
        <f>E347</f>
        <v>48</v>
      </c>
      <c r="F346" s="25">
        <f t="shared" ref="F346:G346" si="173">F347</f>
        <v>48</v>
      </c>
      <c r="G346" s="25">
        <f t="shared" si="173"/>
        <v>48</v>
      </c>
      <c r="I346" s="32">
        <v>48</v>
      </c>
      <c r="J346" s="32">
        <v>48</v>
      </c>
      <c r="K346" s="32">
        <v>48</v>
      </c>
      <c r="L346" s="29">
        <f t="shared" si="160"/>
        <v>0</v>
      </c>
      <c r="M346" s="29">
        <f t="shared" si="160"/>
        <v>0</v>
      </c>
      <c r="N346" s="29">
        <f t="shared" si="160"/>
        <v>0</v>
      </c>
      <c r="Q346" s="112" t="s">
        <v>345</v>
      </c>
      <c r="R346" s="110" t="s">
        <v>171</v>
      </c>
      <c r="S346" s="110" t="s">
        <v>347</v>
      </c>
      <c r="T346" s="106" t="s">
        <v>9</v>
      </c>
      <c r="U346" s="111">
        <v>48</v>
      </c>
      <c r="V346" s="111">
        <v>48</v>
      </c>
      <c r="W346" s="111">
        <v>48</v>
      </c>
      <c r="X346" s="16" t="b">
        <f t="shared" si="164"/>
        <v>1</v>
      </c>
    </row>
    <row r="347" spans="1:24" s="16" customFormat="1" ht="31.5" hidden="1">
      <c r="A347" s="31" t="s">
        <v>28</v>
      </c>
      <c r="B347" s="23" t="s">
        <v>171</v>
      </c>
      <c r="C347" s="23" t="s">
        <v>347</v>
      </c>
      <c r="D347" s="23" t="s">
        <v>29</v>
      </c>
      <c r="E347" s="25">
        <v>48</v>
      </c>
      <c r="F347" s="25">
        <v>48</v>
      </c>
      <c r="G347" s="25">
        <v>48</v>
      </c>
      <c r="I347" s="32">
        <v>48</v>
      </c>
      <c r="J347" s="32">
        <v>48</v>
      </c>
      <c r="K347" s="32">
        <v>48</v>
      </c>
      <c r="L347" s="29">
        <f t="shared" si="160"/>
        <v>0</v>
      </c>
      <c r="M347" s="29">
        <f t="shared" si="160"/>
        <v>0</v>
      </c>
      <c r="N347" s="29">
        <f t="shared" si="160"/>
        <v>0</v>
      </c>
      <c r="Q347" s="112" t="s">
        <v>28</v>
      </c>
      <c r="R347" s="110" t="s">
        <v>171</v>
      </c>
      <c r="S347" s="110" t="s">
        <v>347</v>
      </c>
      <c r="T347" s="110" t="s">
        <v>29</v>
      </c>
      <c r="U347" s="111">
        <v>48</v>
      </c>
      <c r="V347" s="111">
        <v>48</v>
      </c>
      <c r="W347" s="111">
        <v>48</v>
      </c>
      <c r="X347" s="16" t="b">
        <f t="shared" si="164"/>
        <v>1</v>
      </c>
    </row>
    <row r="348" spans="1:24" s="16" customFormat="1" ht="31.5" hidden="1">
      <c r="A348" s="31" t="s">
        <v>99</v>
      </c>
      <c r="B348" s="23" t="s">
        <v>171</v>
      </c>
      <c r="C348" s="23" t="s">
        <v>368</v>
      </c>
      <c r="D348" s="24" t="s">
        <v>9</v>
      </c>
      <c r="E348" s="25">
        <f>E349</f>
        <v>200</v>
      </c>
      <c r="F348" s="25">
        <f t="shared" ref="F348:G348" si="174">F349</f>
        <v>200</v>
      </c>
      <c r="G348" s="25">
        <f t="shared" si="174"/>
        <v>200</v>
      </c>
      <c r="I348" s="32">
        <v>200</v>
      </c>
      <c r="J348" s="32">
        <v>200</v>
      </c>
      <c r="K348" s="32">
        <v>200</v>
      </c>
      <c r="L348" s="29">
        <f t="shared" si="160"/>
        <v>0</v>
      </c>
      <c r="M348" s="29">
        <f t="shared" si="160"/>
        <v>0</v>
      </c>
      <c r="N348" s="29">
        <f t="shared" si="160"/>
        <v>0</v>
      </c>
      <c r="Q348" s="112" t="s">
        <v>99</v>
      </c>
      <c r="R348" s="110" t="s">
        <v>171</v>
      </c>
      <c r="S348" s="110" t="s">
        <v>368</v>
      </c>
      <c r="T348" s="106" t="s">
        <v>9</v>
      </c>
      <c r="U348" s="111">
        <v>200</v>
      </c>
      <c r="V348" s="111">
        <v>200</v>
      </c>
      <c r="W348" s="111">
        <v>200</v>
      </c>
      <c r="X348" s="16" t="b">
        <f t="shared" si="164"/>
        <v>1</v>
      </c>
    </row>
    <row r="349" spans="1:24" s="16" customFormat="1" ht="15.75" hidden="1">
      <c r="A349" s="31" t="s">
        <v>32</v>
      </c>
      <c r="B349" s="23" t="s">
        <v>171</v>
      </c>
      <c r="C349" s="23" t="s">
        <v>368</v>
      </c>
      <c r="D349" s="23" t="s">
        <v>33</v>
      </c>
      <c r="E349" s="25">
        <v>200</v>
      </c>
      <c r="F349" s="25">
        <v>200</v>
      </c>
      <c r="G349" s="25">
        <v>200</v>
      </c>
      <c r="I349" s="32">
        <v>200</v>
      </c>
      <c r="J349" s="32">
        <v>200</v>
      </c>
      <c r="K349" s="32">
        <v>200</v>
      </c>
      <c r="L349" s="29">
        <f t="shared" si="160"/>
        <v>0</v>
      </c>
      <c r="M349" s="29">
        <f t="shared" si="160"/>
        <v>0</v>
      </c>
      <c r="N349" s="29">
        <f t="shared" si="160"/>
        <v>0</v>
      </c>
      <c r="Q349" s="112" t="s">
        <v>32</v>
      </c>
      <c r="R349" s="110" t="s">
        <v>171</v>
      </c>
      <c r="S349" s="110" t="s">
        <v>368</v>
      </c>
      <c r="T349" s="110" t="s">
        <v>33</v>
      </c>
      <c r="U349" s="111">
        <v>200</v>
      </c>
      <c r="V349" s="111">
        <v>200</v>
      </c>
      <c r="W349" s="111">
        <v>200</v>
      </c>
      <c r="X349" s="16" t="b">
        <f t="shared" si="164"/>
        <v>1</v>
      </c>
    </row>
    <row r="350" spans="1:24" s="16" customFormat="1" ht="78.75">
      <c r="A350" s="26" t="s">
        <v>173</v>
      </c>
      <c r="B350" s="24" t="s">
        <v>174</v>
      </c>
      <c r="C350" s="27" t="s">
        <v>9</v>
      </c>
      <c r="D350" s="27" t="s">
        <v>9</v>
      </c>
      <c r="E350" s="15">
        <f>E351+E356+E361+E379+E384+E392+E401+E406</f>
        <v>179425</v>
      </c>
      <c r="F350" s="15">
        <f>F351+F356+F361+F379+F384+F392+F401+F406</f>
        <v>240239.6</v>
      </c>
      <c r="G350" s="15">
        <f t="shared" ref="G350" si="175">G351+G356+G361+G379+G384+G392+G401+G406</f>
        <v>231184.09999999998</v>
      </c>
      <c r="I350" s="28">
        <v>179425</v>
      </c>
      <c r="J350" s="28">
        <v>240239.6</v>
      </c>
      <c r="K350" s="28">
        <v>231184.1</v>
      </c>
      <c r="L350" s="29">
        <f t="shared" si="160"/>
        <v>0</v>
      </c>
      <c r="M350" s="29">
        <f t="shared" si="160"/>
        <v>0</v>
      </c>
      <c r="N350" s="29">
        <f t="shared" si="160"/>
        <v>0</v>
      </c>
      <c r="Q350" s="105" t="s">
        <v>173</v>
      </c>
      <c r="R350" s="106" t="s">
        <v>174</v>
      </c>
      <c r="S350" s="107" t="s">
        <v>9</v>
      </c>
      <c r="T350" s="107" t="s">
        <v>9</v>
      </c>
      <c r="U350" s="108">
        <v>179425</v>
      </c>
      <c r="V350" s="108">
        <v>240239.6</v>
      </c>
      <c r="W350" s="108">
        <v>231184.1</v>
      </c>
      <c r="X350" s="16" t="b">
        <f t="shared" si="164"/>
        <v>1</v>
      </c>
    </row>
    <row r="351" spans="1:24" s="16" customFormat="1" ht="15.75" hidden="1">
      <c r="A351" s="22" t="s">
        <v>175</v>
      </c>
      <c r="B351" s="23" t="s">
        <v>174</v>
      </c>
      <c r="C351" s="23" t="s">
        <v>13</v>
      </c>
      <c r="D351" s="24" t="s">
        <v>9</v>
      </c>
      <c r="E351" s="25">
        <f>E352</f>
        <v>3654</v>
      </c>
      <c r="F351" s="25">
        <f t="shared" ref="F351:G354" si="176">F352</f>
        <v>0</v>
      </c>
      <c r="G351" s="25">
        <f t="shared" si="176"/>
        <v>0</v>
      </c>
      <c r="I351" s="32">
        <v>3654</v>
      </c>
      <c r="J351" s="32">
        <v>0</v>
      </c>
      <c r="K351" s="32">
        <v>0</v>
      </c>
      <c r="L351" s="29">
        <f t="shared" si="160"/>
        <v>0</v>
      </c>
      <c r="M351" s="29">
        <f t="shared" si="160"/>
        <v>0</v>
      </c>
      <c r="N351" s="29">
        <f t="shared" si="160"/>
        <v>0</v>
      </c>
      <c r="Q351" s="109" t="s">
        <v>175</v>
      </c>
      <c r="R351" s="110" t="s">
        <v>174</v>
      </c>
      <c r="S351" s="110" t="s">
        <v>13</v>
      </c>
      <c r="T351" s="106" t="s">
        <v>9</v>
      </c>
      <c r="U351" s="111">
        <v>3654</v>
      </c>
      <c r="V351" s="111" t="s">
        <v>9</v>
      </c>
      <c r="W351" s="111" t="s">
        <v>9</v>
      </c>
      <c r="X351" s="16" t="b">
        <f t="shared" si="164"/>
        <v>1</v>
      </c>
    </row>
    <row r="352" spans="1:24" s="16" customFormat="1" ht="31.5" hidden="1">
      <c r="A352" s="22" t="s">
        <v>236</v>
      </c>
      <c r="B352" s="23" t="s">
        <v>174</v>
      </c>
      <c r="C352" s="23" t="s">
        <v>237</v>
      </c>
      <c r="D352" s="24" t="s">
        <v>9</v>
      </c>
      <c r="E352" s="25">
        <f>E353</f>
        <v>3654</v>
      </c>
      <c r="F352" s="25">
        <f t="shared" si="176"/>
        <v>0</v>
      </c>
      <c r="G352" s="25">
        <f t="shared" si="176"/>
        <v>0</v>
      </c>
      <c r="I352" s="32">
        <v>3654</v>
      </c>
      <c r="J352" s="32">
        <v>0</v>
      </c>
      <c r="K352" s="32">
        <v>0</v>
      </c>
      <c r="L352" s="29">
        <f t="shared" ref="L352:N414" si="177">I352-E352</f>
        <v>0</v>
      </c>
      <c r="M352" s="29">
        <f t="shared" si="177"/>
        <v>0</v>
      </c>
      <c r="N352" s="29">
        <f t="shared" si="177"/>
        <v>0</v>
      </c>
      <c r="Q352" s="109" t="s">
        <v>236</v>
      </c>
      <c r="R352" s="110" t="s">
        <v>174</v>
      </c>
      <c r="S352" s="110" t="s">
        <v>237</v>
      </c>
      <c r="T352" s="106" t="s">
        <v>9</v>
      </c>
      <c r="U352" s="111">
        <v>3654</v>
      </c>
      <c r="V352" s="111" t="s">
        <v>9</v>
      </c>
      <c r="W352" s="111" t="s">
        <v>9</v>
      </c>
      <c r="X352" s="16" t="b">
        <f t="shared" si="164"/>
        <v>1</v>
      </c>
    </row>
    <row r="353" spans="1:24" s="16" customFormat="1" ht="47.25" hidden="1">
      <c r="A353" s="22" t="s">
        <v>580</v>
      </c>
      <c r="B353" s="23" t="s">
        <v>174</v>
      </c>
      <c r="C353" s="23" t="s">
        <v>238</v>
      </c>
      <c r="D353" s="24" t="s">
        <v>9</v>
      </c>
      <c r="E353" s="25">
        <f>E354</f>
        <v>3654</v>
      </c>
      <c r="F353" s="25">
        <f t="shared" si="176"/>
        <v>0</v>
      </c>
      <c r="G353" s="25">
        <f t="shared" si="176"/>
        <v>0</v>
      </c>
      <c r="I353" s="32">
        <v>3654</v>
      </c>
      <c r="J353" s="32">
        <v>0</v>
      </c>
      <c r="K353" s="32">
        <v>0</v>
      </c>
      <c r="L353" s="29">
        <f t="shared" si="177"/>
        <v>0</v>
      </c>
      <c r="M353" s="29">
        <f t="shared" si="177"/>
        <v>0</v>
      </c>
      <c r="N353" s="29">
        <f t="shared" si="177"/>
        <v>0</v>
      </c>
      <c r="Q353" s="109" t="s">
        <v>580</v>
      </c>
      <c r="R353" s="110" t="s">
        <v>174</v>
      </c>
      <c r="S353" s="110" t="s">
        <v>238</v>
      </c>
      <c r="T353" s="106" t="s">
        <v>9</v>
      </c>
      <c r="U353" s="111">
        <v>3654</v>
      </c>
      <c r="V353" s="111" t="s">
        <v>9</v>
      </c>
      <c r="W353" s="111" t="s">
        <v>9</v>
      </c>
      <c r="X353" s="16" t="b">
        <f t="shared" si="164"/>
        <v>1</v>
      </c>
    </row>
    <row r="354" spans="1:24" s="16" customFormat="1" ht="31.5" hidden="1">
      <c r="A354" s="31" t="s">
        <v>581</v>
      </c>
      <c r="B354" s="23" t="s">
        <v>174</v>
      </c>
      <c r="C354" s="23" t="s">
        <v>395</v>
      </c>
      <c r="D354" s="24" t="s">
        <v>9</v>
      </c>
      <c r="E354" s="25">
        <f>E355</f>
        <v>3654</v>
      </c>
      <c r="F354" s="25">
        <f t="shared" si="176"/>
        <v>0</v>
      </c>
      <c r="G354" s="25">
        <f t="shared" si="176"/>
        <v>0</v>
      </c>
      <c r="I354" s="32">
        <v>3654</v>
      </c>
      <c r="J354" s="32">
        <v>0</v>
      </c>
      <c r="K354" s="32">
        <v>0</v>
      </c>
      <c r="L354" s="29">
        <f t="shared" si="177"/>
        <v>0</v>
      </c>
      <c r="M354" s="29">
        <f t="shared" si="177"/>
        <v>0</v>
      </c>
      <c r="N354" s="29">
        <f t="shared" si="177"/>
        <v>0</v>
      </c>
      <c r="Q354" s="112" t="s">
        <v>581</v>
      </c>
      <c r="R354" s="110" t="s">
        <v>174</v>
      </c>
      <c r="S354" s="110" t="s">
        <v>395</v>
      </c>
      <c r="T354" s="106" t="s">
        <v>9</v>
      </c>
      <c r="U354" s="111">
        <v>3654</v>
      </c>
      <c r="V354" s="111" t="s">
        <v>9</v>
      </c>
      <c r="W354" s="111" t="s">
        <v>9</v>
      </c>
      <c r="X354" s="16" t="b">
        <f t="shared" si="164"/>
        <v>1</v>
      </c>
    </row>
    <row r="355" spans="1:24" s="16" customFormat="1" ht="31.5" hidden="1">
      <c r="A355" s="31" t="s">
        <v>119</v>
      </c>
      <c r="B355" s="23" t="s">
        <v>174</v>
      </c>
      <c r="C355" s="23" t="s">
        <v>395</v>
      </c>
      <c r="D355" s="23" t="s">
        <v>120</v>
      </c>
      <c r="E355" s="25">
        <v>3654</v>
      </c>
      <c r="F355" s="25">
        <v>0</v>
      </c>
      <c r="G355" s="25">
        <v>0</v>
      </c>
      <c r="I355" s="32">
        <v>3654</v>
      </c>
      <c r="J355" s="32">
        <v>0</v>
      </c>
      <c r="K355" s="32">
        <v>0</v>
      </c>
      <c r="L355" s="29">
        <f t="shared" si="177"/>
        <v>0</v>
      </c>
      <c r="M355" s="29">
        <f t="shared" si="177"/>
        <v>0</v>
      </c>
      <c r="N355" s="29">
        <f t="shared" si="177"/>
        <v>0</v>
      </c>
      <c r="Q355" s="112" t="s">
        <v>119</v>
      </c>
      <c r="R355" s="110" t="s">
        <v>174</v>
      </c>
      <c r="S355" s="110" t="s">
        <v>395</v>
      </c>
      <c r="T355" s="110" t="s">
        <v>120</v>
      </c>
      <c r="U355" s="111">
        <v>3654</v>
      </c>
      <c r="V355" s="111" t="s">
        <v>9</v>
      </c>
      <c r="W355" s="111" t="s">
        <v>9</v>
      </c>
      <c r="X355" s="16" t="b">
        <f t="shared" si="164"/>
        <v>1</v>
      </c>
    </row>
    <row r="356" spans="1:24" s="16" customFormat="1" ht="31.5" hidden="1">
      <c r="A356" s="22" t="s">
        <v>43</v>
      </c>
      <c r="B356" s="23" t="s">
        <v>174</v>
      </c>
      <c r="C356" s="23" t="s">
        <v>10</v>
      </c>
      <c r="D356" s="24" t="s">
        <v>9</v>
      </c>
      <c r="E356" s="25">
        <f>E357</f>
        <v>0</v>
      </c>
      <c r="F356" s="25">
        <f t="shared" ref="F356:G359" si="178">F357</f>
        <v>2100</v>
      </c>
      <c r="G356" s="25">
        <f t="shared" si="178"/>
        <v>2900</v>
      </c>
      <c r="I356" s="32">
        <v>0</v>
      </c>
      <c r="J356" s="32">
        <v>2100</v>
      </c>
      <c r="K356" s="32">
        <v>2900</v>
      </c>
      <c r="L356" s="29">
        <f t="shared" si="177"/>
        <v>0</v>
      </c>
      <c r="M356" s="29">
        <f t="shared" si="177"/>
        <v>0</v>
      </c>
      <c r="N356" s="29">
        <f t="shared" si="177"/>
        <v>0</v>
      </c>
      <c r="Q356" s="109" t="s">
        <v>43</v>
      </c>
      <c r="R356" s="110" t="s">
        <v>174</v>
      </c>
      <c r="S356" s="110" t="s">
        <v>10</v>
      </c>
      <c r="T356" s="106" t="s">
        <v>9</v>
      </c>
      <c r="U356" s="111" t="s">
        <v>9</v>
      </c>
      <c r="V356" s="111">
        <v>2100</v>
      </c>
      <c r="W356" s="111">
        <v>2900</v>
      </c>
      <c r="X356" s="16" t="b">
        <f t="shared" si="164"/>
        <v>1</v>
      </c>
    </row>
    <row r="357" spans="1:24" s="16" customFormat="1" ht="31.5" hidden="1">
      <c r="A357" s="22" t="s">
        <v>44</v>
      </c>
      <c r="B357" s="23" t="s">
        <v>174</v>
      </c>
      <c r="C357" s="23" t="s">
        <v>45</v>
      </c>
      <c r="D357" s="24" t="s">
        <v>9</v>
      </c>
      <c r="E357" s="25">
        <f>E358</f>
        <v>0</v>
      </c>
      <c r="F357" s="25">
        <f t="shared" si="178"/>
        <v>2100</v>
      </c>
      <c r="G357" s="25">
        <f t="shared" si="178"/>
        <v>2900</v>
      </c>
      <c r="I357" s="32">
        <v>0</v>
      </c>
      <c r="J357" s="32">
        <v>2100</v>
      </c>
      <c r="K357" s="32">
        <v>2900</v>
      </c>
      <c r="L357" s="29">
        <f t="shared" si="177"/>
        <v>0</v>
      </c>
      <c r="M357" s="29">
        <f t="shared" si="177"/>
        <v>0</v>
      </c>
      <c r="N357" s="29">
        <f t="shared" si="177"/>
        <v>0</v>
      </c>
      <c r="Q357" s="109" t="s">
        <v>44</v>
      </c>
      <c r="R357" s="110" t="s">
        <v>174</v>
      </c>
      <c r="S357" s="110" t="s">
        <v>45</v>
      </c>
      <c r="T357" s="106" t="s">
        <v>9</v>
      </c>
      <c r="U357" s="111" t="s">
        <v>9</v>
      </c>
      <c r="V357" s="111">
        <v>2100</v>
      </c>
      <c r="W357" s="111">
        <v>2900</v>
      </c>
      <c r="X357" s="16" t="b">
        <f t="shared" si="164"/>
        <v>1</v>
      </c>
    </row>
    <row r="358" spans="1:24" s="16" customFormat="1" ht="31.5" hidden="1">
      <c r="A358" s="22" t="s">
        <v>178</v>
      </c>
      <c r="B358" s="23" t="s">
        <v>174</v>
      </c>
      <c r="C358" s="23" t="s">
        <v>179</v>
      </c>
      <c r="D358" s="24" t="s">
        <v>9</v>
      </c>
      <c r="E358" s="25">
        <f>E359</f>
        <v>0</v>
      </c>
      <c r="F358" s="25">
        <f t="shared" si="178"/>
        <v>2100</v>
      </c>
      <c r="G358" s="25">
        <f t="shared" si="178"/>
        <v>2900</v>
      </c>
      <c r="I358" s="32">
        <v>0</v>
      </c>
      <c r="J358" s="32">
        <v>2100</v>
      </c>
      <c r="K358" s="32">
        <v>2900</v>
      </c>
      <c r="L358" s="29">
        <f t="shared" si="177"/>
        <v>0</v>
      </c>
      <c r="M358" s="29">
        <f t="shared" si="177"/>
        <v>0</v>
      </c>
      <c r="N358" s="29">
        <f t="shared" si="177"/>
        <v>0</v>
      </c>
      <c r="Q358" s="109" t="s">
        <v>178</v>
      </c>
      <c r="R358" s="110" t="s">
        <v>174</v>
      </c>
      <c r="S358" s="110" t="s">
        <v>179</v>
      </c>
      <c r="T358" s="106" t="s">
        <v>9</v>
      </c>
      <c r="U358" s="111" t="s">
        <v>9</v>
      </c>
      <c r="V358" s="111">
        <v>2100</v>
      </c>
      <c r="W358" s="111">
        <v>2900</v>
      </c>
      <c r="X358" s="16" t="b">
        <f t="shared" si="164"/>
        <v>1</v>
      </c>
    </row>
    <row r="359" spans="1:24" s="16" customFormat="1" ht="22.5" hidden="1">
      <c r="A359" s="31" t="s">
        <v>180</v>
      </c>
      <c r="B359" s="23" t="s">
        <v>174</v>
      </c>
      <c r="C359" s="23" t="s">
        <v>396</v>
      </c>
      <c r="D359" s="24" t="s">
        <v>9</v>
      </c>
      <c r="E359" s="25">
        <f>E360</f>
        <v>0</v>
      </c>
      <c r="F359" s="25">
        <f t="shared" si="178"/>
        <v>2100</v>
      </c>
      <c r="G359" s="25">
        <f t="shared" si="178"/>
        <v>2900</v>
      </c>
      <c r="I359" s="32">
        <v>0</v>
      </c>
      <c r="J359" s="32">
        <v>2100</v>
      </c>
      <c r="K359" s="32">
        <v>2900</v>
      </c>
      <c r="L359" s="29">
        <f t="shared" si="177"/>
        <v>0</v>
      </c>
      <c r="M359" s="29">
        <f t="shared" si="177"/>
        <v>0</v>
      </c>
      <c r="N359" s="29">
        <f t="shared" si="177"/>
        <v>0</v>
      </c>
      <c r="Q359" s="112" t="s">
        <v>180</v>
      </c>
      <c r="R359" s="110" t="s">
        <v>174</v>
      </c>
      <c r="S359" s="110" t="s">
        <v>396</v>
      </c>
      <c r="T359" s="106" t="s">
        <v>9</v>
      </c>
      <c r="U359" s="111" t="s">
        <v>9</v>
      </c>
      <c r="V359" s="111">
        <v>2100</v>
      </c>
      <c r="W359" s="111">
        <v>2900</v>
      </c>
      <c r="X359" s="16" t="b">
        <f t="shared" si="164"/>
        <v>1</v>
      </c>
    </row>
    <row r="360" spans="1:24" s="16" customFormat="1" ht="31.5" hidden="1">
      <c r="A360" s="31" t="s">
        <v>119</v>
      </c>
      <c r="B360" s="23" t="s">
        <v>174</v>
      </c>
      <c r="C360" s="23" t="s">
        <v>396</v>
      </c>
      <c r="D360" s="23" t="s">
        <v>120</v>
      </c>
      <c r="E360" s="25">
        <v>0</v>
      </c>
      <c r="F360" s="25">
        <v>2100</v>
      </c>
      <c r="G360" s="25">
        <v>2900</v>
      </c>
      <c r="I360" s="32">
        <v>0</v>
      </c>
      <c r="J360" s="32">
        <v>2100</v>
      </c>
      <c r="K360" s="32">
        <v>2900</v>
      </c>
      <c r="L360" s="29">
        <f t="shared" si="177"/>
        <v>0</v>
      </c>
      <c r="M360" s="29">
        <f t="shared" si="177"/>
        <v>0</v>
      </c>
      <c r="N360" s="29">
        <f t="shared" si="177"/>
        <v>0</v>
      </c>
      <c r="Q360" s="112" t="s">
        <v>119</v>
      </c>
      <c r="R360" s="110" t="s">
        <v>174</v>
      </c>
      <c r="S360" s="110" t="s">
        <v>396</v>
      </c>
      <c r="T360" s="110" t="s">
        <v>120</v>
      </c>
      <c r="U360" s="111" t="s">
        <v>9</v>
      </c>
      <c r="V360" s="111">
        <v>2100</v>
      </c>
      <c r="W360" s="111">
        <v>2900</v>
      </c>
      <c r="X360" s="16" t="b">
        <f t="shared" si="164"/>
        <v>1</v>
      </c>
    </row>
    <row r="361" spans="1:24" s="16" customFormat="1" ht="31.5" hidden="1">
      <c r="A361" s="22" t="s">
        <v>108</v>
      </c>
      <c r="B361" s="23" t="s">
        <v>174</v>
      </c>
      <c r="C361" s="23" t="s">
        <v>16</v>
      </c>
      <c r="D361" s="24" t="s">
        <v>9</v>
      </c>
      <c r="E361" s="25">
        <f>E362+E366+E370</f>
        <v>80790.5</v>
      </c>
      <c r="F361" s="25">
        <f>F362+F366+F370</f>
        <v>80795.199999999997</v>
      </c>
      <c r="G361" s="25">
        <f t="shared" ref="G361" si="179">G362+G366+G370</f>
        <v>80881.099999999991</v>
      </c>
      <c r="I361" s="32">
        <v>80790.5</v>
      </c>
      <c r="J361" s="32">
        <v>80795.210999999996</v>
      </c>
      <c r="K361" s="32">
        <v>80881.100000000006</v>
      </c>
      <c r="L361" s="29">
        <f t="shared" si="177"/>
        <v>0</v>
      </c>
      <c r="M361" s="29">
        <f t="shared" si="177"/>
        <v>1.0999999998603016E-2</v>
      </c>
      <c r="N361" s="29">
        <f t="shared" si="177"/>
        <v>0</v>
      </c>
      <c r="Q361" s="109" t="s">
        <v>108</v>
      </c>
      <c r="R361" s="110" t="s">
        <v>174</v>
      </c>
      <c r="S361" s="110" t="s">
        <v>16</v>
      </c>
      <c r="T361" s="106" t="s">
        <v>9</v>
      </c>
      <c r="U361" s="111">
        <v>80790.5</v>
      </c>
      <c r="V361" s="111">
        <v>80795.210999999996</v>
      </c>
      <c r="W361" s="111">
        <v>80881.100000000006</v>
      </c>
      <c r="X361" s="16" t="b">
        <f t="shared" si="164"/>
        <v>1</v>
      </c>
    </row>
    <row r="362" spans="1:24" s="16" customFormat="1" ht="31.5" hidden="1">
      <c r="A362" s="22" t="s">
        <v>183</v>
      </c>
      <c r="B362" s="23" t="s">
        <v>174</v>
      </c>
      <c r="C362" s="23" t="s">
        <v>184</v>
      </c>
      <c r="D362" s="24" t="s">
        <v>9</v>
      </c>
      <c r="E362" s="25">
        <f>E363</f>
        <v>1647.6</v>
      </c>
      <c r="F362" s="25">
        <f t="shared" ref="F362:G364" si="180">F363</f>
        <v>1732.8</v>
      </c>
      <c r="G362" s="25">
        <f t="shared" si="180"/>
        <v>1818.7</v>
      </c>
      <c r="I362" s="32">
        <v>1647.6088099999999</v>
      </c>
      <c r="J362" s="32">
        <v>1732.83905</v>
      </c>
      <c r="K362" s="32">
        <v>1818.7280499999999</v>
      </c>
      <c r="L362" s="29">
        <f t="shared" si="177"/>
        <v>8.8100000000395084E-3</v>
      </c>
      <c r="M362" s="29">
        <f t="shared" si="177"/>
        <v>3.9050000000088403E-2</v>
      </c>
      <c r="N362" s="29">
        <f t="shared" si="177"/>
        <v>2.8049999999893771E-2</v>
      </c>
      <c r="Q362" s="109" t="s">
        <v>183</v>
      </c>
      <c r="R362" s="110" t="s">
        <v>174</v>
      </c>
      <c r="S362" s="110" t="s">
        <v>184</v>
      </c>
      <c r="T362" s="106" t="s">
        <v>9</v>
      </c>
      <c r="U362" s="111">
        <v>1647.6088099999999</v>
      </c>
      <c r="V362" s="111">
        <v>1732.83905</v>
      </c>
      <c r="W362" s="111">
        <v>1818.7280499999999</v>
      </c>
      <c r="X362" s="16" t="b">
        <f t="shared" si="164"/>
        <v>1</v>
      </c>
    </row>
    <row r="363" spans="1:24" s="16" customFormat="1" ht="31.5" hidden="1">
      <c r="A363" s="22" t="s">
        <v>185</v>
      </c>
      <c r="B363" s="23" t="s">
        <v>174</v>
      </c>
      <c r="C363" s="23" t="s">
        <v>186</v>
      </c>
      <c r="D363" s="24" t="s">
        <v>9</v>
      </c>
      <c r="E363" s="25">
        <f>E364</f>
        <v>1647.6</v>
      </c>
      <c r="F363" s="25">
        <f t="shared" si="180"/>
        <v>1732.8</v>
      </c>
      <c r="G363" s="25">
        <f t="shared" si="180"/>
        <v>1818.7</v>
      </c>
      <c r="I363" s="32">
        <v>1647.6088099999999</v>
      </c>
      <c r="J363" s="32">
        <v>1732.83905</v>
      </c>
      <c r="K363" s="32">
        <v>1818.7280499999999</v>
      </c>
      <c r="L363" s="29">
        <f t="shared" si="177"/>
        <v>8.8100000000395084E-3</v>
      </c>
      <c r="M363" s="29">
        <f t="shared" si="177"/>
        <v>3.9050000000088403E-2</v>
      </c>
      <c r="N363" s="29">
        <f t="shared" si="177"/>
        <v>2.8049999999893771E-2</v>
      </c>
      <c r="Q363" s="109" t="s">
        <v>185</v>
      </c>
      <c r="R363" s="110" t="s">
        <v>174</v>
      </c>
      <c r="S363" s="110" t="s">
        <v>186</v>
      </c>
      <c r="T363" s="106" t="s">
        <v>9</v>
      </c>
      <c r="U363" s="111">
        <v>1647.6088099999999</v>
      </c>
      <c r="V363" s="111">
        <v>1732.83905</v>
      </c>
      <c r="W363" s="111">
        <v>1818.7280499999999</v>
      </c>
      <c r="X363" s="16" t="b">
        <f t="shared" si="164"/>
        <v>1</v>
      </c>
    </row>
    <row r="364" spans="1:24" s="16" customFormat="1" ht="22.5" hidden="1">
      <c r="A364" s="31" t="s">
        <v>187</v>
      </c>
      <c r="B364" s="23" t="s">
        <v>174</v>
      </c>
      <c r="C364" s="23" t="s">
        <v>399</v>
      </c>
      <c r="D364" s="24" t="s">
        <v>9</v>
      </c>
      <c r="E364" s="25">
        <f>E365</f>
        <v>1647.6</v>
      </c>
      <c r="F364" s="25">
        <f t="shared" si="180"/>
        <v>1732.8</v>
      </c>
      <c r="G364" s="25">
        <f t="shared" si="180"/>
        <v>1818.7</v>
      </c>
      <c r="I364" s="32">
        <v>1647.6088099999999</v>
      </c>
      <c r="J364" s="32">
        <v>1732.83905</v>
      </c>
      <c r="K364" s="32">
        <v>1818.7280499999999</v>
      </c>
      <c r="L364" s="29">
        <f t="shared" si="177"/>
        <v>8.8100000000395084E-3</v>
      </c>
      <c r="M364" s="29">
        <f t="shared" si="177"/>
        <v>3.9050000000088403E-2</v>
      </c>
      <c r="N364" s="29">
        <f t="shared" si="177"/>
        <v>2.8049999999893771E-2</v>
      </c>
      <c r="Q364" s="112" t="s">
        <v>187</v>
      </c>
      <c r="R364" s="110" t="s">
        <v>174</v>
      </c>
      <c r="S364" s="110" t="s">
        <v>399</v>
      </c>
      <c r="T364" s="106" t="s">
        <v>9</v>
      </c>
      <c r="U364" s="111">
        <v>1647.6088099999999</v>
      </c>
      <c r="V364" s="111">
        <v>1732.83905</v>
      </c>
      <c r="W364" s="111">
        <v>1818.7280499999999</v>
      </c>
      <c r="X364" s="16" t="b">
        <f t="shared" si="164"/>
        <v>1</v>
      </c>
    </row>
    <row r="365" spans="1:24" s="16" customFormat="1" ht="31.5" hidden="1">
      <c r="A365" s="31" t="s">
        <v>28</v>
      </c>
      <c r="B365" s="23" t="s">
        <v>174</v>
      </c>
      <c r="C365" s="23" t="s">
        <v>399</v>
      </c>
      <c r="D365" s="23" t="s">
        <v>29</v>
      </c>
      <c r="E365" s="25">
        <v>1647.6</v>
      </c>
      <c r="F365" s="25">
        <v>1732.8</v>
      </c>
      <c r="G365" s="25">
        <v>1818.7</v>
      </c>
      <c r="I365" s="32">
        <v>1647.6088099999999</v>
      </c>
      <c r="J365" s="32">
        <v>1732.83905</v>
      </c>
      <c r="K365" s="32">
        <v>1818.7280499999999</v>
      </c>
      <c r="L365" s="29">
        <f t="shared" si="177"/>
        <v>8.8100000000395084E-3</v>
      </c>
      <c r="M365" s="29">
        <f t="shared" si="177"/>
        <v>3.9050000000088403E-2</v>
      </c>
      <c r="N365" s="29">
        <f t="shared" si="177"/>
        <v>2.8049999999893771E-2</v>
      </c>
      <c r="Q365" s="112" t="s">
        <v>28</v>
      </c>
      <c r="R365" s="110" t="s">
        <v>174</v>
      </c>
      <c r="S365" s="110" t="s">
        <v>399</v>
      </c>
      <c r="T365" s="110" t="s">
        <v>29</v>
      </c>
      <c r="U365" s="111">
        <v>1647.6088099999999</v>
      </c>
      <c r="V365" s="111">
        <v>1732.83905</v>
      </c>
      <c r="W365" s="111">
        <v>1818.7280499999999</v>
      </c>
      <c r="X365" s="16" t="b">
        <f t="shared" si="164"/>
        <v>1</v>
      </c>
    </row>
    <row r="366" spans="1:24" s="16" customFormat="1" ht="31.5" hidden="1">
      <c r="A366" s="22" t="s">
        <v>109</v>
      </c>
      <c r="B366" s="23" t="s">
        <v>174</v>
      </c>
      <c r="C366" s="23" t="s">
        <v>110</v>
      </c>
      <c r="D366" s="24" t="s">
        <v>9</v>
      </c>
      <c r="E366" s="25">
        <f>E367</f>
        <v>2250</v>
      </c>
      <c r="F366" s="25">
        <f t="shared" ref="F366:G368" si="181">F367</f>
        <v>2000</v>
      </c>
      <c r="G366" s="25">
        <f t="shared" si="181"/>
        <v>2000</v>
      </c>
      <c r="I366" s="32">
        <v>2250</v>
      </c>
      <c r="J366" s="32">
        <v>2000</v>
      </c>
      <c r="K366" s="32">
        <v>2000</v>
      </c>
      <c r="L366" s="29">
        <f t="shared" si="177"/>
        <v>0</v>
      </c>
      <c r="M366" s="29">
        <f t="shared" si="177"/>
        <v>0</v>
      </c>
      <c r="N366" s="29">
        <f t="shared" si="177"/>
        <v>0</v>
      </c>
      <c r="Q366" s="109" t="s">
        <v>109</v>
      </c>
      <c r="R366" s="110" t="s">
        <v>174</v>
      </c>
      <c r="S366" s="110" t="s">
        <v>110</v>
      </c>
      <c r="T366" s="106" t="s">
        <v>9</v>
      </c>
      <c r="U366" s="111">
        <v>2250</v>
      </c>
      <c r="V366" s="111">
        <v>2000</v>
      </c>
      <c r="W366" s="111">
        <v>2000</v>
      </c>
      <c r="X366" s="16" t="b">
        <f t="shared" si="164"/>
        <v>1</v>
      </c>
    </row>
    <row r="367" spans="1:24" s="16" customFormat="1" ht="47.25" hidden="1">
      <c r="A367" s="22" t="s">
        <v>111</v>
      </c>
      <c r="B367" s="23" t="s">
        <v>174</v>
      </c>
      <c r="C367" s="23" t="s">
        <v>112</v>
      </c>
      <c r="D367" s="24" t="s">
        <v>9</v>
      </c>
      <c r="E367" s="25">
        <f>E368</f>
        <v>2250</v>
      </c>
      <c r="F367" s="25">
        <f t="shared" si="181"/>
        <v>2000</v>
      </c>
      <c r="G367" s="25">
        <f t="shared" si="181"/>
        <v>2000</v>
      </c>
      <c r="I367" s="32">
        <v>2250</v>
      </c>
      <c r="J367" s="32">
        <v>2000</v>
      </c>
      <c r="K367" s="32">
        <v>2000</v>
      </c>
      <c r="L367" s="29">
        <f t="shared" si="177"/>
        <v>0</v>
      </c>
      <c r="M367" s="29">
        <f t="shared" si="177"/>
        <v>0</v>
      </c>
      <c r="N367" s="29">
        <f t="shared" si="177"/>
        <v>0</v>
      </c>
      <c r="Q367" s="109" t="s">
        <v>111</v>
      </c>
      <c r="R367" s="110" t="s">
        <v>174</v>
      </c>
      <c r="S367" s="110" t="s">
        <v>112</v>
      </c>
      <c r="T367" s="106" t="s">
        <v>9</v>
      </c>
      <c r="U367" s="111">
        <v>2250</v>
      </c>
      <c r="V367" s="111">
        <v>2000</v>
      </c>
      <c r="W367" s="111">
        <v>2000</v>
      </c>
      <c r="X367" s="16" t="b">
        <f t="shared" si="164"/>
        <v>1</v>
      </c>
    </row>
    <row r="368" spans="1:24" s="16" customFormat="1" ht="31.5" hidden="1">
      <c r="A368" s="31" t="s">
        <v>113</v>
      </c>
      <c r="B368" s="23" t="s">
        <v>174</v>
      </c>
      <c r="C368" s="23" t="s">
        <v>372</v>
      </c>
      <c r="D368" s="24" t="s">
        <v>9</v>
      </c>
      <c r="E368" s="25">
        <f>E369</f>
        <v>2250</v>
      </c>
      <c r="F368" s="25">
        <f t="shared" si="181"/>
        <v>2000</v>
      </c>
      <c r="G368" s="25">
        <f t="shared" si="181"/>
        <v>2000</v>
      </c>
      <c r="I368" s="32">
        <v>2250</v>
      </c>
      <c r="J368" s="32">
        <v>2000</v>
      </c>
      <c r="K368" s="32">
        <v>2000</v>
      </c>
      <c r="L368" s="29">
        <f t="shared" si="177"/>
        <v>0</v>
      </c>
      <c r="M368" s="29">
        <f t="shared" si="177"/>
        <v>0</v>
      </c>
      <c r="N368" s="29">
        <f t="shared" si="177"/>
        <v>0</v>
      </c>
      <c r="Q368" s="112" t="s">
        <v>113</v>
      </c>
      <c r="R368" s="110" t="s">
        <v>174</v>
      </c>
      <c r="S368" s="110" t="s">
        <v>372</v>
      </c>
      <c r="T368" s="106" t="s">
        <v>9</v>
      </c>
      <c r="U368" s="111">
        <v>2250</v>
      </c>
      <c r="V368" s="111">
        <v>2000</v>
      </c>
      <c r="W368" s="111">
        <v>2000</v>
      </c>
      <c r="X368" s="16" t="b">
        <f t="shared" si="164"/>
        <v>1</v>
      </c>
    </row>
    <row r="369" spans="1:24" s="16" customFormat="1" ht="31.5" hidden="1">
      <c r="A369" s="31" t="s">
        <v>28</v>
      </c>
      <c r="B369" s="23" t="s">
        <v>174</v>
      </c>
      <c r="C369" s="23" t="s">
        <v>372</v>
      </c>
      <c r="D369" s="23" t="s">
        <v>29</v>
      </c>
      <c r="E369" s="25">
        <v>2250</v>
      </c>
      <c r="F369" s="25">
        <v>2000</v>
      </c>
      <c r="G369" s="25">
        <v>2000</v>
      </c>
      <c r="I369" s="32">
        <v>2250</v>
      </c>
      <c r="J369" s="32">
        <v>2000</v>
      </c>
      <c r="K369" s="32">
        <v>2000</v>
      </c>
      <c r="L369" s="29">
        <f t="shared" si="177"/>
        <v>0</v>
      </c>
      <c r="M369" s="29">
        <f t="shared" si="177"/>
        <v>0</v>
      </c>
      <c r="N369" s="29">
        <f t="shared" si="177"/>
        <v>0</v>
      </c>
      <c r="Q369" s="112" t="s">
        <v>28</v>
      </c>
      <c r="R369" s="110" t="s">
        <v>174</v>
      </c>
      <c r="S369" s="110" t="s">
        <v>372</v>
      </c>
      <c r="T369" s="110" t="s">
        <v>29</v>
      </c>
      <c r="U369" s="111">
        <v>2250</v>
      </c>
      <c r="V369" s="111">
        <v>2000</v>
      </c>
      <c r="W369" s="111">
        <v>2000</v>
      </c>
      <c r="X369" s="16" t="b">
        <f t="shared" si="164"/>
        <v>1</v>
      </c>
    </row>
    <row r="370" spans="1:24" s="16" customFormat="1" ht="31.5" hidden="1">
      <c r="A370" s="22" t="s">
        <v>74</v>
      </c>
      <c r="B370" s="23" t="s">
        <v>174</v>
      </c>
      <c r="C370" s="23" t="s">
        <v>188</v>
      </c>
      <c r="D370" s="24" t="s">
        <v>9</v>
      </c>
      <c r="E370" s="25">
        <f>E371+E374</f>
        <v>76892.899999999994</v>
      </c>
      <c r="F370" s="25">
        <f>F371+F374</f>
        <v>77062.399999999994</v>
      </c>
      <c r="G370" s="25">
        <f t="shared" ref="G370" si="182">G371+G374</f>
        <v>77062.399999999994</v>
      </c>
      <c r="I370" s="32">
        <v>76892.891189999995</v>
      </c>
      <c r="J370" s="32">
        <v>77062.371950000001</v>
      </c>
      <c r="K370" s="32">
        <v>77062.371950000001</v>
      </c>
      <c r="L370" s="29">
        <f t="shared" si="177"/>
        <v>-8.8099999993573874E-3</v>
      </c>
      <c r="M370" s="29">
        <f t="shared" si="177"/>
        <v>-2.8049999993527308E-2</v>
      </c>
      <c r="N370" s="29">
        <f t="shared" si="177"/>
        <v>-2.8049999993527308E-2</v>
      </c>
      <c r="Q370" s="109" t="s">
        <v>74</v>
      </c>
      <c r="R370" s="110" t="s">
        <v>174</v>
      </c>
      <c r="S370" s="110" t="s">
        <v>188</v>
      </c>
      <c r="T370" s="106" t="s">
        <v>9</v>
      </c>
      <c r="U370" s="111">
        <v>76892.891189999995</v>
      </c>
      <c r="V370" s="111">
        <v>77062.371950000001</v>
      </c>
      <c r="W370" s="111">
        <v>77062.371950000001</v>
      </c>
      <c r="X370" s="16" t="b">
        <f t="shared" si="164"/>
        <v>1</v>
      </c>
    </row>
    <row r="371" spans="1:24" s="16" customFormat="1" ht="47.25" hidden="1">
      <c r="A371" s="22" t="s">
        <v>55</v>
      </c>
      <c r="B371" s="23" t="s">
        <v>174</v>
      </c>
      <c r="C371" s="23" t="s">
        <v>189</v>
      </c>
      <c r="D371" s="24" t="s">
        <v>9</v>
      </c>
      <c r="E371" s="25">
        <f>E372</f>
        <v>27240.5</v>
      </c>
      <c r="F371" s="25">
        <f t="shared" ref="F371:G372" si="183">F372</f>
        <v>27444.799999999999</v>
      </c>
      <c r="G371" s="25">
        <f t="shared" si="183"/>
        <v>27444.799999999999</v>
      </c>
      <c r="I371" s="32">
        <v>27240.52231</v>
      </c>
      <c r="J371" s="32">
        <v>27444.743170000002</v>
      </c>
      <c r="K371" s="32">
        <v>27444.743170000002</v>
      </c>
      <c r="L371" s="29">
        <f t="shared" si="177"/>
        <v>2.231000000028871E-2</v>
      </c>
      <c r="M371" s="29">
        <f t="shared" si="177"/>
        <v>-5.6829999997717096E-2</v>
      </c>
      <c r="N371" s="29">
        <f t="shared" si="177"/>
        <v>-5.6829999997717096E-2</v>
      </c>
      <c r="Q371" s="109" t="s">
        <v>55</v>
      </c>
      <c r="R371" s="110" t="s">
        <v>174</v>
      </c>
      <c r="S371" s="110" t="s">
        <v>189</v>
      </c>
      <c r="T371" s="106" t="s">
        <v>9</v>
      </c>
      <c r="U371" s="111">
        <v>27240.52231</v>
      </c>
      <c r="V371" s="111">
        <v>27444.743170000002</v>
      </c>
      <c r="W371" s="111">
        <v>27444.743170000002</v>
      </c>
      <c r="X371" s="16" t="b">
        <f t="shared" si="164"/>
        <v>1</v>
      </c>
    </row>
    <row r="372" spans="1:24" s="16" customFormat="1" ht="31.5" hidden="1">
      <c r="A372" s="31" t="s">
        <v>57</v>
      </c>
      <c r="B372" s="23" t="s">
        <v>174</v>
      </c>
      <c r="C372" s="23" t="s">
        <v>400</v>
      </c>
      <c r="D372" s="24" t="s">
        <v>9</v>
      </c>
      <c r="E372" s="25">
        <f>E373</f>
        <v>27240.5</v>
      </c>
      <c r="F372" s="25">
        <f t="shared" si="183"/>
        <v>27444.799999999999</v>
      </c>
      <c r="G372" s="25">
        <f t="shared" si="183"/>
        <v>27444.799999999999</v>
      </c>
      <c r="I372" s="32">
        <v>27240.52231</v>
      </c>
      <c r="J372" s="32">
        <v>27444.743170000002</v>
      </c>
      <c r="K372" s="32">
        <v>27444.743170000002</v>
      </c>
      <c r="L372" s="29">
        <f t="shared" si="177"/>
        <v>2.231000000028871E-2</v>
      </c>
      <c r="M372" s="29">
        <f t="shared" si="177"/>
        <v>-5.6829999997717096E-2</v>
      </c>
      <c r="N372" s="29">
        <f t="shared" si="177"/>
        <v>-5.6829999997717096E-2</v>
      </c>
      <c r="Q372" s="112" t="s">
        <v>57</v>
      </c>
      <c r="R372" s="110" t="s">
        <v>174</v>
      </c>
      <c r="S372" s="110" t="s">
        <v>400</v>
      </c>
      <c r="T372" s="106" t="s">
        <v>9</v>
      </c>
      <c r="U372" s="111">
        <v>27240.52231</v>
      </c>
      <c r="V372" s="111">
        <v>27444.743170000002</v>
      </c>
      <c r="W372" s="111">
        <v>27444.743170000002</v>
      </c>
      <c r="X372" s="16" t="b">
        <f t="shared" si="164"/>
        <v>1</v>
      </c>
    </row>
    <row r="373" spans="1:24" s="16" customFormat="1" ht="31.5" hidden="1">
      <c r="A373" s="31" t="s">
        <v>58</v>
      </c>
      <c r="B373" s="23" t="s">
        <v>174</v>
      </c>
      <c r="C373" s="23" t="s">
        <v>400</v>
      </c>
      <c r="D373" s="23" t="s">
        <v>59</v>
      </c>
      <c r="E373" s="25">
        <v>27240.5</v>
      </c>
      <c r="F373" s="25">
        <v>27444.799999999999</v>
      </c>
      <c r="G373" s="25">
        <v>27444.799999999999</v>
      </c>
      <c r="I373" s="32">
        <v>27240.52231</v>
      </c>
      <c r="J373" s="32">
        <v>27444.743170000002</v>
      </c>
      <c r="K373" s="32">
        <v>27444.743170000002</v>
      </c>
      <c r="L373" s="29">
        <f t="shared" si="177"/>
        <v>2.231000000028871E-2</v>
      </c>
      <c r="M373" s="29">
        <f t="shared" si="177"/>
        <v>-5.6829999997717096E-2</v>
      </c>
      <c r="N373" s="29">
        <f t="shared" si="177"/>
        <v>-5.6829999997717096E-2</v>
      </c>
      <c r="Q373" s="112" t="s">
        <v>58</v>
      </c>
      <c r="R373" s="110" t="s">
        <v>174</v>
      </c>
      <c r="S373" s="110" t="s">
        <v>400</v>
      </c>
      <c r="T373" s="110" t="s">
        <v>59</v>
      </c>
      <c r="U373" s="111">
        <v>27240.52231</v>
      </c>
      <c r="V373" s="111">
        <v>27444.743170000002</v>
      </c>
      <c r="W373" s="111">
        <v>27444.743170000002</v>
      </c>
      <c r="X373" s="16" t="b">
        <f t="shared" si="164"/>
        <v>1</v>
      </c>
    </row>
    <row r="374" spans="1:24" s="16" customFormat="1" ht="47.25" hidden="1">
      <c r="A374" s="22" t="s">
        <v>76</v>
      </c>
      <c r="B374" s="23" t="s">
        <v>174</v>
      </c>
      <c r="C374" s="23" t="s">
        <v>190</v>
      </c>
      <c r="D374" s="24" t="s">
        <v>9</v>
      </c>
      <c r="E374" s="25">
        <f>E375</f>
        <v>49652.4</v>
      </c>
      <c r="F374" s="25">
        <f t="shared" ref="F374:G374" si="184">F375</f>
        <v>49617.599999999999</v>
      </c>
      <c r="G374" s="25">
        <f t="shared" si="184"/>
        <v>49617.599999999999</v>
      </c>
      <c r="I374" s="32">
        <v>49652.368880000002</v>
      </c>
      <c r="J374" s="32">
        <v>49617.628779999999</v>
      </c>
      <c r="K374" s="32">
        <v>49617.628779999999</v>
      </c>
      <c r="L374" s="29">
        <f t="shared" si="177"/>
        <v>-3.1119999999646097E-2</v>
      </c>
      <c r="M374" s="29">
        <f t="shared" si="177"/>
        <v>2.8780000000551809E-2</v>
      </c>
      <c r="N374" s="29">
        <f t="shared" si="177"/>
        <v>2.8780000000551809E-2</v>
      </c>
      <c r="Q374" s="109" t="s">
        <v>76</v>
      </c>
      <c r="R374" s="110" t="s">
        <v>174</v>
      </c>
      <c r="S374" s="110" t="s">
        <v>190</v>
      </c>
      <c r="T374" s="106" t="s">
        <v>9</v>
      </c>
      <c r="U374" s="111">
        <v>49652.368880000002</v>
      </c>
      <c r="V374" s="111">
        <v>49617.628779999999</v>
      </c>
      <c r="W374" s="111">
        <v>49617.628779999999</v>
      </c>
      <c r="X374" s="16" t="b">
        <f t="shared" si="164"/>
        <v>1</v>
      </c>
    </row>
    <row r="375" spans="1:24" s="16" customFormat="1" ht="31.5" hidden="1">
      <c r="A375" s="31" t="s">
        <v>25</v>
      </c>
      <c r="B375" s="23" t="s">
        <v>174</v>
      </c>
      <c r="C375" s="23" t="s">
        <v>401</v>
      </c>
      <c r="D375" s="24" t="s">
        <v>9</v>
      </c>
      <c r="E375" s="25">
        <f>E376+E377+E378</f>
        <v>49652.4</v>
      </c>
      <c r="F375" s="25">
        <f t="shared" ref="F375:G375" si="185">F376+F377+F378</f>
        <v>49617.599999999999</v>
      </c>
      <c r="G375" s="25">
        <f t="shared" si="185"/>
        <v>49617.599999999999</v>
      </c>
      <c r="I375" s="32">
        <v>49652.368880000002</v>
      </c>
      <c r="J375" s="32">
        <v>49617.628779999999</v>
      </c>
      <c r="K375" s="32">
        <v>49617.628779999999</v>
      </c>
      <c r="L375" s="29">
        <f t="shared" si="177"/>
        <v>-3.1119999999646097E-2</v>
      </c>
      <c r="M375" s="29">
        <f t="shared" si="177"/>
        <v>2.8780000000551809E-2</v>
      </c>
      <c r="N375" s="29">
        <f t="shared" si="177"/>
        <v>2.8780000000551809E-2</v>
      </c>
      <c r="Q375" s="112" t="s">
        <v>25</v>
      </c>
      <c r="R375" s="110" t="s">
        <v>174</v>
      </c>
      <c r="S375" s="110" t="s">
        <v>401</v>
      </c>
      <c r="T375" s="106" t="s">
        <v>9</v>
      </c>
      <c r="U375" s="111">
        <v>49652.368880000002</v>
      </c>
      <c r="V375" s="111">
        <v>49617.628779999999</v>
      </c>
      <c r="W375" s="111">
        <v>49617.628779999999</v>
      </c>
      <c r="X375" s="16" t="b">
        <f t="shared" si="164"/>
        <v>1</v>
      </c>
    </row>
    <row r="376" spans="1:24" s="16" customFormat="1" ht="78.75" hidden="1">
      <c r="A376" s="31" t="s">
        <v>26</v>
      </c>
      <c r="B376" s="23" t="s">
        <v>174</v>
      </c>
      <c r="C376" s="23" t="s">
        <v>401</v>
      </c>
      <c r="D376" s="23" t="s">
        <v>27</v>
      </c>
      <c r="E376" s="25">
        <v>48240.4</v>
      </c>
      <c r="F376" s="25">
        <v>48205.599999999999</v>
      </c>
      <c r="G376" s="25">
        <v>48205.599999999999</v>
      </c>
      <c r="I376" s="32">
        <v>48240.368880000002</v>
      </c>
      <c r="J376" s="32">
        <v>48205.628779999999</v>
      </c>
      <c r="K376" s="32">
        <v>48205.628779999999</v>
      </c>
      <c r="L376" s="29">
        <f t="shared" si="177"/>
        <v>-3.1119999999646097E-2</v>
      </c>
      <c r="M376" s="29">
        <f t="shared" si="177"/>
        <v>2.8780000000551809E-2</v>
      </c>
      <c r="N376" s="29">
        <f t="shared" si="177"/>
        <v>2.8780000000551809E-2</v>
      </c>
      <c r="Q376" s="112" t="s">
        <v>26</v>
      </c>
      <c r="R376" s="110" t="s">
        <v>174</v>
      </c>
      <c r="S376" s="110" t="s">
        <v>401</v>
      </c>
      <c r="T376" s="110" t="s">
        <v>27</v>
      </c>
      <c r="U376" s="111">
        <v>48240.368880000002</v>
      </c>
      <c r="V376" s="111">
        <v>48205.628779999999</v>
      </c>
      <c r="W376" s="111">
        <v>48205.628779999999</v>
      </c>
      <c r="X376" s="16" t="b">
        <f t="shared" si="164"/>
        <v>1</v>
      </c>
    </row>
    <row r="377" spans="1:24" s="16" customFormat="1" ht="31.5" hidden="1">
      <c r="A377" s="31" t="s">
        <v>28</v>
      </c>
      <c r="B377" s="23" t="s">
        <v>174</v>
      </c>
      <c r="C377" s="23" t="s">
        <v>401</v>
      </c>
      <c r="D377" s="23" t="s">
        <v>29</v>
      </c>
      <c r="E377" s="25">
        <v>1402</v>
      </c>
      <c r="F377" s="25">
        <v>1402</v>
      </c>
      <c r="G377" s="25">
        <v>1402</v>
      </c>
      <c r="I377" s="32">
        <v>1402</v>
      </c>
      <c r="J377" s="32">
        <v>1402</v>
      </c>
      <c r="K377" s="32">
        <v>1402</v>
      </c>
      <c r="L377" s="29">
        <f t="shared" si="177"/>
        <v>0</v>
      </c>
      <c r="M377" s="29">
        <f t="shared" si="177"/>
        <v>0</v>
      </c>
      <c r="N377" s="29">
        <f t="shared" si="177"/>
        <v>0</v>
      </c>
      <c r="Q377" s="112" t="s">
        <v>28</v>
      </c>
      <c r="R377" s="110" t="s">
        <v>174</v>
      </c>
      <c r="S377" s="110" t="s">
        <v>401</v>
      </c>
      <c r="T377" s="110" t="s">
        <v>29</v>
      </c>
      <c r="U377" s="111">
        <v>1402</v>
      </c>
      <c r="V377" s="111">
        <v>1402</v>
      </c>
      <c r="W377" s="111">
        <v>1402</v>
      </c>
      <c r="X377" s="16" t="b">
        <f t="shared" si="164"/>
        <v>1</v>
      </c>
    </row>
    <row r="378" spans="1:24" s="16" customFormat="1" ht="22.5" hidden="1">
      <c r="A378" s="31" t="s">
        <v>32</v>
      </c>
      <c r="B378" s="23" t="s">
        <v>174</v>
      </c>
      <c r="C378" s="23" t="s">
        <v>401</v>
      </c>
      <c r="D378" s="23" t="s">
        <v>33</v>
      </c>
      <c r="E378" s="25">
        <v>10</v>
      </c>
      <c r="F378" s="25">
        <v>10</v>
      </c>
      <c r="G378" s="25">
        <v>10</v>
      </c>
      <c r="I378" s="32">
        <v>10</v>
      </c>
      <c r="J378" s="32">
        <v>10</v>
      </c>
      <c r="K378" s="32">
        <v>10</v>
      </c>
      <c r="L378" s="29">
        <f t="shared" si="177"/>
        <v>0</v>
      </c>
      <c r="M378" s="29">
        <f t="shared" si="177"/>
        <v>0</v>
      </c>
      <c r="N378" s="29">
        <f t="shared" si="177"/>
        <v>0</v>
      </c>
      <c r="Q378" s="112" t="s">
        <v>32</v>
      </c>
      <c r="R378" s="110" t="s">
        <v>174</v>
      </c>
      <c r="S378" s="110" t="s">
        <v>401</v>
      </c>
      <c r="T378" s="110" t="s">
        <v>33</v>
      </c>
      <c r="U378" s="111">
        <v>10</v>
      </c>
      <c r="V378" s="111">
        <v>10</v>
      </c>
      <c r="W378" s="111">
        <v>10</v>
      </c>
      <c r="X378" s="16" t="b">
        <f t="shared" si="164"/>
        <v>1</v>
      </c>
    </row>
    <row r="379" spans="1:24" s="16" customFormat="1" ht="31.5" hidden="1">
      <c r="A379" s="22" t="s">
        <v>191</v>
      </c>
      <c r="B379" s="23" t="s">
        <v>174</v>
      </c>
      <c r="C379" s="23" t="s">
        <v>19</v>
      </c>
      <c r="D379" s="24" t="s">
        <v>9</v>
      </c>
      <c r="E379" s="25">
        <f>E380</f>
        <v>9800</v>
      </c>
      <c r="F379" s="25">
        <f t="shared" ref="F379:G382" si="186">F380</f>
        <v>2000</v>
      </c>
      <c r="G379" s="25">
        <f t="shared" si="186"/>
        <v>2000</v>
      </c>
      <c r="I379" s="32">
        <v>9800</v>
      </c>
      <c r="J379" s="32">
        <v>2000</v>
      </c>
      <c r="K379" s="32">
        <v>2000</v>
      </c>
      <c r="L379" s="29">
        <f t="shared" si="177"/>
        <v>0</v>
      </c>
      <c r="M379" s="29">
        <f t="shared" si="177"/>
        <v>0</v>
      </c>
      <c r="N379" s="29">
        <f t="shared" si="177"/>
        <v>0</v>
      </c>
      <c r="Q379" s="109" t="s">
        <v>191</v>
      </c>
      <c r="R379" s="110" t="s">
        <v>174</v>
      </c>
      <c r="S379" s="110" t="s">
        <v>19</v>
      </c>
      <c r="T379" s="106" t="s">
        <v>9</v>
      </c>
      <c r="U379" s="111">
        <v>9800</v>
      </c>
      <c r="V379" s="111">
        <v>2000</v>
      </c>
      <c r="W379" s="111">
        <v>2000</v>
      </c>
      <c r="X379" s="16" t="b">
        <f t="shared" si="164"/>
        <v>1</v>
      </c>
    </row>
    <row r="380" spans="1:24" s="16" customFormat="1" ht="15.75" hidden="1">
      <c r="A380" s="22" t="s">
        <v>192</v>
      </c>
      <c r="B380" s="23" t="s">
        <v>174</v>
      </c>
      <c r="C380" s="23" t="s">
        <v>193</v>
      </c>
      <c r="D380" s="24" t="s">
        <v>9</v>
      </c>
      <c r="E380" s="25">
        <f>E381</f>
        <v>9800</v>
      </c>
      <c r="F380" s="25">
        <f t="shared" si="186"/>
        <v>2000</v>
      </c>
      <c r="G380" s="25">
        <f t="shared" si="186"/>
        <v>2000</v>
      </c>
      <c r="I380" s="32">
        <v>9800</v>
      </c>
      <c r="J380" s="32">
        <v>2000</v>
      </c>
      <c r="K380" s="32">
        <v>2000</v>
      </c>
      <c r="L380" s="29">
        <f t="shared" si="177"/>
        <v>0</v>
      </c>
      <c r="M380" s="29">
        <f t="shared" si="177"/>
        <v>0</v>
      </c>
      <c r="N380" s="29">
        <f t="shared" si="177"/>
        <v>0</v>
      </c>
      <c r="Q380" s="109" t="s">
        <v>192</v>
      </c>
      <c r="R380" s="110" t="s">
        <v>174</v>
      </c>
      <c r="S380" s="110" t="s">
        <v>193</v>
      </c>
      <c r="T380" s="106" t="s">
        <v>9</v>
      </c>
      <c r="U380" s="111">
        <v>9800</v>
      </c>
      <c r="V380" s="111">
        <v>2000</v>
      </c>
      <c r="W380" s="111">
        <v>2000</v>
      </c>
      <c r="X380" s="16" t="b">
        <f t="shared" si="164"/>
        <v>1</v>
      </c>
    </row>
    <row r="381" spans="1:24" s="16" customFormat="1" ht="31.5" hidden="1">
      <c r="A381" s="22" t="s">
        <v>194</v>
      </c>
      <c r="B381" s="23" t="s">
        <v>174</v>
      </c>
      <c r="C381" s="23" t="s">
        <v>195</v>
      </c>
      <c r="D381" s="24" t="s">
        <v>9</v>
      </c>
      <c r="E381" s="25">
        <f>E382</f>
        <v>9800</v>
      </c>
      <c r="F381" s="25">
        <f t="shared" si="186"/>
        <v>2000</v>
      </c>
      <c r="G381" s="25">
        <f t="shared" si="186"/>
        <v>2000</v>
      </c>
      <c r="I381" s="32">
        <v>9800</v>
      </c>
      <c r="J381" s="32">
        <v>2000</v>
      </c>
      <c r="K381" s="32">
        <v>2000</v>
      </c>
      <c r="L381" s="29">
        <f t="shared" si="177"/>
        <v>0</v>
      </c>
      <c r="M381" s="29">
        <f t="shared" si="177"/>
        <v>0</v>
      </c>
      <c r="N381" s="29">
        <f t="shared" si="177"/>
        <v>0</v>
      </c>
      <c r="Q381" s="109" t="s">
        <v>194</v>
      </c>
      <c r="R381" s="110" t="s">
        <v>174</v>
      </c>
      <c r="S381" s="110" t="s">
        <v>195</v>
      </c>
      <c r="T381" s="106" t="s">
        <v>9</v>
      </c>
      <c r="U381" s="111">
        <v>9800</v>
      </c>
      <c r="V381" s="111">
        <v>2000</v>
      </c>
      <c r="W381" s="111">
        <v>2000</v>
      </c>
      <c r="X381" s="16" t="b">
        <f t="shared" si="164"/>
        <v>1</v>
      </c>
    </row>
    <row r="382" spans="1:24" s="16" customFormat="1" ht="31.5" hidden="1">
      <c r="A382" s="31" t="s">
        <v>196</v>
      </c>
      <c r="B382" s="23" t="s">
        <v>174</v>
      </c>
      <c r="C382" s="23" t="s">
        <v>402</v>
      </c>
      <c r="D382" s="24" t="s">
        <v>9</v>
      </c>
      <c r="E382" s="25">
        <f>E383</f>
        <v>9800</v>
      </c>
      <c r="F382" s="25">
        <f t="shared" si="186"/>
        <v>2000</v>
      </c>
      <c r="G382" s="25">
        <f t="shared" si="186"/>
        <v>2000</v>
      </c>
      <c r="I382" s="32">
        <v>9800</v>
      </c>
      <c r="J382" s="32">
        <v>2000</v>
      </c>
      <c r="K382" s="32">
        <v>2000</v>
      </c>
      <c r="L382" s="29">
        <f t="shared" si="177"/>
        <v>0</v>
      </c>
      <c r="M382" s="29">
        <f t="shared" si="177"/>
        <v>0</v>
      </c>
      <c r="N382" s="29">
        <f t="shared" si="177"/>
        <v>0</v>
      </c>
      <c r="Q382" s="112" t="s">
        <v>196</v>
      </c>
      <c r="R382" s="110" t="s">
        <v>174</v>
      </c>
      <c r="S382" s="110" t="s">
        <v>402</v>
      </c>
      <c r="T382" s="106" t="s">
        <v>9</v>
      </c>
      <c r="U382" s="111">
        <v>9800</v>
      </c>
      <c r="V382" s="111">
        <v>2000</v>
      </c>
      <c r="W382" s="111">
        <v>2000</v>
      </c>
      <c r="X382" s="16" t="b">
        <f t="shared" si="164"/>
        <v>1</v>
      </c>
    </row>
    <row r="383" spans="1:24" s="16" customFormat="1" ht="31.5" hidden="1">
      <c r="A383" s="31" t="s">
        <v>119</v>
      </c>
      <c r="B383" s="23" t="s">
        <v>174</v>
      </c>
      <c r="C383" s="23" t="s">
        <v>402</v>
      </c>
      <c r="D383" s="23" t="s">
        <v>120</v>
      </c>
      <c r="E383" s="25">
        <v>9800</v>
      </c>
      <c r="F383" s="25">
        <v>2000</v>
      </c>
      <c r="G383" s="25">
        <v>2000</v>
      </c>
      <c r="I383" s="32">
        <v>9800</v>
      </c>
      <c r="J383" s="32">
        <v>2000</v>
      </c>
      <c r="K383" s="32">
        <v>2000</v>
      </c>
      <c r="L383" s="29">
        <f t="shared" si="177"/>
        <v>0</v>
      </c>
      <c r="M383" s="29">
        <f t="shared" si="177"/>
        <v>0</v>
      </c>
      <c r="N383" s="29">
        <f t="shared" si="177"/>
        <v>0</v>
      </c>
      <c r="Q383" s="112" t="s">
        <v>119</v>
      </c>
      <c r="R383" s="110" t="s">
        <v>174</v>
      </c>
      <c r="S383" s="110" t="s">
        <v>402</v>
      </c>
      <c r="T383" s="110" t="s">
        <v>120</v>
      </c>
      <c r="U383" s="111">
        <v>9800</v>
      </c>
      <c r="V383" s="111">
        <v>2000</v>
      </c>
      <c r="W383" s="111">
        <v>2000</v>
      </c>
      <c r="X383" s="16" t="b">
        <f t="shared" si="164"/>
        <v>1</v>
      </c>
    </row>
    <row r="384" spans="1:24" s="16" customFormat="1" ht="31.5" hidden="1">
      <c r="A384" s="22" t="s">
        <v>139</v>
      </c>
      <c r="B384" s="23" t="s">
        <v>174</v>
      </c>
      <c r="C384" s="23" t="s">
        <v>18</v>
      </c>
      <c r="D384" s="24" t="s">
        <v>9</v>
      </c>
      <c r="E384" s="25">
        <f>E385</f>
        <v>17692.5</v>
      </c>
      <c r="F384" s="25">
        <f t="shared" ref="F384:G384" si="187">F385</f>
        <v>73500</v>
      </c>
      <c r="G384" s="25">
        <f t="shared" si="187"/>
        <v>85000</v>
      </c>
      <c r="I384" s="32">
        <v>17692.5</v>
      </c>
      <c r="J384" s="32">
        <v>73500</v>
      </c>
      <c r="K384" s="32">
        <v>85000</v>
      </c>
      <c r="L384" s="29">
        <f t="shared" si="177"/>
        <v>0</v>
      </c>
      <c r="M384" s="29">
        <f t="shared" si="177"/>
        <v>0</v>
      </c>
      <c r="N384" s="29">
        <f t="shared" si="177"/>
        <v>0</v>
      </c>
      <c r="Q384" s="109" t="s">
        <v>139</v>
      </c>
      <c r="R384" s="110" t="s">
        <v>174</v>
      </c>
      <c r="S384" s="110" t="s">
        <v>18</v>
      </c>
      <c r="T384" s="106" t="s">
        <v>9</v>
      </c>
      <c r="U384" s="111">
        <v>17692.5</v>
      </c>
      <c r="V384" s="111">
        <v>73500</v>
      </c>
      <c r="W384" s="111">
        <v>85000</v>
      </c>
      <c r="X384" s="16" t="b">
        <f t="shared" si="164"/>
        <v>1</v>
      </c>
    </row>
    <row r="385" spans="1:24" s="16" customFormat="1" ht="31.5" hidden="1">
      <c r="A385" s="22" t="s">
        <v>140</v>
      </c>
      <c r="B385" s="23" t="s">
        <v>174</v>
      </c>
      <c r="C385" s="23" t="s">
        <v>141</v>
      </c>
      <c r="D385" s="24" t="s">
        <v>9</v>
      </c>
      <c r="E385" s="25">
        <f>E386+E389</f>
        <v>17692.5</v>
      </c>
      <c r="F385" s="25">
        <f t="shared" ref="F385:G385" si="188">F386+F389</f>
        <v>73500</v>
      </c>
      <c r="G385" s="25">
        <f t="shared" si="188"/>
        <v>85000</v>
      </c>
      <c r="I385" s="32">
        <v>17692.5</v>
      </c>
      <c r="J385" s="32">
        <v>73500</v>
      </c>
      <c r="K385" s="32">
        <v>85000</v>
      </c>
      <c r="L385" s="29">
        <f t="shared" si="177"/>
        <v>0</v>
      </c>
      <c r="M385" s="29">
        <f t="shared" si="177"/>
        <v>0</v>
      </c>
      <c r="N385" s="29">
        <f t="shared" si="177"/>
        <v>0</v>
      </c>
      <c r="Q385" s="109" t="s">
        <v>140</v>
      </c>
      <c r="R385" s="110" t="s">
        <v>174</v>
      </c>
      <c r="S385" s="110" t="s">
        <v>141</v>
      </c>
      <c r="T385" s="106" t="s">
        <v>9</v>
      </c>
      <c r="U385" s="111">
        <v>17692.5</v>
      </c>
      <c r="V385" s="111">
        <v>73500</v>
      </c>
      <c r="W385" s="111">
        <v>85000</v>
      </c>
      <c r="X385" s="16" t="b">
        <f t="shared" si="164"/>
        <v>1</v>
      </c>
    </row>
    <row r="386" spans="1:24" s="16" customFormat="1" ht="31.5" hidden="1">
      <c r="A386" s="22" t="s">
        <v>197</v>
      </c>
      <c r="B386" s="23" t="s">
        <v>174</v>
      </c>
      <c r="C386" s="23" t="s">
        <v>198</v>
      </c>
      <c r="D386" s="24" t="s">
        <v>9</v>
      </c>
      <c r="E386" s="25">
        <f>E387</f>
        <v>14022.5</v>
      </c>
      <c r="F386" s="25">
        <f t="shared" ref="F386:G387" si="189">F387</f>
        <v>73500</v>
      </c>
      <c r="G386" s="25">
        <f t="shared" si="189"/>
        <v>85000</v>
      </c>
      <c r="I386" s="32">
        <v>14022.5</v>
      </c>
      <c r="J386" s="32">
        <v>73500</v>
      </c>
      <c r="K386" s="32">
        <v>85000</v>
      </c>
      <c r="L386" s="29">
        <f t="shared" si="177"/>
        <v>0</v>
      </c>
      <c r="M386" s="29">
        <f t="shared" si="177"/>
        <v>0</v>
      </c>
      <c r="N386" s="29">
        <f t="shared" si="177"/>
        <v>0</v>
      </c>
      <c r="Q386" s="109" t="s">
        <v>197</v>
      </c>
      <c r="R386" s="110" t="s">
        <v>174</v>
      </c>
      <c r="S386" s="110" t="s">
        <v>198</v>
      </c>
      <c r="T386" s="106" t="s">
        <v>9</v>
      </c>
      <c r="U386" s="111">
        <v>14022.5</v>
      </c>
      <c r="V386" s="111">
        <v>73500</v>
      </c>
      <c r="W386" s="111">
        <v>85000</v>
      </c>
      <c r="X386" s="16" t="b">
        <f t="shared" si="164"/>
        <v>1</v>
      </c>
    </row>
    <row r="387" spans="1:24" s="16" customFormat="1" ht="22.5" hidden="1">
      <c r="A387" s="31" t="s">
        <v>199</v>
      </c>
      <c r="B387" s="23" t="s">
        <v>174</v>
      </c>
      <c r="C387" s="23" t="s">
        <v>403</v>
      </c>
      <c r="D387" s="24" t="s">
        <v>9</v>
      </c>
      <c r="E387" s="25">
        <f>E388</f>
        <v>14022.5</v>
      </c>
      <c r="F387" s="25">
        <f t="shared" si="189"/>
        <v>73500</v>
      </c>
      <c r="G387" s="25">
        <f t="shared" si="189"/>
        <v>85000</v>
      </c>
      <c r="I387" s="32">
        <v>14022.5</v>
      </c>
      <c r="J387" s="32">
        <v>73500</v>
      </c>
      <c r="K387" s="32">
        <v>85000</v>
      </c>
      <c r="L387" s="29">
        <f t="shared" si="177"/>
        <v>0</v>
      </c>
      <c r="M387" s="29">
        <f t="shared" si="177"/>
        <v>0</v>
      </c>
      <c r="N387" s="29">
        <f t="shared" si="177"/>
        <v>0</v>
      </c>
      <c r="Q387" s="112" t="s">
        <v>199</v>
      </c>
      <c r="R387" s="110" t="s">
        <v>174</v>
      </c>
      <c r="S387" s="110" t="s">
        <v>403</v>
      </c>
      <c r="T387" s="106" t="s">
        <v>9</v>
      </c>
      <c r="U387" s="111">
        <v>14022.5</v>
      </c>
      <c r="V387" s="111">
        <v>73500</v>
      </c>
      <c r="W387" s="111">
        <v>85000</v>
      </c>
      <c r="X387" s="16" t="b">
        <f t="shared" si="164"/>
        <v>1</v>
      </c>
    </row>
    <row r="388" spans="1:24" s="16" customFormat="1" ht="31.5" hidden="1">
      <c r="A388" s="31" t="s">
        <v>119</v>
      </c>
      <c r="B388" s="23" t="s">
        <v>174</v>
      </c>
      <c r="C388" s="23" t="s">
        <v>403</v>
      </c>
      <c r="D388" s="23" t="s">
        <v>120</v>
      </c>
      <c r="E388" s="25">
        <v>14022.5</v>
      </c>
      <c r="F388" s="25">
        <v>73500</v>
      </c>
      <c r="G388" s="25">
        <v>85000</v>
      </c>
      <c r="I388" s="32">
        <v>14022.5</v>
      </c>
      <c r="J388" s="32">
        <v>73500</v>
      </c>
      <c r="K388" s="32">
        <v>85000</v>
      </c>
      <c r="L388" s="29">
        <f t="shared" si="177"/>
        <v>0</v>
      </c>
      <c r="M388" s="29">
        <f t="shared" si="177"/>
        <v>0</v>
      </c>
      <c r="N388" s="29">
        <f t="shared" si="177"/>
        <v>0</v>
      </c>
      <c r="Q388" s="112" t="s">
        <v>119</v>
      </c>
      <c r="R388" s="110" t="s">
        <v>174</v>
      </c>
      <c r="S388" s="110" t="s">
        <v>403</v>
      </c>
      <c r="T388" s="110" t="s">
        <v>120</v>
      </c>
      <c r="U388" s="111">
        <v>14022.5</v>
      </c>
      <c r="V388" s="111">
        <v>73500</v>
      </c>
      <c r="W388" s="111">
        <v>85000</v>
      </c>
      <c r="X388" s="16" t="b">
        <f t="shared" si="164"/>
        <v>1</v>
      </c>
    </row>
    <row r="389" spans="1:24" s="16" customFormat="1" ht="47.25" hidden="1">
      <c r="A389" s="22" t="s">
        <v>582</v>
      </c>
      <c r="B389" s="23" t="s">
        <v>174</v>
      </c>
      <c r="C389" s="23" t="s">
        <v>583</v>
      </c>
      <c r="D389" s="24" t="s">
        <v>9</v>
      </c>
      <c r="E389" s="25">
        <f>E390</f>
        <v>3670</v>
      </c>
      <c r="F389" s="25">
        <f t="shared" ref="F389:G390" si="190">F390</f>
        <v>0</v>
      </c>
      <c r="G389" s="25">
        <f t="shared" si="190"/>
        <v>0</v>
      </c>
      <c r="I389" s="32">
        <v>3670</v>
      </c>
      <c r="J389" s="32">
        <v>0</v>
      </c>
      <c r="K389" s="32">
        <v>0</v>
      </c>
      <c r="L389" s="29">
        <f t="shared" si="177"/>
        <v>0</v>
      </c>
      <c r="M389" s="29">
        <f t="shared" si="177"/>
        <v>0</v>
      </c>
      <c r="N389" s="29">
        <f t="shared" si="177"/>
        <v>0</v>
      </c>
      <c r="Q389" s="109" t="s">
        <v>582</v>
      </c>
      <c r="R389" s="110" t="s">
        <v>174</v>
      </c>
      <c r="S389" s="110" t="s">
        <v>583</v>
      </c>
      <c r="T389" s="106" t="s">
        <v>9</v>
      </c>
      <c r="U389" s="111">
        <v>3670</v>
      </c>
      <c r="V389" s="111" t="s">
        <v>9</v>
      </c>
      <c r="W389" s="111" t="s">
        <v>9</v>
      </c>
      <c r="X389" s="16" t="b">
        <f t="shared" si="164"/>
        <v>1</v>
      </c>
    </row>
    <row r="390" spans="1:24" s="16" customFormat="1" ht="31.5" hidden="1">
      <c r="A390" s="31" t="s">
        <v>584</v>
      </c>
      <c r="B390" s="23" t="s">
        <v>174</v>
      </c>
      <c r="C390" s="23" t="s">
        <v>585</v>
      </c>
      <c r="D390" s="24" t="s">
        <v>9</v>
      </c>
      <c r="E390" s="25">
        <f>E391</f>
        <v>3670</v>
      </c>
      <c r="F390" s="25">
        <f t="shared" si="190"/>
        <v>0</v>
      </c>
      <c r="G390" s="25">
        <f t="shared" si="190"/>
        <v>0</v>
      </c>
      <c r="I390" s="32">
        <v>3670</v>
      </c>
      <c r="J390" s="32">
        <v>0</v>
      </c>
      <c r="K390" s="32">
        <v>0</v>
      </c>
      <c r="L390" s="29">
        <f t="shared" si="177"/>
        <v>0</v>
      </c>
      <c r="M390" s="29">
        <f t="shared" si="177"/>
        <v>0</v>
      </c>
      <c r="N390" s="29">
        <f t="shared" si="177"/>
        <v>0</v>
      </c>
      <c r="Q390" s="112" t="s">
        <v>584</v>
      </c>
      <c r="R390" s="110" t="s">
        <v>174</v>
      </c>
      <c r="S390" s="110" t="s">
        <v>585</v>
      </c>
      <c r="T390" s="106" t="s">
        <v>9</v>
      </c>
      <c r="U390" s="111">
        <v>3670</v>
      </c>
      <c r="V390" s="111" t="s">
        <v>9</v>
      </c>
      <c r="W390" s="111" t="s">
        <v>9</v>
      </c>
      <c r="X390" s="16" t="b">
        <f t="shared" si="164"/>
        <v>1</v>
      </c>
    </row>
    <row r="391" spans="1:24" s="16" customFormat="1" ht="31.5" hidden="1">
      <c r="A391" s="31" t="s">
        <v>119</v>
      </c>
      <c r="B391" s="23" t="s">
        <v>174</v>
      </c>
      <c r="C391" s="23" t="s">
        <v>585</v>
      </c>
      <c r="D391" s="23" t="s">
        <v>120</v>
      </c>
      <c r="E391" s="25">
        <v>3670</v>
      </c>
      <c r="F391" s="25">
        <v>0</v>
      </c>
      <c r="G391" s="25">
        <v>0</v>
      </c>
      <c r="I391" s="32">
        <v>3670</v>
      </c>
      <c r="J391" s="32">
        <v>0</v>
      </c>
      <c r="K391" s="32">
        <v>0</v>
      </c>
      <c r="L391" s="29">
        <f t="shared" si="177"/>
        <v>0</v>
      </c>
      <c r="M391" s="29">
        <f t="shared" si="177"/>
        <v>0</v>
      </c>
      <c r="N391" s="29">
        <f t="shared" si="177"/>
        <v>0</v>
      </c>
      <c r="Q391" s="112" t="s">
        <v>119</v>
      </c>
      <c r="R391" s="110" t="s">
        <v>174</v>
      </c>
      <c r="S391" s="110" t="s">
        <v>585</v>
      </c>
      <c r="T391" s="110" t="s">
        <v>120</v>
      </c>
      <c r="U391" s="111">
        <v>3670</v>
      </c>
      <c r="V391" s="111" t="s">
        <v>9</v>
      </c>
      <c r="W391" s="111" t="s">
        <v>9</v>
      </c>
      <c r="X391" s="16" t="b">
        <f t="shared" si="164"/>
        <v>1</v>
      </c>
    </row>
    <row r="392" spans="1:24" s="16" customFormat="1" ht="31.5" hidden="1">
      <c r="A392" s="22" t="s">
        <v>454</v>
      </c>
      <c r="B392" s="23" t="s">
        <v>174</v>
      </c>
      <c r="C392" s="23" t="s">
        <v>15</v>
      </c>
      <c r="D392" s="24" t="s">
        <v>9</v>
      </c>
      <c r="E392" s="25">
        <f>E393+E397</f>
        <v>37000</v>
      </c>
      <c r="F392" s="25">
        <f t="shared" ref="F392:G392" si="191">F393+F397</f>
        <v>50000</v>
      </c>
      <c r="G392" s="25">
        <f t="shared" si="191"/>
        <v>30000</v>
      </c>
      <c r="I392" s="32">
        <v>37000</v>
      </c>
      <c r="J392" s="32">
        <v>50000</v>
      </c>
      <c r="K392" s="32">
        <v>30000</v>
      </c>
      <c r="L392" s="29">
        <f t="shared" si="177"/>
        <v>0</v>
      </c>
      <c r="M392" s="29">
        <f t="shared" si="177"/>
        <v>0</v>
      </c>
      <c r="N392" s="29">
        <f t="shared" si="177"/>
        <v>0</v>
      </c>
      <c r="Q392" s="109" t="s">
        <v>454</v>
      </c>
      <c r="R392" s="110" t="s">
        <v>174</v>
      </c>
      <c r="S392" s="110" t="s">
        <v>15</v>
      </c>
      <c r="T392" s="106" t="s">
        <v>9</v>
      </c>
      <c r="U392" s="111">
        <v>37000</v>
      </c>
      <c r="V392" s="111">
        <v>50000</v>
      </c>
      <c r="W392" s="111">
        <v>30000</v>
      </c>
      <c r="X392" s="16" t="b">
        <f t="shared" si="164"/>
        <v>1</v>
      </c>
    </row>
    <row r="393" spans="1:24" s="16" customFormat="1" ht="31.5" hidden="1">
      <c r="A393" s="22" t="s">
        <v>79</v>
      </c>
      <c r="B393" s="23" t="s">
        <v>174</v>
      </c>
      <c r="C393" s="23" t="s">
        <v>80</v>
      </c>
      <c r="D393" s="24" t="s">
        <v>9</v>
      </c>
      <c r="E393" s="25">
        <f>E394</f>
        <v>30000</v>
      </c>
      <c r="F393" s="25">
        <f t="shared" ref="F393:G395" si="192">F394</f>
        <v>30000</v>
      </c>
      <c r="G393" s="25">
        <f t="shared" si="192"/>
        <v>30000</v>
      </c>
      <c r="I393" s="32">
        <v>30000</v>
      </c>
      <c r="J393" s="32">
        <v>30000</v>
      </c>
      <c r="K393" s="32">
        <v>30000</v>
      </c>
      <c r="L393" s="29">
        <f t="shared" si="177"/>
        <v>0</v>
      </c>
      <c r="M393" s="29">
        <f t="shared" si="177"/>
        <v>0</v>
      </c>
      <c r="N393" s="29">
        <f t="shared" si="177"/>
        <v>0</v>
      </c>
      <c r="Q393" s="109" t="s">
        <v>79</v>
      </c>
      <c r="R393" s="110" t="s">
        <v>174</v>
      </c>
      <c r="S393" s="110" t="s">
        <v>80</v>
      </c>
      <c r="T393" s="106" t="s">
        <v>9</v>
      </c>
      <c r="U393" s="111">
        <v>30000</v>
      </c>
      <c r="V393" s="111">
        <v>30000</v>
      </c>
      <c r="W393" s="111">
        <v>30000</v>
      </c>
      <c r="X393" s="16" t="b">
        <f t="shared" si="164"/>
        <v>1</v>
      </c>
    </row>
    <row r="394" spans="1:24" s="16" customFormat="1" ht="31.5" hidden="1">
      <c r="A394" s="22" t="s">
        <v>586</v>
      </c>
      <c r="B394" s="23" t="s">
        <v>174</v>
      </c>
      <c r="C394" s="23" t="s">
        <v>162</v>
      </c>
      <c r="D394" s="24" t="s">
        <v>9</v>
      </c>
      <c r="E394" s="25">
        <f>E395</f>
        <v>30000</v>
      </c>
      <c r="F394" s="25">
        <f t="shared" si="192"/>
        <v>30000</v>
      </c>
      <c r="G394" s="25">
        <f t="shared" si="192"/>
        <v>30000</v>
      </c>
      <c r="I394" s="32">
        <v>30000</v>
      </c>
      <c r="J394" s="32">
        <v>30000</v>
      </c>
      <c r="K394" s="32">
        <v>30000</v>
      </c>
      <c r="L394" s="29">
        <f t="shared" si="177"/>
        <v>0</v>
      </c>
      <c r="M394" s="29">
        <f t="shared" si="177"/>
        <v>0</v>
      </c>
      <c r="N394" s="29">
        <f t="shared" si="177"/>
        <v>0</v>
      </c>
      <c r="Q394" s="109" t="s">
        <v>586</v>
      </c>
      <c r="R394" s="110" t="s">
        <v>174</v>
      </c>
      <c r="S394" s="110" t="s">
        <v>162</v>
      </c>
      <c r="T394" s="106" t="s">
        <v>9</v>
      </c>
      <c r="U394" s="111">
        <v>30000</v>
      </c>
      <c r="V394" s="111">
        <v>30000</v>
      </c>
      <c r="W394" s="111">
        <v>30000</v>
      </c>
      <c r="X394" s="16" t="b">
        <f t="shared" ref="X394:X457" si="193">Q394=A394</f>
        <v>1</v>
      </c>
    </row>
    <row r="395" spans="1:24" s="16" customFormat="1" ht="22.5" hidden="1">
      <c r="A395" s="31" t="s">
        <v>587</v>
      </c>
      <c r="B395" s="23" t="s">
        <v>174</v>
      </c>
      <c r="C395" s="23" t="s">
        <v>404</v>
      </c>
      <c r="D395" s="24" t="s">
        <v>9</v>
      </c>
      <c r="E395" s="25">
        <f>E396</f>
        <v>30000</v>
      </c>
      <c r="F395" s="25">
        <f t="shared" si="192"/>
        <v>30000</v>
      </c>
      <c r="G395" s="25">
        <f t="shared" si="192"/>
        <v>30000</v>
      </c>
      <c r="I395" s="32">
        <v>30000</v>
      </c>
      <c r="J395" s="32">
        <v>30000</v>
      </c>
      <c r="K395" s="32">
        <v>30000</v>
      </c>
      <c r="L395" s="29">
        <f t="shared" si="177"/>
        <v>0</v>
      </c>
      <c r="M395" s="29">
        <f t="shared" si="177"/>
        <v>0</v>
      </c>
      <c r="N395" s="29">
        <f t="shared" si="177"/>
        <v>0</v>
      </c>
      <c r="Q395" s="112" t="s">
        <v>587</v>
      </c>
      <c r="R395" s="110" t="s">
        <v>174</v>
      </c>
      <c r="S395" s="110" t="s">
        <v>404</v>
      </c>
      <c r="T395" s="106" t="s">
        <v>9</v>
      </c>
      <c r="U395" s="111">
        <v>30000</v>
      </c>
      <c r="V395" s="111">
        <v>30000</v>
      </c>
      <c r="W395" s="111">
        <v>30000</v>
      </c>
      <c r="X395" s="16" t="b">
        <f t="shared" si="193"/>
        <v>1</v>
      </c>
    </row>
    <row r="396" spans="1:24" s="16" customFormat="1" ht="31.5" hidden="1">
      <c r="A396" s="31" t="s">
        <v>119</v>
      </c>
      <c r="B396" s="23" t="s">
        <v>174</v>
      </c>
      <c r="C396" s="23" t="s">
        <v>404</v>
      </c>
      <c r="D396" s="23" t="s">
        <v>120</v>
      </c>
      <c r="E396" s="25">
        <v>30000</v>
      </c>
      <c r="F396" s="25">
        <v>30000</v>
      </c>
      <c r="G396" s="25">
        <v>30000</v>
      </c>
      <c r="I396" s="32">
        <v>30000</v>
      </c>
      <c r="J396" s="32">
        <v>30000</v>
      </c>
      <c r="K396" s="32">
        <v>30000</v>
      </c>
      <c r="L396" s="29">
        <f t="shared" si="177"/>
        <v>0</v>
      </c>
      <c r="M396" s="29">
        <f t="shared" si="177"/>
        <v>0</v>
      </c>
      <c r="N396" s="29">
        <f t="shared" si="177"/>
        <v>0</v>
      </c>
      <c r="Q396" s="112" t="s">
        <v>119</v>
      </c>
      <c r="R396" s="110" t="s">
        <v>174</v>
      </c>
      <c r="S396" s="110" t="s">
        <v>404</v>
      </c>
      <c r="T396" s="110" t="s">
        <v>120</v>
      </c>
      <c r="U396" s="111">
        <v>30000</v>
      </c>
      <c r="V396" s="111">
        <v>30000</v>
      </c>
      <c r="W396" s="111">
        <v>30000</v>
      </c>
      <c r="X396" s="16" t="b">
        <f t="shared" si="193"/>
        <v>1</v>
      </c>
    </row>
    <row r="397" spans="1:24" s="16" customFormat="1" ht="47.25" hidden="1">
      <c r="A397" s="22" t="s">
        <v>464</v>
      </c>
      <c r="B397" s="23" t="s">
        <v>174</v>
      </c>
      <c r="C397" s="23" t="s">
        <v>465</v>
      </c>
      <c r="D397" s="24" t="s">
        <v>9</v>
      </c>
      <c r="E397" s="25">
        <f>E398</f>
        <v>7000</v>
      </c>
      <c r="F397" s="25">
        <f t="shared" ref="F397:G399" si="194">F398</f>
        <v>20000</v>
      </c>
      <c r="G397" s="25">
        <f t="shared" si="194"/>
        <v>0</v>
      </c>
      <c r="I397" s="32">
        <v>7000</v>
      </c>
      <c r="J397" s="32">
        <v>20000</v>
      </c>
      <c r="K397" s="32">
        <v>0</v>
      </c>
      <c r="L397" s="29">
        <f t="shared" si="177"/>
        <v>0</v>
      </c>
      <c r="M397" s="29">
        <f t="shared" si="177"/>
        <v>0</v>
      </c>
      <c r="N397" s="29">
        <f t="shared" si="177"/>
        <v>0</v>
      </c>
      <c r="Q397" s="109" t="s">
        <v>464</v>
      </c>
      <c r="R397" s="110" t="s">
        <v>174</v>
      </c>
      <c r="S397" s="110" t="s">
        <v>465</v>
      </c>
      <c r="T397" s="106" t="s">
        <v>9</v>
      </c>
      <c r="U397" s="111">
        <v>7000</v>
      </c>
      <c r="V397" s="111">
        <v>20000</v>
      </c>
      <c r="W397" s="111" t="s">
        <v>9</v>
      </c>
      <c r="X397" s="16" t="b">
        <f t="shared" si="193"/>
        <v>1</v>
      </c>
    </row>
    <row r="398" spans="1:24" s="16" customFormat="1" ht="31.5" hidden="1">
      <c r="A398" s="22" t="s">
        <v>588</v>
      </c>
      <c r="B398" s="23" t="s">
        <v>174</v>
      </c>
      <c r="C398" s="23" t="s">
        <v>489</v>
      </c>
      <c r="D398" s="24" t="s">
        <v>9</v>
      </c>
      <c r="E398" s="25">
        <f>E399</f>
        <v>7000</v>
      </c>
      <c r="F398" s="25">
        <f t="shared" si="194"/>
        <v>20000</v>
      </c>
      <c r="G398" s="25">
        <f t="shared" si="194"/>
        <v>0</v>
      </c>
      <c r="I398" s="32">
        <v>7000</v>
      </c>
      <c r="J398" s="32">
        <v>20000</v>
      </c>
      <c r="K398" s="32">
        <v>0</v>
      </c>
      <c r="L398" s="29">
        <f t="shared" si="177"/>
        <v>0</v>
      </c>
      <c r="M398" s="29">
        <f t="shared" si="177"/>
        <v>0</v>
      </c>
      <c r="N398" s="29">
        <f t="shared" si="177"/>
        <v>0</v>
      </c>
      <c r="Q398" s="109" t="s">
        <v>588</v>
      </c>
      <c r="R398" s="110" t="s">
        <v>174</v>
      </c>
      <c r="S398" s="110" t="s">
        <v>489</v>
      </c>
      <c r="T398" s="106" t="s">
        <v>9</v>
      </c>
      <c r="U398" s="111">
        <v>7000</v>
      </c>
      <c r="V398" s="111">
        <v>20000</v>
      </c>
      <c r="W398" s="111" t="s">
        <v>9</v>
      </c>
      <c r="X398" s="16" t="b">
        <f t="shared" si="193"/>
        <v>1</v>
      </c>
    </row>
    <row r="399" spans="1:24" s="16" customFormat="1" ht="31.5" hidden="1">
      <c r="A399" s="31" t="s">
        <v>589</v>
      </c>
      <c r="B399" s="23" t="s">
        <v>174</v>
      </c>
      <c r="C399" s="23" t="s">
        <v>397</v>
      </c>
      <c r="D399" s="24" t="s">
        <v>9</v>
      </c>
      <c r="E399" s="25">
        <f>E400</f>
        <v>7000</v>
      </c>
      <c r="F399" s="25">
        <f t="shared" si="194"/>
        <v>20000</v>
      </c>
      <c r="G399" s="25">
        <f t="shared" si="194"/>
        <v>0</v>
      </c>
      <c r="I399" s="32">
        <v>7000</v>
      </c>
      <c r="J399" s="32">
        <v>20000</v>
      </c>
      <c r="K399" s="32">
        <v>0</v>
      </c>
      <c r="L399" s="29">
        <f t="shared" si="177"/>
        <v>0</v>
      </c>
      <c r="M399" s="29">
        <f t="shared" si="177"/>
        <v>0</v>
      </c>
      <c r="N399" s="29">
        <f t="shared" si="177"/>
        <v>0</v>
      </c>
      <c r="Q399" s="112" t="s">
        <v>589</v>
      </c>
      <c r="R399" s="110" t="s">
        <v>174</v>
      </c>
      <c r="S399" s="110" t="s">
        <v>397</v>
      </c>
      <c r="T399" s="106" t="s">
        <v>9</v>
      </c>
      <c r="U399" s="111">
        <v>7000</v>
      </c>
      <c r="V399" s="111">
        <v>20000</v>
      </c>
      <c r="W399" s="111" t="s">
        <v>9</v>
      </c>
      <c r="X399" s="16" t="b">
        <f t="shared" si="193"/>
        <v>1</v>
      </c>
    </row>
    <row r="400" spans="1:24" s="16" customFormat="1" ht="31.5" hidden="1">
      <c r="A400" s="31" t="s">
        <v>119</v>
      </c>
      <c r="B400" s="23" t="s">
        <v>174</v>
      </c>
      <c r="C400" s="23" t="s">
        <v>397</v>
      </c>
      <c r="D400" s="23" t="s">
        <v>120</v>
      </c>
      <c r="E400" s="25">
        <v>7000</v>
      </c>
      <c r="F400" s="25">
        <v>20000</v>
      </c>
      <c r="G400" s="25">
        <v>0</v>
      </c>
      <c r="I400" s="32">
        <v>7000</v>
      </c>
      <c r="J400" s="32">
        <v>20000</v>
      </c>
      <c r="K400" s="32">
        <v>0</v>
      </c>
      <c r="L400" s="29">
        <f t="shared" si="177"/>
        <v>0</v>
      </c>
      <c r="M400" s="29">
        <f t="shared" si="177"/>
        <v>0</v>
      </c>
      <c r="N400" s="29">
        <f t="shared" si="177"/>
        <v>0</v>
      </c>
      <c r="Q400" s="112" t="s">
        <v>119</v>
      </c>
      <c r="R400" s="110" t="s">
        <v>174</v>
      </c>
      <c r="S400" s="110" t="s">
        <v>397</v>
      </c>
      <c r="T400" s="110" t="s">
        <v>120</v>
      </c>
      <c r="U400" s="111">
        <v>7000</v>
      </c>
      <c r="V400" s="111">
        <v>20000</v>
      </c>
      <c r="W400" s="111" t="s">
        <v>9</v>
      </c>
      <c r="X400" s="16" t="b">
        <f t="shared" si="193"/>
        <v>1</v>
      </c>
    </row>
    <row r="401" spans="1:24" s="16" customFormat="1" ht="31.5" hidden="1">
      <c r="A401" s="22" t="s">
        <v>469</v>
      </c>
      <c r="B401" s="23" t="s">
        <v>174</v>
      </c>
      <c r="C401" s="23" t="s">
        <v>470</v>
      </c>
      <c r="D401" s="24" t="s">
        <v>9</v>
      </c>
      <c r="E401" s="25">
        <f>E402</f>
        <v>30000</v>
      </c>
      <c r="F401" s="25">
        <f t="shared" ref="F401:G404" si="195">F402</f>
        <v>31355.5</v>
      </c>
      <c r="G401" s="25">
        <f t="shared" si="195"/>
        <v>30000</v>
      </c>
      <c r="I401" s="32">
        <v>30000</v>
      </c>
      <c r="J401" s="32">
        <v>31355.5</v>
      </c>
      <c r="K401" s="32">
        <v>30000</v>
      </c>
      <c r="L401" s="29">
        <f t="shared" si="177"/>
        <v>0</v>
      </c>
      <c r="M401" s="29">
        <f t="shared" si="177"/>
        <v>0</v>
      </c>
      <c r="N401" s="29">
        <f t="shared" si="177"/>
        <v>0</v>
      </c>
      <c r="Q401" s="109" t="s">
        <v>469</v>
      </c>
      <c r="R401" s="110" t="s">
        <v>174</v>
      </c>
      <c r="S401" s="110" t="s">
        <v>470</v>
      </c>
      <c r="T401" s="106" t="s">
        <v>9</v>
      </c>
      <c r="U401" s="111">
        <v>30000</v>
      </c>
      <c r="V401" s="111">
        <v>31355.5</v>
      </c>
      <c r="W401" s="111">
        <v>30000</v>
      </c>
      <c r="X401" s="16" t="b">
        <f t="shared" si="193"/>
        <v>1</v>
      </c>
    </row>
    <row r="402" spans="1:24" s="16" customFormat="1" ht="31.5" hidden="1">
      <c r="A402" s="22" t="s">
        <v>114</v>
      </c>
      <c r="B402" s="23" t="s">
        <v>174</v>
      </c>
      <c r="C402" s="23" t="s">
        <v>471</v>
      </c>
      <c r="D402" s="24" t="s">
        <v>9</v>
      </c>
      <c r="E402" s="25">
        <f>E403</f>
        <v>30000</v>
      </c>
      <c r="F402" s="25">
        <f t="shared" si="195"/>
        <v>31355.5</v>
      </c>
      <c r="G402" s="25">
        <f t="shared" si="195"/>
        <v>30000</v>
      </c>
      <c r="I402" s="32">
        <v>30000</v>
      </c>
      <c r="J402" s="32">
        <v>31355.5</v>
      </c>
      <c r="K402" s="32">
        <v>30000</v>
      </c>
      <c r="L402" s="29">
        <f t="shared" si="177"/>
        <v>0</v>
      </c>
      <c r="M402" s="29">
        <f t="shared" si="177"/>
        <v>0</v>
      </c>
      <c r="N402" s="29">
        <f t="shared" si="177"/>
        <v>0</v>
      </c>
      <c r="Q402" s="109" t="s">
        <v>114</v>
      </c>
      <c r="R402" s="110" t="s">
        <v>174</v>
      </c>
      <c r="S402" s="110" t="s">
        <v>471</v>
      </c>
      <c r="T402" s="106" t="s">
        <v>9</v>
      </c>
      <c r="U402" s="111">
        <v>30000</v>
      </c>
      <c r="V402" s="111">
        <v>31355.5</v>
      </c>
      <c r="W402" s="111">
        <v>30000</v>
      </c>
      <c r="X402" s="16" t="b">
        <f t="shared" si="193"/>
        <v>1</v>
      </c>
    </row>
    <row r="403" spans="1:24" s="16" customFormat="1" ht="31.5" hidden="1">
      <c r="A403" s="22" t="s">
        <v>117</v>
      </c>
      <c r="B403" s="23" t="s">
        <v>174</v>
      </c>
      <c r="C403" s="23" t="s">
        <v>490</v>
      </c>
      <c r="D403" s="24" t="s">
        <v>9</v>
      </c>
      <c r="E403" s="25">
        <f>E404</f>
        <v>30000</v>
      </c>
      <c r="F403" s="25">
        <f t="shared" si="195"/>
        <v>31355.5</v>
      </c>
      <c r="G403" s="25">
        <f t="shared" si="195"/>
        <v>30000</v>
      </c>
      <c r="I403" s="32">
        <v>30000</v>
      </c>
      <c r="J403" s="32">
        <v>31355.5</v>
      </c>
      <c r="K403" s="32">
        <v>30000</v>
      </c>
      <c r="L403" s="29">
        <f t="shared" si="177"/>
        <v>0</v>
      </c>
      <c r="M403" s="29">
        <f t="shared" si="177"/>
        <v>0</v>
      </c>
      <c r="N403" s="29">
        <f t="shared" si="177"/>
        <v>0</v>
      </c>
      <c r="Q403" s="109" t="s">
        <v>117</v>
      </c>
      <c r="R403" s="110" t="s">
        <v>174</v>
      </c>
      <c r="S403" s="110" t="s">
        <v>490</v>
      </c>
      <c r="T403" s="106" t="s">
        <v>9</v>
      </c>
      <c r="U403" s="111">
        <v>30000</v>
      </c>
      <c r="V403" s="111">
        <v>31355.5</v>
      </c>
      <c r="W403" s="111">
        <v>30000</v>
      </c>
      <c r="X403" s="16" t="b">
        <f t="shared" si="193"/>
        <v>1</v>
      </c>
    </row>
    <row r="404" spans="1:24" s="16" customFormat="1" ht="31.5" hidden="1">
      <c r="A404" s="31" t="s">
        <v>118</v>
      </c>
      <c r="B404" s="23" t="s">
        <v>174</v>
      </c>
      <c r="C404" s="23" t="s">
        <v>398</v>
      </c>
      <c r="D404" s="24" t="s">
        <v>9</v>
      </c>
      <c r="E404" s="25">
        <f>E405</f>
        <v>30000</v>
      </c>
      <c r="F404" s="25">
        <f t="shared" si="195"/>
        <v>31355.5</v>
      </c>
      <c r="G404" s="25">
        <f t="shared" si="195"/>
        <v>30000</v>
      </c>
      <c r="I404" s="32">
        <v>30000</v>
      </c>
      <c r="J404" s="32">
        <v>31355.5</v>
      </c>
      <c r="K404" s="32">
        <v>30000</v>
      </c>
      <c r="L404" s="29">
        <f t="shared" si="177"/>
        <v>0</v>
      </c>
      <c r="M404" s="29">
        <f t="shared" si="177"/>
        <v>0</v>
      </c>
      <c r="N404" s="29">
        <f t="shared" si="177"/>
        <v>0</v>
      </c>
      <c r="Q404" s="112" t="s">
        <v>118</v>
      </c>
      <c r="R404" s="110" t="s">
        <v>174</v>
      </c>
      <c r="S404" s="110" t="s">
        <v>398</v>
      </c>
      <c r="T404" s="106" t="s">
        <v>9</v>
      </c>
      <c r="U404" s="111">
        <v>30000</v>
      </c>
      <c r="V404" s="111">
        <v>31355.5</v>
      </c>
      <c r="W404" s="111">
        <v>30000</v>
      </c>
      <c r="X404" s="16" t="b">
        <f t="shared" si="193"/>
        <v>1</v>
      </c>
    </row>
    <row r="405" spans="1:24" s="16" customFormat="1" ht="31.5" hidden="1">
      <c r="A405" s="31" t="s">
        <v>119</v>
      </c>
      <c r="B405" s="23" t="s">
        <v>174</v>
      </c>
      <c r="C405" s="23" t="s">
        <v>398</v>
      </c>
      <c r="D405" s="23" t="s">
        <v>120</v>
      </c>
      <c r="E405" s="25">
        <v>30000</v>
      </c>
      <c r="F405" s="25">
        <v>31355.5</v>
      </c>
      <c r="G405" s="25">
        <v>30000</v>
      </c>
      <c r="I405" s="32">
        <v>30000</v>
      </c>
      <c r="J405" s="32">
        <v>31355.5</v>
      </c>
      <c r="K405" s="32">
        <v>30000</v>
      </c>
      <c r="L405" s="29">
        <f t="shared" si="177"/>
        <v>0</v>
      </c>
      <c r="M405" s="29">
        <f t="shared" si="177"/>
        <v>0</v>
      </c>
      <c r="N405" s="29">
        <f t="shared" si="177"/>
        <v>0</v>
      </c>
      <c r="Q405" s="112" t="s">
        <v>119</v>
      </c>
      <c r="R405" s="110" t="s">
        <v>174</v>
      </c>
      <c r="S405" s="110" t="s">
        <v>398</v>
      </c>
      <c r="T405" s="110" t="s">
        <v>120</v>
      </c>
      <c r="U405" s="111">
        <v>30000</v>
      </c>
      <c r="V405" s="111">
        <v>31355.5</v>
      </c>
      <c r="W405" s="111">
        <v>30000</v>
      </c>
      <c r="X405" s="16" t="b">
        <f t="shared" si="193"/>
        <v>1</v>
      </c>
    </row>
    <row r="406" spans="1:24" s="16" customFormat="1" ht="15.75" hidden="1">
      <c r="A406" s="22" t="s">
        <v>23</v>
      </c>
      <c r="B406" s="23" t="s">
        <v>174</v>
      </c>
      <c r="C406" s="23" t="s">
        <v>11</v>
      </c>
      <c r="D406" s="24" t="s">
        <v>9</v>
      </c>
      <c r="E406" s="25">
        <f>E407+E409+E411</f>
        <v>488</v>
      </c>
      <c r="F406" s="25">
        <f t="shared" ref="F406:G406" si="196">F407+F409+F411</f>
        <v>488.9</v>
      </c>
      <c r="G406" s="25">
        <f t="shared" si="196"/>
        <v>403</v>
      </c>
      <c r="I406" s="32">
        <v>488</v>
      </c>
      <c r="J406" s="32">
        <v>488.88900000000001</v>
      </c>
      <c r="K406" s="32">
        <v>403</v>
      </c>
      <c r="L406" s="29">
        <f t="shared" si="177"/>
        <v>0</v>
      </c>
      <c r="M406" s="29">
        <f t="shared" si="177"/>
        <v>-1.0999999999967258E-2</v>
      </c>
      <c r="N406" s="29">
        <f t="shared" si="177"/>
        <v>0</v>
      </c>
      <c r="Q406" s="109" t="s">
        <v>23</v>
      </c>
      <c r="R406" s="110" t="s">
        <v>174</v>
      </c>
      <c r="S406" s="110" t="s">
        <v>11</v>
      </c>
      <c r="T406" s="106" t="s">
        <v>9</v>
      </c>
      <c r="U406" s="111">
        <v>488</v>
      </c>
      <c r="V406" s="111">
        <v>488.88900000000001</v>
      </c>
      <c r="W406" s="111">
        <v>403</v>
      </c>
      <c r="X406" s="16" t="b">
        <f t="shared" si="193"/>
        <v>1</v>
      </c>
    </row>
    <row r="407" spans="1:24" s="16" customFormat="1" ht="31.5" hidden="1">
      <c r="A407" s="31" t="s">
        <v>345</v>
      </c>
      <c r="B407" s="23" t="s">
        <v>174</v>
      </c>
      <c r="C407" s="23" t="s">
        <v>347</v>
      </c>
      <c r="D407" s="24" t="s">
        <v>9</v>
      </c>
      <c r="E407" s="25">
        <f>E408</f>
        <v>83</v>
      </c>
      <c r="F407" s="25">
        <f t="shared" ref="F407:G407" si="197">F408</f>
        <v>83</v>
      </c>
      <c r="G407" s="25">
        <f t="shared" si="197"/>
        <v>83</v>
      </c>
      <c r="I407" s="32">
        <v>83</v>
      </c>
      <c r="J407" s="32">
        <v>83</v>
      </c>
      <c r="K407" s="32">
        <v>83</v>
      </c>
      <c r="L407" s="29">
        <f t="shared" si="177"/>
        <v>0</v>
      </c>
      <c r="M407" s="29">
        <f t="shared" si="177"/>
        <v>0</v>
      </c>
      <c r="N407" s="29">
        <f t="shared" si="177"/>
        <v>0</v>
      </c>
      <c r="Q407" s="112" t="s">
        <v>345</v>
      </c>
      <c r="R407" s="110" t="s">
        <v>174</v>
      </c>
      <c r="S407" s="110" t="s">
        <v>347</v>
      </c>
      <c r="T407" s="106" t="s">
        <v>9</v>
      </c>
      <c r="U407" s="111">
        <v>83</v>
      </c>
      <c r="V407" s="111">
        <v>83</v>
      </c>
      <c r="W407" s="111">
        <v>83</v>
      </c>
      <c r="X407" s="16" t="b">
        <f t="shared" si="193"/>
        <v>1</v>
      </c>
    </row>
    <row r="408" spans="1:24" s="16" customFormat="1" ht="31.5" hidden="1">
      <c r="A408" s="31" t="s">
        <v>28</v>
      </c>
      <c r="B408" s="23" t="s">
        <v>174</v>
      </c>
      <c r="C408" s="23" t="s">
        <v>347</v>
      </c>
      <c r="D408" s="23" t="s">
        <v>29</v>
      </c>
      <c r="E408" s="25">
        <v>83</v>
      </c>
      <c r="F408" s="25">
        <v>83</v>
      </c>
      <c r="G408" s="25">
        <v>83</v>
      </c>
      <c r="I408" s="32">
        <v>83</v>
      </c>
      <c r="J408" s="32">
        <v>83</v>
      </c>
      <c r="K408" s="32">
        <v>83</v>
      </c>
      <c r="L408" s="29">
        <f t="shared" si="177"/>
        <v>0</v>
      </c>
      <c r="M408" s="29">
        <f t="shared" si="177"/>
        <v>0</v>
      </c>
      <c r="N408" s="29">
        <f t="shared" si="177"/>
        <v>0</v>
      </c>
      <c r="Q408" s="112" t="s">
        <v>28</v>
      </c>
      <c r="R408" s="110" t="s">
        <v>174</v>
      </c>
      <c r="S408" s="110" t="s">
        <v>347</v>
      </c>
      <c r="T408" s="110" t="s">
        <v>29</v>
      </c>
      <c r="U408" s="111">
        <v>83</v>
      </c>
      <c r="V408" s="111">
        <v>83</v>
      </c>
      <c r="W408" s="111">
        <v>83</v>
      </c>
      <c r="X408" s="16" t="b">
        <f t="shared" si="193"/>
        <v>1</v>
      </c>
    </row>
    <row r="409" spans="1:24" s="16" customFormat="1" ht="31.5" hidden="1">
      <c r="A409" s="31" t="s">
        <v>99</v>
      </c>
      <c r="B409" s="23" t="s">
        <v>174</v>
      </c>
      <c r="C409" s="23" t="s">
        <v>368</v>
      </c>
      <c r="D409" s="24" t="s">
        <v>9</v>
      </c>
      <c r="E409" s="25">
        <f>E410</f>
        <v>50</v>
      </c>
      <c r="F409" s="25">
        <f t="shared" ref="F409:G409" si="198">F410</f>
        <v>50</v>
      </c>
      <c r="G409" s="25">
        <f t="shared" si="198"/>
        <v>50</v>
      </c>
      <c r="I409" s="32">
        <v>50</v>
      </c>
      <c r="J409" s="32">
        <v>50</v>
      </c>
      <c r="K409" s="32">
        <v>50</v>
      </c>
      <c r="L409" s="29">
        <f t="shared" si="177"/>
        <v>0</v>
      </c>
      <c r="M409" s="29">
        <f t="shared" si="177"/>
        <v>0</v>
      </c>
      <c r="N409" s="29">
        <f t="shared" si="177"/>
        <v>0</v>
      </c>
      <c r="Q409" s="112" t="s">
        <v>99</v>
      </c>
      <c r="R409" s="110" t="s">
        <v>174</v>
      </c>
      <c r="S409" s="110" t="s">
        <v>368</v>
      </c>
      <c r="T409" s="106" t="s">
        <v>9</v>
      </c>
      <c r="U409" s="111">
        <v>50</v>
      </c>
      <c r="V409" s="111">
        <v>50</v>
      </c>
      <c r="W409" s="111">
        <v>50</v>
      </c>
      <c r="X409" s="16" t="b">
        <f t="shared" si="193"/>
        <v>1</v>
      </c>
    </row>
    <row r="410" spans="1:24" s="16" customFormat="1" ht="15.75" hidden="1">
      <c r="A410" s="31" t="s">
        <v>32</v>
      </c>
      <c r="B410" s="23" t="s">
        <v>174</v>
      </c>
      <c r="C410" s="23" t="s">
        <v>368</v>
      </c>
      <c r="D410" s="23" t="s">
        <v>33</v>
      </c>
      <c r="E410" s="25">
        <v>50</v>
      </c>
      <c r="F410" s="25">
        <v>50</v>
      </c>
      <c r="G410" s="25">
        <v>50</v>
      </c>
      <c r="I410" s="32">
        <v>50</v>
      </c>
      <c r="J410" s="32">
        <v>50</v>
      </c>
      <c r="K410" s="32">
        <v>50</v>
      </c>
      <c r="L410" s="29">
        <f t="shared" si="177"/>
        <v>0</v>
      </c>
      <c r="M410" s="29">
        <f t="shared" si="177"/>
        <v>0</v>
      </c>
      <c r="N410" s="29">
        <f t="shared" si="177"/>
        <v>0</v>
      </c>
      <c r="Q410" s="112" t="s">
        <v>32</v>
      </c>
      <c r="R410" s="110" t="s">
        <v>174</v>
      </c>
      <c r="S410" s="110" t="s">
        <v>368</v>
      </c>
      <c r="T410" s="110" t="s">
        <v>33</v>
      </c>
      <c r="U410" s="111">
        <v>50</v>
      </c>
      <c r="V410" s="111">
        <v>50</v>
      </c>
      <c r="W410" s="111">
        <v>50</v>
      </c>
      <c r="X410" s="16" t="b">
        <f t="shared" si="193"/>
        <v>1</v>
      </c>
    </row>
    <row r="411" spans="1:24" s="16" customFormat="1" ht="31.5" hidden="1">
      <c r="A411" s="31" t="s">
        <v>167</v>
      </c>
      <c r="B411" s="23" t="s">
        <v>174</v>
      </c>
      <c r="C411" s="23" t="s">
        <v>168</v>
      </c>
      <c r="D411" s="24" t="s">
        <v>9</v>
      </c>
      <c r="E411" s="25">
        <f>E412</f>
        <v>355</v>
      </c>
      <c r="F411" s="25">
        <f t="shared" ref="F411:G411" si="199">F412</f>
        <v>355.9</v>
      </c>
      <c r="G411" s="25">
        <f t="shared" si="199"/>
        <v>270</v>
      </c>
      <c r="I411" s="32">
        <v>355</v>
      </c>
      <c r="J411" s="32">
        <v>355.88900000000001</v>
      </c>
      <c r="K411" s="32">
        <v>270</v>
      </c>
      <c r="L411" s="29">
        <f t="shared" si="177"/>
        <v>0</v>
      </c>
      <c r="M411" s="29">
        <f t="shared" si="177"/>
        <v>-1.0999999999967258E-2</v>
      </c>
      <c r="N411" s="29">
        <f t="shared" si="177"/>
        <v>0</v>
      </c>
      <c r="Q411" s="112" t="s">
        <v>167</v>
      </c>
      <c r="R411" s="110" t="s">
        <v>174</v>
      </c>
      <c r="S411" s="110" t="s">
        <v>168</v>
      </c>
      <c r="T411" s="106" t="s">
        <v>9</v>
      </c>
      <c r="U411" s="111">
        <v>355</v>
      </c>
      <c r="V411" s="111">
        <v>355.88900000000001</v>
      </c>
      <c r="W411" s="111">
        <v>270</v>
      </c>
      <c r="X411" s="16" t="b">
        <f t="shared" si="193"/>
        <v>1</v>
      </c>
    </row>
    <row r="412" spans="1:24" s="16" customFormat="1" ht="31.5" hidden="1">
      <c r="A412" s="31" t="s">
        <v>58</v>
      </c>
      <c r="B412" s="23" t="s">
        <v>174</v>
      </c>
      <c r="C412" s="23" t="s">
        <v>168</v>
      </c>
      <c r="D412" s="23" t="s">
        <v>59</v>
      </c>
      <c r="E412" s="25">
        <v>355</v>
      </c>
      <c r="F412" s="25">
        <v>355.9</v>
      </c>
      <c r="G412" s="25">
        <v>270</v>
      </c>
      <c r="I412" s="32">
        <v>355</v>
      </c>
      <c r="J412" s="32">
        <v>355.88900000000001</v>
      </c>
      <c r="K412" s="32">
        <v>270</v>
      </c>
      <c r="L412" s="29">
        <f t="shared" si="177"/>
        <v>0</v>
      </c>
      <c r="M412" s="29">
        <f t="shared" si="177"/>
        <v>-1.0999999999967258E-2</v>
      </c>
      <c r="N412" s="29">
        <f t="shared" si="177"/>
        <v>0</v>
      </c>
      <c r="Q412" s="112" t="s">
        <v>58</v>
      </c>
      <c r="R412" s="110" t="s">
        <v>174</v>
      </c>
      <c r="S412" s="110" t="s">
        <v>168</v>
      </c>
      <c r="T412" s="110" t="s">
        <v>59</v>
      </c>
      <c r="U412" s="111">
        <v>355</v>
      </c>
      <c r="V412" s="111">
        <v>355.88900000000001</v>
      </c>
      <c r="W412" s="111">
        <v>270</v>
      </c>
      <c r="X412" s="16" t="b">
        <f t="shared" si="193"/>
        <v>1</v>
      </c>
    </row>
    <row r="413" spans="1:24" s="16" customFormat="1" ht="63">
      <c r="A413" s="26" t="s">
        <v>200</v>
      </c>
      <c r="B413" s="24" t="s">
        <v>201</v>
      </c>
      <c r="C413" s="27" t="s">
        <v>9</v>
      </c>
      <c r="D413" s="27" t="s">
        <v>9</v>
      </c>
      <c r="E413" s="15">
        <f>E414+E419+E452+E496+E503</f>
        <v>744212.2</v>
      </c>
      <c r="F413" s="15">
        <f t="shared" ref="F413:G413" si="200">F414+F419+F452+F496+F503</f>
        <v>570150.80000000005</v>
      </c>
      <c r="G413" s="15">
        <f t="shared" si="200"/>
        <v>573038.40000000014</v>
      </c>
      <c r="I413" s="28">
        <v>744212.21588000003</v>
      </c>
      <c r="J413" s="28">
        <v>570150.84764000005</v>
      </c>
      <c r="K413" s="28">
        <v>573038.44764000003</v>
      </c>
      <c r="L413" s="29">
        <f t="shared" si="177"/>
        <v>1.588000007905066E-2</v>
      </c>
      <c r="M413" s="29">
        <f t="shared" si="177"/>
        <v>4.7640000004321337E-2</v>
      </c>
      <c r="N413" s="29">
        <f t="shared" si="177"/>
        <v>4.7639999887906015E-2</v>
      </c>
      <c r="Q413" s="105" t="s">
        <v>200</v>
      </c>
      <c r="R413" s="106" t="s">
        <v>201</v>
      </c>
      <c r="S413" s="107" t="s">
        <v>9</v>
      </c>
      <c r="T413" s="107" t="s">
        <v>9</v>
      </c>
      <c r="U413" s="108">
        <v>744212.21588000003</v>
      </c>
      <c r="V413" s="108">
        <v>570150.84764000005</v>
      </c>
      <c r="W413" s="108">
        <v>573038.44764000003</v>
      </c>
      <c r="X413" s="16" t="b">
        <f t="shared" si="193"/>
        <v>1</v>
      </c>
    </row>
    <row r="414" spans="1:24" s="16" customFormat="1" ht="31.5" hidden="1">
      <c r="A414" s="22" t="s">
        <v>43</v>
      </c>
      <c r="B414" s="23" t="s">
        <v>201</v>
      </c>
      <c r="C414" s="23" t="s">
        <v>10</v>
      </c>
      <c r="D414" s="24" t="s">
        <v>9</v>
      </c>
      <c r="E414" s="25">
        <f>E415</f>
        <v>8227.7000000000007</v>
      </c>
      <c r="F414" s="25">
        <f t="shared" ref="F414:G417" si="201">F415</f>
        <v>16227.7</v>
      </c>
      <c r="G414" s="25">
        <f t="shared" si="201"/>
        <v>16227.7</v>
      </c>
      <c r="I414" s="32">
        <v>8227.7199999999993</v>
      </c>
      <c r="J414" s="32">
        <v>16227.72</v>
      </c>
      <c r="K414" s="32">
        <v>16227.72</v>
      </c>
      <c r="L414" s="29">
        <f t="shared" si="177"/>
        <v>1.9999999998617568E-2</v>
      </c>
      <c r="M414" s="29">
        <f t="shared" si="177"/>
        <v>1.9999999998617568E-2</v>
      </c>
      <c r="N414" s="29">
        <f t="shared" si="177"/>
        <v>1.9999999998617568E-2</v>
      </c>
      <c r="Q414" s="109" t="s">
        <v>43</v>
      </c>
      <c r="R414" s="110" t="s">
        <v>201</v>
      </c>
      <c r="S414" s="110" t="s">
        <v>10</v>
      </c>
      <c r="T414" s="106" t="s">
        <v>9</v>
      </c>
      <c r="U414" s="111">
        <v>8227.7199999999993</v>
      </c>
      <c r="V414" s="111">
        <v>16227.72</v>
      </c>
      <c r="W414" s="111">
        <v>16227.72</v>
      </c>
      <c r="X414" s="16" t="b">
        <f t="shared" si="193"/>
        <v>1</v>
      </c>
    </row>
    <row r="415" spans="1:24" s="16" customFormat="1" ht="31.5" hidden="1">
      <c r="A415" s="22" t="s">
        <v>44</v>
      </c>
      <c r="B415" s="23" t="s">
        <v>201</v>
      </c>
      <c r="C415" s="23" t="s">
        <v>45</v>
      </c>
      <c r="D415" s="24" t="s">
        <v>9</v>
      </c>
      <c r="E415" s="25">
        <f>E416</f>
        <v>8227.7000000000007</v>
      </c>
      <c r="F415" s="25">
        <f t="shared" si="201"/>
        <v>16227.7</v>
      </c>
      <c r="G415" s="25">
        <f t="shared" si="201"/>
        <v>16227.7</v>
      </c>
      <c r="I415" s="32">
        <v>8227.7199999999993</v>
      </c>
      <c r="J415" s="32">
        <v>16227.72</v>
      </c>
      <c r="K415" s="32">
        <v>16227.72</v>
      </c>
      <c r="L415" s="29">
        <f t="shared" ref="L415:N435" si="202">I415-E415</f>
        <v>1.9999999998617568E-2</v>
      </c>
      <c r="M415" s="29">
        <f t="shared" si="202"/>
        <v>1.9999999998617568E-2</v>
      </c>
      <c r="N415" s="29">
        <f t="shared" si="202"/>
        <v>1.9999999998617568E-2</v>
      </c>
      <c r="Q415" s="109" t="s">
        <v>44</v>
      </c>
      <c r="R415" s="110" t="s">
        <v>201</v>
      </c>
      <c r="S415" s="110" t="s">
        <v>45</v>
      </c>
      <c r="T415" s="106" t="s">
        <v>9</v>
      </c>
      <c r="U415" s="111">
        <v>8227.7199999999993</v>
      </c>
      <c r="V415" s="111">
        <v>16227.72</v>
      </c>
      <c r="W415" s="111">
        <v>16227.72</v>
      </c>
      <c r="X415" s="16" t="b">
        <f t="shared" si="193"/>
        <v>1</v>
      </c>
    </row>
    <row r="416" spans="1:24" s="16" customFormat="1" ht="47.25" hidden="1">
      <c r="A416" s="22" t="s">
        <v>46</v>
      </c>
      <c r="B416" s="23" t="s">
        <v>201</v>
      </c>
      <c r="C416" s="23" t="s">
        <v>47</v>
      </c>
      <c r="D416" s="24" t="s">
        <v>9</v>
      </c>
      <c r="E416" s="25">
        <f>E417</f>
        <v>8227.7000000000007</v>
      </c>
      <c r="F416" s="25">
        <f t="shared" si="201"/>
        <v>16227.7</v>
      </c>
      <c r="G416" s="25">
        <f t="shared" si="201"/>
        <v>16227.7</v>
      </c>
      <c r="I416" s="32">
        <v>8227.7199999999993</v>
      </c>
      <c r="J416" s="32">
        <v>16227.72</v>
      </c>
      <c r="K416" s="32">
        <v>16227.72</v>
      </c>
      <c r="L416" s="29">
        <f t="shared" si="202"/>
        <v>1.9999999998617568E-2</v>
      </c>
      <c r="M416" s="29">
        <f t="shared" si="202"/>
        <v>1.9999999998617568E-2</v>
      </c>
      <c r="N416" s="29">
        <f t="shared" si="202"/>
        <v>1.9999999998617568E-2</v>
      </c>
      <c r="Q416" s="109" t="s">
        <v>46</v>
      </c>
      <c r="R416" s="110" t="s">
        <v>201</v>
      </c>
      <c r="S416" s="110" t="s">
        <v>47</v>
      </c>
      <c r="T416" s="106" t="s">
        <v>9</v>
      </c>
      <c r="U416" s="111">
        <v>8227.7199999999993</v>
      </c>
      <c r="V416" s="111">
        <v>16227.72</v>
      </c>
      <c r="W416" s="111">
        <v>16227.72</v>
      </c>
      <c r="X416" s="16" t="b">
        <f t="shared" si="193"/>
        <v>1</v>
      </c>
    </row>
    <row r="417" spans="1:24" s="16" customFormat="1" ht="47.25" hidden="1">
      <c r="A417" s="31" t="s">
        <v>48</v>
      </c>
      <c r="B417" s="23" t="s">
        <v>201</v>
      </c>
      <c r="C417" s="23" t="s">
        <v>353</v>
      </c>
      <c r="D417" s="24" t="s">
        <v>9</v>
      </c>
      <c r="E417" s="25">
        <f>E418</f>
        <v>8227.7000000000007</v>
      </c>
      <c r="F417" s="25">
        <f t="shared" si="201"/>
        <v>16227.7</v>
      </c>
      <c r="G417" s="25">
        <f t="shared" si="201"/>
        <v>16227.7</v>
      </c>
      <c r="I417" s="32">
        <v>8227.7199999999993</v>
      </c>
      <c r="J417" s="32">
        <v>16227.72</v>
      </c>
      <c r="K417" s="32">
        <v>16227.72</v>
      </c>
      <c r="L417" s="29">
        <f t="shared" si="202"/>
        <v>1.9999999998617568E-2</v>
      </c>
      <c r="M417" s="29">
        <f t="shared" si="202"/>
        <v>1.9999999998617568E-2</v>
      </c>
      <c r="N417" s="29">
        <f t="shared" si="202"/>
        <v>1.9999999998617568E-2</v>
      </c>
      <c r="Q417" s="112" t="s">
        <v>48</v>
      </c>
      <c r="R417" s="110" t="s">
        <v>201</v>
      </c>
      <c r="S417" s="110" t="s">
        <v>353</v>
      </c>
      <c r="T417" s="106" t="s">
        <v>9</v>
      </c>
      <c r="U417" s="111">
        <v>8227.7199999999993</v>
      </c>
      <c r="V417" s="111">
        <v>16227.72</v>
      </c>
      <c r="W417" s="111">
        <v>16227.72</v>
      </c>
      <c r="X417" s="16" t="b">
        <f t="shared" si="193"/>
        <v>1</v>
      </c>
    </row>
    <row r="418" spans="1:24" s="16" customFormat="1" ht="31.5" hidden="1">
      <c r="A418" s="31" t="s">
        <v>28</v>
      </c>
      <c r="B418" s="23" t="s">
        <v>201</v>
      </c>
      <c r="C418" s="23" t="s">
        <v>353</v>
      </c>
      <c r="D418" s="23" t="s">
        <v>29</v>
      </c>
      <c r="E418" s="25">
        <v>8227.7000000000007</v>
      </c>
      <c r="F418" s="25">
        <v>16227.7</v>
      </c>
      <c r="G418" s="25">
        <v>16227.7</v>
      </c>
      <c r="I418" s="32">
        <v>8227.7199999999993</v>
      </c>
      <c r="J418" s="32">
        <v>16227.72</v>
      </c>
      <c r="K418" s="32">
        <v>16227.72</v>
      </c>
      <c r="L418" s="29">
        <f t="shared" si="202"/>
        <v>1.9999999998617568E-2</v>
      </c>
      <c r="M418" s="29">
        <f t="shared" si="202"/>
        <v>1.9999999998617568E-2</v>
      </c>
      <c r="N418" s="29">
        <f t="shared" si="202"/>
        <v>1.9999999998617568E-2</v>
      </c>
      <c r="Q418" s="112" t="s">
        <v>28</v>
      </c>
      <c r="R418" s="110" t="s">
        <v>201</v>
      </c>
      <c r="S418" s="110" t="s">
        <v>353</v>
      </c>
      <c r="T418" s="110" t="s">
        <v>29</v>
      </c>
      <c r="U418" s="111">
        <v>8227.7199999999993</v>
      </c>
      <c r="V418" s="111">
        <v>16227.72</v>
      </c>
      <c r="W418" s="111">
        <v>16227.72</v>
      </c>
      <c r="X418" s="16" t="b">
        <f t="shared" si="193"/>
        <v>1</v>
      </c>
    </row>
    <row r="419" spans="1:24" s="16" customFormat="1" ht="31.5" hidden="1">
      <c r="A419" s="22" t="s">
        <v>139</v>
      </c>
      <c r="B419" s="23" t="s">
        <v>201</v>
      </c>
      <c r="C419" s="23" t="s">
        <v>18</v>
      </c>
      <c r="D419" s="24" t="s">
        <v>9</v>
      </c>
      <c r="E419" s="25">
        <f>E420</f>
        <v>548626.69999999995</v>
      </c>
      <c r="F419" s="25">
        <f t="shared" ref="F419:G419" si="203">F420</f>
        <v>378764.7</v>
      </c>
      <c r="G419" s="25">
        <f t="shared" si="203"/>
        <v>378293.10000000003</v>
      </c>
      <c r="I419" s="32">
        <v>548626.70041000005</v>
      </c>
      <c r="J419" s="32">
        <v>378764.75848999998</v>
      </c>
      <c r="K419" s="32">
        <v>378293.12449999998</v>
      </c>
      <c r="L419" s="29">
        <f t="shared" si="202"/>
        <v>4.1000009514391422E-4</v>
      </c>
      <c r="M419" s="29">
        <f t="shared" si="202"/>
        <v>5.8489999966695905E-2</v>
      </c>
      <c r="N419" s="29">
        <f t="shared" si="202"/>
        <v>2.4499999941326678E-2</v>
      </c>
      <c r="Q419" s="109" t="s">
        <v>139</v>
      </c>
      <c r="R419" s="110" t="s">
        <v>201</v>
      </c>
      <c r="S419" s="110" t="s">
        <v>18</v>
      </c>
      <c r="T419" s="106" t="s">
        <v>9</v>
      </c>
      <c r="U419" s="111">
        <v>548626.70041000005</v>
      </c>
      <c r="V419" s="111">
        <v>378764.75848999998</v>
      </c>
      <c r="W419" s="111">
        <v>378293.12449999998</v>
      </c>
      <c r="X419" s="16" t="b">
        <f t="shared" si="193"/>
        <v>1</v>
      </c>
    </row>
    <row r="420" spans="1:24" s="16" customFormat="1" ht="31.5" hidden="1">
      <c r="A420" s="22" t="s">
        <v>140</v>
      </c>
      <c r="B420" s="23" t="s">
        <v>201</v>
      </c>
      <c r="C420" s="23" t="s">
        <v>141</v>
      </c>
      <c r="D420" s="24" t="s">
        <v>9</v>
      </c>
      <c r="E420" s="25">
        <f>E421+E425+E429+E432+E436+E443+E446+E449</f>
        <v>548626.69999999995</v>
      </c>
      <c r="F420" s="25">
        <f t="shared" ref="F420:G420" si="204">F421+F425+F429+F432+F436+F443+F446+F449</f>
        <v>378764.7</v>
      </c>
      <c r="G420" s="25">
        <f t="shared" si="204"/>
        <v>378293.10000000003</v>
      </c>
      <c r="I420" s="32">
        <v>548626.70041000005</v>
      </c>
      <c r="J420" s="32">
        <v>378764.75848999998</v>
      </c>
      <c r="K420" s="32">
        <v>378293.12449999998</v>
      </c>
      <c r="L420" s="29">
        <f t="shared" si="202"/>
        <v>4.1000009514391422E-4</v>
      </c>
      <c r="M420" s="29">
        <f t="shared" si="202"/>
        <v>5.8489999966695905E-2</v>
      </c>
      <c r="N420" s="29">
        <f t="shared" si="202"/>
        <v>2.4499999941326678E-2</v>
      </c>
      <c r="Q420" s="109" t="s">
        <v>140</v>
      </c>
      <c r="R420" s="110" t="s">
        <v>201</v>
      </c>
      <c r="S420" s="110" t="s">
        <v>141</v>
      </c>
      <c r="T420" s="106" t="s">
        <v>9</v>
      </c>
      <c r="U420" s="111">
        <v>548626.70041000005</v>
      </c>
      <c r="V420" s="111">
        <v>378764.75848999998</v>
      </c>
      <c r="W420" s="111">
        <v>378293.12449999998</v>
      </c>
      <c r="X420" s="16" t="b">
        <f t="shared" si="193"/>
        <v>1</v>
      </c>
    </row>
    <row r="421" spans="1:24" s="16" customFormat="1" ht="31.5" hidden="1">
      <c r="A421" s="22" t="s">
        <v>142</v>
      </c>
      <c r="B421" s="23" t="s">
        <v>201</v>
      </c>
      <c r="C421" s="23" t="s">
        <v>143</v>
      </c>
      <c r="D421" s="24" t="s">
        <v>9</v>
      </c>
      <c r="E421" s="25">
        <f>E422</f>
        <v>192489.1</v>
      </c>
      <c r="F421" s="25">
        <f t="shared" ref="F421:G421" si="205">F422</f>
        <v>183954.6</v>
      </c>
      <c r="G421" s="25">
        <f t="shared" si="205"/>
        <v>183564.2</v>
      </c>
      <c r="I421" s="32">
        <v>192489.04628000001</v>
      </c>
      <c r="J421" s="32">
        <v>183954.57597999999</v>
      </c>
      <c r="K421" s="32">
        <v>183564.16386</v>
      </c>
      <c r="L421" s="29">
        <f t="shared" si="202"/>
        <v>-5.371999999624677E-2</v>
      </c>
      <c r="M421" s="29">
        <f t="shared" si="202"/>
        <v>-2.4020000011660159E-2</v>
      </c>
      <c r="N421" s="29">
        <f t="shared" si="202"/>
        <v>-3.6140000011073425E-2</v>
      </c>
      <c r="Q421" s="109" t="s">
        <v>142</v>
      </c>
      <c r="R421" s="110" t="s">
        <v>201</v>
      </c>
      <c r="S421" s="110" t="s">
        <v>143</v>
      </c>
      <c r="T421" s="106" t="s">
        <v>9</v>
      </c>
      <c r="U421" s="111">
        <v>192489.04628000001</v>
      </c>
      <c r="V421" s="111">
        <v>183954.57597999999</v>
      </c>
      <c r="W421" s="111">
        <v>183564.16386</v>
      </c>
      <c r="X421" s="16" t="b">
        <f t="shared" si="193"/>
        <v>1</v>
      </c>
    </row>
    <row r="422" spans="1:24" s="16" customFormat="1" ht="22.5" hidden="1">
      <c r="A422" s="31" t="s">
        <v>144</v>
      </c>
      <c r="B422" s="23" t="s">
        <v>201</v>
      </c>
      <c r="C422" s="23" t="s">
        <v>374</v>
      </c>
      <c r="D422" s="24" t="s">
        <v>9</v>
      </c>
      <c r="E422" s="25">
        <f>E423+E424</f>
        <v>192489.1</v>
      </c>
      <c r="F422" s="25">
        <f t="shared" ref="F422:G422" si="206">F423+F424</f>
        <v>183954.6</v>
      </c>
      <c r="G422" s="25">
        <f t="shared" si="206"/>
        <v>183564.2</v>
      </c>
      <c r="I422" s="32">
        <v>192489.04628000001</v>
      </c>
      <c r="J422" s="32">
        <v>183954.57597999999</v>
      </c>
      <c r="K422" s="32">
        <v>183564.16386</v>
      </c>
      <c r="L422" s="29">
        <f t="shared" si="202"/>
        <v>-5.371999999624677E-2</v>
      </c>
      <c r="M422" s="29">
        <f t="shared" si="202"/>
        <v>-2.4020000011660159E-2</v>
      </c>
      <c r="N422" s="29">
        <f t="shared" si="202"/>
        <v>-3.6140000011073425E-2</v>
      </c>
      <c r="Q422" s="112" t="s">
        <v>144</v>
      </c>
      <c r="R422" s="110" t="s">
        <v>201</v>
      </c>
      <c r="S422" s="110" t="s">
        <v>374</v>
      </c>
      <c r="T422" s="106" t="s">
        <v>9</v>
      </c>
      <c r="U422" s="111">
        <v>192489.04628000001</v>
      </c>
      <c r="V422" s="111">
        <v>183954.57597999999</v>
      </c>
      <c r="W422" s="111">
        <v>183564.16386</v>
      </c>
      <c r="X422" s="16" t="b">
        <f t="shared" si="193"/>
        <v>1</v>
      </c>
    </row>
    <row r="423" spans="1:24" s="16" customFormat="1" ht="31.5" hidden="1">
      <c r="A423" s="31" t="s">
        <v>28</v>
      </c>
      <c r="B423" s="23" t="s">
        <v>201</v>
      </c>
      <c r="C423" s="23" t="s">
        <v>374</v>
      </c>
      <c r="D423" s="23" t="s">
        <v>29</v>
      </c>
      <c r="E423" s="25">
        <v>102240.1</v>
      </c>
      <c r="F423" s="25">
        <v>93705.600000000006</v>
      </c>
      <c r="G423" s="25">
        <v>93315.199999999997</v>
      </c>
      <c r="I423" s="32">
        <v>102240.05618</v>
      </c>
      <c r="J423" s="32">
        <v>93705.585879999999</v>
      </c>
      <c r="K423" s="32">
        <v>93315.173760000005</v>
      </c>
      <c r="L423" s="29">
        <f t="shared" si="202"/>
        <v>-4.3820000006235205E-2</v>
      </c>
      <c r="M423" s="29">
        <f t="shared" si="202"/>
        <v>-1.4120000007096678E-2</v>
      </c>
      <c r="N423" s="29">
        <f t="shared" si="202"/>
        <v>-2.623999999195803E-2</v>
      </c>
      <c r="Q423" s="112" t="s">
        <v>28</v>
      </c>
      <c r="R423" s="110" t="s">
        <v>201</v>
      </c>
      <c r="S423" s="110" t="s">
        <v>374</v>
      </c>
      <c r="T423" s="110" t="s">
        <v>29</v>
      </c>
      <c r="U423" s="111">
        <v>102240.05618</v>
      </c>
      <c r="V423" s="111">
        <v>93705.585879999999</v>
      </c>
      <c r="W423" s="111">
        <v>93315.173760000005</v>
      </c>
      <c r="X423" s="16" t="b">
        <f t="shared" si="193"/>
        <v>1</v>
      </c>
    </row>
    <row r="424" spans="1:24" s="16" customFormat="1" ht="22.5" hidden="1">
      <c r="A424" s="31" t="s">
        <v>32</v>
      </c>
      <c r="B424" s="23" t="s">
        <v>201</v>
      </c>
      <c r="C424" s="23" t="s">
        <v>374</v>
      </c>
      <c r="D424" s="23" t="s">
        <v>33</v>
      </c>
      <c r="E424" s="25">
        <v>90249</v>
      </c>
      <c r="F424" s="25">
        <v>90249</v>
      </c>
      <c r="G424" s="25">
        <v>90249</v>
      </c>
      <c r="I424" s="32">
        <v>90248.990099999995</v>
      </c>
      <c r="J424" s="32">
        <v>90248.990099999995</v>
      </c>
      <c r="K424" s="32">
        <v>90248.990099999995</v>
      </c>
      <c r="L424" s="29">
        <f t="shared" si="202"/>
        <v>-9.9000000045634806E-3</v>
      </c>
      <c r="M424" s="29">
        <f t="shared" si="202"/>
        <v>-9.9000000045634806E-3</v>
      </c>
      <c r="N424" s="29">
        <f t="shared" si="202"/>
        <v>-9.9000000045634806E-3</v>
      </c>
      <c r="Q424" s="112" t="s">
        <v>32</v>
      </c>
      <c r="R424" s="110" t="s">
        <v>201</v>
      </c>
      <c r="S424" s="110" t="s">
        <v>374</v>
      </c>
      <c r="T424" s="110" t="s">
        <v>33</v>
      </c>
      <c r="U424" s="111">
        <v>90248.990099999995</v>
      </c>
      <c r="V424" s="111">
        <v>90248.990099999995</v>
      </c>
      <c r="W424" s="111">
        <v>90248.990099999995</v>
      </c>
      <c r="X424" s="16" t="b">
        <f t="shared" si="193"/>
        <v>1</v>
      </c>
    </row>
    <row r="425" spans="1:24" s="16" customFormat="1" ht="47.25" hidden="1">
      <c r="A425" s="22" t="s">
        <v>145</v>
      </c>
      <c r="B425" s="23" t="s">
        <v>201</v>
      </c>
      <c r="C425" s="23" t="s">
        <v>146</v>
      </c>
      <c r="D425" s="24" t="s">
        <v>9</v>
      </c>
      <c r="E425" s="25">
        <f>E426</f>
        <v>772.30000000000007</v>
      </c>
      <c r="F425" s="25">
        <f t="shared" ref="F425:G425" si="207">F426</f>
        <v>622.5</v>
      </c>
      <c r="G425" s="25">
        <f t="shared" si="207"/>
        <v>622.5</v>
      </c>
      <c r="I425" s="32">
        <v>772.29317000000003</v>
      </c>
      <c r="J425" s="32">
        <v>622.53309000000002</v>
      </c>
      <c r="K425" s="32">
        <v>622.53309000000002</v>
      </c>
      <c r="L425" s="29">
        <f t="shared" si="202"/>
        <v>-6.830000000036307E-3</v>
      </c>
      <c r="M425" s="29">
        <f t="shared" si="202"/>
        <v>3.3090000000015607E-2</v>
      </c>
      <c r="N425" s="29">
        <f t="shared" si="202"/>
        <v>3.3090000000015607E-2</v>
      </c>
      <c r="Q425" s="109" t="s">
        <v>145</v>
      </c>
      <c r="R425" s="110" t="s">
        <v>201</v>
      </c>
      <c r="S425" s="110" t="s">
        <v>146</v>
      </c>
      <c r="T425" s="106" t="s">
        <v>9</v>
      </c>
      <c r="U425" s="111">
        <v>772.29317000000003</v>
      </c>
      <c r="V425" s="111">
        <v>622.53309000000002</v>
      </c>
      <c r="W425" s="111">
        <v>622.53309000000002</v>
      </c>
      <c r="X425" s="16" t="b">
        <f t="shared" si="193"/>
        <v>1</v>
      </c>
    </row>
    <row r="426" spans="1:24" s="16" customFormat="1" ht="47.25" hidden="1">
      <c r="A426" s="31" t="s">
        <v>147</v>
      </c>
      <c r="B426" s="23" t="s">
        <v>201</v>
      </c>
      <c r="C426" s="23" t="s">
        <v>148</v>
      </c>
      <c r="D426" s="24" t="s">
        <v>9</v>
      </c>
      <c r="E426" s="25">
        <f>E427+E428</f>
        <v>772.30000000000007</v>
      </c>
      <c r="F426" s="25">
        <f t="shared" ref="F426:G426" si="208">F427+F428</f>
        <v>622.5</v>
      </c>
      <c r="G426" s="25">
        <f t="shared" si="208"/>
        <v>622.5</v>
      </c>
      <c r="H426" s="16" t="s">
        <v>344</v>
      </c>
      <c r="I426" s="32">
        <v>772.29317000000003</v>
      </c>
      <c r="J426" s="32">
        <v>622.53309000000002</v>
      </c>
      <c r="K426" s="32">
        <v>622.53309000000002</v>
      </c>
      <c r="L426" s="29">
        <f t="shared" si="202"/>
        <v>-6.830000000036307E-3</v>
      </c>
      <c r="M426" s="29">
        <f t="shared" si="202"/>
        <v>3.3090000000015607E-2</v>
      </c>
      <c r="N426" s="29">
        <f t="shared" si="202"/>
        <v>3.3090000000015607E-2</v>
      </c>
      <c r="Q426" s="112" t="s">
        <v>147</v>
      </c>
      <c r="R426" s="110" t="s">
        <v>201</v>
      </c>
      <c r="S426" s="110" t="s">
        <v>148</v>
      </c>
      <c r="T426" s="106" t="s">
        <v>9</v>
      </c>
      <c r="U426" s="111">
        <v>772.29317000000003</v>
      </c>
      <c r="V426" s="111">
        <v>622.53309000000002</v>
      </c>
      <c r="W426" s="111">
        <v>622.53309000000002</v>
      </c>
      <c r="X426" s="16" t="b">
        <f t="shared" si="193"/>
        <v>1</v>
      </c>
    </row>
    <row r="427" spans="1:24" s="16" customFormat="1" ht="78.75" hidden="1">
      <c r="A427" s="31" t="s">
        <v>26</v>
      </c>
      <c r="B427" s="23" t="s">
        <v>201</v>
      </c>
      <c r="C427" s="23" t="s">
        <v>148</v>
      </c>
      <c r="D427" s="23" t="s">
        <v>27</v>
      </c>
      <c r="E427" s="25">
        <v>71.099999999999994</v>
      </c>
      <c r="F427" s="25">
        <v>71.099999999999994</v>
      </c>
      <c r="G427" s="25">
        <v>71.099999999999994</v>
      </c>
      <c r="H427" s="16" t="s">
        <v>344</v>
      </c>
      <c r="I427" s="32">
        <v>71.128489999999999</v>
      </c>
      <c r="J427" s="32">
        <v>71.128489999999999</v>
      </c>
      <c r="K427" s="32">
        <v>71.128489999999999</v>
      </c>
      <c r="L427" s="29">
        <f t="shared" si="202"/>
        <v>2.8490000000005011E-2</v>
      </c>
      <c r="M427" s="29">
        <f t="shared" si="202"/>
        <v>2.8490000000005011E-2</v>
      </c>
      <c r="N427" s="29">
        <f t="shared" si="202"/>
        <v>2.8490000000005011E-2</v>
      </c>
      <c r="Q427" s="112" t="s">
        <v>26</v>
      </c>
      <c r="R427" s="110" t="s">
        <v>201</v>
      </c>
      <c r="S427" s="110" t="s">
        <v>148</v>
      </c>
      <c r="T427" s="110" t="s">
        <v>27</v>
      </c>
      <c r="U427" s="111">
        <v>71.128489999999999</v>
      </c>
      <c r="V427" s="111">
        <v>71.128489999999999</v>
      </c>
      <c r="W427" s="111">
        <v>71.128489999999999</v>
      </c>
      <c r="X427" s="16" t="b">
        <f t="shared" si="193"/>
        <v>1</v>
      </c>
    </row>
    <row r="428" spans="1:24" s="16" customFormat="1" ht="31.5" hidden="1">
      <c r="A428" s="31" t="s">
        <v>28</v>
      </c>
      <c r="B428" s="23" t="s">
        <v>201</v>
      </c>
      <c r="C428" s="23" t="s">
        <v>148</v>
      </c>
      <c r="D428" s="23" t="s">
        <v>29</v>
      </c>
      <c r="E428" s="25">
        <v>701.2</v>
      </c>
      <c r="F428" s="25">
        <v>551.4</v>
      </c>
      <c r="G428" s="25">
        <v>551.4</v>
      </c>
      <c r="H428" s="16" t="s">
        <v>344</v>
      </c>
      <c r="I428" s="32">
        <v>701.16467999999998</v>
      </c>
      <c r="J428" s="32">
        <v>551.40459999999996</v>
      </c>
      <c r="K428" s="32">
        <v>551.40459999999996</v>
      </c>
      <c r="L428" s="29">
        <f t="shared" si="202"/>
        <v>-3.532000000006974E-2</v>
      </c>
      <c r="M428" s="29">
        <f t="shared" si="202"/>
        <v>4.5999999999821739E-3</v>
      </c>
      <c r="N428" s="29">
        <f t="shared" si="202"/>
        <v>4.5999999999821739E-3</v>
      </c>
      <c r="Q428" s="112" t="s">
        <v>28</v>
      </c>
      <c r="R428" s="110" t="s">
        <v>201</v>
      </c>
      <c r="S428" s="110" t="s">
        <v>148</v>
      </c>
      <c r="T428" s="110" t="s">
        <v>29</v>
      </c>
      <c r="U428" s="111">
        <v>701.16467999999998</v>
      </c>
      <c r="V428" s="111">
        <v>551.40459999999996</v>
      </c>
      <c r="W428" s="111">
        <v>551.40459999999996</v>
      </c>
      <c r="X428" s="16" t="b">
        <f t="shared" si="193"/>
        <v>1</v>
      </c>
    </row>
    <row r="429" spans="1:24" s="16" customFormat="1" ht="15.75" hidden="1">
      <c r="A429" s="22" t="s">
        <v>149</v>
      </c>
      <c r="B429" s="23" t="s">
        <v>201</v>
      </c>
      <c r="C429" s="23" t="s">
        <v>150</v>
      </c>
      <c r="D429" s="24" t="s">
        <v>9</v>
      </c>
      <c r="E429" s="25">
        <f>E430</f>
        <v>20311.099999999999</v>
      </c>
      <c r="F429" s="25">
        <f t="shared" ref="F429:G430" si="209">F430</f>
        <v>16770</v>
      </c>
      <c r="G429" s="25">
        <f t="shared" si="209"/>
        <v>16770</v>
      </c>
      <c r="I429" s="32">
        <v>20311.144749999999</v>
      </c>
      <c r="J429" s="32">
        <v>16770</v>
      </c>
      <c r="K429" s="32">
        <v>16770</v>
      </c>
      <c r="L429" s="29">
        <f t="shared" si="202"/>
        <v>4.4750000000931323E-2</v>
      </c>
      <c r="M429" s="29">
        <f t="shared" si="202"/>
        <v>0</v>
      </c>
      <c r="N429" s="29">
        <f t="shared" si="202"/>
        <v>0</v>
      </c>
      <c r="Q429" s="109" t="s">
        <v>149</v>
      </c>
      <c r="R429" s="110" t="s">
        <v>201</v>
      </c>
      <c r="S429" s="110" t="s">
        <v>150</v>
      </c>
      <c r="T429" s="106" t="s">
        <v>9</v>
      </c>
      <c r="U429" s="111">
        <v>20311.144749999999</v>
      </c>
      <c r="V429" s="111">
        <v>16770</v>
      </c>
      <c r="W429" s="111">
        <v>16770</v>
      </c>
      <c r="X429" s="16" t="b">
        <f t="shared" si="193"/>
        <v>1</v>
      </c>
    </row>
    <row r="430" spans="1:24" s="16" customFormat="1" ht="22.5" hidden="1">
      <c r="A430" s="31" t="s">
        <v>151</v>
      </c>
      <c r="B430" s="23" t="s">
        <v>201</v>
      </c>
      <c r="C430" s="23" t="s">
        <v>375</v>
      </c>
      <c r="D430" s="24" t="s">
        <v>9</v>
      </c>
      <c r="E430" s="25">
        <f>E431</f>
        <v>20311.099999999999</v>
      </c>
      <c r="F430" s="25">
        <f t="shared" si="209"/>
        <v>16770</v>
      </c>
      <c r="G430" s="25">
        <f t="shared" si="209"/>
        <v>16770</v>
      </c>
      <c r="I430" s="32">
        <v>20311.144749999999</v>
      </c>
      <c r="J430" s="32">
        <v>16770</v>
      </c>
      <c r="K430" s="32">
        <v>16770</v>
      </c>
      <c r="L430" s="29">
        <f t="shared" si="202"/>
        <v>4.4750000000931323E-2</v>
      </c>
      <c r="M430" s="29">
        <f t="shared" si="202"/>
        <v>0</v>
      </c>
      <c r="N430" s="29">
        <f t="shared" si="202"/>
        <v>0</v>
      </c>
      <c r="Q430" s="112" t="s">
        <v>151</v>
      </c>
      <c r="R430" s="110" t="s">
        <v>201</v>
      </c>
      <c r="S430" s="110" t="s">
        <v>375</v>
      </c>
      <c r="T430" s="106" t="s">
        <v>9</v>
      </c>
      <c r="U430" s="111">
        <v>20311.144749999999</v>
      </c>
      <c r="V430" s="111">
        <v>16770</v>
      </c>
      <c r="W430" s="111">
        <v>16770</v>
      </c>
      <c r="X430" s="16" t="b">
        <f t="shared" si="193"/>
        <v>1</v>
      </c>
    </row>
    <row r="431" spans="1:24" s="16" customFormat="1" ht="31.5" hidden="1">
      <c r="A431" s="31" t="s">
        <v>28</v>
      </c>
      <c r="B431" s="23" t="s">
        <v>201</v>
      </c>
      <c r="C431" s="23" t="s">
        <v>375</v>
      </c>
      <c r="D431" s="23" t="s">
        <v>29</v>
      </c>
      <c r="E431" s="25">
        <v>20311.099999999999</v>
      </c>
      <c r="F431" s="25">
        <v>16770</v>
      </c>
      <c r="G431" s="25">
        <v>16770</v>
      </c>
      <c r="I431" s="32">
        <v>20311.144749999999</v>
      </c>
      <c r="J431" s="32">
        <v>16770</v>
      </c>
      <c r="K431" s="32">
        <v>16770</v>
      </c>
      <c r="L431" s="29">
        <f t="shared" si="202"/>
        <v>4.4750000000931323E-2</v>
      </c>
      <c r="M431" s="29">
        <f t="shared" si="202"/>
        <v>0</v>
      </c>
      <c r="N431" s="29">
        <f t="shared" si="202"/>
        <v>0</v>
      </c>
      <c r="Q431" s="112" t="s">
        <v>28</v>
      </c>
      <c r="R431" s="110" t="s">
        <v>201</v>
      </c>
      <c r="S431" s="110" t="s">
        <v>375</v>
      </c>
      <c r="T431" s="110" t="s">
        <v>29</v>
      </c>
      <c r="U431" s="111">
        <v>20311.144749999999</v>
      </c>
      <c r="V431" s="111">
        <v>16770</v>
      </c>
      <c r="W431" s="111">
        <v>16770</v>
      </c>
      <c r="X431" s="16" t="b">
        <f t="shared" si="193"/>
        <v>1</v>
      </c>
    </row>
    <row r="432" spans="1:24" s="16" customFormat="1" ht="15.75" hidden="1">
      <c r="A432" s="22" t="s">
        <v>152</v>
      </c>
      <c r="B432" s="23" t="s">
        <v>201</v>
      </c>
      <c r="C432" s="23" t="s">
        <v>153</v>
      </c>
      <c r="D432" s="24" t="s">
        <v>9</v>
      </c>
      <c r="E432" s="25">
        <f>E433</f>
        <v>86499.5</v>
      </c>
      <c r="F432" s="25">
        <f t="shared" ref="F432:G432" si="210">F433</f>
        <v>102204.7</v>
      </c>
      <c r="G432" s="25">
        <f t="shared" si="210"/>
        <v>103123.5</v>
      </c>
      <c r="I432" s="32">
        <v>86499.504920000007</v>
      </c>
      <c r="J432" s="32">
        <v>102204.72498</v>
      </c>
      <c r="K432" s="32">
        <v>103123.50311000001</v>
      </c>
      <c r="L432" s="29">
        <f t="shared" si="202"/>
        <v>4.9200000066775829E-3</v>
      </c>
      <c r="M432" s="29">
        <f t="shared" si="202"/>
        <v>2.4980000001960434E-2</v>
      </c>
      <c r="N432" s="29">
        <f t="shared" si="202"/>
        <v>3.1100000051083043E-3</v>
      </c>
      <c r="Q432" s="109" t="s">
        <v>152</v>
      </c>
      <c r="R432" s="110" t="s">
        <v>201</v>
      </c>
      <c r="S432" s="110" t="s">
        <v>153</v>
      </c>
      <c r="T432" s="106" t="s">
        <v>9</v>
      </c>
      <c r="U432" s="111">
        <v>86499.504920000007</v>
      </c>
      <c r="V432" s="111">
        <v>102204.72498</v>
      </c>
      <c r="W432" s="111">
        <v>103123.50311000001</v>
      </c>
      <c r="X432" s="16" t="b">
        <f t="shared" si="193"/>
        <v>1</v>
      </c>
    </row>
    <row r="433" spans="1:24" s="16" customFormat="1" ht="22.5" hidden="1">
      <c r="A433" s="31" t="s">
        <v>154</v>
      </c>
      <c r="B433" s="23" t="s">
        <v>201</v>
      </c>
      <c r="C433" s="23" t="s">
        <v>376</v>
      </c>
      <c r="D433" s="24" t="s">
        <v>9</v>
      </c>
      <c r="E433" s="25">
        <f>E434+E435</f>
        <v>86499.5</v>
      </c>
      <c r="F433" s="25">
        <f t="shared" ref="F433:G433" si="211">F434+F435</f>
        <v>102204.7</v>
      </c>
      <c r="G433" s="25">
        <f t="shared" si="211"/>
        <v>103123.5</v>
      </c>
      <c r="I433" s="32">
        <v>86499.504920000007</v>
      </c>
      <c r="J433" s="32">
        <v>102204.72498</v>
      </c>
      <c r="K433" s="32">
        <v>103123.50311000001</v>
      </c>
      <c r="L433" s="29">
        <f t="shared" si="202"/>
        <v>4.9200000066775829E-3</v>
      </c>
      <c r="M433" s="29">
        <f t="shared" si="202"/>
        <v>2.4980000001960434E-2</v>
      </c>
      <c r="N433" s="29">
        <f t="shared" si="202"/>
        <v>3.1100000051083043E-3</v>
      </c>
      <c r="Q433" s="112" t="s">
        <v>154</v>
      </c>
      <c r="R433" s="110" t="s">
        <v>201</v>
      </c>
      <c r="S433" s="110" t="s">
        <v>376</v>
      </c>
      <c r="T433" s="106" t="s">
        <v>9</v>
      </c>
      <c r="U433" s="111">
        <v>86499.504920000007</v>
      </c>
      <c r="V433" s="111">
        <v>102204.72498</v>
      </c>
      <c r="W433" s="111">
        <v>103123.50311000001</v>
      </c>
      <c r="X433" s="16" t="b">
        <f t="shared" si="193"/>
        <v>1</v>
      </c>
    </row>
    <row r="434" spans="1:24" s="16" customFormat="1" ht="31.5" hidden="1">
      <c r="A434" s="31" t="s">
        <v>28</v>
      </c>
      <c r="B434" s="23" t="s">
        <v>201</v>
      </c>
      <c r="C434" s="23" t="s">
        <v>376</v>
      </c>
      <c r="D434" s="23" t="s">
        <v>29</v>
      </c>
      <c r="E434" s="25">
        <v>6225</v>
      </c>
      <c r="F434" s="25">
        <v>23225</v>
      </c>
      <c r="G434" s="25">
        <v>23225</v>
      </c>
      <c r="I434" s="33">
        <v>6225</v>
      </c>
      <c r="J434" s="33">
        <v>23225</v>
      </c>
      <c r="K434" s="33">
        <v>23225</v>
      </c>
      <c r="L434" s="29">
        <f t="shared" si="202"/>
        <v>0</v>
      </c>
      <c r="M434" s="29">
        <f t="shared" si="202"/>
        <v>0</v>
      </c>
      <c r="N434" s="29">
        <f t="shared" si="202"/>
        <v>0</v>
      </c>
      <c r="Q434" s="112" t="s">
        <v>28</v>
      </c>
      <c r="R434" s="110" t="s">
        <v>201</v>
      </c>
      <c r="S434" s="110" t="s">
        <v>376</v>
      </c>
      <c r="T434" s="110" t="s">
        <v>29</v>
      </c>
      <c r="U434" s="111">
        <v>6225</v>
      </c>
      <c r="V434" s="111">
        <v>23225</v>
      </c>
      <c r="W434" s="111">
        <v>23225</v>
      </c>
      <c r="X434" s="16" t="b">
        <f t="shared" si="193"/>
        <v>1</v>
      </c>
    </row>
    <row r="435" spans="1:24" s="16" customFormat="1" ht="22.5" hidden="1">
      <c r="A435" s="31" t="s">
        <v>32</v>
      </c>
      <c r="B435" s="23" t="s">
        <v>201</v>
      </c>
      <c r="C435" s="23" t="s">
        <v>376</v>
      </c>
      <c r="D435" s="23" t="s">
        <v>33</v>
      </c>
      <c r="E435" s="25">
        <v>80274.5</v>
      </c>
      <c r="F435" s="25">
        <v>78979.7</v>
      </c>
      <c r="G435" s="25">
        <v>79898.5</v>
      </c>
      <c r="I435" s="33">
        <v>80274.504920000007</v>
      </c>
      <c r="J435" s="33">
        <v>78979.724979999999</v>
      </c>
      <c r="K435" s="33">
        <v>79898.503110000005</v>
      </c>
      <c r="L435" s="29">
        <f t="shared" si="202"/>
        <v>4.9200000066775829E-3</v>
      </c>
      <c r="M435" s="29">
        <f t="shared" si="202"/>
        <v>2.4980000001960434E-2</v>
      </c>
      <c r="N435" s="29">
        <f t="shared" si="202"/>
        <v>3.1100000051083043E-3</v>
      </c>
      <c r="Q435" s="112" t="s">
        <v>32</v>
      </c>
      <c r="R435" s="110" t="s">
        <v>201</v>
      </c>
      <c r="S435" s="110" t="s">
        <v>376</v>
      </c>
      <c r="T435" s="110" t="s">
        <v>33</v>
      </c>
      <c r="U435" s="111">
        <v>80274.504920000007</v>
      </c>
      <c r="V435" s="111">
        <v>78979.724979999999</v>
      </c>
      <c r="W435" s="111">
        <v>79898.503110000005</v>
      </c>
      <c r="X435" s="16" t="b">
        <f t="shared" si="193"/>
        <v>1</v>
      </c>
    </row>
    <row r="436" spans="1:24" s="16" customFormat="1" ht="31.5" hidden="1">
      <c r="A436" s="22" t="s">
        <v>556</v>
      </c>
      <c r="B436" s="23" t="s">
        <v>201</v>
      </c>
      <c r="C436" s="23" t="s">
        <v>155</v>
      </c>
      <c r="D436" s="24" t="s">
        <v>9</v>
      </c>
      <c r="E436" s="25">
        <f>E437+E439+E441</f>
        <v>205934.7</v>
      </c>
      <c r="F436" s="25">
        <f t="shared" ref="F436:G436" si="212">F437+F439+F441</f>
        <v>40212.9</v>
      </c>
      <c r="G436" s="25">
        <f t="shared" si="212"/>
        <v>39212.9</v>
      </c>
      <c r="I436" s="33">
        <v>205934.71129000001</v>
      </c>
      <c r="J436" s="33">
        <v>40212.924440000003</v>
      </c>
      <c r="K436" s="33">
        <v>39212.924440000003</v>
      </c>
      <c r="L436" s="29">
        <f t="shared" ref="L436:N478" si="213">I436-E436</f>
        <v>1.1289999994914979E-2</v>
      </c>
      <c r="M436" s="29">
        <f t="shared" si="213"/>
        <v>2.4440000001050066E-2</v>
      </c>
      <c r="N436" s="29">
        <f t="shared" si="213"/>
        <v>2.4440000001050066E-2</v>
      </c>
      <c r="Q436" s="109" t="s">
        <v>556</v>
      </c>
      <c r="R436" s="110" t="s">
        <v>201</v>
      </c>
      <c r="S436" s="110" t="s">
        <v>155</v>
      </c>
      <c r="T436" s="106" t="s">
        <v>9</v>
      </c>
      <c r="U436" s="111">
        <v>205934.71129000001</v>
      </c>
      <c r="V436" s="111">
        <v>40212.924440000003</v>
      </c>
      <c r="W436" s="111">
        <v>39212.924440000003</v>
      </c>
      <c r="X436" s="16" t="b">
        <f t="shared" si="193"/>
        <v>1</v>
      </c>
    </row>
    <row r="437" spans="1:24" s="16" customFormat="1" ht="47.25" hidden="1">
      <c r="A437" s="31" t="s">
        <v>557</v>
      </c>
      <c r="B437" s="23" t="s">
        <v>201</v>
      </c>
      <c r="C437" s="23" t="s">
        <v>558</v>
      </c>
      <c r="D437" s="24" t="s">
        <v>9</v>
      </c>
      <c r="E437" s="25">
        <f>E438</f>
        <v>5334.4000000000005</v>
      </c>
      <c r="F437" s="25">
        <f t="shared" ref="F437:G437" si="214">F438</f>
        <v>1000</v>
      </c>
      <c r="G437" s="25">
        <f t="shared" si="214"/>
        <v>0</v>
      </c>
      <c r="I437" s="33">
        <v>5334.3396000000002</v>
      </c>
      <c r="J437" s="33">
        <v>1000</v>
      </c>
      <c r="K437" s="32">
        <v>0</v>
      </c>
      <c r="L437" s="29">
        <f t="shared" si="213"/>
        <v>-6.0400000000299769E-2</v>
      </c>
      <c r="M437" s="29">
        <f t="shared" si="213"/>
        <v>0</v>
      </c>
      <c r="N437" s="29">
        <f t="shared" si="213"/>
        <v>0</v>
      </c>
      <c r="Q437" s="112" t="s">
        <v>557</v>
      </c>
      <c r="R437" s="110" t="s">
        <v>201</v>
      </c>
      <c r="S437" s="110" t="s">
        <v>558</v>
      </c>
      <c r="T437" s="106" t="s">
        <v>9</v>
      </c>
      <c r="U437" s="111">
        <v>5334.3396000000002</v>
      </c>
      <c r="V437" s="111">
        <v>1000</v>
      </c>
      <c r="W437" s="111" t="s">
        <v>9</v>
      </c>
      <c r="X437" s="16" t="b">
        <f t="shared" si="193"/>
        <v>1</v>
      </c>
    </row>
    <row r="438" spans="1:24" s="16" customFormat="1" ht="31.5" hidden="1">
      <c r="A438" s="31" t="s">
        <v>28</v>
      </c>
      <c r="B438" s="23" t="s">
        <v>201</v>
      </c>
      <c r="C438" s="23" t="s">
        <v>558</v>
      </c>
      <c r="D438" s="23" t="s">
        <v>29</v>
      </c>
      <c r="E438" s="25">
        <f>5334.3+0.1</f>
        <v>5334.4000000000005</v>
      </c>
      <c r="F438" s="25">
        <v>1000</v>
      </c>
      <c r="G438" s="25">
        <v>0</v>
      </c>
      <c r="I438" s="33">
        <v>5334.3396000000002</v>
      </c>
      <c r="J438" s="33">
        <v>1000</v>
      </c>
      <c r="K438" s="32">
        <v>0</v>
      </c>
      <c r="L438" s="29">
        <f t="shared" si="213"/>
        <v>-6.0400000000299769E-2</v>
      </c>
      <c r="M438" s="29">
        <f t="shared" si="213"/>
        <v>0</v>
      </c>
      <c r="N438" s="29">
        <f t="shared" si="213"/>
        <v>0</v>
      </c>
      <c r="Q438" s="112" t="s">
        <v>28</v>
      </c>
      <c r="R438" s="110" t="s">
        <v>201</v>
      </c>
      <c r="S438" s="110" t="s">
        <v>558</v>
      </c>
      <c r="T438" s="110" t="s">
        <v>29</v>
      </c>
      <c r="U438" s="111">
        <v>5334.3396000000002</v>
      </c>
      <c r="V438" s="111">
        <v>1000</v>
      </c>
      <c r="W438" s="111" t="s">
        <v>9</v>
      </c>
      <c r="X438" s="16" t="b">
        <f t="shared" si="193"/>
        <v>1</v>
      </c>
    </row>
    <row r="439" spans="1:24" s="16" customFormat="1" ht="15.75" hidden="1">
      <c r="A439" s="31" t="s">
        <v>559</v>
      </c>
      <c r="B439" s="23" t="s">
        <v>201</v>
      </c>
      <c r="C439" s="23" t="s">
        <v>761</v>
      </c>
      <c r="D439" s="24" t="s">
        <v>9</v>
      </c>
      <c r="E439" s="25">
        <f>E440</f>
        <v>40934.699999999997</v>
      </c>
      <c r="F439" s="25">
        <f t="shared" ref="F439:G439" si="215">F440</f>
        <v>39212.9</v>
      </c>
      <c r="G439" s="25">
        <f t="shared" si="215"/>
        <v>39212.9</v>
      </c>
      <c r="I439" s="33">
        <v>40934.711289999999</v>
      </c>
      <c r="J439" s="33">
        <v>39212.924440000003</v>
      </c>
      <c r="K439" s="33">
        <v>39212.924440000003</v>
      </c>
      <c r="L439" s="29">
        <f t="shared" si="213"/>
        <v>1.1290000002190936E-2</v>
      </c>
      <c r="M439" s="29">
        <f t="shared" si="213"/>
        <v>2.4440000001050066E-2</v>
      </c>
      <c r="N439" s="29">
        <f t="shared" si="213"/>
        <v>2.4440000001050066E-2</v>
      </c>
      <c r="Q439" s="112" t="s">
        <v>559</v>
      </c>
      <c r="R439" s="110" t="s">
        <v>201</v>
      </c>
      <c r="S439" s="110" t="s">
        <v>761</v>
      </c>
      <c r="T439" s="106" t="s">
        <v>9</v>
      </c>
      <c r="U439" s="111">
        <v>40934.711289999999</v>
      </c>
      <c r="V439" s="111">
        <v>39212.924440000003</v>
      </c>
      <c r="W439" s="111">
        <v>39212.924440000003</v>
      </c>
      <c r="X439" s="16" t="b">
        <f t="shared" si="193"/>
        <v>1</v>
      </c>
    </row>
    <row r="440" spans="1:24" s="16" customFormat="1" ht="31.5" hidden="1">
      <c r="A440" s="31" t="s">
        <v>28</v>
      </c>
      <c r="B440" s="23" t="s">
        <v>201</v>
      </c>
      <c r="C440" s="23" t="s">
        <v>761</v>
      </c>
      <c r="D440" s="23" t="s">
        <v>29</v>
      </c>
      <c r="E440" s="25">
        <v>40934.699999999997</v>
      </c>
      <c r="F440" s="25">
        <v>39212.9</v>
      </c>
      <c r="G440" s="25">
        <v>39212.9</v>
      </c>
      <c r="I440" s="33">
        <v>40934.711289999999</v>
      </c>
      <c r="J440" s="33">
        <v>39212.924440000003</v>
      </c>
      <c r="K440" s="33">
        <v>39212.924440000003</v>
      </c>
      <c r="L440" s="29">
        <f t="shared" si="213"/>
        <v>1.1290000002190936E-2</v>
      </c>
      <c r="M440" s="29">
        <f t="shared" si="213"/>
        <v>2.4440000001050066E-2</v>
      </c>
      <c r="N440" s="29">
        <f t="shared" si="213"/>
        <v>2.4440000001050066E-2</v>
      </c>
      <c r="Q440" s="112" t="s">
        <v>28</v>
      </c>
      <c r="R440" s="110" t="s">
        <v>201</v>
      </c>
      <c r="S440" s="110" t="s">
        <v>761</v>
      </c>
      <c r="T440" s="110" t="s">
        <v>29</v>
      </c>
      <c r="U440" s="111">
        <v>40934.711289999999</v>
      </c>
      <c r="V440" s="111">
        <v>39212.924440000003</v>
      </c>
      <c r="W440" s="111">
        <v>39212.924440000003</v>
      </c>
      <c r="X440" s="16" t="b">
        <f t="shared" si="193"/>
        <v>1</v>
      </c>
    </row>
    <row r="441" spans="1:24" s="16" customFormat="1" ht="22.5" hidden="1">
      <c r="A441" s="31" t="s">
        <v>559</v>
      </c>
      <c r="B441" s="23" t="s">
        <v>201</v>
      </c>
      <c r="C441" s="23" t="s">
        <v>377</v>
      </c>
      <c r="D441" s="24" t="s">
        <v>9</v>
      </c>
      <c r="E441" s="25">
        <f>E442</f>
        <v>159665.60000000001</v>
      </c>
      <c r="F441" s="25">
        <f t="shared" ref="F441:G441" si="216">F442</f>
        <v>0</v>
      </c>
      <c r="G441" s="25">
        <f t="shared" si="216"/>
        <v>0</v>
      </c>
      <c r="I441" s="33">
        <v>159665.66039999999</v>
      </c>
      <c r="J441" s="32">
        <v>0</v>
      </c>
      <c r="K441" s="32">
        <v>0</v>
      </c>
      <c r="L441" s="29">
        <f t="shared" si="213"/>
        <v>6.0399999987566844E-2</v>
      </c>
      <c r="M441" s="29">
        <f t="shared" si="213"/>
        <v>0</v>
      </c>
      <c r="N441" s="29">
        <f t="shared" si="213"/>
        <v>0</v>
      </c>
      <c r="Q441" s="112" t="s">
        <v>559</v>
      </c>
      <c r="R441" s="110" t="s">
        <v>201</v>
      </c>
      <c r="S441" s="110" t="s">
        <v>377</v>
      </c>
      <c r="T441" s="106" t="s">
        <v>9</v>
      </c>
      <c r="U441" s="111">
        <v>159665.66039999999</v>
      </c>
      <c r="V441" s="111" t="s">
        <v>9</v>
      </c>
      <c r="W441" s="111" t="s">
        <v>9</v>
      </c>
      <c r="X441" s="16" t="b">
        <f t="shared" si="193"/>
        <v>1</v>
      </c>
    </row>
    <row r="442" spans="1:24" s="16" customFormat="1" ht="31.5" hidden="1">
      <c r="A442" s="31" t="s">
        <v>28</v>
      </c>
      <c r="B442" s="23" t="s">
        <v>201</v>
      </c>
      <c r="C442" s="23" t="s">
        <v>377</v>
      </c>
      <c r="D442" s="23" t="s">
        <v>29</v>
      </c>
      <c r="E442" s="25">
        <f>159665.7-0.1</f>
        <v>159665.60000000001</v>
      </c>
      <c r="F442" s="25">
        <v>0</v>
      </c>
      <c r="G442" s="25">
        <v>0</v>
      </c>
      <c r="I442" s="33">
        <v>159665.66039999999</v>
      </c>
      <c r="J442" s="32">
        <v>0</v>
      </c>
      <c r="K442" s="32">
        <v>0</v>
      </c>
      <c r="L442" s="29">
        <f t="shared" si="213"/>
        <v>6.0399999987566844E-2</v>
      </c>
      <c r="M442" s="29">
        <f t="shared" si="213"/>
        <v>0</v>
      </c>
      <c r="N442" s="29">
        <f t="shared" si="213"/>
        <v>0</v>
      </c>
      <c r="Q442" s="112" t="s">
        <v>28</v>
      </c>
      <c r="R442" s="110" t="s">
        <v>201</v>
      </c>
      <c r="S442" s="110" t="s">
        <v>377</v>
      </c>
      <c r="T442" s="110" t="s">
        <v>29</v>
      </c>
      <c r="U442" s="111">
        <v>159665.66039999999</v>
      </c>
      <c r="V442" s="111" t="s">
        <v>9</v>
      </c>
      <c r="W442" s="111" t="s">
        <v>9</v>
      </c>
      <c r="X442" s="16" t="b">
        <f t="shared" si="193"/>
        <v>1</v>
      </c>
    </row>
    <row r="443" spans="1:24" s="16" customFormat="1" ht="31.5" hidden="1">
      <c r="A443" s="22" t="s">
        <v>197</v>
      </c>
      <c r="B443" s="23" t="s">
        <v>201</v>
      </c>
      <c r="C443" s="23" t="s">
        <v>198</v>
      </c>
      <c r="D443" s="24" t="s">
        <v>9</v>
      </c>
      <c r="E443" s="25">
        <f>E444</f>
        <v>7600</v>
      </c>
      <c r="F443" s="25">
        <f t="shared" ref="F443:G444" si="217">F444</f>
        <v>0</v>
      </c>
      <c r="G443" s="25">
        <f t="shared" si="217"/>
        <v>0</v>
      </c>
      <c r="I443" s="33">
        <v>7600</v>
      </c>
      <c r="J443" s="32">
        <v>0</v>
      </c>
      <c r="K443" s="32">
        <v>0</v>
      </c>
      <c r="L443" s="29">
        <f t="shared" si="213"/>
        <v>0</v>
      </c>
      <c r="M443" s="29">
        <f t="shared" si="213"/>
        <v>0</v>
      </c>
      <c r="N443" s="29">
        <f t="shared" si="213"/>
        <v>0</v>
      </c>
      <c r="Q443" s="109" t="s">
        <v>197</v>
      </c>
      <c r="R443" s="110" t="s">
        <v>201</v>
      </c>
      <c r="S443" s="110" t="s">
        <v>198</v>
      </c>
      <c r="T443" s="106" t="s">
        <v>9</v>
      </c>
      <c r="U443" s="111">
        <v>7600</v>
      </c>
      <c r="V443" s="111" t="s">
        <v>9</v>
      </c>
      <c r="W443" s="111" t="s">
        <v>9</v>
      </c>
      <c r="X443" s="16" t="b">
        <f t="shared" si="193"/>
        <v>1</v>
      </c>
    </row>
    <row r="444" spans="1:24" s="16" customFormat="1" ht="22.5" hidden="1">
      <c r="A444" s="31" t="s">
        <v>199</v>
      </c>
      <c r="B444" s="23" t="s">
        <v>201</v>
      </c>
      <c r="C444" s="23" t="s">
        <v>403</v>
      </c>
      <c r="D444" s="24" t="s">
        <v>9</v>
      </c>
      <c r="E444" s="25">
        <f>E445</f>
        <v>7600</v>
      </c>
      <c r="F444" s="25">
        <f t="shared" si="217"/>
        <v>0</v>
      </c>
      <c r="G444" s="25">
        <f t="shared" si="217"/>
        <v>0</v>
      </c>
      <c r="I444" s="33">
        <v>7600</v>
      </c>
      <c r="J444" s="32">
        <v>0</v>
      </c>
      <c r="K444" s="32">
        <v>0</v>
      </c>
      <c r="L444" s="29">
        <f t="shared" si="213"/>
        <v>0</v>
      </c>
      <c r="M444" s="29">
        <f t="shared" si="213"/>
        <v>0</v>
      </c>
      <c r="N444" s="29">
        <f t="shared" si="213"/>
        <v>0</v>
      </c>
      <c r="Q444" s="112" t="s">
        <v>199</v>
      </c>
      <c r="R444" s="110" t="s">
        <v>201</v>
      </c>
      <c r="S444" s="110" t="s">
        <v>403</v>
      </c>
      <c r="T444" s="106" t="s">
        <v>9</v>
      </c>
      <c r="U444" s="111">
        <v>7600</v>
      </c>
      <c r="V444" s="111" t="s">
        <v>9</v>
      </c>
      <c r="W444" s="111" t="s">
        <v>9</v>
      </c>
      <c r="X444" s="16" t="b">
        <f t="shared" si="193"/>
        <v>1</v>
      </c>
    </row>
    <row r="445" spans="1:24" s="16" customFormat="1" ht="31.5" hidden="1">
      <c r="A445" s="31" t="s">
        <v>119</v>
      </c>
      <c r="B445" s="23" t="s">
        <v>201</v>
      </c>
      <c r="C445" s="23" t="s">
        <v>403</v>
      </c>
      <c r="D445" s="23" t="s">
        <v>120</v>
      </c>
      <c r="E445" s="25">
        <v>7600</v>
      </c>
      <c r="F445" s="25">
        <v>0</v>
      </c>
      <c r="G445" s="25">
        <v>0</v>
      </c>
      <c r="I445" s="33">
        <v>7600</v>
      </c>
      <c r="J445" s="32">
        <v>0</v>
      </c>
      <c r="K445" s="32">
        <v>0</v>
      </c>
      <c r="L445" s="29">
        <f t="shared" si="213"/>
        <v>0</v>
      </c>
      <c r="M445" s="29">
        <f t="shared" si="213"/>
        <v>0</v>
      </c>
      <c r="N445" s="29">
        <f t="shared" si="213"/>
        <v>0</v>
      </c>
      <c r="Q445" s="112" t="s">
        <v>119</v>
      </c>
      <c r="R445" s="110" t="s">
        <v>201</v>
      </c>
      <c r="S445" s="110" t="s">
        <v>403</v>
      </c>
      <c r="T445" s="110" t="s">
        <v>120</v>
      </c>
      <c r="U445" s="111">
        <v>7600</v>
      </c>
      <c r="V445" s="111" t="s">
        <v>9</v>
      </c>
      <c r="W445" s="111" t="s">
        <v>9</v>
      </c>
      <c r="X445" s="16" t="b">
        <f t="shared" si="193"/>
        <v>1</v>
      </c>
    </row>
    <row r="446" spans="1:24" s="16" customFormat="1" ht="31.5" hidden="1">
      <c r="A446" s="22" t="s">
        <v>491</v>
      </c>
      <c r="B446" s="23" t="s">
        <v>201</v>
      </c>
      <c r="C446" s="23" t="s">
        <v>492</v>
      </c>
      <c r="D446" s="24" t="s">
        <v>9</v>
      </c>
      <c r="E446" s="25">
        <f>E447</f>
        <v>35000</v>
      </c>
      <c r="F446" s="25">
        <f t="shared" ref="F446:G447" si="218">F447</f>
        <v>35000</v>
      </c>
      <c r="G446" s="25">
        <f t="shared" si="218"/>
        <v>35000</v>
      </c>
      <c r="I446" s="33">
        <v>35000</v>
      </c>
      <c r="J446" s="33">
        <v>35000</v>
      </c>
      <c r="K446" s="33">
        <v>35000</v>
      </c>
      <c r="L446" s="29">
        <f t="shared" si="213"/>
        <v>0</v>
      </c>
      <c r="M446" s="29">
        <f t="shared" si="213"/>
        <v>0</v>
      </c>
      <c r="N446" s="29">
        <f t="shared" si="213"/>
        <v>0</v>
      </c>
      <c r="Q446" s="109" t="s">
        <v>491</v>
      </c>
      <c r="R446" s="110" t="s">
        <v>201</v>
      </c>
      <c r="S446" s="110" t="s">
        <v>492</v>
      </c>
      <c r="T446" s="106" t="s">
        <v>9</v>
      </c>
      <c r="U446" s="111">
        <v>35000</v>
      </c>
      <c r="V446" s="111">
        <v>35000</v>
      </c>
      <c r="W446" s="111">
        <v>35000</v>
      </c>
      <c r="X446" s="16" t="b">
        <f t="shared" si="193"/>
        <v>1</v>
      </c>
    </row>
    <row r="447" spans="1:24" s="16" customFormat="1" ht="31.5" hidden="1">
      <c r="A447" s="31" t="s">
        <v>493</v>
      </c>
      <c r="B447" s="23" t="s">
        <v>201</v>
      </c>
      <c r="C447" s="23" t="s">
        <v>405</v>
      </c>
      <c r="D447" s="24" t="s">
        <v>9</v>
      </c>
      <c r="E447" s="25">
        <f>E448</f>
        <v>35000</v>
      </c>
      <c r="F447" s="25">
        <f t="shared" si="218"/>
        <v>35000</v>
      </c>
      <c r="G447" s="25">
        <f t="shared" si="218"/>
        <v>35000</v>
      </c>
      <c r="I447" s="33">
        <v>35000</v>
      </c>
      <c r="J447" s="33">
        <v>35000</v>
      </c>
      <c r="K447" s="33">
        <v>35000</v>
      </c>
      <c r="L447" s="29">
        <f t="shared" si="213"/>
        <v>0</v>
      </c>
      <c r="M447" s="29">
        <f t="shared" si="213"/>
        <v>0</v>
      </c>
      <c r="N447" s="29">
        <f t="shared" si="213"/>
        <v>0</v>
      </c>
      <c r="Q447" s="112" t="s">
        <v>493</v>
      </c>
      <c r="R447" s="110" t="s">
        <v>201</v>
      </c>
      <c r="S447" s="110" t="s">
        <v>405</v>
      </c>
      <c r="T447" s="106" t="s">
        <v>9</v>
      </c>
      <c r="U447" s="111">
        <v>35000</v>
      </c>
      <c r="V447" s="111">
        <v>35000</v>
      </c>
      <c r="W447" s="111">
        <v>35000</v>
      </c>
      <c r="X447" s="16" t="b">
        <f t="shared" si="193"/>
        <v>1</v>
      </c>
    </row>
    <row r="448" spans="1:24" s="16" customFormat="1" ht="22.5" hidden="1">
      <c r="A448" s="31" t="s">
        <v>32</v>
      </c>
      <c r="B448" s="23" t="s">
        <v>201</v>
      </c>
      <c r="C448" s="23" t="s">
        <v>405</v>
      </c>
      <c r="D448" s="23" t="s">
        <v>33</v>
      </c>
      <c r="E448" s="25">
        <v>35000</v>
      </c>
      <c r="F448" s="25">
        <v>35000</v>
      </c>
      <c r="G448" s="25">
        <v>35000</v>
      </c>
      <c r="I448" s="33">
        <v>35000</v>
      </c>
      <c r="J448" s="33">
        <v>35000</v>
      </c>
      <c r="K448" s="33">
        <v>35000</v>
      </c>
      <c r="L448" s="29">
        <f t="shared" si="213"/>
        <v>0</v>
      </c>
      <c r="M448" s="29">
        <f t="shared" si="213"/>
        <v>0</v>
      </c>
      <c r="N448" s="29">
        <f t="shared" si="213"/>
        <v>0</v>
      </c>
      <c r="Q448" s="112" t="s">
        <v>32</v>
      </c>
      <c r="R448" s="110" t="s">
        <v>201</v>
      </c>
      <c r="S448" s="110" t="s">
        <v>405</v>
      </c>
      <c r="T448" s="110" t="s">
        <v>33</v>
      </c>
      <c r="U448" s="111">
        <v>35000</v>
      </c>
      <c r="V448" s="111">
        <v>35000</v>
      </c>
      <c r="W448" s="111">
        <v>35000</v>
      </c>
      <c r="X448" s="16" t="b">
        <f t="shared" si="193"/>
        <v>1</v>
      </c>
    </row>
    <row r="449" spans="1:24" s="16" customFormat="1" ht="15.75" hidden="1">
      <c r="A449" s="22" t="s">
        <v>526</v>
      </c>
      <c r="B449" s="23" t="s">
        <v>201</v>
      </c>
      <c r="C449" s="23" t="s">
        <v>527</v>
      </c>
      <c r="D449" s="24" t="s">
        <v>9</v>
      </c>
      <c r="E449" s="25">
        <f>E450</f>
        <v>20</v>
      </c>
      <c r="F449" s="25">
        <f t="shared" ref="F449:G450" si="219">F450</f>
        <v>0</v>
      </c>
      <c r="G449" s="25">
        <f t="shared" si="219"/>
        <v>0</v>
      </c>
      <c r="I449" s="33">
        <v>20</v>
      </c>
      <c r="J449" s="32">
        <v>0</v>
      </c>
      <c r="K449" s="32">
        <v>0</v>
      </c>
      <c r="L449" s="29">
        <f t="shared" si="213"/>
        <v>0</v>
      </c>
      <c r="M449" s="29">
        <f t="shared" si="213"/>
        <v>0</v>
      </c>
      <c r="N449" s="29">
        <f t="shared" si="213"/>
        <v>0</v>
      </c>
      <c r="Q449" s="109" t="s">
        <v>526</v>
      </c>
      <c r="R449" s="110" t="s">
        <v>201</v>
      </c>
      <c r="S449" s="110" t="s">
        <v>527</v>
      </c>
      <c r="T449" s="106" t="s">
        <v>9</v>
      </c>
      <c r="U449" s="111">
        <v>20</v>
      </c>
      <c r="V449" s="111" t="s">
        <v>9</v>
      </c>
      <c r="W449" s="111" t="s">
        <v>9</v>
      </c>
      <c r="X449" s="16" t="b">
        <f t="shared" si="193"/>
        <v>1</v>
      </c>
    </row>
    <row r="450" spans="1:24" s="16" customFormat="1" ht="22.5" hidden="1">
      <c r="A450" s="31" t="s">
        <v>528</v>
      </c>
      <c r="B450" s="23" t="s">
        <v>201</v>
      </c>
      <c r="C450" s="23" t="s">
        <v>529</v>
      </c>
      <c r="D450" s="24" t="s">
        <v>9</v>
      </c>
      <c r="E450" s="25">
        <f>E451</f>
        <v>20</v>
      </c>
      <c r="F450" s="25">
        <f t="shared" si="219"/>
        <v>0</v>
      </c>
      <c r="G450" s="25">
        <f t="shared" si="219"/>
        <v>0</v>
      </c>
      <c r="I450" s="33">
        <v>20</v>
      </c>
      <c r="J450" s="32">
        <v>0</v>
      </c>
      <c r="K450" s="32">
        <v>0</v>
      </c>
      <c r="L450" s="29">
        <f t="shared" si="213"/>
        <v>0</v>
      </c>
      <c r="M450" s="29">
        <f t="shared" si="213"/>
        <v>0</v>
      </c>
      <c r="N450" s="29">
        <f t="shared" si="213"/>
        <v>0</v>
      </c>
      <c r="Q450" s="112" t="s">
        <v>528</v>
      </c>
      <c r="R450" s="110" t="s">
        <v>201</v>
      </c>
      <c r="S450" s="110" t="s">
        <v>529</v>
      </c>
      <c r="T450" s="106" t="s">
        <v>9</v>
      </c>
      <c r="U450" s="111">
        <v>20</v>
      </c>
      <c r="V450" s="111" t="s">
        <v>9</v>
      </c>
      <c r="W450" s="111" t="s">
        <v>9</v>
      </c>
      <c r="X450" s="16" t="b">
        <f t="shared" si="193"/>
        <v>1</v>
      </c>
    </row>
    <row r="451" spans="1:24" s="16" customFormat="1" ht="31.5" hidden="1">
      <c r="A451" s="31" t="s">
        <v>28</v>
      </c>
      <c r="B451" s="23" t="s">
        <v>201</v>
      </c>
      <c r="C451" s="23" t="s">
        <v>529</v>
      </c>
      <c r="D451" s="23" t="s">
        <v>29</v>
      </c>
      <c r="E451" s="25">
        <v>20</v>
      </c>
      <c r="F451" s="25">
        <v>0</v>
      </c>
      <c r="G451" s="25">
        <v>0</v>
      </c>
      <c r="I451" s="33">
        <v>20</v>
      </c>
      <c r="J451" s="32">
        <v>0</v>
      </c>
      <c r="K451" s="32">
        <v>0</v>
      </c>
      <c r="L451" s="29">
        <f t="shared" si="213"/>
        <v>0</v>
      </c>
      <c r="M451" s="29">
        <f t="shared" si="213"/>
        <v>0</v>
      </c>
      <c r="N451" s="29">
        <f t="shared" si="213"/>
        <v>0</v>
      </c>
      <c r="Q451" s="112" t="s">
        <v>28</v>
      </c>
      <c r="R451" s="110" t="s">
        <v>201</v>
      </c>
      <c r="S451" s="110" t="s">
        <v>529</v>
      </c>
      <c r="T451" s="110" t="s">
        <v>29</v>
      </c>
      <c r="U451" s="111">
        <v>20</v>
      </c>
      <c r="V451" s="111" t="s">
        <v>9</v>
      </c>
      <c r="W451" s="111" t="s">
        <v>9</v>
      </c>
      <c r="X451" s="16" t="b">
        <f t="shared" si="193"/>
        <v>1</v>
      </c>
    </row>
    <row r="452" spans="1:24" s="16" customFormat="1" ht="31.5" hidden="1">
      <c r="A452" s="22" t="s">
        <v>454</v>
      </c>
      <c r="B452" s="23" t="s">
        <v>201</v>
      </c>
      <c r="C452" s="23" t="s">
        <v>15</v>
      </c>
      <c r="D452" s="24" t="s">
        <v>9</v>
      </c>
      <c r="E452" s="25">
        <f>E453+E470+E483</f>
        <v>174534</v>
      </c>
      <c r="F452" s="25">
        <f>F453+F470+F483</f>
        <v>174759.1</v>
      </c>
      <c r="G452" s="25">
        <f t="shared" ref="G452" si="220">G453+G470+G483</f>
        <v>178118.3</v>
      </c>
      <c r="I452" s="33">
        <v>174534.02165000001</v>
      </c>
      <c r="J452" s="33">
        <v>174759.09315</v>
      </c>
      <c r="K452" s="33">
        <v>178118.32714000001</v>
      </c>
      <c r="L452" s="29">
        <f t="shared" si="213"/>
        <v>2.1650000009685755E-2</v>
      </c>
      <c r="M452" s="29">
        <f t="shared" si="213"/>
        <v>-6.8500000052154064E-3</v>
      </c>
      <c r="N452" s="29">
        <f t="shared" si="213"/>
        <v>2.7140000020153821E-2</v>
      </c>
      <c r="Q452" s="109" t="s">
        <v>454</v>
      </c>
      <c r="R452" s="110" t="s">
        <v>201</v>
      </c>
      <c r="S452" s="110" t="s">
        <v>15</v>
      </c>
      <c r="T452" s="106" t="s">
        <v>9</v>
      </c>
      <c r="U452" s="111">
        <v>174534.02165000001</v>
      </c>
      <c r="V452" s="111">
        <v>174759.09315</v>
      </c>
      <c r="W452" s="111">
        <v>178118.32714000001</v>
      </c>
      <c r="X452" s="16" t="b">
        <f t="shared" si="193"/>
        <v>1</v>
      </c>
    </row>
    <row r="453" spans="1:24" s="16" customFormat="1" ht="31.5" hidden="1">
      <c r="A453" s="22" t="s">
        <v>79</v>
      </c>
      <c r="B453" s="23" t="s">
        <v>201</v>
      </c>
      <c r="C453" s="23" t="s">
        <v>80</v>
      </c>
      <c r="D453" s="24" t="s">
        <v>9</v>
      </c>
      <c r="E453" s="25">
        <f>E454+E457+E460+E464+E467</f>
        <v>7289</v>
      </c>
      <c r="F453" s="25">
        <f t="shared" ref="F453:G453" si="221">F454+F457+F460+F464+F467</f>
        <v>3689.2</v>
      </c>
      <c r="G453" s="25">
        <f t="shared" si="221"/>
        <v>5260</v>
      </c>
      <c r="I453" s="33">
        <v>7289.01782</v>
      </c>
      <c r="J453" s="33">
        <v>3689.1760100000001</v>
      </c>
      <c r="K453" s="33">
        <v>5260</v>
      </c>
      <c r="L453" s="29">
        <f t="shared" si="213"/>
        <v>1.7820000000028813E-2</v>
      </c>
      <c r="M453" s="29">
        <f t="shared" si="213"/>
        <v>-2.3989999999685097E-2</v>
      </c>
      <c r="N453" s="29">
        <f t="shared" si="213"/>
        <v>0</v>
      </c>
      <c r="Q453" s="109" t="s">
        <v>79</v>
      </c>
      <c r="R453" s="110" t="s">
        <v>201</v>
      </c>
      <c r="S453" s="110" t="s">
        <v>80</v>
      </c>
      <c r="T453" s="106" t="s">
        <v>9</v>
      </c>
      <c r="U453" s="111">
        <v>7289.01782</v>
      </c>
      <c r="V453" s="111">
        <v>3689.1760100000001</v>
      </c>
      <c r="W453" s="111">
        <v>5260</v>
      </c>
      <c r="X453" s="16" t="b">
        <f t="shared" si="193"/>
        <v>1</v>
      </c>
    </row>
    <row r="454" spans="1:24" s="16" customFormat="1" ht="94.5" hidden="1">
      <c r="A454" s="22" t="s">
        <v>202</v>
      </c>
      <c r="B454" s="23" t="s">
        <v>201</v>
      </c>
      <c r="C454" s="23" t="s">
        <v>157</v>
      </c>
      <c r="D454" s="24" t="s">
        <v>9</v>
      </c>
      <c r="E454" s="25">
        <f>E455</f>
        <v>112.5</v>
      </c>
      <c r="F454" s="25">
        <f t="shared" ref="F454:G455" si="222">F455</f>
        <v>100</v>
      </c>
      <c r="G454" s="25">
        <f t="shared" si="222"/>
        <v>100</v>
      </c>
      <c r="I454" s="33">
        <v>112.48096</v>
      </c>
      <c r="J454" s="33">
        <v>100</v>
      </c>
      <c r="K454" s="33">
        <v>100</v>
      </c>
      <c r="L454" s="29">
        <f t="shared" si="213"/>
        <v>-1.9040000000003943E-2</v>
      </c>
      <c r="M454" s="29">
        <f t="shared" si="213"/>
        <v>0</v>
      </c>
      <c r="N454" s="29">
        <f t="shared" si="213"/>
        <v>0</v>
      </c>
      <c r="Q454" s="109" t="s">
        <v>202</v>
      </c>
      <c r="R454" s="110" t="s">
        <v>201</v>
      </c>
      <c r="S454" s="110" t="s">
        <v>157</v>
      </c>
      <c r="T454" s="106" t="s">
        <v>9</v>
      </c>
      <c r="U454" s="111">
        <v>112.48096</v>
      </c>
      <c r="V454" s="111">
        <v>100</v>
      </c>
      <c r="W454" s="111">
        <v>100</v>
      </c>
      <c r="X454" s="16" t="b">
        <f t="shared" si="193"/>
        <v>1</v>
      </c>
    </row>
    <row r="455" spans="1:24" s="16" customFormat="1" ht="94.5" hidden="1">
      <c r="A455" s="31" t="s">
        <v>203</v>
      </c>
      <c r="B455" s="23" t="s">
        <v>201</v>
      </c>
      <c r="C455" s="23" t="s">
        <v>410</v>
      </c>
      <c r="D455" s="24" t="s">
        <v>9</v>
      </c>
      <c r="E455" s="25">
        <f>E456</f>
        <v>112.5</v>
      </c>
      <c r="F455" s="25">
        <f t="shared" si="222"/>
        <v>100</v>
      </c>
      <c r="G455" s="25">
        <f t="shared" si="222"/>
        <v>100</v>
      </c>
      <c r="I455" s="33">
        <v>112.48096</v>
      </c>
      <c r="J455" s="33">
        <v>100</v>
      </c>
      <c r="K455" s="33">
        <v>100</v>
      </c>
      <c r="L455" s="29">
        <f t="shared" si="213"/>
        <v>-1.9040000000003943E-2</v>
      </c>
      <c r="M455" s="29">
        <f t="shared" si="213"/>
        <v>0</v>
      </c>
      <c r="N455" s="29">
        <f t="shared" si="213"/>
        <v>0</v>
      </c>
      <c r="Q455" s="112" t="s">
        <v>203</v>
      </c>
      <c r="R455" s="110" t="s">
        <v>201</v>
      </c>
      <c r="S455" s="110" t="s">
        <v>410</v>
      </c>
      <c r="T455" s="106" t="s">
        <v>9</v>
      </c>
      <c r="U455" s="111">
        <v>112.48096</v>
      </c>
      <c r="V455" s="111">
        <v>100</v>
      </c>
      <c r="W455" s="111">
        <v>100</v>
      </c>
      <c r="X455" s="16" t="b">
        <f t="shared" si="193"/>
        <v>1</v>
      </c>
    </row>
    <row r="456" spans="1:24" s="16" customFormat="1" ht="31.5" hidden="1">
      <c r="A456" s="31" t="s">
        <v>28</v>
      </c>
      <c r="B456" s="23" t="s">
        <v>201</v>
      </c>
      <c r="C456" s="23" t="s">
        <v>410</v>
      </c>
      <c r="D456" s="23" t="s">
        <v>29</v>
      </c>
      <c r="E456" s="25">
        <v>112.5</v>
      </c>
      <c r="F456" s="25">
        <v>100</v>
      </c>
      <c r="G456" s="25">
        <v>100</v>
      </c>
      <c r="I456" s="33">
        <v>112.48096</v>
      </c>
      <c r="J456" s="33">
        <v>100</v>
      </c>
      <c r="K456" s="33">
        <v>100</v>
      </c>
      <c r="L456" s="29">
        <f t="shared" si="213"/>
        <v>-1.9040000000003943E-2</v>
      </c>
      <c r="M456" s="29">
        <f t="shared" si="213"/>
        <v>0</v>
      </c>
      <c r="N456" s="29">
        <f t="shared" si="213"/>
        <v>0</v>
      </c>
      <c r="Q456" s="112" t="s">
        <v>28</v>
      </c>
      <c r="R456" s="110" t="s">
        <v>201</v>
      </c>
      <c r="S456" s="110" t="s">
        <v>410</v>
      </c>
      <c r="T456" s="110" t="s">
        <v>29</v>
      </c>
      <c r="U456" s="111">
        <v>112.48096</v>
      </c>
      <c r="V456" s="111">
        <v>100</v>
      </c>
      <c r="W456" s="111">
        <v>100</v>
      </c>
      <c r="X456" s="16" t="b">
        <f t="shared" si="193"/>
        <v>1</v>
      </c>
    </row>
    <row r="457" spans="1:24" s="16" customFormat="1" ht="63" hidden="1">
      <c r="A457" s="22" t="s">
        <v>156</v>
      </c>
      <c r="B457" s="23" t="s">
        <v>201</v>
      </c>
      <c r="C457" s="23" t="s">
        <v>458</v>
      </c>
      <c r="D457" s="24" t="s">
        <v>9</v>
      </c>
      <c r="E457" s="25">
        <f>E458</f>
        <v>2365.1</v>
      </c>
      <c r="F457" s="25">
        <f t="shared" ref="F457:G458" si="223">F458</f>
        <v>200</v>
      </c>
      <c r="G457" s="25">
        <f t="shared" si="223"/>
        <v>200</v>
      </c>
      <c r="I457" s="33">
        <v>2365.1021999999998</v>
      </c>
      <c r="J457" s="33">
        <v>200</v>
      </c>
      <c r="K457" s="33">
        <v>200</v>
      </c>
      <c r="L457" s="29">
        <f t="shared" si="213"/>
        <v>2.1999999999025022E-3</v>
      </c>
      <c r="M457" s="29">
        <f t="shared" si="213"/>
        <v>0</v>
      </c>
      <c r="N457" s="29">
        <f t="shared" si="213"/>
        <v>0</v>
      </c>
      <c r="Q457" s="109" t="s">
        <v>156</v>
      </c>
      <c r="R457" s="110" t="s">
        <v>201</v>
      </c>
      <c r="S457" s="110" t="s">
        <v>458</v>
      </c>
      <c r="T457" s="106" t="s">
        <v>9</v>
      </c>
      <c r="U457" s="111">
        <v>2365.1021999999998</v>
      </c>
      <c r="V457" s="111">
        <v>200</v>
      </c>
      <c r="W457" s="111">
        <v>200</v>
      </c>
      <c r="X457" s="16" t="b">
        <f t="shared" si="193"/>
        <v>1</v>
      </c>
    </row>
    <row r="458" spans="1:24" s="16" customFormat="1" ht="47.25" hidden="1">
      <c r="A458" s="31" t="s">
        <v>158</v>
      </c>
      <c r="B458" s="23" t="s">
        <v>201</v>
      </c>
      <c r="C458" s="23" t="s">
        <v>379</v>
      </c>
      <c r="D458" s="24" t="s">
        <v>9</v>
      </c>
      <c r="E458" s="25">
        <f>E459</f>
        <v>2365.1</v>
      </c>
      <c r="F458" s="25">
        <f t="shared" si="223"/>
        <v>200</v>
      </c>
      <c r="G458" s="25">
        <f t="shared" si="223"/>
        <v>200</v>
      </c>
      <c r="I458" s="33">
        <v>2365.1021999999998</v>
      </c>
      <c r="J458" s="33">
        <v>200</v>
      </c>
      <c r="K458" s="33">
        <v>200</v>
      </c>
      <c r="L458" s="29">
        <f t="shared" si="213"/>
        <v>2.1999999999025022E-3</v>
      </c>
      <c r="M458" s="29">
        <f t="shared" si="213"/>
        <v>0</v>
      </c>
      <c r="N458" s="29">
        <f t="shared" si="213"/>
        <v>0</v>
      </c>
      <c r="Q458" s="112" t="s">
        <v>158</v>
      </c>
      <c r="R458" s="110" t="s">
        <v>201</v>
      </c>
      <c r="S458" s="110" t="s">
        <v>379</v>
      </c>
      <c r="T458" s="106" t="s">
        <v>9</v>
      </c>
      <c r="U458" s="111">
        <v>2365.1021999999998</v>
      </c>
      <c r="V458" s="111">
        <v>200</v>
      </c>
      <c r="W458" s="111">
        <v>200</v>
      </c>
      <c r="X458" s="16" t="b">
        <f t="shared" ref="X458:X521" si="224">Q458=A458</f>
        <v>1</v>
      </c>
    </row>
    <row r="459" spans="1:24" s="16" customFormat="1" ht="31.5" hidden="1">
      <c r="A459" s="31" t="s">
        <v>28</v>
      </c>
      <c r="B459" s="23" t="s">
        <v>201</v>
      </c>
      <c r="C459" s="23" t="s">
        <v>379</v>
      </c>
      <c r="D459" s="23" t="s">
        <v>29</v>
      </c>
      <c r="E459" s="25">
        <v>2365.1</v>
      </c>
      <c r="F459" s="25">
        <v>200</v>
      </c>
      <c r="G459" s="25">
        <v>200</v>
      </c>
      <c r="I459" s="33">
        <v>2365.1021999999998</v>
      </c>
      <c r="J459" s="33">
        <v>200</v>
      </c>
      <c r="K459" s="33">
        <v>200</v>
      </c>
      <c r="L459" s="29">
        <f t="shared" si="213"/>
        <v>2.1999999999025022E-3</v>
      </c>
      <c r="M459" s="29">
        <f t="shared" si="213"/>
        <v>0</v>
      </c>
      <c r="N459" s="29">
        <f t="shared" si="213"/>
        <v>0</v>
      </c>
      <c r="Q459" s="112" t="s">
        <v>28</v>
      </c>
      <c r="R459" s="110" t="s">
        <v>201</v>
      </c>
      <c r="S459" s="110" t="s">
        <v>379</v>
      </c>
      <c r="T459" s="110" t="s">
        <v>29</v>
      </c>
      <c r="U459" s="111">
        <v>2365.1021999999998</v>
      </c>
      <c r="V459" s="111">
        <v>200</v>
      </c>
      <c r="W459" s="111">
        <v>200</v>
      </c>
      <c r="X459" s="16" t="b">
        <f t="shared" si="224"/>
        <v>1</v>
      </c>
    </row>
    <row r="460" spans="1:24" s="16" customFormat="1" ht="47.25" hidden="1">
      <c r="A460" s="22" t="s">
        <v>460</v>
      </c>
      <c r="B460" s="23" t="s">
        <v>201</v>
      </c>
      <c r="C460" s="23" t="s">
        <v>461</v>
      </c>
      <c r="D460" s="24" t="s">
        <v>9</v>
      </c>
      <c r="E460" s="25">
        <f>E461</f>
        <v>40</v>
      </c>
      <c r="F460" s="25">
        <f t="shared" ref="F460:G460" si="225">F461</f>
        <v>40</v>
      </c>
      <c r="G460" s="25">
        <f t="shared" si="225"/>
        <v>40</v>
      </c>
      <c r="I460" s="33">
        <v>40</v>
      </c>
      <c r="J460" s="33">
        <v>40</v>
      </c>
      <c r="K460" s="33">
        <v>40</v>
      </c>
      <c r="L460" s="29">
        <f t="shared" si="213"/>
        <v>0</v>
      </c>
      <c r="M460" s="29">
        <f t="shared" si="213"/>
        <v>0</v>
      </c>
      <c r="N460" s="29">
        <f t="shared" si="213"/>
        <v>0</v>
      </c>
      <c r="Q460" s="109" t="s">
        <v>460</v>
      </c>
      <c r="R460" s="110" t="s">
        <v>201</v>
      </c>
      <c r="S460" s="110" t="s">
        <v>461</v>
      </c>
      <c r="T460" s="106" t="s">
        <v>9</v>
      </c>
      <c r="U460" s="111">
        <v>40</v>
      </c>
      <c r="V460" s="111">
        <v>40</v>
      </c>
      <c r="W460" s="111">
        <v>40</v>
      </c>
      <c r="X460" s="16" t="b">
        <f t="shared" si="224"/>
        <v>1</v>
      </c>
    </row>
    <row r="461" spans="1:24" s="16" customFormat="1" ht="31.5" hidden="1">
      <c r="A461" s="31" t="s">
        <v>462</v>
      </c>
      <c r="B461" s="23" t="s">
        <v>201</v>
      </c>
      <c r="C461" s="23" t="s">
        <v>381</v>
      </c>
      <c r="D461" s="24" t="s">
        <v>9</v>
      </c>
      <c r="E461" s="25">
        <f>E462+E463</f>
        <v>40</v>
      </c>
      <c r="F461" s="25">
        <f t="shared" ref="F461:G461" si="226">F462+F463</f>
        <v>40</v>
      </c>
      <c r="G461" s="25">
        <f t="shared" si="226"/>
        <v>40</v>
      </c>
      <c r="I461" s="33">
        <v>40</v>
      </c>
      <c r="J461" s="33">
        <v>40</v>
      </c>
      <c r="K461" s="33">
        <v>40</v>
      </c>
      <c r="L461" s="29">
        <f t="shared" si="213"/>
        <v>0</v>
      </c>
      <c r="M461" s="29">
        <f t="shared" si="213"/>
        <v>0</v>
      </c>
      <c r="N461" s="29">
        <f t="shared" si="213"/>
        <v>0</v>
      </c>
      <c r="Q461" s="112" t="s">
        <v>462</v>
      </c>
      <c r="R461" s="110" t="s">
        <v>201</v>
      </c>
      <c r="S461" s="110" t="s">
        <v>381</v>
      </c>
      <c r="T461" s="106" t="s">
        <v>9</v>
      </c>
      <c r="U461" s="111">
        <v>40</v>
      </c>
      <c r="V461" s="111">
        <v>40</v>
      </c>
      <c r="W461" s="111">
        <v>40</v>
      </c>
      <c r="X461" s="16" t="b">
        <f t="shared" si="224"/>
        <v>1</v>
      </c>
    </row>
    <row r="462" spans="1:24" s="16" customFormat="1" ht="31.5" hidden="1">
      <c r="A462" s="31" t="s">
        <v>28</v>
      </c>
      <c r="B462" s="23" t="s">
        <v>201</v>
      </c>
      <c r="C462" s="23" t="s">
        <v>381</v>
      </c>
      <c r="D462" s="23" t="s">
        <v>29</v>
      </c>
      <c r="E462" s="25">
        <v>10</v>
      </c>
      <c r="F462" s="25">
        <v>10</v>
      </c>
      <c r="G462" s="25">
        <v>10</v>
      </c>
      <c r="I462" s="33">
        <v>10</v>
      </c>
      <c r="J462" s="33">
        <v>10</v>
      </c>
      <c r="K462" s="33">
        <v>10</v>
      </c>
      <c r="L462" s="29">
        <f t="shared" si="213"/>
        <v>0</v>
      </c>
      <c r="M462" s="29">
        <f t="shared" si="213"/>
        <v>0</v>
      </c>
      <c r="N462" s="29">
        <f t="shared" si="213"/>
        <v>0</v>
      </c>
      <c r="Q462" s="112" t="s">
        <v>28</v>
      </c>
      <c r="R462" s="110" t="s">
        <v>201</v>
      </c>
      <c r="S462" s="110" t="s">
        <v>381</v>
      </c>
      <c r="T462" s="110" t="s">
        <v>29</v>
      </c>
      <c r="U462" s="111">
        <v>10</v>
      </c>
      <c r="V462" s="111">
        <v>10</v>
      </c>
      <c r="W462" s="111">
        <v>10</v>
      </c>
      <c r="X462" s="16" t="b">
        <f t="shared" si="224"/>
        <v>1</v>
      </c>
    </row>
    <row r="463" spans="1:24" s="16" customFormat="1" ht="22.5" hidden="1">
      <c r="A463" s="31" t="s">
        <v>37</v>
      </c>
      <c r="B463" s="23" t="s">
        <v>201</v>
      </c>
      <c r="C463" s="23" t="s">
        <v>381</v>
      </c>
      <c r="D463" s="23" t="s">
        <v>38</v>
      </c>
      <c r="E463" s="25">
        <v>30</v>
      </c>
      <c r="F463" s="25">
        <v>30</v>
      </c>
      <c r="G463" s="25">
        <v>30</v>
      </c>
      <c r="I463" s="33">
        <v>30</v>
      </c>
      <c r="J463" s="33">
        <v>30</v>
      </c>
      <c r="K463" s="33">
        <v>30</v>
      </c>
      <c r="L463" s="29">
        <f t="shared" si="213"/>
        <v>0</v>
      </c>
      <c r="M463" s="29">
        <f t="shared" si="213"/>
        <v>0</v>
      </c>
      <c r="N463" s="29">
        <f t="shared" si="213"/>
        <v>0</v>
      </c>
      <c r="Q463" s="112" t="s">
        <v>37</v>
      </c>
      <c r="R463" s="110" t="s">
        <v>201</v>
      </c>
      <c r="S463" s="110" t="s">
        <v>381</v>
      </c>
      <c r="T463" s="110" t="s">
        <v>38</v>
      </c>
      <c r="U463" s="111">
        <v>30</v>
      </c>
      <c r="V463" s="111">
        <v>30</v>
      </c>
      <c r="W463" s="111">
        <v>30</v>
      </c>
      <c r="X463" s="16" t="b">
        <f t="shared" si="224"/>
        <v>1</v>
      </c>
    </row>
    <row r="464" spans="1:24" s="16" customFormat="1" ht="31.5" hidden="1">
      <c r="A464" s="22" t="s">
        <v>161</v>
      </c>
      <c r="B464" s="23" t="s">
        <v>201</v>
      </c>
      <c r="C464" s="23" t="s">
        <v>463</v>
      </c>
      <c r="D464" s="24" t="s">
        <v>9</v>
      </c>
      <c r="E464" s="25">
        <f>E465</f>
        <v>3271.4</v>
      </c>
      <c r="F464" s="25">
        <f t="shared" ref="F464:G465" si="227">F465</f>
        <v>3349.2</v>
      </c>
      <c r="G464" s="25">
        <f t="shared" si="227"/>
        <v>4920</v>
      </c>
      <c r="I464" s="33">
        <v>3271.4346599999999</v>
      </c>
      <c r="J464" s="33">
        <v>3349.1760100000001</v>
      </c>
      <c r="K464" s="33">
        <v>4920</v>
      </c>
      <c r="L464" s="29">
        <f t="shared" si="213"/>
        <v>3.4659999999803404E-2</v>
      </c>
      <c r="M464" s="29">
        <f t="shared" si="213"/>
        <v>-2.3989999999685097E-2</v>
      </c>
      <c r="N464" s="29">
        <f t="shared" si="213"/>
        <v>0</v>
      </c>
      <c r="Q464" s="109" t="s">
        <v>161</v>
      </c>
      <c r="R464" s="110" t="s">
        <v>201</v>
      </c>
      <c r="S464" s="110" t="s">
        <v>463</v>
      </c>
      <c r="T464" s="106" t="s">
        <v>9</v>
      </c>
      <c r="U464" s="111">
        <v>3271.4346599999999</v>
      </c>
      <c r="V464" s="111">
        <v>3349.1760100000001</v>
      </c>
      <c r="W464" s="111">
        <v>4920</v>
      </c>
      <c r="X464" s="16" t="b">
        <f t="shared" si="224"/>
        <v>1</v>
      </c>
    </row>
    <row r="465" spans="1:24" s="16" customFormat="1" ht="22.5" hidden="1">
      <c r="A465" s="31" t="s">
        <v>163</v>
      </c>
      <c r="B465" s="23" t="s">
        <v>201</v>
      </c>
      <c r="C465" s="23" t="s">
        <v>382</v>
      </c>
      <c r="D465" s="24" t="s">
        <v>9</v>
      </c>
      <c r="E465" s="25">
        <f>E466</f>
        <v>3271.4</v>
      </c>
      <c r="F465" s="25">
        <f t="shared" si="227"/>
        <v>3349.2</v>
      </c>
      <c r="G465" s="25">
        <f t="shared" si="227"/>
        <v>4920</v>
      </c>
      <c r="I465" s="33">
        <v>3271.4346599999999</v>
      </c>
      <c r="J465" s="33">
        <v>3349.1760100000001</v>
      </c>
      <c r="K465" s="33">
        <v>4920</v>
      </c>
      <c r="L465" s="29">
        <f t="shared" si="213"/>
        <v>3.4659999999803404E-2</v>
      </c>
      <c r="M465" s="29">
        <f t="shared" si="213"/>
        <v>-2.3989999999685097E-2</v>
      </c>
      <c r="N465" s="29">
        <f t="shared" si="213"/>
        <v>0</v>
      </c>
      <c r="Q465" s="112" t="s">
        <v>163</v>
      </c>
      <c r="R465" s="110" t="s">
        <v>201</v>
      </c>
      <c r="S465" s="110" t="s">
        <v>382</v>
      </c>
      <c r="T465" s="106" t="s">
        <v>9</v>
      </c>
      <c r="U465" s="111">
        <v>3271.4346599999999</v>
      </c>
      <c r="V465" s="111">
        <v>3349.1760100000001</v>
      </c>
      <c r="W465" s="111">
        <v>4920</v>
      </c>
      <c r="X465" s="16" t="b">
        <f t="shared" si="224"/>
        <v>1</v>
      </c>
    </row>
    <row r="466" spans="1:24" s="16" customFormat="1" ht="31.5" hidden="1">
      <c r="A466" s="31" t="s">
        <v>28</v>
      </c>
      <c r="B466" s="23" t="s">
        <v>201</v>
      </c>
      <c r="C466" s="23" t="s">
        <v>382</v>
      </c>
      <c r="D466" s="23" t="s">
        <v>29</v>
      </c>
      <c r="E466" s="25">
        <v>3271.4</v>
      </c>
      <c r="F466" s="25">
        <v>3349.2</v>
      </c>
      <c r="G466" s="25">
        <v>4920</v>
      </c>
      <c r="I466" s="33">
        <v>3271.4346599999999</v>
      </c>
      <c r="J466" s="33">
        <v>3349.1760100000001</v>
      </c>
      <c r="K466" s="33">
        <v>4920</v>
      </c>
      <c r="L466" s="29">
        <f t="shared" si="213"/>
        <v>3.4659999999803404E-2</v>
      </c>
      <c r="M466" s="29">
        <f t="shared" si="213"/>
        <v>-2.3989999999685097E-2</v>
      </c>
      <c r="N466" s="29">
        <f t="shared" si="213"/>
        <v>0</v>
      </c>
      <c r="Q466" s="112" t="s">
        <v>28</v>
      </c>
      <c r="R466" s="110" t="s">
        <v>201</v>
      </c>
      <c r="S466" s="110" t="s">
        <v>382</v>
      </c>
      <c r="T466" s="110" t="s">
        <v>29</v>
      </c>
      <c r="U466" s="111">
        <v>3271.4346599999999</v>
      </c>
      <c r="V466" s="111">
        <v>3349.1760100000001</v>
      </c>
      <c r="W466" s="111">
        <v>4920</v>
      </c>
      <c r="X466" s="16" t="b">
        <f t="shared" si="224"/>
        <v>1</v>
      </c>
    </row>
    <row r="467" spans="1:24" s="16" customFormat="1" ht="47.25" hidden="1">
      <c r="A467" s="22" t="s">
        <v>164</v>
      </c>
      <c r="B467" s="23" t="s">
        <v>201</v>
      </c>
      <c r="C467" s="23" t="s">
        <v>165</v>
      </c>
      <c r="D467" s="24" t="s">
        <v>9</v>
      </c>
      <c r="E467" s="25">
        <f>E468</f>
        <v>1500</v>
      </c>
      <c r="F467" s="25">
        <f t="shared" ref="F467:G468" si="228">F468</f>
        <v>0</v>
      </c>
      <c r="G467" s="25">
        <f t="shared" si="228"/>
        <v>0</v>
      </c>
      <c r="I467" s="33">
        <v>1500</v>
      </c>
      <c r="J467" s="32">
        <v>0</v>
      </c>
      <c r="K467" s="32">
        <v>0</v>
      </c>
      <c r="L467" s="29">
        <f t="shared" si="213"/>
        <v>0</v>
      </c>
      <c r="M467" s="29">
        <f t="shared" si="213"/>
        <v>0</v>
      </c>
      <c r="N467" s="29">
        <f t="shared" si="213"/>
        <v>0</v>
      </c>
      <c r="Q467" s="109" t="s">
        <v>164</v>
      </c>
      <c r="R467" s="110" t="s">
        <v>201</v>
      </c>
      <c r="S467" s="110" t="s">
        <v>165</v>
      </c>
      <c r="T467" s="106" t="s">
        <v>9</v>
      </c>
      <c r="U467" s="111">
        <v>1500</v>
      </c>
      <c r="V467" s="111" t="s">
        <v>9</v>
      </c>
      <c r="W467" s="111" t="s">
        <v>9</v>
      </c>
      <c r="X467" s="16" t="b">
        <f t="shared" si="224"/>
        <v>1</v>
      </c>
    </row>
    <row r="468" spans="1:24" s="16" customFormat="1" ht="31.5" hidden="1">
      <c r="A468" s="31" t="s">
        <v>166</v>
      </c>
      <c r="B468" s="23" t="s">
        <v>201</v>
      </c>
      <c r="C468" s="23" t="s">
        <v>378</v>
      </c>
      <c r="D468" s="24" t="s">
        <v>9</v>
      </c>
      <c r="E468" s="25">
        <f>E469</f>
        <v>1500</v>
      </c>
      <c r="F468" s="25">
        <f t="shared" si="228"/>
        <v>0</v>
      </c>
      <c r="G468" s="25">
        <f t="shared" si="228"/>
        <v>0</v>
      </c>
      <c r="I468" s="33">
        <v>1500</v>
      </c>
      <c r="J468" s="32">
        <v>0</v>
      </c>
      <c r="K468" s="32">
        <v>0</v>
      </c>
      <c r="L468" s="29">
        <f t="shared" si="213"/>
        <v>0</v>
      </c>
      <c r="M468" s="29">
        <f t="shared" si="213"/>
        <v>0</v>
      </c>
      <c r="N468" s="29">
        <f t="shared" si="213"/>
        <v>0</v>
      </c>
      <c r="Q468" s="112" t="s">
        <v>166</v>
      </c>
      <c r="R468" s="110" t="s">
        <v>201</v>
      </c>
      <c r="S468" s="110" t="s">
        <v>378</v>
      </c>
      <c r="T468" s="106" t="s">
        <v>9</v>
      </c>
      <c r="U468" s="111">
        <v>1500</v>
      </c>
      <c r="V468" s="111" t="s">
        <v>9</v>
      </c>
      <c r="W468" s="111" t="s">
        <v>9</v>
      </c>
      <c r="X468" s="16" t="b">
        <f t="shared" si="224"/>
        <v>1</v>
      </c>
    </row>
    <row r="469" spans="1:24" s="16" customFormat="1" ht="31.5" hidden="1">
      <c r="A469" s="31" t="s">
        <v>28</v>
      </c>
      <c r="B469" s="23" t="s">
        <v>201</v>
      </c>
      <c r="C469" s="23" t="s">
        <v>378</v>
      </c>
      <c r="D469" s="23" t="s">
        <v>29</v>
      </c>
      <c r="E469" s="25">
        <v>1500</v>
      </c>
      <c r="F469" s="25">
        <v>0</v>
      </c>
      <c r="G469" s="25">
        <v>0</v>
      </c>
      <c r="I469" s="33">
        <v>1500</v>
      </c>
      <c r="J469" s="32">
        <v>0</v>
      </c>
      <c r="K469" s="32">
        <v>0</v>
      </c>
      <c r="L469" s="29">
        <f t="shared" si="213"/>
        <v>0</v>
      </c>
      <c r="M469" s="29">
        <f t="shared" si="213"/>
        <v>0</v>
      </c>
      <c r="N469" s="29">
        <f t="shared" si="213"/>
        <v>0</v>
      </c>
      <c r="Q469" s="112" t="s">
        <v>28</v>
      </c>
      <c r="R469" s="110" t="s">
        <v>201</v>
      </c>
      <c r="S469" s="110" t="s">
        <v>378</v>
      </c>
      <c r="T469" s="110" t="s">
        <v>29</v>
      </c>
      <c r="U469" s="111">
        <v>1500</v>
      </c>
      <c r="V469" s="111" t="s">
        <v>9</v>
      </c>
      <c r="W469" s="111" t="s">
        <v>9</v>
      </c>
      <c r="X469" s="16" t="b">
        <f t="shared" si="224"/>
        <v>1</v>
      </c>
    </row>
    <row r="470" spans="1:24" s="16" customFormat="1" ht="47.25" hidden="1">
      <c r="A470" s="22" t="s">
        <v>464</v>
      </c>
      <c r="B470" s="23" t="s">
        <v>201</v>
      </c>
      <c r="C470" s="23" t="s">
        <v>465</v>
      </c>
      <c r="D470" s="24" t="s">
        <v>9</v>
      </c>
      <c r="E470" s="25">
        <f>E471+E474+E477+E480</f>
        <v>111665.8</v>
      </c>
      <c r="F470" s="25">
        <f>F471+F474+F477+F480</f>
        <v>115404.1</v>
      </c>
      <c r="G470" s="25">
        <f t="shared" ref="G470" si="229">G471+G474+G477+G480</f>
        <v>117192.5</v>
      </c>
      <c r="I470" s="33">
        <v>111665.81488000001</v>
      </c>
      <c r="J470" s="33">
        <v>115404.14155</v>
      </c>
      <c r="K470" s="33">
        <v>117192.55155</v>
      </c>
      <c r="L470" s="29">
        <f t="shared" si="213"/>
        <v>1.4880000002449378E-2</v>
      </c>
      <c r="M470" s="29">
        <f t="shared" si="213"/>
        <v>4.1549999994458631E-2</v>
      </c>
      <c r="N470" s="29">
        <f t="shared" si="213"/>
        <v>5.1550000003771856E-2</v>
      </c>
      <c r="Q470" s="109" t="s">
        <v>464</v>
      </c>
      <c r="R470" s="110" t="s">
        <v>201</v>
      </c>
      <c r="S470" s="110" t="s">
        <v>465</v>
      </c>
      <c r="T470" s="106" t="s">
        <v>9</v>
      </c>
      <c r="U470" s="111">
        <v>111665.81488000001</v>
      </c>
      <c r="V470" s="111">
        <v>115404.14155</v>
      </c>
      <c r="W470" s="111">
        <v>117192.55155</v>
      </c>
      <c r="X470" s="16" t="b">
        <f t="shared" si="224"/>
        <v>1</v>
      </c>
    </row>
    <row r="471" spans="1:24" s="16" customFormat="1" ht="78.75" hidden="1">
      <c r="A471" s="22" t="s">
        <v>494</v>
      </c>
      <c r="B471" s="23" t="s">
        <v>201</v>
      </c>
      <c r="C471" s="23" t="s">
        <v>495</v>
      </c>
      <c r="D471" s="24" t="s">
        <v>9</v>
      </c>
      <c r="E471" s="25">
        <f>E472</f>
        <v>60112.3</v>
      </c>
      <c r="F471" s="25">
        <f t="shared" ref="F471:G472" si="230">F472</f>
        <v>60112.3</v>
      </c>
      <c r="G471" s="25">
        <f t="shared" si="230"/>
        <v>60112.3</v>
      </c>
      <c r="I471" s="33">
        <v>60112.271549999998</v>
      </c>
      <c r="J471" s="34">
        <v>60112.271549999998</v>
      </c>
      <c r="K471" s="34">
        <v>60112.271549999998</v>
      </c>
      <c r="L471" s="29">
        <f t="shared" si="213"/>
        <v>-2.8450000005250331E-2</v>
      </c>
      <c r="M471" s="29">
        <f t="shared" si="213"/>
        <v>-2.8450000005250331E-2</v>
      </c>
      <c r="N471" s="29">
        <f t="shared" si="213"/>
        <v>-2.8450000005250331E-2</v>
      </c>
      <c r="Q471" s="109" t="s">
        <v>494</v>
      </c>
      <c r="R471" s="110" t="s">
        <v>201</v>
      </c>
      <c r="S471" s="110" t="s">
        <v>495</v>
      </c>
      <c r="T471" s="106" t="s">
        <v>9</v>
      </c>
      <c r="U471" s="111">
        <v>60112.271549999998</v>
      </c>
      <c r="V471" s="111">
        <v>60112.271549999998</v>
      </c>
      <c r="W471" s="111">
        <v>60112.271549999998</v>
      </c>
      <c r="X471" s="16" t="b">
        <f t="shared" si="224"/>
        <v>1</v>
      </c>
    </row>
    <row r="472" spans="1:24" s="16" customFormat="1" ht="63" hidden="1">
      <c r="A472" s="31" t="s">
        <v>496</v>
      </c>
      <c r="B472" s="23" t="s">
        <v>201</v>
      </c>
      <c r="C472" s="23" t="s">
        <v>406</v>
      </c>
      <c r="D472" s="24" t="s">
        <v>9</v>
      </c>
      <c r="E472" s="25">
        <f>E473</f>
        <v>60112.3</v>
      </c>
      <c r="F472" s="25">
        <f t="shared" si="230"/>
        <v>60112.3</v>
      </c>
      <c r="G472" s="25">
        <f t="shared" si="230"/>
        <v>60112.3</v>
      </c>
      <c r="H472" s="16" t="s">
        <v>344</v>
      </c>
      <c r="I472" s="33">
        <v>60112.271549999998</v>
      </c>
      <c r="J472" s="34">
        <v>60112.271549999998</v>
      </c>
      <c r="K472" s="34">
        <v>60112.271549999998</v>
      </c>
      <c r="L472" s="29">
        <f t="shared" si="213"/>
        <v>-2.8450000005250331E-2</v>
      </c>
      <c r="M472" s="29">
        <f t="shared" si="213"/>
        <v>-2.8450000005250331E-2</v>
      </c>
      <c r="N472" s="29">
        <f t="shared" si="213"/>
        <v>-2.8450000005250331E-2</v>
      </c>
      <c r="Q472" s="112" t="s">
        <v>496</v>
      </c>
      <c r="R472" s="110" t="s">
        <v>201</v>
      </c>
      <c r="S472" s="110" t="s">
        <v>406</v>
      </c>
      <c r="T472" s="106" t="s">
        <v>9</v>
      </c>
      <c r="U472" s="111">
        <v>60112.271549999998</v>
      </c>
      <c r="V472" s="111">
        <v>60112.271549999998</v>
      </c>
      <c r="W472" s="111">
        <v>60112.271549999998</v>
      </c>
      <c r="X472" s="16" t="b">
        <f t="shared" si="224"/>
        <v>1</v>
      </c>
    </row>
    <row r="473" spans="1:24" s="16" customFormat="1" ht="15.75" hidden="1">
      <c r="A473" s="31" t="s">
        <v>32</v>
      </c>
      <c r="B473" s="23" t="s">
        <v>201</v>
      </c>
      <c r="C473" s="23" t="s">
        <v>406</v>
      </c>
      <c r="D473" s="23" t="s">
        <v>33</v>
      </c>
      <c r="E473" s="25">
        <v>60112.3</v>
      </c>
      <c r="F473" s="25">
        <v>60112.3</v>
      </c>
      <c r="G473" s="25">
        <v>60112.3</v>
      </c>
      <c r="H473" s="16" t="s">
        <v>344</v>
      </c>
      <c r="I473" s="33">
        <v>60112.271549999998</v>
      </c>
      <c r="J473" s="34">
        <v>60112.271549999998</v>
      </c>
      <c r="K473" s="34">
        <v>60112.271549999998</v>
      </c>
      <c r="L473" s="29">
        <f t="shared" si="213"/>
        <v>-2.8450000005250331E-2</v>
      </c>
      <c r="M473" s="29">
        <f t="shared" si="213"/>
        <v>-2.8450000005250331E-2</v>
      </c>
      <c r="N473" s="29">
        <f t="shared" si="213"/>
        <v>-2.8450000005250331E-2</v>
      </c>
      <c r="Q473" s="112" t="s">
        <v>32</v>
      </c>
      <c r="R473" s="110" t="s">
        <v>201</v>
      </c>
      <c r="S473" s="110" t="s">
        <v>406</v>
      </c>
      <c r="T473" s="110" t="s">
        <v>33</v>
      </c>
      <c r="U473" s="111">
        <v>60112.271549999998</v>
      </c>
      <c r="V473" s="111">
        <v>60112.271549999998</v>
      </c>
      <c r="W473" s="111">
        <v>60112.271549999998</v>
      </c>
      <c r="X473" s="16" t="b">
        <f t="shared" si="224"/>
        <v>1</v>
      </c>
    </row>
    <row r="474" spans="1:24" s="16" customFormat="1" ht="47.25" hidden="1">
      <c r="A474" s="22" t="s">
        <v>128</v>
      </c>
      <c r="B474" s="23" t="s">
        <v>201</v>
      </c>
      <c r="C474" s="23" t="s">
        <v>466</v>
      </c>
      <c r="D474" s="24" t="s">
        <v>9</v>
      </c>
      <c r="E474" s="25">
        <f>E475</f>
        <v>5233.3</v>
      </c>
      <c r="F474" s="25">
        <f t="shared" ref="F474:G475" si="231">F475</f>
        <v>4950</v>
      </c>
      <c r="G474" s="25">
        <f t="shared" si="231"/>
        <v>4950</v>
      </c>
      <c r="I474" s="33">
        <v>5233.3333300000004</v>
      </c>
      <c r="J474" s="34">
        <v>4950</v>
      </c>
      <c r="K474" s="34">
        <v>4950</v>
      </c>
      <c r="L474" s="29">
        <f t="shared" si="213"/>
        <v>3.3330000000205473E-2</v>
      </c>
      <c r="M474" s="29">
        <f t="shared" si="213"/>
        <v>0</v>
      </c>
      <c r="N474" s="29">
        <f t="shared" si="213"/>
        <v>0</v>
      </c>
      <c r="Q474" s="109" t="s">
        <v>128</v>
      </c>
      <c r="R474" s="110" t="s">
        <v>201</v>
      </c>
      <c r="S474" s="110" t="s">
        <v>466</v>
      </c>
      <c r="T474" s="106" t="s">
        <v>9</v>
      </c>
      <c r="U474" s="111">
        <v>5233.3333300000004</v>
      </c>
      <c r="V474" s="111">
        <v>4950</v>
      </c>
      <c r="W474" s="111">
        <v>4950</v>
      </c>
      <c r="X474" s="16" t="b">
        <f t="shared" si="224"/>
        <v>1</v>
      </c>
    </row>
    <row r="475" spans="1:24" s="16" customFormat="1" ht="31.5" hidden="1">
      <c r="A475" s="31" t="s">
        <v>129</v>
      </c>
      <c r="B475" s="23" t="s">
        <v>201</v>
      </c>
      <c r="C475" s="23" t="s">
        <v>383</v>
      </c>
      <c r="D475" s="24" t="s">
        <v>9</v>
      </c>
      <c r="E475" s="25">
        <f>E476</f>
        <v>5233.3</v>
      </c>
      <c r="F475" s="25">
        <f t="shared" si="231"/>
        <v>4950</v>
      </c>
      <c r="G475" s="25">
        <f t="shared" si="231"/>
        <v>4950</v>
      </c>
      <c r="I475" s="33">
        <v>5233.3333300000004</v>
      </c>
      <c r="J475" s="34">
        <v>4950</v>
      </c>
      <c r="K475" s="34">
        <v>4950</v>
      </c>
      <c r="L475" s="29">
        <f t="shared" si="213"/>
        <v>3.3330000000205473E-2</v>
      </c>
      <c r="M475" s="29">
        <f t="shared" si="213"/>
        <v>0</v>
      </c>
      <c r="N475" s="29">
        <f t="shared" si="213"/>
        <v>0</v>
      </c>
      <c r="Q475" s="112" t="s">
        <v>129</v>
      </c>
      <c r="R475" s="110" t="s">
        <v>201</v>
      </c>
      <c r="S475" s="110" t="s">
        <v>383</v>
      </c>
      <c r="T475" s="106" t="s">
        <v>9</v>
      </c>
      <c r="U475" s="111">
        <v>5233.3333300000004</v>
      </c>
      <c r="V475" s="111">
        <v>4950</v>
      </c>
      <c r="W475" s="111">
        <v>4950</v>
      </c>
      <c r="X475" s="16" t="b">
        <f t="shared" si="224"/>
        <v>1</v>
      </c>
    </row>
    <row r="476" spans="1:24" s="16" customFormat="1" ht="31.5" hidden="1">
      <c r="A476" s="31" t="s">
        <v>28</v>
      </c>
      <c r="B476" s="23" t="s">
        <v>201</v>
      </c>
      <c r="C476" s="23" t="s">
        <v>383</v>
      </c>
      <c r="D476" s="23" t="s">
        <v>29</v>
      </c>
      <c r="E476" s="25">
        <v>5233.3</v>
      </c>
      <c r="F476" s="25">
        <v>4950</v>
      </c>
      <c r="G476" s="25">
        <v>4950</v>
      </c>
      <c r="I476" s="33">
        <v>5233.3333300000004</v>
      </c>
      <c r="J476" s="34">
        <v>4950</v>
      </c>
      <c r="K476" s="34">
        <v>4950</v>
      </c>
      <c r="L476" s="29">
        <f t="shared" si="213"/>
        <v>3.3330000000205473E-2</v>
      </c>
      <c r="M476" s="29">
        <f t="shared" si="213"/>
        <v>0</v>
      </c>
      <c r="N476" s="29">
        <f t="shared" si="213"/>
        <v>0</v>
      </c>
      <c r="Q476" s="112" t="s">
        <v>28</v>
      </c>
      <c r="R476" s="110" t="s">
        <v>201</v>
      </c>
      <c r="S476" s="110" t="s">
        <v>383</v>
      </c>
      <c r="T476" s="110" t="s">
        <v>29</v>
      </c>
      <c r="U476" s="111">
        <v>5233.3333300000004</v>
      </c>
      <c r="V476" s="111">
        <v>4950</v>
      </c>
      <c r="W476" s="111">
        <v>4950</v>
      </c>
      <c r="X476" s="16" t="b">
        <f t="shared" si="224"/>
        <v>1</v>
      </c>
    </row>
    <row r="477" spans="1:24" s="16" customFormat="1" ht="31.5" hidden="1">
      <c r="A477" s="22" t="s">
        <v>130</v>
      </c>
      <c r="B477" s="23" t="s">
        <v>201</v>
      </c>
      <c r="C477" s="23" t="s">
        <v>467</v>
      </c>
      <c r="D477" s="24" t="s">
        <v>9</v>
      </c>
      <c r="E477" s="25">
        <f>E478</f>
        <v>41227.300000000003</v>
      </c>
      <c r="F477" s="25">
        <f t="shared" ref="F477:G478" si="232">F478</f>
        <v>44980.800000000003</v>
      </c>
      <c r="G477" s="25">
        <f t="shared" si="232"/>
        <v>46769.2</v>
      </c>
      <c r="I477" s="33">
        <v>41227.26</v>
      </c>
      <c r="J477" s="34">
        <v>44980.87</v>
      </c>
      <c r="K477" s="34">
        <v>46769.279999999999</v>
      </c>
      <c r="L477" s="29">
        <f t="shared" si="213"/>
        <v>-4.0000000000873115E-2</v>
      </c>
      <c r="M477" s="29">
        <f t="shared" si="213"/>
        <v>6.9999999999708962E-2</v>
      </c>
      <c r="N477" s="29">
        <f t="shared" si="213"/>
        <v>8.000000000174623E-2</v>
      </c>
      <c r="Q477" s="109" t="s">
        <v>130</v>
      </c>
      <c r="R477" s="110" t="s">
        <v>201</v>
      </c>
      <c r="S477" s="110" t="s">
        <v>467</v>
      </c>
      <c r="T477" s="106" t="s">
        <v>9</v>
      </c>
      <c r="U477" s="111">
        <v>41227.26</v>
      </c>
      <c r="V477" s="111">
        <v>44980.87</v>
      </c>
      <c r="W477" s="111">
        <v>46769.279999999999</v>
      </c>
      <c r="X477" s="16" t="b">
        <f t="shared" si="224"/>
        <v>1</v>
      </c>
    </row>
    <row r="478" spans="1:24" s="16" customFormat="1" ht="31.5" hidden="1">
      <c r="A478" s="31" t="s">
        <v>131</v>
      </c>
      <c r="B478" s="23" t="s">
        <v>201</v>
      </c>
      <c r="C478" s="23" t="s">
        <v>384</v>
      </c>
      <c r="D478" s="24" t="s">
        <v>9</v>
      </c>
      <c r="E478" s="25">
        <f>E479</f>
        <v>41227.300000000003</v>
      </c>
      <c r="F478" s="25">
        <f t="shared" si="232"/>
        <v>44980.800000000003</v>
      </c>
      <c r="G478" s="25">
        <f t="shared" si="232"/>
        <v>46769.2</v>
      </c>
      <c r="I478" s="33">
        <v>41227.26</v>
      </c>
      <c r="J478" s="34">
        <v>44980.87</v>
      </c>
      <c r="K478" s="34">
        <v>46769.279999999999</v>
      </c>
      <c r="L478" s="29">
        <f t="shared" si="213"/>
        <v>-4.0000000000873115E-2</v>
      </c>
      <c r="M478" s="29">
        <f t="shared" si="213"/>
        <v>6.9999999999708962E-2</v>
      </c>
      <c r="N478" s="29">
        <f t="shared" si="213"/>
        <v>8.000000000174623E-2</v>
      </c>
      <c r="Q478" s="112" t="s">
        <v>131</v>
      </c>
      <c r="R478" s="110" t="s">
        <v>201</v>
      </c>
      <c r="S478" s="110" t="s">
        <v>384</v>
      </c>
      <c r="T478" s="106" t="s">
        <v>9</v>
      </c>
      <c r="U478" s="111">
        <v>41227.26</v>
      </c>
      <c r="V478" s="111">
        <v>44980.87</v>
      </c>
      <c r="W478" s="111">
        <v>46769.279999999999</v>
      </c>
      <c r="X478" s="16" t="b">
        <f t="shared" si="224"/>
        <v>1</v>
      </c>
    </row>
    <row r="479" spans="1:24" s="16" customFormat="1" ht="22.5" hidden="1">
      <c r="A479" s="31" t="s">
        <v>32</v>
      </c>
      <c r="B479" s="23" t="s">
        <v>201</v>
      </c>
      <c r="C479" s="23" t="s">
        <v>384</v>
      </c>
      <c r="D479" s="23" t="s">
        <v>33</v>
      </c>
      <c r="E479" s="25">
        <v>41227.300000000003</v>
      </c>
      <c r="F479" s="25">
        <v>44980.800000000003</v>
      </c>
      <c r="G479" s="25">
        <v>46769.2</v>
      </c>
      <c r="I479" s="33">
        <v>41227.26</v>
      </c>
      <c r="J479" s="34">
        <v>44980.87</v>
      </c>
      <c r="K479" s="34">
        <v>46769.279999999999</v>
      </c>
      <c r="L479" s="29">
        <f t="shared" ref="L479:N512" si="233">I479-E479</f>
        <v>-4.0000000000873115E-2</v>
      </c>
      <c r="M479" s="29">
        <f t="shared" si="233"/>
        <v>6.9999999999708962E-2</v>
      </c>
      <c r="N479" s="29">
        <f t="shared" si="233"/>
        <v>8.000000000174623E-2</v>
      </c>
      <c r="Q479" s="112" t="s">
        <v>32</v>
      </c>
      <c r="R479" s="110" t="s">
        <v>201</v>
      </c>
      <c r="S479" s="110" t="s">
        <v>384</v>
      </c>
      <c r="T479" s="110" t="s">
        <v>33</v>
      </c>
      <c r="U479" s="111">
        <v>41227.26</v>
      </c>
      <c r="V479" s="111">
        <v>44980.87</v>
      </c>
      <c r="W479" s="111">
        <v>46769.279999999999</v>
      </c>
      <c r="X479" s="16" t="b">
        <f t="shared" si="224"/>
        <v>1</v>
      </c>
    </row>
    <row r="480" spans="1:24" s="16" customFormat="1" ht="31.5" hidden="1">
      <c r="A480" s="22" t="s">
        <v>132</v>
      </c>
      <c r="B480" s="23" t="s">
        <v>201</v>
      </c>
      <c r="C480" s="23" t="s">
        <v>468</v>
      </c>
      <c r="D480" s="24" t="s">
        <v>9</v>
      </c>
      <c r="E480" s="25">
        <f>E481</f>
        <v>5092.8999999999996</v>
      </c>
      <c r="F480" s="25">
        <f t="shared" ref="F480:G481" si="234">F481</f>
        <v>5361</v>
      </c>
      <c r="G480" s="25">
        <f t="shared" si="234"/>
        <v>5361</v>
      </c>
      <c r="I480" s="33">
        <v>5092.95</v>
      </c>
      <c r="J480" s="34">
        <v>5361</v>
      </c>
      <c r="K480" s="34">
        <v>5361</v>
      </c>
      <c r="L480" s="29">
        <f t="shared" si="233"/>
        <v>5.0000000000181899E-2</v>
      </c>
      <c r="M480" s="29">
        <f t="shared" si="233"/>
        <v>0</v>
      </c>
      <c r="N480" s="29">
        <f t="shared" si="233"/>
        <v>0</v>
      </c>
      <c r="Q480" s="109" t="s">
        <v>132</v>
      </c>
      <c r="R480" s="110" t="s">
        <v>201</v>
      </c>
      <c r="S480" s="110" t="s">
        <v>468</v>
      </c>
      <c r="T480" s="106" t="s">
        <v>9</v>
      </c>
      <c r="U480" s="111">
        <v>5092.95</v>
      </c>
      <c r="V480" s="111">
        <v>5361</v>
      </c>
      <c r="W480" s="111">
        <v>5361</v>
      </c>
      <c r="X480" s="16" t="b">
        <f t="shared" si="224"/>
        <v>1</v>
      </c>
    </row>
    <row r="481" spans="1:24" s="16" customFormat="1" ht="31.5" hidden="1">
      <c r="A481" s="31" t="s">
        <v>133</v>
      </c>
      <c r="B481" s="23" t="s">
        <v>201</v>
      </c>
      <c r="C481" s="23" t="s">
        <v>385</v>
      </c>
      <c r="D481" s="24" t="s">
        <v>9</v>
      </c>
      <c r="E481" s="25">
        <f>E482</f>
        <v>5092.8999999999996</v>
      </c>
      <c r="F481" s="25">
        <f t="shared" si="234"/>
        <v>5361</v>
      </c>
      <c r="G481" s="25">
        <f t="shared" si="234"/>
        <v>5361</v>
      </c>
      <c r="I481" s="33">
        <v>5092.95</v>
      </c>
      <c r="J481" s="34">
        <v>5361</v>
      </c>
      <c r="K481" s="34">
        <v>5361</v>
      </c>
      <c r="L481" s="29">
        <f t="shared" si="233"/>
        <v>5.0000000000181899E-2</v>
      </c>
      <c r="M481" s="29">
        <f t="shared" si="233"/>
        <v>0</v>
      </c>
      <c r="N481" s="29">
        <f t="shared" si="233"/>
        <v>0</v>
      </c>
      <c r="Q481" s="112" t="s">
        <v>133</v>
      </c>
      <c r="R481" s="110" t="s">
        <v>201</v>
      </c>
      <c r="S481" s="110" t="s">
        <v>385</v>
      </c>
      <c r="T481" s="106" t="s">
        <v>9</v>
      </c>
      <c r="U481" s="111">
        <v>5092.95</v>
      </c>
      <c r="V481" s="111">
        <v>5361</v>
      </c>
      <c r="W481" s="111">
        <v>5361</v>
      </c>
      <c r="X481" s="16" t="b">
        <f t="shared" si="224"/>
        <v>1</v>
      </c>
    </row>
    <row r="482" spans="1:24" s="16" customFormat="1" ht="31.5" hidden="1">
      <c r="A482" s="31" t="s">
        <v>28</v>
      </c>
      <c r="B482" s="23" t="s">
        <v>201</v>
      </c>
      <c r="C482" s="23" t="s">
        <v>385</v>
      </c>
      <c r="D482" s="23" t="s">
        <v>29</v>
      </c>
      <c r="E482" s="25">
        <v>5092.8999999999996</v>
      </c>
      <c r="F482" s="25">
        <v>5361</v>
      </c>
      <c r="G482" s="25">
        <v>5361</v>
      </c>
      <c r="I482" s="33">
        <v>5092.95</v>
      </c>
      <c r="J482" s="34">
        <v>5361</v>
      </c>
      <c r="K482" s="34">
        <v>5361</v>
      </c>
      <c r="L482" s="29">
        <f t="shared" si="233"/>
        <v>5.0000000000181899E-2</v>
      </c>
      <c r="M482" s="29">
        <f t="shared" si="233"/>
        <v>0</v>
      </c>
      <c r="N482" s="29">
        <f t="shared" si="233"/>
        <v>0</v>
      </c>
      <c r="Q482" s="112" t="s">
        <v>28</v>
      </c>
      <c r="R482" s="110" t="s">
        <v>201</v>
      </c>
      <c r="S482" s="110" t="s">
        <v>385</v>
      </c>
      <c r="T482" s="110" t="s">
        <v>29</v>
      </c>
      <c r="U482" s="111">
        <v>5092.95</v>
      </c>
      <c r="V482" s="111">
        <v>5361</v>
      </c>
      <c r="W482" s="111">
        <v>5361</v>
      </c>
      <c r="X482" s="16" t="b">
        <f t="shared" si="224"/>
        <v>1</v>
      </c>
    </row>
    <row r="483" spans="1:24" s="16" customFormat="1" ht="31.5" hidden="1">
      <c r="A483" s="22" t="s">
        <v>74</v>
      </c>
      <c r="B483" s="23" t="s">
        <v>201</v>
      </c>
      <c r="C483" s="23" t="s">
        <v>497</v>
      </c>
      <c r="D483" s="24" t="s">
        <v>9</v>
      </c>
      <c r="E483" s="25">
        <f>E484+E493</f>
        <v>55579.200000000004</v>
      </c>
      <c r="F483" s="25">
        <f t="shared" ref="F483:G483" si="235">F484+F493</f>
        <v>55665.8</v>
      </c>
      <c r="G483" s="25">
        <f t="shared" si="235"/>
        <v>55665.8</v>
      </c>
      <c r="I483" s="33">
        <v>55579.188950000003</v>
      </c>
      <c r="J483" s="34">
        <v>55665.775589999997</v>
      </c>
      <c r="K483" s="34">
        <v>55665.775589999997</v>
      </c>
      <c r="L483" s="29">
        <f t="shared" si="233"/>
        <v>-1.1050000000977889E-2</v>
      </c>
      <c r="M483" s="29">
        <f t="shared" si="233"/>
        <v>-2.4410000005445909E-2</v>
      </c>
      <c r="N483" s="29">
        <f t="shared" si="233"/>
        <v>-2.4410000005445909E-2</v>
      </c>
      <c r="Q483" s="109" t="s">
        <v>74</v>
      </c>
      <c r="R483" s="110" t="s">
        <v>201</v>
      </c>
      <c r="S483" s="110" t="s">
        <v>497</v>
      </c>
      <c r="T483" s="106" t="s">
        <v>9</v>
      </c>
      <c r="U483" s="111">
        <v>55579.188950000003</v>
      </c>
      <c r="V483" s="111">
        <v>55665.775589999997</v>
      </c>
      <c r="W483" s="111">
        <v>55665.775589999997</v>
      </c>
      <c r="X483" s="16" t="b">
        <f t="shared" si="224"/>
        <v>1</v>
      </c>
    </row>
    <row r="484" spans="1:24" s="16" customFormat="1" ht="47.25" hidden="1">
      <c r="A484" s="22" t="s">
        <v>76</v>
      </c>
      <c r="B484" s="23" t="s">
        <v>201</v>
      </c>
      <c r="C484" s="23" t="s">
        <v>498</v>
      </c>
      <c r="D484" s="24" t="s">
        <v>9</v>
      </c>
      <c r="E484" s="25">
        <f>E485+E488</f>
        <v>55514.200000000004</v>
      </c>
      <c r="F484" s="25">
        <f t="shared" ref="F484:G484" si="236">F485+F488</f>
        <v>55600.800000000003</v>
      </c>
      <c r="G484" s="25">
        <f t="shared" si="236"/>
        <v>55600.800000000003</v>
      </c>
      <c r="I484" s="33">
        <v>55514.188950000003</v>
      </c>
      <c r="J484" s="33">
        <v>55600.775589999997</v>
      </c>
      <c r="K484" s="33">
        <v>55600.775589999997</v>
      </c>
      <c r="L484" s="29">
        <f t="shared" si="233"/>
        <v>-1.1050000000977889E-2</v>
      </c>
      <c r="M484" s="29">
        <f t="shared" si="233"/>
        <v>-2.4410000005445909E-2</v>
      </c>
      <c r="N484" s="29">
        <f t="shared" si="233"/>
        <v>-2.4410000005445909E-2</v>
      </c>
      <c r="Q484" s="109" t="s">
        <v>76</v>
      </c>
      <c r="R484" s="110" t="s">
        <v>201</v>
      </c>
      <c r="S484" s="110" t="s">
        <v>498</v>
      </c>
      <c r="T484" s="106" t="s">
        <v>9</v>
      </c>
      <c r="U484" s="111">
        <v>55514.188950000003</v>
      </c>
      <c r="V484" s="111">
        <v>55600.775589999997</v>
      </c>
      <c r="W484" s="111">
        <v>55600.775589999997</v>
      </c>
      <c r="X484" s="16" t="b">
        <f t="shared" si="224"/>
        <v>1</v>
      </c>
    </row>
    <row r="485" spans="1:24" s="16" customFormat="1" ht="78.75" hidden="1">
      <c r="A485" s="31" t="s">
        <v>499</v>
      </c>
      <c r="B485" s="23" t="s">
        <v>201</v>
      </c>
      <c r="C485" s="23" t="s">
        <v>407</v>
      </c>
      <c r="D485" s="24" t="s">
        <v>9</v>
      </c>
      <c r="E485" s="25">
        <f>E486+E487</f>
        <v>106.5</v>
      </c>
      <c r="F485" s="25">
        <f t="shared" ref="F485:G485" si="237">F486+F487</f>
        <v>106.5</v>
      </c>
      <c r="G485" s="25">
        <f t="shared" si="237"/>
        <v>106.5</v>
      </c>
      <c r="H485" s="16" t="s">
        <v>344</v>
      </c>
      <c r="I485" s="33">
        <v>106.535</v>
      </c>
      <c r="J485" s="33">
        <v>106.535</v>
      </c>
      <c r="K485" s="33">
        <v>106.535</v>
      </c>
      <c r="L485" s="29">
        <f t="shared" si="233"/>
        <v>3.4999999999996589E-2</v>
      </c>
      <c r="M485" s="29">
        <f t="shared" si="233"/>
        <v>3.4999999999996589E-2</v>
      </c>
      <c r="N485" s="29">
        <f t="shared" si="233"/>
        <v>3.4999999999996589E-2</v>
      </c>
      <c r="Q485" s="112" t="s">
        <v>499</v>
      </c>
      <c r="R485" s="110" t="s">
        <v>201</v>
      </c>
      <c r="S485" s="110" t="s">
        <v>407</v>
      </c>
      <c r="T485" s="106" t="s">
        <v>9</v>
      </c>
      <c r="U485" s="111">
        <v>106.535</v>
      </c>
      <c r="V485" s="111">
        <v>106.535</v>
      </c>
      <c r="W485" s="111">
        <v>106.535</v>
      </c>
      <c r="X485" s="16" t="b">
        <f t="shared" si="224"/>
        <v>1</v>
      </c>
    </row>
    <row r="486" spans="1:24" s="16" customFormat="1" ht="78.75" hidden="1">
      <c r="A486" s="31" t="s">
        <v>26</v>
      </c>
      <c r="B486" s="23" t="s">
        <v>201</v>
      </c>
      <c r="C486" s="23" t="s">
        <v>407</v>
      </c>
      <c r="D486" s="23" t="s">
        <v>27</v>
      </c>
      <c r="E486" s="25">
        <v>101.5</v>
      </c>
      <c r="F486" s="25">
        <v>101.5</v>
      </c>
      <c r="G486" s="25">
        <v>101.5</v>
      </c>
      <c r="H486" s="16" t="s">
        <v>344</v>
      </c>
      <c r="I486" s="33">
        <v>101.535</v>
      </c>
      <c r="J486" s="33">
        <v>101.535</v>
      </c>
      <c r="K486" s="33">
        <v>101.535</v>
      </c>
      <c r="L486" s="29">
        <f t="shared" si="233"/>
        <v>3.4999999999996589E-2</v>
      </c>
      <c r="M486" s="29">
        <f t="shared" si="233"/>
        <v>3.4999999999996589E-2</v>
      </c>
      <c r="N486" s="29">
        <f t="shared" si="233"/>
        <v>3.4999999999996589E-2</v>
      </c>
      <c r="Q486" s="112" t="s">
        <v>26</v>
      </c>
      <c r="R486" s="110" t="s">
        <v>201</v>
      </c>
      <c r="S486" s="110" t="s">
        <v>407</v>
      </c>
      <c r="T486" s="110" t="s">
        <v>27</v>
      </c>
      <c r="U486" s="111">
        <v>101.535</v>
      </c>
      <c r="V486" s="111">
        <v>101.535</v>
      </c>
      <c r="W486" s="111">
        <v>101.535</v>
      </c>
      <c r="X486" s="16" t="b">
        <f t="shared" si="224"/>
        <v>1</v>
      </c>
    </row>
    <row r="487" spans="1:24" s="16" customFormat="1" ht="31.5" hidden="1">
      <c r="A487" s="31" t="s">
        <v>28</v>
      </c>
      <c r="B487" s="23" t="s">
        <v>201</v>
      </c>
      <c r="C487" s="23" t="s">
        <v>407</v>
      </c>
      <c r="D487" s="23" t="s">
        <v>29</v>
      </c>
      <c r="E487" s="25">
        <v>5</v>
      </c>
      <c r="F487" s="25">
        <v>5</v>
      </c>
      <c r="G487" s="25">
        <v>5</v>
      </c>
      <c r="H487" s="16" t="s">
        <v>344</v>
      </c>
      <c r="I487" s="33">
        <v>5</v>
      </c>
      <c r="J487" s="33">
        <v>5</v>
      </c>
      <c r="K487" s="33">
        <v>5</v>
      </c>
      <c r="L487" s="29">
        <f t="shared" si="233"/>
        <v>0</v>
      </c>
      <c r="M487" s="29">
        <f t="shared" si="233"/>
        <v>0</v>
      </c>
      <c r="N487" s="29">
        <f t="shared" si="233"/>
        <v>0</v>
      </c>
      <c r="Q487" s="112" t="s">
        <v>28</v>
      </c>
      <c r="R487" s="110" t="s">
        <v>201</v>
      </c>
      <c r="S487" s="110" t="s">
        <v>407</v>
      </c>
      <c r="T487" s="110" t="s">
        <v>29</v>
      </c>
      <c r="U487" s="111">
        <v>5</v>
      </c>
      <c r="V487" s="111">
        <v>5</v>
      </c>
      <c r="W487" s="111">
        <v>5</v>
      </c>
      <c r="X487" s="16" t="b">
        <f t="shared" si="224"/>
        <v>1</v>
      </c>
    </row>
    <row r="488" spans="1:24" s="16" customFormat="1" ht="31.5" hidden="1">
      <c r="A488" s="31" t="s">
        <v>25</v>
      </c>
      <c r="B488" s="23" t="s">
        <v>201</v>
      </c>
      <c r="C488" s="23" t="s">
        <v>408</v>
      </c>
      <c r="D488" s="24" t="s">
        <v>9</v>
      </c>
      <c r="E488" s="25">
        <f>E489+E490+E491+E492</f>
        <v>55407.700000000004</v>
      </c>
      <c r="F488" s="25">
        <f t="shared" ref="F488:G488" si="238">F489+F490+F491+F492</f>
        <v>55494.3</v>
      </c>
      <c r="G488" s="25">
        <f t="shared" si="238"/>
        <v>55494.3</v>
      </c>
      <c r="I488" s="33">
        <v>55407.65395</v>
      </c>
      <c r="J488" s="34">
        <v>55494.240590000001</v>
      </c>
      <c r="K488" s="34">
        <v>55494.240590000001</v>
      </c>
      <c r="L488" s="29">
        <f t="shared" si="233"/>
        <v>-4.6050000004470348E-2</v>
      </c>
      <c r="M488" s="29">
        <f t="shared" si="233"/>
        <v>-5.9410000001662411E-2</v>
      </c>
      <c r="N488" s="29">
        <f t="shared" si="233"/>
        <v>-5.9410000001662411E-2</v>
      </c>
      <c r="Q488" s="112" t="s">
        <v>25</v>
      </c>
      <c r="R488" s="110" t="s">
        <v>201</v>
      </c>
      <c r="S488" s="110" t="s">
        <v>408</v>
      </c>
      <c r="T488" s="106" t="s">
        <v>9</v>
      </c>
      <c r="U488" s="111">
        <v>55407.65395</v>
      </c>
      <c r="V488" s="111">
        <v>55494.240590000001</v>
      </c>
      <c r="W488" s="111">
        <v>55494.240590000001</v>
      </c>
      <c r="X488" s="16" t="b">
        <f t="shared" si="224"/>
        <v>1</v>
      </c>
    </row>
    <row r="489" spans="1:24" s="16" customFormat="1" ht="78.75" hidden="1">
      <c r="A489" s="31" t="s">
        <v>26</v>
      </c>
      <c r="B489" s="23" t="s">
        <v>201</v>
      </c>
      <c r="C489" s="23" t="s">
        <v>408</v>
      </c>
      <c r="D489" s="23" t="s">
        <v>27</v>
      </c>
      <c r="E489" s="25">
        <v>51526.9</v>
      </c>
      <c r="F489" s="25">
        <v>51613.5</v>
      </c>
      <c r="G489" s="25">
        <v>51613.5</v>
      </c>
      <c r="I489" s="33">
        <v>51526.867259999999</v>
      </c>
      <c r="J489" s="33">
        <v>51613.4539</v>
      </c>
      <c r="K489" s="33">
        <v>51613.4539</v>
      </c>
      <c r="L489" s="29">
        <f t="shared" si="233"/>
        <v>-3.2740000002377201E-2</v>
      </c>
      <c r="M489" s="29">
        <f t="shared" si="233"/>
        <v>-4.6099999999569263E-2</v>
      </c>
      <c r="N489" s="29">
        <f t="shared" si="233"/>
        <v>-4.6099999999569263E-2</v>
      </c>
      <c r="Q489" s="112" t="s">
        <v>26</v>
      </c>
      <c r="R489" s="110" t="s">
        <v>201</v>
      </c>
      <c r="S489" s="110" t="s">
        <v>408</v>
      </c>
      <c r="T489" s="110" t="s">
        <v>27</v>
      </c>
      <c r="U489" s="111">
        <v>51526.867259999999</v>
      </c>
      <c r="V489" s="111">
        <v>51613.4539</v>
      </c>
      <c r="W489" s="111">
        <v>51613.4539</v>
      </c>
      <c r="X489" s="16" t="b">
        <f t="shared" si="224"/>
        <v>1</v>
      </c>
    </row>
    <row r="490" spans="1:24" s="16" customFormat="1" ht="31.5" hidden="1">
      <c r="A490" s="31" t="s">
        <v>28</v>
      </c>
      <c r="B490" s="23" t="s">
        <v>201</v>
      </c>
      <c r="C490" s="23" t="s">
        <v>408</v>
      </c>
      <c r="D490" s="23" t="s">
        <v>29</v>
      </c>
      <c r="E490" s="25">
        <v>3864.8</v>
      </c>
      <c r="F490" s="25">
        <v>3870.8</v>
      </c>
      <c r="G490" s="25">
        <v>3870.8</v>
      </c>
      <c r="I490" s="33">
        <v>3864.7866899999999</v>
      </c>
      <c r="J490" s="33">
        <v>3870.7866899999999</v>
      </c>
      <c r="K490" s="33">
        <v>3870.7866899999999</v>
      </c>
      <c r="L490" s="29">
        <f t="shared" si="233"/>
        <v>-1.3310000000274158E-2</v>
      </c>
      <c r="M490" s="29">
        <f t="shared" si="233"/>
        <v>-1.3310000000274158E-2</v>
      </c>
      <c r="N490" s="29">
        <f t="shared" si="233"/>
        <v>-1.3310000000274158E-2</v>
      </c>
      <c r="Q490" s="112" t="s">
        <v>28</v>
      </c>
      <c r="R490" s="110" t="s">
        <v>201</v>
      </c>
      <c r="S490" s="110" t="s">
        <v>408</v>
      </c>
      <c r="T490" s="110" t="s">
        <v>29</v>
      </c>
      <c r="U490" s="111">
        <v>3864.7866899999999</v>
      </c>
      <c r="V490" s="111">
        <v>3870.7866899999999</v>
      </c>
      <c r="W490" s="111">
        <v>3870.7866899999999</v>
      </c>
      <c r="X490" s="16" t="b">
        <f t="shared" si="224"/>
        <v>1</v>
      </c>
    </row>
    <row r="491" spans="1:24" s="16" customFormat="1" ht="22.5" hidden="1">
      <c r="A491" s="31" t="s">
        <v>37</v>
      </c>
      <c r="B491" s="23" t="s">
        <v>201</v>
      </c>
      <c r="C491" s="23" t="s">
        <v>408</v>
      </c>
      <c r="D491" s="23" t="s">
        <v>38</v>
      </c>
      <c r="E491" s="25">
        <v>6</v>
      </c>
      <c r="F491" s="25">
        <v>0</v>
      </c>
      <c r="G491" s="25">
        <v>0</v>
      </c>
      <c r="I491" s="33">
        <v>6</v>
      </c>
      <c r="J491" s="32">
        <v>0</v>
      </c>
      <c r="K491" s="32">
        <v>0</v>
      </c>
      <c r="L491" s="29">
        <f t="shared" si="233"/>
        <v>0</v>
      </c>
      <c r="M491" s="29">
        <f t="shared" si="233"/>
        <v>0</v>
      </c>
      <c r="N491" s="29">
        <f t="shared" si="233"/>
        <v>0</v>
      </c>
      <c r="Q491" s="112" t="s">
        <v>37</v>
      </c>
      <c r="R491" s="110" t="s">
        <v>201</v>
      </c>
      <c r="S491" s="110" t="s">
        <v>408</v>
      </c>
      <c r="T491" s="110" t="s">
        <v>38</v>
      </c>
      <c r="U491" s="111">
        <v>6</v>
      </c>
      <c r="V491" s="111" t="s">
        <v>9</v>
      </c>
      <c r="W491" s="111" t="s">
        <v>9</v>
      </c>
      <c r="X491" s="16" t="b">
        <f t="shared" si="224"/>
        <v>1</v>
      </c>
    </row>
    <row r="492" spans="1:24" s="16" customFormat="1" ht="22.5" hidden="1">
      <c r="A492" s="31" t="s">
        <v>32</v>
      </c>
      <c r="B492" s="23" t="s">
        <v>201</v>
      </c>
      <c r="C492" s="23" t="s">
        <v>408</v>
      </c>
      <c r="D492" s="23" t="s">
        <v>33</v>
      </c>
      <c r="E492" s="25">
        <v>10</v>
      </c>
      <c r="F492" s="25">
        <v>10</v>
      </c>
      <c r="G492" s="25">
        <v>10</v>
      </c>
      <c r="I492" s="33">
        <v>10</v>
      </c>
      <c r="J492" s="33">
        <v>10</v>
      </c>
      <c r="K492" s="33">
        <v>10</v>
      </c>
      <c r="L492" s="29">
        <f t="shared" si="233"/>
        <v>0</v>
      </c>
      <c r="M492" s="29">
        <f t="shared" si="233"/>
        <v>0</v>
      </c>
      <c r="N492" s="29">
        <f t="shared" si="233"/>
        <v>0</v>
      </c>
      <c r="Q492" s="112" t="s">
        <v>32</v>
      </c>
      <c r="R492" s="110" t="s">
        <v>201</v>
      </c>
      <c r="S492" s="110" t="s">
        <v>408</v>
      </c>
      <c r="T492" s="110" t="s">
        <v>33</v>
      </c>
      <c r="U492" s="111">
        <v>10</v>
      </c>
      <c r="V492" s="111">
        <v>10</v>
      </c>
      <c r="W492" s="111">
        <v>10</v>
      </c>
      <c r="X492" s="16" t="b">
        <f t="shared" si="224"/>
        <v>1</v>
      </c>
    </row>
    <row r="493" spans="1:24" s="16" customFormat="1" ht="31.5" hidden="1">
      <c r="A493" s="22" t="s">
        <v>172</v>
      </c>
      <c r="B493" s="23" t="s">
        <v>201</v>
      </c>
      <c r="C493" s="23" t="s">
        <v>500</v>
      </c>
      <c r="D493" s="24" t="s">
        <v>9</v>
      </c>
      <c r="E493" s="25">
        <f>E494</f>
        <v>65</v>
      </c>
      <c r="F493" s="25">
        <f t="shared" ref="F493:G494" si="239">F494</f>
        <v>65</v>
      </c>
      <c r="G493" s="25">
        <f t="shared" si="239"/>
        <v>65</v>
      </c>
      <c r="I493" s="33">
        <v>65</v>
      </c>
      <c r="J493" s="33">
        <v>65</v>
      </c>
      <c r="K493" s="33">
        <v>65</v>
      </c>
      <c r="L493" s="29">
        <f t="shared" si="233"/>
        <v>0</v>
      </c>
      <c r="M493" s="29">
        <f t="shared" si="233"/>
        <v>0</v>
      </c>
      <c r="N493" s="29">
        <f t="shared" si="233"/>
        <v>0</v>
      </c>
      <c r="Q493" s="109" t="s">
        <v>172</v>
      </c>
      <c r="R493" s="110" t="s">
        <v>201</v>
      </c>
      <c r="S493" s="110" t="s">
        <v>500</v>
      </c>
      <c r="T493" s="106" t="s">
        <v>9</v>
      </c>
      <c r="U493" s="111">
        <v>65</v>
      </c>
      <c r="V493" s="111">
        <v>65</v>
      </c>
      <c r="W493" s="111">
        <v>65</v>
      </c>
      <c r="X493" s="16" t="b">
        <f t="shared" si="224"/>
        <v>1</v>
      </c>
    </row>
    <row r="494" spans="1:24" s="16" customFormat="1" ht="31.5" hidden="1">
      <c r="A494" s="31" t="s">
        <v>31</v>
      </c>
      <c r="B494" s="23" t="s">
        <v>201</v>
      </c>
      <c r="C494" s="23" t="s">
        <v>409</v>
      </c>
      <c r="D494" s="24" t="s">
        <v>9</v>
      </c>
      <c r="E494" s="25">
        <f>E495</f>
        <v>65</v>
      </c>
      <c r="F494" s="25">
        <f t="shared" si="239"/>
        <v>65</v>
      </c>
      <c r="G494" s="25">
        <f t="shared" si="239"/>
        <v>65</v>
      </c>
      <c r="I494" s="33">
        <v>65</v>
      </c>
      <c r="J494" s="33">
        <v>65</v>
      </c>
      <c r="K494" s="33">
        <v>65</v>
      </c>
      <c r="L494" s="29">
        <f t="shared" si="233"/>
        <v>0</v>
      </c>
      <c r="M494" s="29">
        <f t="shared" si="233"/>
        <v>0</v>
      </c>
      <c r="N494" s="29">
        <f t="shared" si="233"/>
        <v>0</v>
      </c>
      <c r="Q494" s="112" t="s">
        <v>31</v>
      </c>
      <c r="R494" s="110" t="s">
        <v>201</v>
      </c>
      <c r="S494" s="110" t="s">
        <v>409</v>
      </c>
      <c r="T494" s="106" t="s">
        <v>9</v>
      </c>
      <c r="U494" s="111">
        <v>65</v>
      </c>
      <c r="V494" s="111">
        <v>65</v>
      </c>
      <c r="W494" s="111">
        <v>65</v>
      </c>
      <c r="X494" s="16" t="b">
        <f t="shared" si="224"/>
        <v>1</v>
      </c>
    </row>
    <row r="495" spans="1:24" s="16" customFormat="1" ht="31.5" hidden="1">
      <c r="A495" s="31" t="s">
        <v>28</v>
      </c>
      <c r="B495" s="23" t="s">
        <v>201</v>
      </c>
      <c r="C495" s="23" t="s">
        <v>409</v>
      </c>
      <c r="D495" s="23" t="s">
        <v>29</v>
      </c>
      <c r="E495" s="25">
        <v>65</v>
      </c>
      <c r="F495" s="25">
        <v>65</v>
      </c>
      <c r="G495" s="25">
        <v>65</v>
      </c>
      <c r="I495" s="33">
        <v>65</v>
      </c>
      <c r="J495" s="33">
        <v>65</v>
      </c>
      <c r="K495" s="33">
        <v>65</v>
      </c>
      <c r="L495" s="29">
        <f t="shared" si="233"/>
        <v>0</v>
      </c>
      <c r="M495" s="29">
        <f t="shared" si="233"/>
        <v>0</v>
      </c>
      <c r="N495" s="29">
        <f t="shared" si="233"/>
        <v>0</v>
      </c>
      <c r="Q495" s="112" t="s">
        <v>28</v>
      </c>
      <c r="R495" s="110" t="s">
        <v>201</v>
      </c>
      <c r="S495" s="110" t="s">
        <v>409</v>
      </c>
      <c r="T495" s="110" t="s">
        <v>29</v>
      </c>
      <c r="U495" s="111">
        <v>65</v>
      </c>
      <c r="V495" s="111">
        <v>65</v>
      </c>
      <c r="W495" s="111">
        <v>65</v>
      </c>
      <c r="X495" s="16" t="b">
        <f t="shared" si="224"/>
        <v>1</v>
      </c>
    </row>
    <row r="496" spans="1:24" s="16" customFormat="1" ht="31.5" hidden="1">
      <c r="A496" s="22" t="s">
        <v>469</v>
      </c>
      <c r="B496" s="23" t="s">
        <v>201</v>
      </c>
      <c r="C496" s="23" t="s">
        <v>470</v>
      </c>
      <c r="D496" s="24" t="s">
        <v>9</v>
      </c>
      <c r="E496" s="25">
        <f>E497</f>
        <v>12424.5</v>
      </c>
      <c r="F496" s="25">
        <f t="shared" ref="F496:G497" si="240">F497</f>
        <v>0</v>
      </c>
      <c r="G496" s="25">
        <f t="shared" si="240"/>
        <v>0</v>
      </c>
      <c r="I496" s="33">
        <v>12424.497820000001</v>
      </c>
      <c r="J496" s="32">
        <v>0</v>
      </c>
      <c r="K496" s="32">
        <v>0</v>
      </c>
      <c r="L496" s="29">
        <f t="shared" si="233"/>
        <v>-2.17999999949825E-3</v>
      </c>
      <c r="M496" s="29">
        <f t="shared" si="233"/>
        <v>0</v>
      </c>
      <c r="N496" s="29">
        <f t="shared" si="233"/>
        <v>0</v>
      </c>
      <c r="Q496" s="109" t="s">
        <v>469</v>
      </c>
      <c r="R496" s="110" t="s">
        <v>201</v>
      </c>
      <c r="S496" s="110" t="s">
        <v>470</v>
      </c>
      <c r="T496" s="106" t="s">
        <v>9</v>
      </c>
      <c r="U496" s="111">
        <v>12424.497820000001</v>
      </c>
      <c r="V496" s="111" t="s">
        <v>9</v>
      </c>
      <c r="W496" s="111" t="s">
        <v>9</v>
      </c>
      <c r="X496" s="16" t="b">
        <f t="shared" si="224"/>
        <v>1</v>
      </c>
    </row>
    <row r="497" spans="1:24" s="16" customFormat="1" ht="31.5" hidden="1">
      <c r="A497" s="22" t="s">
        <v>114</v>
      </c>
      <c r="B497" s="23" t="s">
        <v>201</v>
      </c>
      <c r="C497" s="23" t="s">
        <v>471</v>
      </c>
      <c r="D497" s="24" t="s">
        <v>9</v>
      </c>
      <c r="E497" s="25">
        <f>E498</f>
        <v>12424.5</v>
      </c>
      <c r="F497" s="25">
        <f t="shared" si="240"/>
        <v>0</v>
      </c>
      <c r="G497" s="25">
        <f t="shared" si="240"/>
        <v>0</v>
      </c>
      <c r="I497" s="33">
        <v>12424.497820000001</v>
      </c>
      <c r="J497" s="32">
        <v>0</v>
      </c>
      <c r="K497" s="32">
        <v>0</v>
      </c>
      <c r="L497" s="29">
        <f t="shared" si="233"/>
        <v>-2.17999999949825E-3</v>
      </c>
      <c r="M497" s="29">
        <f t="shared" si="233"/>
        <v>0</v>
      </c>
      <c r="N497" s="29">
        <f t="shared" si="233"/>
        <v>0</v>
      </c>
      <c r="Q497" s="109" t="s">
        <v>114</v>
      </c>
      <c r="R497" s="110" t="s">
        <v>201</v>
      </c>
      <c r="S497" s="110" t="s">
        <v>471</v>
      </c>
      <c r="T497" s="106" t="s">
        <v>9</v>
      </c>
      <c r="U497" s="111">
        <v>12424.497820000001</v>
      </c>
      <c r="V497" s="111" t="s">
        <v>9</v>
      </c>
      <c r="W497" s="111" t="s">
        <v>9</v>
      </c>
      <c r="X497" s="16" t="b">
        <f t="shared" si="224"/>
        <v>1</v>
      </c>
    </row>
    <row r="498" spans="1:24" s="16" customFormat="1" ht="31.5" hidden="1">
      <c r="A498" s="22" t="s">
        <v>560</v>
      </c>
      <c r="B498" s="23" t="s">
        <v>201</v>
      </c>
      <c r="C498" s="23" t="s">
        <v>473</v>
      </c>
      <c r="D498" s="24" t="s">
        <v>9</v>
      </c>
      <c r="E498" s="25">
        <f>E499+E501</f>
        <v>12424.5</v>
      </c>
      <c r="F498" s="25">
        <f t="shared" ref="F498:G498" si="241">F499+F501</f>
        <v>0</v>
      </c>
      <c r="G498" s="25">
        <f t="shared" si="241"/>
        <v>0</v>
      </c>
      <c r="I498" s="33">
        <v>12424.497820000001</v>
      </c>
      <c r="J498" s="32">
        <v>0</v>
      </c>
      <c r="K498" s="32">
        <v>0</v>
      </c>
      <c r="L498" s="29">
        <f t="shared" si="233"/>
        <v>-2.17999999949825E-3</v>
      </c>
      <c r="M498" s="29">
        <f t="shared" si="233"/>
        <v>0</v>
      </c>
      <c r="N498" s="29">
        <f t="shared" si="233"/>
        <v>0</v>
      </c>
      <c r="Q498" s="109" t="s">
        <v>560</v>
      </c>
      <c r="R498" s="110" t="s">
        <v>201</v>
      </c>
      <c r="S498" s="110" t="s">
        <v>473</v>
      </c>
      <c r="T498" s="106" t="s">
        <v>9</v>
      </c>
      <c r="U498" s="111">
        <v>12424.497820000001</v>
      </c>
      <c r="V498" s="111" t="s">
        <v>9</v>
      </c>
      <c r="W498" s="111" t="s">
        <v>9</v>
      </c>
      <c r="X498" s="16" t="b">
        <f t="shared" si="224"/>
        <v>1</v>
      </c>
    </row>
    <row r="499" spans="1:24" s="16" customFormat="1" ht="47.25" hidden="1">
      <c r="A499" s="31" t="s">
        <v>561</v>
      </c>
      <c r="B499" s="23" t="s">
        <v>201</v>
      </c>
      <c r="C499" s="23" t="s">
        <v>562</v>
      </c>
      <c r="D499" s="24" t="s">
        <v>9</v>
      </c>
      <c r="E499" s="25">
        <f>E500</f>
        <v>12224.8</v>
      </c>
      <c r="F499" s="25">
        <f t="shared" ref="F499:G499" si="242">F500</f>
        <v>0</v>
      </c>
      <c r="G499" s="25">
        <f t="shared" si="242"/>
        <v>0</v>
      </c>
      <c r="I499" s="33">
        <v>12224.79</v>
      </c>
      <c r="J499" s="32">
        <v>0</v>
      </c>
      <c r="K499" s="32">
        <v>0</v>
      </c>
      <c r="L499" s="29">
        <f t="shared" si="233"/>
        <v>-9.9999999983992893E-3</v>
      </c>
      <c r="M499" s="29">
        <f t="shared" si="233"/>
        <v>0</v>
      </c>
      <c r="N499" s="29">
        <f t="shared" si="233"/>
        <v>0</v>
      </c>
      <c r="Q499" s="112" t="s">
        <v>561</v>
      </c>
      <c r="R499" s="110" t="s">
        <v>201</v>
      </c>
      <c r="S499" s="110" t="s">
        <v>562</v>
      </c>
      <c r="T499" s="106" t="s">
        <v>9</v>
      </c>
      <c r="U499" s="111">
        <v>12224.79</v>
      </c>
      <c r="V499" s="111" t="s">
        <v>9</v>
      </c>
      <c r="W499" s="111" t="s">
        <v>9</v>
      </c>
      <c r="X499" s="16" t="b">
        <f t="shared" si="224"/>
        <v>1</v>
      </c>
    </row>
    <row r="500" spans="1:24" s="16" customFormat="1" ht="31.5" hidden="1">
      <c r="A500" s="31" t="s">
        <v>28</v>
      </c>
      <c r="B500" s="23" t="s">
        <v>201</v>
      </c>
      <c r="C500" s="23" t="s">
        <v>562</v>
      </c>
      <c r="D500" s="23" t="s">
        <v>29</v>
      </c>
      <c r="E500" s="25">
        <v>12224.8</v>
      </c>
      <c r="F500" s="25">
        <v>0</v>
      </c>
      <c r="G500" s="25">
        <v>0</v>
      </c>
      <c r="I500" s="33">
        <v>12224.79</v>
      </c>
      <c r="J500" s="32">
        <v>0</v>
      </c>
      <c r="K500" s="32">
        <v>0</v>
      </c>
      <c r="L500" s="29">
        <f t="shared" si="233"/>
        <v>-9.9999999983992893E-3</v>
      </c>
      <c r="M500" s="29">
        <f t="shared" si="233"/>
        <v>0</v>
      </c>
      <c r="N500" s="29">
        <f t="shared" si="233"/>
        <v>0</v>
      </c>
      <c r="Q500" s="112" t="s">
        <v>28</v>
      </c>
      <c r="R500" s="110" t="s">
        <v>201</v>
      </c>
      <c r="S500" s="110" t="s">
        <v>562</v>
      </c>
      <c r="T500" s="110" t="s">
        <v>29</v>
      </c>
      <c r="U500" s="111">
        <v>12224.79</v>
      </c>
      <c r="V500" s="111" t="s">
        <v>9</v>
      </c>
      <c r="W500" s="111" t="s">
        <v>9</v>
      </c>
      <c r="X500" s="16" t="b">
        <f t="shared" si="224"/>
        <v>1</v>
      </c>
    </row>
    <row r="501" spans="1:24" s="16" customFormat="1" ht="31.5" hidden="1">
      <c r="A501" s="31" t="s">
        <v>570</v>
      </c>
      <c r="B501" s="23" t="s">
        <v>201</v>
      </c>
      <c r="C501" s="23" t="s">
        <v>387</v>
      </c>
      <c r="D501" s="24" t="s">
        <v>9</v>
      </c>
      <c r="E501" s="25">
        <f>E502</f>
        <v>199.7</v>
      </c>
      <c r="F501" s="25">
        <f t="shared" ref="F501:G501" si="243">F502</f>
        <v>0</v>
      </c>
      <c r="G501" s="25">
        <f t="shared" si="243"/>
        <v>0</v>
      </c>
      <c r="I501" s="33">
        <v>199.70782</v>
      </c>
      <c r="J501" s="32">
        <v>0</v>
      </c>
      <c r="K501" s="32">
        <v>0</v>
      </c>
      <c r="L501" s="29">
        <f t="shared" si="233"/>
        <v>7.820000000009486E-3</v>
      </c>
      <c r="M501" s="29">
        <f t="shared" si="233"/>
        <v>0</v>
      </c>
      <c r="N501" s="29">
        <f t="shared" si="233"/>
        <v>0</v>
      </c>
      <c r="Q501" s="112" t="s">
        <v>570</v>
      </c>
      <c r="R501" s="110" t="s">
        <v>201</v>
      </c>
      <c r="S501" s="110" t="s">
        <v>387</v>
      </c>
      <c r="T501" s="106" t="s">
        <v>9</v>
      </c>
      <c r="U501" s="111">
        <v>199.70782</v>
      </c>
      <c r="V501" s="111" t="s">
        <v>9</v>
      </c>
      <c r="W501" s="111" t="s">
        <v>9</v>
      </c>
      <c r="X501" s="16" t="b">
        <f t="shared" si="224"/>
        <v>1</v>
      </c>
    </row>
    <row r="502" spans="1:24" s="16" customFormat="1" ht="31.5" hidden="1">
      <c r="A502" s="31" t="s">
        <v>28</v>
      </c>
      <c r="B502" s="23" t="s">
        <v>201</v>
      </c>
      <c r="C502" s="23" t="s">
        <v>387</v>
      </c>
      <c r="D502" s="23" t="s">
        <v>29</v>
      </c>
      <c r="E502" s="25">
        <v>199.7</v>
      </c>
      <c r="F502" s="25">
        <v>0</v>
      </c>
      <c r="G502" s="25">
        <v>0</v>
      </c>
      <c r="I502" s="33">
        <v>199.70782</v>
      </c>
      <c r="J502" s="32">
        <v>0</v>
      </c>
      <c r="K502" s="32">
        <v>0</v>
      </c>
      <c r="L502" s="29">
        <f t="shared" si="233"/>
        <v>7.820000000009486E-3</v>
      </c>
      <c r="M502" s="29">
        <f t="shared" si="233"/>
        <v>0</v>
      </c>
      <c r="N502" s="29">
        <f t="shared" si="233"/>
        <v>0</v>
      </c>
      <c r="Q502" s="112" t="s">
        <v>28</v>
      </c>
      <c r="R502" s="110" t="s">
        <v>201</v>
      </c>
      <c r="S502" s="110" t="s">
        <v>387</v>
      </c>
      <c r="T502" s="110" t="s">
        <v>29</v>
      </c>
      <c r="U502" s="111">
        <v>199.70782</v>
      </c>
      <c r="V502" s="111" t="s">
        <v>9</v>
      </c>
      <c r="W502" s="111" t="s">
        <v>9</v>
      </c>
      <c r="X502" s="16" t="b">
        <f t="shared" si="224"/>
        <v>1</v>
      </c>
    </row>
    <row r="503" spans="1:24" s="16" customFormat="1" ht="15.75" hidden="1">
      <c r="A503" s="22" t="s">
        <v>23</v>
      </c>
      <c r="B503" s="23" t="s">
        <v>201</v>
      </c>
      <c r="C503" s="23" t="s">
        <v>11</v>
      </c>
      <c r="D503" s="24" t="s">
        <v>9</v>
      </c>
      <c r="E503" s="25">
        <f>E504+E506+E508</f>
        <v>399.3</v>
      </c>
      <c r="F503" s="25">
        <f t="shared" ref="F503:G503" si="244">F504+F506+F508</f>
        <v>399.3</v>
      </c>
      <c r="G503" s="25">
        <f t="shared" si="244"/>
        <v>399.3</v>
      </c>
      <c r="I503" s="33">
        <v>399.27600000000001</v>
      </c>
      <c r="J503" s="33">
        <v>399.27600000000001</v>
      </c>
      <c r="K503" s="33">
        <v>399.27600000000001</v>
      </c>
      <c r="L503" s="29">
        <f t="shared" si="233"/>
        <v>-2.4000000000000909E-2</v>
      </c>
      <c r="M503" s="29">
        <f t="shared" si="233"/>
        <v>-2.4000000000000909E-2</v>
      </c>
      <c r="N503" s="29">
        <f t="shared" si="233"/>
        <v>-2.4000000000000909E-2</v>
      </c>
      <c r="Q503" s="109" t="s">
        <v>23</v>
      </c>
      <c r="R503" s="110" t="s">
        <v>201</v>
      </c>
      <c r="S503" s="110" t="s">
        <v>11</v>
      </c>
      <c r="T503" s="106" t="s">
        <v>9</v>
      </c>
      <c r="U503" s="111">
        <v>399.27600000000001</v>
      </c>
      <c r="V503" s="111">
        <v>399.27600000000001</v>
      </c>
      <c r="W503" s="111">
        <v>399.27600000000001</v>
      </c>
      <c r="X503" s="16" t="b">
        <f t="shared" si="224"/>
        <v>1</v>
      </c>
    </row>
    <row r="504" spans="1:24" s="16" customFormat="1" ht="31.5" hidden="1">
      <c r="A504" s="31" t="s">
        <v>345</v>
      </c>
      <c r="B504" s="23" t="s">
        <v>201</v>
      </c>
      <c r="C504" s="23" t="s">
        <v>347</v>
      </c>
      <c r="D504" s="24" t="s">
        <v>9</v>
      </c>
      <c r="E504" s="25">
        <f>E505</f>
        <v>80</v>
      </c>
      <c r="F504" s="25">
        <f t="shared" ref="F504:G504" si="245">F505</f>
        <v>80</v>
      </c>
      <c r="G504" s="25">
        <f t="shared" si="245"/>
        <v>80</v>
      </c>
      <c r="I504" s="33">
        <v>80</v>
      </c>
      <c r="J504" s="33">
        <v>80</v>
      </c>
      <c r="K504" s="33">
        <v>80</v>
      </c>
      <c r="L504" s="29">
        <f t="shared" si="233"/>
        <v>0</v>
      </c>
      <c r="M504" s="29">
        <f t="shared" si="233"/>
        <v>0</v>
      </c>
      <c r="N504" s="29">
        <f t="shared" si="233"/>
        <v>0</v>
      </c>
      <c r="Q504" s="112" t="s">
        <v>345</v>
      </c>
      <c r="R504" s="110" t="s">
        <v>201</v>
      </c>
      <c r="S504" s="110" t="s">
        <v>347</v>
      </c>
      <c r="T504" s="106" t="s">
        <v>9</v>
      </c>
      <c r="U504" s="111">
        <v>80</v>
      </c>
      <c r="V504" s="111">
        <v>80</v>
      </c>
      <c r="W504" s="111">
        <v>80</v>
      </c>
      <c r="X504" s="16" t="b">
        <f t="shared" si="224"/>
        <v>1</v>
      </c>
    </row>
    <row r="505" spans="1:24" s="16" customFormat="1" ht="31.5" hidden="1">
      <c r="A505" s="31" t="s">
        <v>28</v>
      </c>
      <c r="B505" s="23" t="s">
        <v>201</v>
      </c>
      <c r="C505" s="23" t="s">
        <v>347</v>
      </c>
      <c r="D505" s="23" t="s">
        <v>29</v>
      </c>
      <c r="E505" s="25">
        <v>80</v>
      </c>
      <c r="F505" s="25">
        <v>80</v>
      </c>
      <c r="G505" s="25">
        <v>80</v>
      </c>
      <c r="I505" s="33">
        <v>80</v>
      </c>
      <c r="J505" s="33">
        <v>80</v>
      </c>
      <c r="K505" s="33">
        <v>80</v>
      </c>
      <c r="L505" s="29">
        <f t="shared" si="233"/>
        <v>0</v>
      </c>
      <c r="M505" s="29">
        <f t="shared" si="233"/>
        <v>0</v>
      </c>
      <c r="N505" s="29">
        <f t="shared" si="233"/>
        <v>0</v>
      </c>
      <c r="Q505" s="112" t="s">
        <v>28</v>
      </c>
      <c r="R505" s="110" t="s">
        <v>201</v>
      </c>
      <c r="S505" s="110" t="s">
        <v>347</v>
      </c>
      <c r="T505" s="110" t="s">
        <v>29</v>
      </c>
      <c r="U505" s="111">
        <v>80</v>
      </c>
      <c r="V505" s="111">
        <v>80</v>
      </c>
      <c r="W505" s="111">
        <v>80</v>
      </c>
      <c r="X505" s="16" t="b">
        <f t="shared" si="224"/>
        <v>1</v>
      </c>
    </row>
    <row r="506" spans="1:24" s="16" customFormat="1" ht="31.5" hidden="1">
      <c r="A506" s="31" t="s">
        <v>99</v>
      </c>
      <c r="B506" s="23" t="s">
        <v>201</v>
      </c>
      <c r="C506" s="23" t="s">
        <v>368</v>
      </c>
      <c r="D506" s="24" t="s">
        <v>9</v>
      </c>
      <c r="E506" s="25">
        <f>E507</f>
        <v>300</v>
      </c>
      <c r="F506" s="25">
        <f t="shared" ref="F506:G506" si="246">F507</f>
        <v>300</v>
      </c>
      <c r="G506" s="25">
        <f t="shared" si="246"/>
        <v>300</v>
      </c>
      <c r="I506" s="33">
        <v>300</v>
      </c>
      <c r="J506" s="33">
        <v>300</v>
      </c>
      <c r="K506" s="33">
        <v>300</v>
      </c>
      <c r="L506" s="29">
        <f t="shared" si="233"/>
        <v>0</v>
      </c>
      <c r="M506" s="29">
        <f t="shared" si="233"/>
        <v>0</v>
      </c>
      <c r="N506" s="29">
        <f t="shared" si="233"/>
        <v>0</v>
      </c>
      <c r="Q506" s="112" t="s">
        <v>99</v>
      </c>
      <c r="R506" s="110" t="s">
        <v>201</v>
      </c>
      <c r="S506" s="110" t="s">
        <v>368</v>
      </c>
      <c r="T506" s="106" t="s">
        <v>9</v>
      </c>
      <c r="U506" s="111">
        <v>300</v>
      </c>
      <c r="V506" s="111">
        <v>300</v>
      </c>
      <c r="W506" s="111">
        <v>300</v>
      </c>
      <c r="X506" s="16" t="b">
        <f t="shared" si="224"/>
        <v>1</v>
      </c>
    </row>
    <row r="507" spans="1:24" s="16" customFormat="1" ht="15.75" hidden="1">
      <c r="A507" s="31" t="s">
        <v>32</v>
      </c>
      <c r="B507" s="23" t="s">
        <v>201</v>
      </c>
      <c r="C507" s="23" t="s">
        <v>368</v>
      </c>
      <c r="D507" s="23" t="s">
        <v>33</v>
      </c>
      <c r="E507" s="25">
        <v>300</v>
      </c>
      <c r="F507" s="25">
        <v>300</v>
      </c>
      <c r="G507" s="25">
        <v>300</v>
      </c>
      <c r="I507" s="33">
        <v>300</v>
      </c>
      <c r="J507" s="33">
        <v>300</v>
      </c>
      <c r="K507" s="33">
        <v>300</v>
      </c>
      <c r="L507" s="29">
        <f t="shared" si="233"/>
        <v>0</v>
      </c>
      <c r="M507" s="29">
        <f t="shared" si="233"/>
        <v>0</v>
      </c>
      <c r="N507" s="29">
        <f t="shared" si="233"/>
        <v>0</v>
      </c>
      <c r="Q507" s="112" t="s">
        <v>32</v>
      </c>
      <c r="R507" s="110" t="s">
        <v>201</v>
      </c>
      <c r="S507" s="110" t="s">
        <v>368</v>
      </c>
      <c r="T507" s="110" t="s">
        <v>33</v>
      </c>
      <c r="U507" s="111">
        <v>300</v>
      </c>
      <c r="V507" s="111">
        <v>300</v>
      </c>
      <c r="W507" s="111">
        <v>300</v>
      </c>
      <c r="X507" s="16" t="b">
        <f t="shared" si="224"/>
        <v>1</v>
      </c>
    </row>
    <row r="508" spans="1:24" s="16" customFormat="1" ht="31.5" hidden="1">
      <c r="A508" s="22" t="s">
        <v>25</v>
      </c>
      <c r="B508" s="23" t="s">
        <v>201</v>
      </c>
      <c r="C508" s="23" t="s">
        <v>24</v>
      </c>
      <c r="D508" s="24" t="s">
        <v>9</v>
      </c>
      <c r="E508" s="25">
        <f>E509</f>
        <v>19.3</v>
      </c>
      <c r="F508" s="25">
        <f t="shared" ref="F508:G509" si="247">F509</f>
        <v>19.3</v>
      </c>
      <c r="G508" s="25">
        <f t="shared" si="247"/>
        <v>19.3</v>
      </c>
      <c r="I508" s="33">
        <v>19.276</v>
      </c>
      <c r="J508" s="33">
        <v>19.276</v>
      </c>
      <c r="K508" s="33">
        <v>19.276</v>
      </c>
      <c r="L508" s="29">
        <f t="shared" si="233"/>
        <v>-2.4000000000000909E-2</v>
      </c>
      <c r="M508" s="29">
        <f t="shared" si="233"/>
        <v>-2.4000000000000909E-2</v>
      </c>
      <c r="N508" s="29">
        <f t="shared" si="233"/>
        <v>-2.4000000000000909E-2</v>
      </c>
      <c r="Q508" s="109" t="s">
        <v>25</v>
      </c>
      <c r="R508" s="110" t="s">
        <v>201</v>
      </c>
      <c r="S508" s="110" t="s">
        <v>24</v>
      </c>
      <c r="T508" s="106" t="s">
        <v>9</v>
      </c>
      <c r="U508" s="111">
        <v>19.276</v>
      </c>
      <c r="V508" s="111">
        <v>19.276</v>
      </c>
      <c r="W508" s="111">
        <v>19.276</v>
      </c>
      <c r="X508" s="16" t="b">
        <f t="shared" si="224"/>
        <v>1</v>
      </c>
    </row>
    <row r="509" spans="1:24" s="16" customFormat="1" ht="78.75" hidden="1">
      <c r="A509" s="31" t="s">
        <v>457</v>
      </c>
      <c r="B509" s="23" t="s">
        <v>201</v>
      </c>
      <c r="C509" s="23" t="s">
        <v>346</v>
      </c>
      <c r="D509" s="24" t="s">
        <v>9</v>
      </c>
      <c r="E509" s="25">
        <f>E510</f>
        <v>19.3</v>
      </c>
      <c r="F509" s="25">
        <f t="shared" si="247"/>
        <v>19.3</v>
      </c>
      <c r="G509" s="25">
        <f t="shared" si="247"/>
        <v>19.3</v>
      </c>
      <c r="H509" s="16" t="s">
        <v>344</v>
      </c>
      <c r="I509" s="33">
        <v>19.276</v>
      </c>
      <c r="J509" s="33">
        <v>19.276</v>
      </c>
      <c r="K509" s="33">
        <v>19.276</v>
      </c>
      <c r="L509" s="29">
        <f t="shared" si="233"/>
        <v>-2.4000000000000909E-2</v>
      </c>
      <c r="M509" s="29">
        <f t="shared" si="233"/>
        <v>-2.4000000000000909E-2</v>
      </c>
      <c r="N509" s="29">
        <f t="shared" si="233"/>
        <v>-2.4000000000000909E-2</v>
      </c>
      <c r="Q509" s="112" t="s">
        <v>457</v>
      </c>
      <c r="R509" s="110" t="s">
        <v>201</v>
      </c>
      <c r="S509" s="110" t="s">
        <v>346</v>
      </c>
      <c r="T509" s="106" t="s">
        <v>9</v>
      </c>
      <c r="U509" s="111">
        <v>19.276</v>
      </c>
      <c r="V509" s="111">
        <v>19.276</v>
      </c>
      <c r="W509" s="111">
        <v>19.276</v>
      </c>
      <c r="X509" s="16" t="b">
        <f t="shared" si="224"/>
        <v>1</v>
      </c>
    </row>
    <row r="510" spans="1:24" s="16" customFormat="1" ht="78.75" hidden="1">
      <c r="A510" s="31" t="s">
        <v>26</v>
      </c>
      <c r="B510" s="23" t="s">
        <v>201</v>
      </c>
      <c r="C510" s="23" t="s">
        <v>346</v>
      </c>
      <c r="D510" s="23" t="s">
        <v>27</v>
      </c>
      <c r="E510" s="25">
        <v>19.3</v>
      </c>
      <c r="F510" s="25">
        <v>19.3</v>
      </c>
      <c r="G510" s="25">
        <v>19.3</v>
      </c>
      <c r="H510" s="16" t="s">
        <v>344</v>
      </c>
      <c r="I510" s="33">
        <v>19.276</v>
      </c>
      <c r="J510" s="33">
        <v>19.276</v>
      </c>
      <c r="K510" s="33">
        <v>19.276</v>
      </c>
      <c r="L510" s="29">
        <f t="shared" si="233"/>
        <v>-2.4000000000000909E-2</v>
      </c>
      <c r="M510" s="29">
        <f t="shared" si="233"/>
        <v>-2.4000000000000909E-2</v>
      </c>
      <c r="N510" s="29">
        <f t="shared" si="233"/>
        <v>-2.4000000000000909E-2</v>
      </c>
      <c r="Q510" s="112" t="s">
        <v>26</v>
      </c>
      <c r="R510" s="110" t="s">
        <v>201</v>
      </c>
      <c r="S510" s="110" t="s">
        <v>346</v>
      </c>
      <c r="T510" s="110" t="s">
        <v>27</v>
      </c>
      <c r="U510" s="111">
        <v>19.276</v>
      </c>
      <c r="V510" s="111">
        <v>19.276</v>
      </c>
      <c r="W510" s="111">
        <v>19.276</v>
      </c>
      <c r="X510" s="16" t="b">
        <f t="shared" si="224"/>
        <v>1</v>
      </c>
    </row>
    <row r="511" spans="1:24" s="16" customFormat="1" ht="63">
      <c r="A511" s="26" t="s">
        <v>204</v>
      </c>
      <c r="B511" s="24" t="s">
        <v>205</v>
      </c>
      <c r="C511" s="27" t="s">
        <v>9</v>
      </c>
      <c r="D511" s="27" t="s">
        <v>9</v>
      </c>
      <c r="E511" s="15">
        <f>E512+E520</f>
        <v>25429.9</v>
      </c>
      <c r="F511" s="15">
        <v>25429.9</v>
      </c>
      <c r="G511" s="15">
        <v>25429.9</v>
      </c>
      <c r="I511" s="28">
        <v>25429.9</v>
      </c>
      <c r="J511" s="28">
        <v>25429.9</v>
      </c>
      <c r="K511" s="28">
        <v>25429.9</v>
      </c>
      <c r="L511" s="29">
        <f t="shared" si="233"/>
        <v>0</v>
      </c>
      <c r="M511" s="29">
        <f t="shared" si="233"/>
        <v>0</v>
      </c>
      <c r="N511" s="29">
        <f t="shared" si="233"/>
        <v>0</v>
      </c>
      <c r="Q511" s="105" t="s">
        <v>204</v>
      </c>
      <c r="R511" s="106" t="s">
        <v>205</v>
      </c>
      <c r="S511" s="107" t="s">
        <v>9</v>
      </c>
      <c r="T511" s="107" t="s">
        <v>9</v>
      </c>
      <c r="U511" s="108">
        <v>25429.9</v>
      </c>
      <c r="V511" s="108">
        <v>25429.9</v>
      </c>
      <c r="W511" s="108">
        <v>25429.9</v>
      </c>
      <c r="X511" s="16" t="b">
        <f t="shared" si="224"/>
        <v>1</v>
      </c>
    </row>
    <row r="512" spans="1:24" s="16" customFormat="1" ht="31.5" hidden="1">
      <c r="A512" s="22" t="s">
        <v>73</v>
      </c>
      <c r="B512" s="23" t="s">
        <v>205</v>
      </c>
      <c r="C512" s="23" t="s">
        <v>12</v>
      </c>
      <c r="D512" s="24" t="s">
        <v>9</v>
      </c>
      <c r="E512" s="25">
        <f>E513</f>
        <v>25329.9</v>
      </c>
      <c r="F512" s="25">
        <v>25329.9</v>
      </c>
      <c r="G512" s="25">
        <v>25329.9</v>
      </c>
      <c r="I512" s="32">
        <v>25329.9</v>
      </c>
      <c r="J512" s="32">
        <v>25329.9</v>
      </c>
      <c r="K512" s="32">
        <v>25329.9</v>
      </c>
      <c r="L512" s="29">
        <f t="shared" si="233"/>
        <v>0</v>
      </c>
      <c r="M512" s="29">
        <f t="shared" si="233"/>
        <v>0</v>
      </c>
      <c r="N512" s="29">
        <f t="shared" si="233"/>
        <v>0</v>
      </c>
      <c r="Q512" s="109" t="s">
        <v>73</v>
      </c>
      <c r="R512" s="110" t="s">
        <v>205</v>
      </c>
      <c r="S512" s="110" t="s">
        <v>12</v>
      </c>
      <c r="T512" s="106" t="s">
        <v>9</v>
      </c>
      <c r="U512" s="111">
        <v>25329.9</v>
      </c>
      <c r="V512" s="111">
        <v>25329.9</v>
      </c>
      <c r="W512" s="111">
        <v>25329.9</v>
      </c>
      <c r="X512" s="16" t="b">
        <f t="shared" si="224"/>
        <v>1</v>
      </c>
    </row>
    <row r="513" spans="1:24" s="16" customFormat="1" ht="31.5" hidden="1">
      <c r="A513" s="22" t="s">
        <v>74</v>
      </c>
      <c r="B513" s="23" t="s">
        <v>205</v>
      </c>
      <c r="C513" s="23" t="s">
        <v>75</v>
      </c>
      <c r="D513" s="24" t="s">
        <v>9</v>
      </c>
      <c r="E513" s="25">
        <f>E514</f>
        <v>25329.9</v>
      </c>
      <c r="F513" s="25">
        <v>25329.9</v>
      </c>
      <c r="G513" s="25">
        <v>25329.9</v>
      </c>
      <c r="I513" s="32">
        <v>25329.9</v>
      </c>
      <c r="J513" s="32">
        <v>25329.9</v>
      </c>
      <c r="K513" s="32">
        <v>25329.9</v>
      </c>
      <c r="L513" s="29">
        <f t="shared" ref="L513:N598" si="248">I513-E513</f>
        <v>0</v>
      </c>
      <c r="M513" s="29">
        <f t="shared" si="248"/>
        <v>0</v>
      </c>
      <c r="N513" s="29">
        <f t="shared" si="248"/>
        <v>0</v>
      </c>
      <c r="Q513" s="109" t="s">
        <v>74</v>
      </c>
      <c r="R513" s="110" t="s">
        <v>205</v>
      </c>
      <c r="S513" s="110" t="s">
        <v>75</v>
      </c>
      <c r="T513" s="106" t="s">
        <v>9</v>
      </c>
      <c r="U513" s="111">
        <v>25329.9</v>
      </c>
      <c r="V513" s="111">
        <v>25329.9</v>
      </c>
      <c r="W513" s="111">
        <v>25329.9</v>
      </c>
      <c r="X513" s="16" t="b">
        <f t="shared" si="224"/>
        <v>1</v>
      </c>
    </row>
    <row r="514" spans="1:24" s="16" customFormat="1" ht="47.25" hidden="1">
      <c r="A514" s="22" t="s">
        <v>76</v>
      </c>
      <c r="B514" s="23" t="s">
        <v>205</v>
      </c>
      <c r="C514" s="23" t="s">
        <v>77</v>
      </c>
      <c r="D514" s="24" t="s">
        <v>9</v>
      </c>
      <c r="E514" s="25">
        <f>E515</f>
        <v>25329.9</v>
      </c>
      <c r="F514" s="25">
        <v>25329.9</v>
      </c>
      <c r="G514" s="25">
        <v>25329.9</v>
      </c>
      <c r="I514" s="32">
        <v>25329.9</v>
      </c>
      <c r="J514" s="32">
        <v>25329.9</v>
      </c>
      <c r="K514" s="32">
        <v>25329.9</v>
      </c>
      <c r="L514" s="29">
        <f t="shared" si="248"/>
        <v>0</v>
      </c>
      <c r="M514" s="29">
        <f t="shared" si="248"/>
        <v>0</v>
      </c>
      <c r="N514" s="29">
        <f t="shared" si="248"/>
        <v>0</v>
      </c>
      <c r="Q514" s="109" t="s">
        <v>76</v>
      </c>
      <c r="R514" s="110" t="s">
        <v>205</v>
      </c>
      <c r="S514" s="110" t="s">
        <v>77</v>
      </c>
      <c r="T514" s="106" t="s">
        <v>9</v>
      </c>
      <c r="U514" s="111">
        <v>25329.9</v>
      </c>
      <c r="V514" s="111">
        <v>25329.9</v>
      </c>
      <c r="W514" s="111">
        <v>25329.9</v>
      </c>
      <c r="X514" s="16" t="b">
        <f t="shared" si="224"/>
        <v>1</v>
      </c>
    </row>
    <row r="515" spans="1:24" s="16" customFormat="1" ht="78.75" hidden="1">
      <c r="A515" s="31" t="s">
        <v>453</v>
      </c>
      <c r="B515" s="23" t="s">
        <v>205</v>
      </c>
      <c r="C515" s="23" t="s">
        <v>78</v>
      </c>
      <c r="D515" s="24" t="s">
        <v>9</v>
      </c>
      <c r="E515" s="25">
        <f>E516+E517+E518+E519</f>
        <v>25329.9</v>
      </c>
      <c r="F515" s="25">
        <v>25329.9</v>
      </c>
      <c r="G515" s="25">
        <v>25329.9</v>
      </c>
      <c r="H515" s="16" t="s">
        <v>344</v>
      </c>
      <c r="I515" s="32">
        <v>25329.9</v>
      </c>
      <c r="J515" s="32">
        <v>25329.9</v>
      </c>
      <c r="K515" s="32">
        <v>25329.9</v>
      </c>
      <c r="L515" s="29">
        <f t="shared" si="248"/>
        <v>0</v>
      </c>
      <c r="M515" s="29">
        <f t="shared" si="248"/>
        <v>0</v>
      </c>
      <c r="N515" s="29">
        <f t="shared" si="248"/>
        <v>0</v>
      </c>
      <c r="Q515" s="112" t="s">
        <v>453</v>
      </c>
      <c r="R515" s="110" t="s">
        <v>205</v>
      </c>
      <c r="S515" s="110" t="s">
        <v>78</v>
      </c>
      <c r="T515" s="106" t="s">
        <v>9</v>
      </c>
      <c r="U515" s="111">
        <v>25329.9</v>
      </c>
      <c r="V515" s="111">
        <v>25329.9</v>
      </c>
      <c r="W515" s="111">
        <v>25329.9</v>
      </c>
      <c r="X515" s="16" t="b">
        <f t="shared" si="224"/>
        <v>1</v>
      </c>
    </row>
    <row r="516" spans="1:24" s="16" customFormat="1" ht="78.75" hidden="1">
      <c r="A516" s="31" t="s">
        <v>26</v>
      </c>
      <c r="B516" s="23" t="s">
        <v>205</v>
      </c>
      <c r="C516" s="23" t="s">
        <v>78</v>
      </c>
      <c r="D516" s="23" t="s">
        <v>27</v>
      </c>
      <c r="E516" s="25">
        <v>23745</v>
      </c>
      <c r="F516" s="25">
        <v>23745</v>
      </c>
      <c r="G516" s="25">
        <v>23745</v>
      </c>
      <c r="H516" s="16" t="s">
        <v>344</v>
      </c>
      <c r="I516" s="32">
        <v>23744.967000000001</v>
      </c>
      <c r="J516" s="32">
        <v>23744.967000000001</v>
      </c>
      <c r="K516" s="32">
        <v>23744.967000000001</v>
      </c>
      <c r="L516" s="29">
        <f t="shared" si="248"/>
        <v>-3.2999999999447027E-2</v>
      </c>
      <c r="M516" s="29">
        <f t="shared" si="248"/>
        <v>-3.2999999999447027E-2</v>
      </c>
      <c r="N516" s="29">
        <f t="shared" si="248"/>
        <v>-3.2999999999447027E-2</v>
      </c>
      <c r="Q516" s="112" t="s">
        <v>26</v>
      </c>
      <c r="R516" s="110" t="s">
        <v>205</v>
      </c>
      <c r="S516" s="110" t="s">
        <v>78</v>
      </c>
      <c r="T516" s="110" t="s">
        <v>27</v>
      </c>
      <c r="U516" s="111">
        <v>23744.967000000001</v>
      </c>
      <c r="V516" s="111">
        <v>23744.967000000001</v>
      </c>
      <c r="W516" s="111">
        <v>23744.967000000001</v>
      </c>
      <c r="X516" s="16" t="b">
        <f t="shared" si="224"/>
        <v>1</v>
      </c>
    </row>
    <row r="517" spans="1:24" s="16" customFormat="1" ht="31.5" hidden="1">
      <c r="A517" s="31" t="s">
        <v>28</v>
      </c>
      <c r="B517" s="23" t="s">
        <v>205</v>
      </c>
      <c r="C517" s="23" t="s">
        <v>78</v>
      </c>
      <c r="D517" s="23" t="s">
        <v>29</v>
      </c>
      <c r="E517" s="25">
        <v>1536.4</v>
      </c>
      <c r="F517" s="25">
        <v>1536.4</v>
      </c>
      <c r="G517" s="25">
        <v>1536.4</v>
      </c>
      <c r="H517" s="16" t="s">
        <v>344</v>
      </c>
      <c r="I517" s="32">
        <v>1536.433</v>
      </c>
      <c r="J517" s="32">
        <v>1536.433</v>
      </c>
      <c r="K517" s="32">
        <v>1536.433</v>
      </c>
      <c r="L517" s="29">
        <f t="shared" si="248"/>
        <v>3.2999999999901775E-2</v>
      </c>
      <c r="M517" s="29">
        <f t="shared" si="248"/>
        <v>3.2999999999901775E-2</v>
      </c>
      <c r="N517" s="29">
        <f t="shared" si="248"/>
        <v>3.2999999999901775E-2</v>
      </c>
      <c r="Q517" s="112" t="s">
        <v>28</v>
      </c>
      <c r="R517" s="110" t="s">
        <v>205</v>
      </c>
      <c r="S517" s="110" t="s">
        <v>78</v>
      </c>
      <c r="T517" s="110" t="s">
        <v>29</v>
      </c>
      <c r="U517" s="111">
        <v>1536.433</v>
      </c>
      <c r="V517" s="111">
        <v>1536.433</v>
      </c>
      <c r="W517" s="111">
        <v>1536.433</v>
      </c>
      <c r="X517" s="16" t="b">
        <f t="shared" si="224"/>
        <v>1</v>
      </c>
    </row>
    <row r="518" spans="1:24" s="16" customFormat="1" ht="15.75" hidden="1">
      <c r="A518" s="31" t="s">
        <v>37</v>
      </c>
      <c r="B518" s="23" t="s">
        <v>205</v>
      </c>
      <c r="C518" s="23" t="s">
        <v>78</v>
      </c>
      <c r="D518" s="23" t="s">
        <v>38</v>
      </c>
      <c r="E518" s="25">
        <v>5</v>
      </c>
      <c r="F518" s="25">
        <v>5</v>
      </c>
      <c r="G518" s="25">
        <v>5</v>
      </c>
      <c r="H518" s="16" t="s">
        <v>344</v>
      </c>
      <c r="I518" s="32">
        <v>5</v>
      </c>
      <c r="J518" s="32">
        <v>5</v>
      </c>
      <c r="K518" s="32">
        <v>5</v>
      </c>
      <c r="L518" s="29">
        <f t="shared" si="248"/>
        <v>0</v>
      </c>
      <c r="M518" s="29">
        <f t="shared" si="248"/>
        <v>0</v>
      </c>
      <c r="N518" s="29">
        <f t="shared" si="248"/>
        <v>0</v>
      </c>
      <c r="Q518" s="112" t="s">
        <v>37</v>
      </c>
      <c r="R518" s="110" t="s">
        <v>205</v>
      </c>
      <c r="S518" s="110" t="s">
        <v>78</v>
      </c>
      <c r="T518" s="110" t="s">
        <v>38</v>
      </c>
      <c r="U518" s="111">
        <v>5</v>
      </c>
      <c r="V518" s="111">
        <v>5</v>
      </c>
      <c r="W518" s="111">
        <v>5</v>
      </c>
      <c r="X518" s="16" t="b">
        <f t="shared" si="224"/>
        <v>1</v>
      </c>
    </row>
    <row r="519" spans="1:24" s="16" customFormat="1" ht="15.75" hidden="1">
      <c r="A519" s="31" t="s">
        <v>32</v>
      </c>
      <c r="B519" s="23" t="s">
        <v>205</v>
      </c>
      <c r="C519" s="23" t="s">
        <v>78</v>
      </c>
      <c r="D519" s="23" t="s">
        <v>33</v>
      </c>
      <c r="E519" s="25">
        <v>43.5</v>
      </c>
      <c r="F519" s="25">
        <v>43.5</v>
      </c>
      <c r="G519" s="25">
        <v>43.5</v>
      </c>
      <c r="H519" s="16" t="s">
        <v>344</v>
      </c>
      <c r="I519" s="32">
        <v>43.5</v>
      </c>
      <c r="J519" s="32">
        <v>43.5</v>
      </c>
      <c r="K519" s="32">
        <v>43.5</v>
      </c>
      <c r="L519" s="29">
        <f t="shared" si="248"/>
        <v>0</v>
      </c>
      <c r="M519" s="29">
        <f t="shared" si="248"/>
        <v>0</v>
      </c>
      <c r="N519" s="29">
        <f t="shared" si="248"/>
        <v>0</v>
      </c>
      <c r="Q519" s="112" t="s">
        <v>32</v>
      </c>
      <c r="R519" s="110" t="s">
        <v>205</v>
      </c>
      <c r="S519" s="110" t="s">
        <v>78</v>
      </c>
      <c r="T519" s="110" t="s">
        <v>33</v>
      </c>
      <c r="U519" s="111">
        <v>43.5</v>
      </c>
      <c r="V519" s="111">
        <v>43.5</v>
      </c>
      <c r="W519" s="111">
        <v>43.5</v>
      </c>
      <c r="X519" s="16" t="b">
        <f t="shared" si="224"/>
        <v>1</v>
      </c>
    </row>
    <row r="520" spans="1:24" s="16" customFormat="1" ht="15.75" hidden="1">
      <c r="A520" s="22" t="s">
        <v>23</v>
      </c>
      <c r="B520" s="23" t="s">
        <v>205</v>
      </c>
      <c r="C520" s="23" t="s">
        <v>11</v>
      </c>
      <c r="D520" s="24" t="s">
        <v>9</v>
      </c>
      <c r="E520" s="25">
        <f>E521</f>
        <v>100</v>
      </c>
      <c r="F520" s="25">
        <v>100</v>
      </c>
      <c r="G520" s="25">
        <v>100</v>
      </c>
      <c r="I520" s="32">
        <v>100</v>
      </c>
      <c r="J520" s="32">
        <v>100</v>
      </c>
      <c r="K520" s="32">
        <v>100</v>
      </c>
      <c r="L520" s="29">
        <f t="shared" si="248"/>
        <v>0</v>
      </c>
      <c r="M520" s="29">
        <f t="shared" si="248"/>
        <v>0</v>
      </c>
      <c r="N520" s="29">
        <f t="shared" si="248"/>
        <v>0</v>
      </c>
      <c r="Q520" s="109" t="s">
        <v>23</v>
      </c>
      <c r="R520" s="110" t="s">
        <v>205</v>
      </c>
      <c r="S520" s="110" t="s">
        <v>11</v>
      </c>
      <c r="T520" s="106" t="s">
        <v>9</v>
      </c>
      <c r="U520" s="111">
        <v>100</v>
      </c>
      <c r="V520" s="111">
        <v>100</v>
      </c>
      <c r="W520" s="111">
        <v>100</v>
      </c>
      <c r="X520" s="16" t="b">
        <f t="shared" si="224"/>
        <v>1</v>
      </c>
    </row>
    <row r="521" spans="1:24" s="16" customFormat="1" ht="31.5" hidden="1">
      <c r="A521" s="31" t="s">
        <v>345</v>
      </c>
      <c r="B521" s="23" t="s">
        <v>205</v>
      </c>
      <c r="C521" s="23" t="s">
        <v>347</v>
      </c>
      <c r="D521" s="24" t="s">
        <v>9</v>
      </c>
      <c r="E521" s="25">
        <f>E522</f>
        <v>100</v>
      </c>
      <c r="F521" s="25">
        <v>100</v>
      </c>
      <c r="G521" s="25">
        <v>100</v>
      </c>
      <c r="I521" s="32">
        <v>100</v>
      </c>
      <c r="J521" s="32">
        <v>100</v>
      </c>
      <c r="K521" s="32">
        <v>100</v>
      </c>
      <c r="L521" s="29">
        <f t="shared" si="248"/>
        <v>0</v>
      </c>
      <c r="M521" s="29">
        <f t="shared" si="248"/>
        <v>0</v>
      </c>
      <c r="N521" s="29">
        <f t="shared" si="248"/>
        <v>0</v>
      </c>
      <c r="Q521" s="112" t="s">
        <v>345</v>
      </c>
      <c r="R521" s="110" t="s">
        <v>205</v>
      </c>
      <c r="S521" s="110" t="s">
        <v>347</v>
      </c>
      <c r="T521" s="106" t="s">
        <v>9</v>
      </c>
      <c r="U521" s="111">
        <v>100</v>
      </c>
      <c r="V521" s="111">
        <v>100</v>
      </c>
      <c r="W521" s="111">
        <v>100</v>
      </c>
      <c r="X521" s="16" t="b">
        <f t="shared" si="224"/>
        <v>1</v>
      </c>
    </row>
    <row r="522" spans="1:24" s="16" customFormat="1" ht="31.5" hidden="1">
      <c r="A522" s="31" t="s">
        <v>28</v>
      </c>
      <c r="B522" s="23" t="s">
        <v>205</v>
      </c>
      <c r="C522" s="23" t="s">
        <v>347</v>
      </c>
      <c r="D522" s="23" t="s">
        <v>29</v>
      </c>
      <c r="E522" s="25">
        <v>100</v>
      </c>
      <c r="F522" s="25">
        <v>100</v>
      </c>
      <c r="G522" s="25">
        <v>100</v>
      </c>
      <c r="I522" s="32">
        <v>100</v>
      </c>
      <c r="J522" s="32">
        <v>100</v>
      </c>
      <c r="K522" s="32">
        <v>100</v>
      </c>
      <c r="L522" s="29">
        <f t="shared" si="248"/>
        <v>0</v>
      </c>
      <c r="M522" s="29">
        <f t="shared" si="248"/>
        <v>0</v>
      </c>
      <c r="N522" s="29">
        <f t="shared" si="248"/>
        <v>0</v>
      </c>
      <c r="Q522" s="112" t="s">
        <v>28</v>
      </c>
      <c r="R522" s="110" t="s">
        <v>205</v>
      </c>
      <c r="S522" s="110" t="s">
        <v>347</v>
      </c>
      <c r="T522" s="110" t="s">
        <v>29</v>
      </c>
      <c r="U522" s="111">
        <v>100</v>
      </c>
      <c r="V522" s="111">
        <v>100</v>
      </c>
      <c r="W522" s="111">
        <v>100</v>
      </c>
      <c r="X522" s="16" t="b">
        <f t="shared" ref="X522:X585" si="249">Q522=A522</f>
        <v>1</v>
      </c>
    </row>
    <row r="523" spans="1:24" s="16" customFormat="1" ht="63">
      <c r="A523" s="26" t="s">
        <v>206</v>
      </c>
      <c r="B523" s="24" t="s">
        <v>207</v>
      </c>
      <c r="C523" s="27" t="s">
        <v>9</v>
      </c>
      <c r="D523" s="27" t="s">
        <v>9</v>
      </c>
      <c r="E523" s="15">
        <f>E524+E565</f>
        <v>473390.7</v>
      </c>
      <c r="F523" s="15">
        <f t="shared" ref="F523:G523" si="250">F524+F565</f>
        <v>671401.20000000007</v>
      </c>
      <c r="G523" s="15">
        <f t="shared" si="250"/>
        <v>671401.20000000007</v>
      </c>
      <c r="I523" s="28">
        <v>473390.73800000001</v>
      </c>
      <c r="J523" s="28">
        <v>671401.15800000005</v>
      </c>
      <c r="K523" s="28">
        <v>671401.15800000005</v>
      </c>
      <c r="L523" s="29">
        <f t="shared" si="248"/>
        <v>3.8000000000465661E-2</v>
      </c>
      <c r="M523" s="29">
        <f t="shared" si="248"/>
        <v>-4.2000000015832484E-2</v>
      </c>
      <c r="N523" s="29">
        <f t="shared" si="248"/>
        <v>-4.2000000015832484E-2</v>
      </c>
      <c r="Q523" s="105" t="s">
        <v>206</v>
      </c>
      <c r="R523" s="106" t="s">
        <v>207</v>
      </c>
      <c r="S523" s="107" t="s">
        <v>9</v>
      </c>
      <c r="T523" s="107" t="s">
        <v>9</v>
      </c>
      <c r="U523" s="108">
        <v>473390.73800000001</v>
      </c>
      <c r="V523" s="108">
        <v>671401.15800000005</v>
      </c>
      <c r="W523" s="108">
        <v>671401.15800000005</v>
      </c>
      <c r="X523" s="16" t="b">
        <f t="shared" si="249"/>
        <v>1</v>
      </c>
    </row>
    <row r="524" spans="1:24" s="16" customFormat="1" ht="31.5" hidden="1">
      <c r="A524" s="22" t="s">
        <v>454</v>
      </c>
      <c r="B524" s="23" t="s">
        <v>207</v>
      </c>
      <c r="C524" s="23" t="s">
        <v>15</v>
      </c>
      <c r="D524" s="24" t="s">
        <v>9</v>
      </c>
      <c r="E524" s="25">
        <f>E525+E548+E552</f>
        <v>473358.2</v>
      </c>
      <c r="F524" s="25">
        <f t="shared" ref="F524:G524" si="251">F525+F548+F552</f>
        <v>671368.70000000007</v>
      </c>
      <c r="G524" s="25">
        <f t="shared" si="251"/>
        <v>671368.70000000007</v>
      </c>
      <c r="I524" s="32">
        <v>473358.23800000001</v>
      </c>
      <c r="J524" s="32">
        <v>671368.65800000005</v>
      </c>
      <c r="K524" s="32">
        <v>671368.65800000005</v>
      </c>
      <c r="L524" s="29">
        <f t="shared" si="248"/>
        <v>3.8000000000465661E-2</v>
      </c>
      <c r="M524" s="29">
        <f t="shared" si="248"/>
        <v>-4.2000000015832484E-2</v>
      </c>
      <c r="N524" s="29">
        <f t="shared" si="248"/>
        <v>-4.2000000015832484E-2</v>
      </c>
      <c r="Q524" s="109" t="s">
        <v>454</v>
      </c>
      <c r="R524" s="110" t="s">
        <v>207</v>
      </c>
      <c r="S524" s="110" t="s">
        <v>15</v>
      </c>
      <c r="T524" s="106" t="s">
        <v>9</v>
      </c>
      <c r="U524" s="111">
        <v>473358.23800000001</v>
      </c>
      <c r="V524" s="111">
        <v>671368.65800000005</v>
      </c>
      <c r="W524" s="111">
        <v>671368.65800000005</v>
      </c>
      <c r="X524" s="16" t="b">
        <f t="shared" si="249"/>
        <v>1</v>
      </c>
    </row>
    <row r="525" spans="1:24" s="16" customFormat="1" ht="47.25" hidden="1">
      <c r="A525" s="22" t="s">
        <v>503</v>
      </c>
      <c r="B525" s="23" t="s">
        <v>207</v>
      </c>
      <c r="C525" s="23" t="s">
        <v>210</v>
      </c>
      <c r="D525" s="24" t="s">
        <v>9</v>
      </c>
      <c r="E525" s="25">
        <f>E526+E530+E535+E538+E541+E544</f>
        <v>433640.8</v>
      </c>
      <c r="F525" s="25">
        <f t="shared" ref="F525:G525" si="252">F526+F530+F535+F538+F541+F544</f>
        <v>630554.9</v>
      </c>
      <c r="G525" s="25">
        <f t="shared" si="252"/>
        <v>630554.9</v>
      </c>
      <c r="I525" s="32">
        <v>433640.81400000001</v>
      </c>
      <c r="J525" s="32">
        <v>630554.83400000003</v>
      </c>
      <c r="K525" s="32">
        <v>630554.83400000003</v>
      </c>
      <c r="L525" s="29">
        <f t="shared" si="248"/>
        <v>1.4000000024680048E-2</v>
      </c>
      <c r="M525" s="29">
        <f t="shared" si="248"/>
        <v>-6.5999999991618097E-2</v>
      </c>
      <c r="N525" s="29">
        <f t="shared" si="248"/>
        <v>-6.5999999991618097E-2</v>
      </c>
      <c r="Q525" s="109" t="s">
        <v>503</v>
      </c>
      <c r="R525" s="110" t="s">
        <v>207</v>
      </c>
      <c r="S525" s="110" t="s">
        <v>210</v>
      </c>
      <c r="T525" s="106" t="s">
        <v>9</v>
      </c>
      <c r="U525" s="111">
        <v>433640.81400000001</v>
      </c>
      <c r="V525" s="111">
        <v>630554.83400000003</v>
      </c>
      <c r="W525" s="111">
        <v>630554.83400000003</v>
      </c>
      <c r="X525" s="16" t="b">
        <f t="shared" si="249"/>
        <v>1</v>
      </c>
    </row>
    <row r="526" spans="1:24" s="16" customFormat="1" ht="31.5" hidden="1">
      <c r="A526" s="22" t="s">
        <v>563</v>
      </c>
      <c r="B526" s="23" t="s">
        <v>207</v>
      </c>
      <c r="C526" s="23" t="s">
        <v>211</v>
      </c>
      <c r="D526" s="24" t="s">
        <v>9</v>
      </c>
      <c r="E526" s="25">
        <f>E527</f>
        <v>33086</v>
      </c>
      <c r="F526" s="25">
        <f t="shared" ref="F526:G526" si="253">F527</f>
        <v>0</v>
      </c>
      <c r="G526" s="25">
        <f t="shared" si="253"/>
        <v>0</v>
      </c>
      <c r="I526" s="32">
        <v>33086</v>
      </c>
      <c r="J526" s="32">
        <v>0</v>
      </c>
      <c r="K526" s="32">
        <v>0</v>
      </c>
      <c r="L526" s="29">
        <f t="shared" si="248"/>
        <v>0</v>
      </c>
      <c r="M526" s="29">
        <f t="shared" si="248"/>
        <v>0</v>
      </c>
      <c r="N526" s="29">
        <f t="shared" si="248"/>
        <v>0</v>
      </c>
      <c r="Q526" s="109" t="s">
        <v>563</v>
      </c>
      <c r="R526" s="110" t="s">
        <v>207</v>
      </c>
      <c r="S526" s="110" t="s">
        <v>211</v>
      </c>
      <c r="T526" s="106" t="s">
        <v>9</v>
      </c>
      <c r="U526" s="111">
        <v>33086</v>
      </c>
      <c r="V526" s="111" t="s">
        <v>9</v>
      </c>
      <c r="W526" s="111" t="s">
        <v>9</v>
      </c>
      <c r="X526" s="16" t="b">
        <f t="shared" si="249"/>
        <v>1</v>
      </c>
    </row>
    <row r="527" spans="1:24" s="16" customFormat="1" ht="22.5" hidden="1">
      <c r="A527" s="31" t="s">
        <v>564</v>
      </c>
      <c r="B527" s="23" t="s">
        <v>207</v>
      </c>
      <c r="C527" s="23" t="s">
        <v>411</v>
      </c>
      <c r="D527" s="24" t="s">
        <v>9</v>
      </c>
      <c r="E527" s="25">
        <f>E528+E529</f>
        <v>33086</v>
      </c>
      <c r="F527" s="25">
        <f t="shared" ref="F527:G527" si="254">F528+F529</f>
        <v>0</v>
      </c>
      <c r="G527" s="25">
        <f t="shared" si="254"/>
        <v>0</v>
      </c>
      <c r="I527" s="32">
        <v>33086</v>
      </c>
      <c r="J527" s="32">
        <v>0</v>
      </c>
      <c r="K527" s="32">
        <v>0</v>
      </c>
      <c r="L527" s="29">
        <f t="shared" si="248"/>
        <v>0</v>
      </c>
      <c r="M527" s="29">
        <f t="shared" si="248"/>
        <v>0</v>
      </c>
      <c r="N527" s="29">
        <f t="shared" si="248"/>
        <v>0</v>
      </c>
      <c r="Q527" s="112" t="s">
        <v>564</v>
      </c>
      <c r="R527" s="110" t="s">
        <v>207</v>
      </c>
      <c r="S527" s="110" t="s">
        <v>411</v>
      </c>
      <c r="T527" s="106" t="s">
        <v>9</v>
      </c>
      <c r="U527" s="111">
        <v>33086</v>
      </c>
      <c r="V527" s="111" t="s">
        <v>9</v>
      </c>
      <c r="W527" s="111" t="s">
        <v>9</v>
      </c>
      <c r="X527" s="16" t="b">
        <f t="shared" si="249"/>
        <v>1</v>
      </c>
    </row>
    <row r="528" spans="1:24" s="16" customFormat="1" ht="31.5" hidden="1">
      <c r="A528" s="31" t="s">
        <v>119</v>
      </c>
      <c r="B528" s="23" t="s">
        <v>207</v>
      </c>
      <c r="C528" s="23" t="s">
        <v>411</v>
      </c>
      <c r="D528" s="23" t="s">
        <v>120</v>
      </c>
      <c r="E528" s="25">
        <v>16543</v>
      </c>
      <c r="F528" s="25">
        <v>0</v>
      </c>
      <c r="G528" s="25">
        <v>0</v>
      </c>
      <c r="I528" s="32">
        <v>16543</v>
      </c>
      <c r="J528" s="32">
        <v>0</v>
      </c>
      <c r="K528" s="32">
        <v>0</v>
      </c>
      <c r="L528" s="29">
        <f t="shared" si="248"/>
        <v>0</v>
      </c>
      <c r="M528" s="29">
        <f t="shared" si="248"/>
        <v>0</v>
      </c>
      <c r="N528" s="29">
        <f t="shared" si="248"/>
        <v>0</v>
      </c>
      <c r="Q528" s="112" t="s">
        <v>119</v>
      </c>
      <c r="R528" s="110" t="s">
        <v>207</v>
      </c>
      <c r="S528" s="110" t="s">
        <v>411</v>
      </c>
      <c r="T528" s="110" t="s">
        <v>120</v>
      </c>
      <c r="U528" s="111">
        <v>16543</v>
      </c>
      <c r="V528" s="111" t="s">
        <v>9</v>
      </c>
      <c r="W528" s="111" t="s">
        <v>9</v>
      </c>
      <c r="X528" s="16" t="b">
        <f t="shared" si="249"/>
        <v>1</v>
      </c>
    </row>
    <row r="529" spans="1:24" s="16" customFormat="1" ht="22.5" hidden="1">
      <c r="A529" s="31" t="s">
        <v>32</v>
      </c>
      <c r="B529" s="23" t="s">
        <v>207</v>
      </c>
      <c r="C529" s="23" t="s">
        <v>411</v>
      </c>
      <c r="D529" s="23" t="s">
        <v>33</v>
      </c>
      <c r="E529" s="25">
        <v>16543</v>
      </c>
      <c r="F529" s="25">
        <v>0</v>
      </c>
      <c r="G529" s="25">
        <v>0</v>
      </c>
      <c r="I529" s="32">
        <v>16543</v>
      </c>
      <c r="J529" s="32">
        <v>0</v>
      </c>
      <c r="K529" s="32">
        <v>0</v>
      </c>
      <c r="L529" s="29">
        <f t="shared" si="248"/>
        <v>0</v>
      </c>
      <c r="M529" s="29">
        <f t="shared" si="248"/>
        <v>0</v>
      </c>
      <c r="N529" s="29">
        <f t="shared" si="248"/>
        <v>0</v>
      </c>
      <c r="Q529" s="112" t="s">
        <v>32</v>
      </c>
      <c r="R529" s="110" t="s">
        <v>207</v>
      </c>
      <c r="S529" s="110" t="s">
        <v>411</v>
      </c>
      <c r="T529" s="110" t="s">
        <v>33</v>
      </c>
      <c r="U529" s="111">
        <v>16543</v>
      </c>
      <c r="V529" s="111" t="s">
        <v>9</v>
      </c>
      <c r="W529" s="111" t="s">
        <v>9</v>
      </c>
      <c r="X529" s="16" t="b">
        <f t="shared" si="249"/>
        <v>1</v>
      </c>
    </row>
    <row r="530" spans="1:24" s="16" customFormat="1" ht="63" hidden="1">
      <c r="A530" s="22" t="s">
        <v>534</v>
      </c>
      <c r="B530" s="23" t="s">
        <v>207</v>
      </c>
      <c r="C530" s="23" t="s">
        <v>504</v>
      </c>
      <c r="D530" s="24" t="s">
        <v>9</v>
      </c>
      <c r="E530" s="25">
        <f>E531+E533</f>
        <v>206500.09999999998</v>
      </c>
      <c r="F530" s="25">
        <f t="shared" ref="F530:G530" si="255">F531+F533</f>
        <v>206500.2</v>
      </c>
      <c r="G530" s="25">
        <f t="shared" si="255"/>
        <v>206500.19999999998</v>
      </c>
      <c r="I530" s="32">
        <v>206500.15</v>
      </c>
      <c r="J530" s="32">
        <v>206500.17</v>
      </c>
      <c r="K530" s="32">
        <v>206500.17</v>
      </c>
      <c r="L530" s="29">
        <f t="shared" si="248"/>
        <v>5.0000000017462298E-2</v>
      </c>
      <c r="M530" s="29">
        <f t="shared" si="248"/>
        <v>-2.9999999998835847E-2</v>
      </c>
      <c r="N530" s="29">
        <f t="shared" si="248"/>
        <v>-2.9999999969732016E-2</v>
      </c>
      <c r="Q530" s="109" t="s">
        <v>534</v>
      </c>
      <c r="R530" s="110" t="s">
        <v>207</v>
      </c>
      <c r="S530" s="110" t="s">
        <v>504</v>
      </c>
      <c r="T530" s="106" t="s">
        <v>9</v>
      </c>
      <c r="U530" s="111">
        <v>206500.15</v>
      </c>
      <c r="V530" s="111">
        <v>206500.17</v>
      </c>
      <c r="W530" s="111">
        <v>206500.17</v>
      </c>
      <c r="X530" s="16" t="b">
        <f t="shared" si="249"/>
        <v>1</v>
      </c>
    </row>
    <row r="531" spans="1:24" s="16" customFormat="1" ht="47.25" hidden="1">
      <c r="A531" s="31" t="s">
        <v>519</v>
      </c>
      <c r="B531" s="23" t="s">
        <v>207</v>
      </c>
      <c r="C531" s="23" t="s">
        <v>412</v>
      </c>
      <c r="D531" s="24" t="s">
        <v>9</v>
      </c>
      <c r="E531" s="25">
        <f>E532</f>
        <v>156759.9</v>
      </c>
      <c r="F531" s="25">
        <f t="shared" ref="F531:G531" si="256">F532</f>
        <v>160526.6</v>
      </c>
      <c r="G531" s="25">
        <f t="shared" si="256"/>
        <v>159869.79999999999</v>
      </c>
      <c r="H531" s="16" t="s">
        <v>344</v>
      </c>
      <c r="I531" s="32">
        <v>156759.91699999999</v>
      </c>
      <c r="J531" s="32">
        <v>160526.56099999999</v>
      </c>
      <c r="K531" s="32">
        <v>159869.79399999999</v>
      </c>
      <c r="L531" s="29">
        <f t="shared" si="248"/>
        <v>1.6999999992549419E-2</v>
      </c>
      <c r="M531" s="29">
        <f t="shared" si="248"/>
        <v>-3.9000000018859282E-2</v>
      </c>
      <c r="N531" s="29">
        <f t="shared" si="248"/>
        <v>-5.9999999939464033E-3</v>
      </c>
      <c r="Q531" s="112" t="s">
        <v>519</v>
      </c>
      <c r="R531" s="110" t="s">
        <v>207</v>
      </c>
      <c r="S531" s="110" t="s">
        <v>412</v>
      </c>
      <c r="T531" s="106" t="s">
        <v>9</v>
      </c>
      <c r="U531" s="111">
        <v>156759.91699999999</v>
      </c>
      <c r="V531" s="111">
        <v>160526.56099999999</v>
      </c>
      <c r="W531" s="111">
        <v>159869.79399999999</v>
      </c>
      <c r="X531" s="16" t="b">
        <f t="shared" si="249"/>
        <v>1</v>
      </c>
    </row>
    <row r="532" spans="1:24" s="16" customFormat="1" ht="31.5" hidden="1">
      <c r="A532" s="31" t="s">
        <v>119</v>
      </c>
      <c r="B532" s="23" t="s">
        <v>207</v>
      </c>
      <c r="C532" s="23" t="s">
        <v>412</v>
      </c>
      <c r="D532" s="23" t="s">
        <v>120</v>
      </c>
      <c r="E532" s="25">
        <v>156759.9</v>
      </c>
      <c r="F532" s="25">
        <v>160526.6</v>
      </c>
      <c r="G532" s="25">
        <v>159869.79999999999</v>
      </c>
      <c r="H532" s="16" t="s">
        <v>344</v>
      </c>
      <c r="I532" s="32">
        <v>156759.91699999999</v>
      </c>
      <c r="J532" s="32">
        <v>160526.56099999999</v>
      </c>
      <c r="K532" s="32">
        <v>159869.79399999999</v>
      </c>
      <c r="L532" s="29">
        <f t="shared" si="248"/>
        <v>1.6999999992549419E-2</v>
      </c>
      <c r="M532" s="29">
        <f t="shared" si="248"/>
        <v>-3.9000000018859282E-2</v>
      </c>
      <c r="N532" s="29">
        <f t="shared" si="248"/>
        <v>-5.9999999939464033E-3</v>
      </c>
      <c r="Q532" s="112" t="s">
        <v>119</v>
      </c>
      <c r="R532" s="110" t="s">
        <v>207</v>
      </c>
      <c r="S532" s="110" t="s">
        <v>412</v>
      </c>
      <c r="T532" s="110" t="s">
        <v>120</v>
      </c>
      <c r="U532" s="111">
        <v>156759.91699999999</v>
      </c>
      <c r="V532" s="111">
        <v>160526.56099999999</v>
      </c>
      <c r="W532" s="111">
        <v>159869.79399999999</v>
      </c>
      <c r="X532" s="16" t="b">
        <f t="shared" si="249"/>
        <v>1</v>
      </c>
    </row>
    <row r="533" spans="1:24" s="16" customFormat="1" ht="47.25" hidden="1">
      <c r="A533" s="31" t="s">
        <v>519</v>
      </c>
      <c r="B533" s="23" t="s">
        <v>207</v>
      </c>
      <c r="C533" s="23" t="s">
        <v>520</v>
      </c>
      <c r="D533" s="24" t="s">
        <v>9</v>
      </c>
      <c r="E533" s="25">
        <f>E534</f>
        <v>49740.2</v>
      </c>
      <c r="F533" s="25">
        <f t="shared" ref="F533:G533" si="257">F534</f>
        <v>45973.599999999999</v>
      </c>
      <c r="G533" s="25">
        <f t="shared" si="257"/>
        <v>46630.400000000001</v>
      </c>
      <c r="H533" s="16" t="s">
        <v>344</v>
      </c>
      <c r="I533" s="32">
        <v>49740.233</v>
      </c>
      <c r="J533" s="32">
        <v>45973.608999999997</v>
      </c>
      <c r="K533" s="32">
        <v>46630.375999999997</v>
      </c>
      <c r="L533" s="29">
        <f t="shared" si="248"/>
        <v>3.3000000003085006E-2</v>
      </c>
      <c r="M533" s="29">
        <f t="shared" si="248"/>
        <v>8.9999999981955625E-3</v>
      </c>
      <c r="N533" s="29">
        <f t="shared" si="248"/>
        <v>-2.4000000004889444E-2</v>
      </c>
      <c r="Q533" s="112" t="s">
        <v>519</v>
      </c>
      <c r="R533" s="110" t="s">
        <v>207</v>
      </c>
      <c r="S533" s="110" t="s">
        <v>520</v>
      </c>
      <c r="T533" s="106" t="s">
        <v>9</v>
      </c>
      <c r="U533" s="111">
        <v>49740.233</v>
      </c>
      <c r="V533" s="111">
        <v>45973.608999999997</v>
      </c>
      <c r="W533" s="111">
        <v>46630.375999999997</v>
      </c>
      <c r="X533" s="16" t="b">
        <f t="shared" si="249"/>
        <v>1</v>
      </c>
    </row>
    <row r="534" spans="1:24" s="16" customFormat="1" ht="31.5" hidden="1">
      <c r="A534" s="31" t="s">
        <v>119</v>
      </c>
      <c r="B534" s="23" t="s">
        <v>207</v>
      </c>
      <c r="C534" s="23" t="s">
        <v>520</v>
      </c>
      <c r="D534" s="23" t="s">
        <v>120</v>
      </c>
      <c r="E534" s="25">
        <v>49740.2</v>
      </c>
      <c r="F534" s="25">
        <v>45973.599999999999</v>
      </c>
      <c r="G534" s="25">
        <v>46630.400000000001</v>
      </c>
      <c r="H534" s="16" t="s">
        <v>344</v>
      </c>
      <c r="I534" s="32">
        <v>49740.233</v>
      </c>
      <c r="J534" s="32">
        <v>45973.608999999997</v>
      </c>
      <c r="K534" s="32">
        <v>46630.375999999997</v>
      </c>
      <c r="L534" s="29">
        <f t="shared" si="248"/>
        <v>3.3000000003085006E-2</v>
      </c>
      <c r="M534" s="29">
        <f t="shared" si="248"/>
        <v>8.9999999981955625E-3</v>
      </c>
      <c r="N534" s="29">
        <f t="shared" si="248"/>
        <v>-2.4000000004889444E-2</v>
      </c>
      <c r="Q534" s="112" t="s">
        <v>119</v>
      </c>
      <c r="R534" s="110" t="s">
        <v>207</v>
      </c>
      <c r="S534" s="110" t="s">
        <v>520</v>
      </c>
      <c r="T534" s="110" t="s">
        <v>120</v>
      </c>
      <c r="U534" s="111">
        <v>49740.233</v>
      </c>
      <c r="V534" s="111">
        <v>45973.608999999997</v>
      </c>
      <c r="W534" s="111">
        <v>46630.375999999997</v>
      </c>
      <c r="X534" s="16" t="b">
        <f t="shared" si="249"/>
        <v>1</v>
      </c>
    </row>
    <row r="535" spans="1:24" s="16" customFormat="1" ht="63" hidden="1">
      <c r="A535" s="22" t="s">
        <v>535</v>
      </c>
      <c r="B535" s="23" t="s">
        <v>207</v>
      </c>
      <c r="C535" s="23" t="s">
        <v>505</v>
      </c>
      <c r="D535" s="24" t="s">
        <v>9</v>
      </c>
      <c r="E535" s="25">
        <f>E536</f>
        <v>7313.2</v>
      </c>
      <c r="F535" s="25">
        <f t="shared" ref="F535:G536" si="258">F536</f>
        <v>7313.2</v>
      </c>
      <c r="G535" s="25">
        <f t="shared" si="258"/>
        <v>7313.2</v>
      </c>
      <c r="I535" s="32">
        <v>7313.1840000000002</v>
      </c>
      <c r="J535" s="32">
        <v>7313.1840000000002</v>
      </c>
      <c r="K535" s="32">
        <v>7313.1840000000002</v>
      </c>
      <c r="L535" s="29">
        <f t="shared" si="248"/>
        <v>-1.599999999962165E-2</v>
      </c>
      <c r="M535" s="29">
        <f t="shared" si="248"/>
        <v>-1.599999999962165E-2</v>
      </c>
      <c r="N535" s="29">
        <f t="shared" si="248"/>
        <v>-1.599999999962165E-2</v>
      </c>
      <c r="Q535" s="109" t="s">
        <v>535</v>
      </c>
      <c r="R535" s="110" t="s">
        <v>207</v>
      </c>
      <c r="S535" s="110" t="s">
        <v>505</v>
      </c>
      <c r="T535" s="106" t="s">
        <v>9</v>
      </c>
      <c r="U535" s="111">
        <v>7313.1840000000002</v>
      </c>
      <c r="V535" s="111">
        <v>7313.1840000000002</v>
      </c>
      <c r="W535" s="111">
        <v>7313.1840000000002</v>
      </c>
      <c r="X535" s="16" t="b">
        <f t="shared" si="249"/>
        <v>1</v>
      </c>
    </row>
    <row r="536" spans="1:24" s="16" customFormat="1" ht="63" hidden="1">
      <c r="A536" s="31" t="s">
        <v>536</v>
      </c>
      <c r="B536" s="23" t="s">
        <v>207</v>
      </c>
      <c r="C536" s="23" t="s">
        <v>413</v>
      </c>
      <c r="D536" s="24" t="s">
        <v>9</v>
      </c>
      <c r="E536" s="25">
        <f>E537</f>
        <v>7313.2</v>
      </c>
      <c r="F536" s="25">
        <f t="shared" si="258"/>
        <v>7313.2</v>
      </c>
      <c r="G536" s="25">
        <f t="shared" si="258"/>
        <v>7313.2</v>
      </c>
      <c r="H536" s="16" t="s">
        <v>344</v>
      </c>
      <c r="I536" s="32">
        <v>7313.1840000000002</v>
      </c>
      <c r="J536" s="32">
        <v>7313.1840000000002</v>
      </c>
      <c r="K536" s="32">
        <v>7313.1840000000002</v>
      </c>
      <c r="L536" s="29">
        <f t="shared" si="248"/>
        <v>-1.599999999962165E-2</v>
      </c>
      <c r="M536" s="29">
        <f t="shared" si="248"/>
        <v>-1.599999999962165E-2</v>
      </c>
      <c r="N536" s="29">
        <f t="shared" si="248"/>
        <v>-1.599999999962165E-2</v>
      </c>
      <c r="Q536" s="112" t="s">
        <v>536</v>
      </c>
      <c r="R536" s="110" t="s">
        <v>207</v>
      </c>
      <c r="S536" s="110" t="s">
        <v>413</v>
      </c>
      <c r="T536" s="106" t="s">
        <v>9</v>
      </c>
      <c r="U536" s="111">
        <v>7313.1840000000002</v>
      </c>
      <c r="V536" s="111">
        <v>7313.1840000000002</v>
      </c>
      <c r="W536" s="111">
        <v>7313.1840000000002</v>
      </c>
      <c r="X536" s="16" t="b">
        <f t="shared" si="249"/>
        <v>1</v>
      </c>
    </row>
    <row r="537" spans="1:24" s="16" customFormat="1" ht="15.75" hidden="1">
      <c r="A537" s="31" t="s">
        <v>37</v>
      </c>
      <c r="B537" s="23" t="s">
        <v>207</v>
      </c>
      <c r="C537" s="23" t="s">
        <v>413</v>
      </c>
      <c r="D537" s="23" t="s">
        <v>38</v>
      </c>
      <c r="E537" s="25">
        <v>7313.2</v>
      </c>
      <c r="F537" s="25">
        <v>7313.2</v>
      </c>
      <c r="G537" s="25">
        <v>7313.2</v>
      </c>
      <c r="H537" s="16" t="s">
        <v>344</v>
      </c>
      <c r="I537" s="32">
        <v>7313.1840000000002</v>
      </c>
      <c r="J537" s="32">
        <v>7313.1840000000002</v>
      </c>
      <c r="K537" s="32">
        <v>7313.1840000000002</v>
      </c>
      <c r="L537" s="29">
        <f t="shared" si="248"/>
        <v>-1.599999999962165E-2</v>
      </c>
      <c r="M537" s="29">
        <f t="shared" si="248"/>
        <v>-1.599999999962165E-2</v>
      </c>
      <c r="N537" s="29">
        <f t="shared" si="248"/>
        <v>-1.599999999962165E-2</v>
      </c>
      <c r="Q537" s="112" t="s">
        <v>37</v>
      </c>
      <c r="R537" s="110" t="s">
        <v>207</v>
      </c>
      <c r="S537" s="110" t="s">
        <v>413</v>
      </c>
      <c r="T537" s="110" t="s">
        <v>38</v>
      </c>
      <c r="U537" s="111">
        <v>7313.1840000000002</v>
      </c>
      <c r="V537" s="111">
        <v>7313.1840000000002</v>
      </c>
      <c r="W537" s="111">
        <v>7313.1840000000002</v>
      </c>
      <c r="X537" s="16" t="b">
        <f t="shared" si="249"/>
        <v>1</v>
      </c>
    </row>
    <row r="538" spans="1:24" s="16" customFormat="1" ht="78.75" hidden="1">
      <c r="A538" s="22" t="s">
        <v>537</v>
      </c>
      <c r="B538" s="23" t="s">
        <v>207</v>
      </c>
      <c r="C538" s="23" t="s">
        <v>506</v>
      </c>
      <c r="D538" s="24" t="s">
        <v>9</v>
      </c>
      <c r="E538" s="25">
        <f>E539</f>
        <v>9141.5</v>
      </c>
      <c r="F538" s="25">
        <f t="shared" ref="F538:G539" si="259">F539</f>
        <v>9141.5</v>
      </c>
      <c r="G538" s="25">
        <f t="shared" si="259"/>
        <v>9141.5</v>
      </c>
      <c r="I538" s="32">
        <v>9141.48</v>
      </c>
      <c r="J538" s="32">
        <v>9141.48</v>
      </c>
      <c r="K538" s="32">
        <v>9141.48</v>
      </c>
      <c r="L538" s="29">
        <f t="shared" si="248"/>
        <v>-2.0000000000436557E-2</v>
      </c>
      <c r="M538" s="29">
        <f t="shared" si="248"/>
        <v>-2.0000000000436557E-2</v>
      </c>
      <c r="N538" s="29">
        <f t="shared" si="248"/>
        <v>-2.0000000000436557E-2</v>
      </c>
      <c r="Q538" s="109" t="s">
        <v>537</v>
      </c>
      <c r="R538" s="110" t="s">
        <v>207</v>
      </c>
      <c r="S538" s="110" t="s">
        <v>506</v>
      </c>
      <c r="T538" s="106" t="s">
        <v>9</v>
      </c>
      <c r="U538" s="111">
        <v>9141.48</v>
      </c>
      <c r="V538" s="111">
        <v>9141.48</v>
      </c>
      <c r="W538" s="111">
        <v>9141.48</v>
      </c>
      <c r="X538" s="16" t="b">
        <f t="shared" si="249"/>
        <v>1</v>
      </c>
    </row>
    <row r="539" spans="1:24" s="16" customFormat="1" ht="78.75" hidden="1">
      <c r="A539" s="31" t="s">
        <v>538</v>
      </c>
      <c r="B539" s="23" t="s">
        <v>207</v>
      </c>
      <c r="C539" s="23" t="s">
        <v>414</v>
      </c>
      <c r="D539" s="24" t="s">
        <v>9</v>
      </c>
      <c r="E539" s="25">
        <f>E540</f>
        <v>9141.5</v>
      </c>
      <c r="F539" s="25">
        <f t="shared" si="259"/>
        <v>9141.5</v>
      </c>
      <c r="G539" s="25">
        <f t="shared" si="259"/>
        <v>9141.5</v>
      </c>
      <c r="H539" s="16" t="s">
        <v>344</v>
      </c>
      <c r="I539" s="32">
        <v>9141.48</v>
      </c>
      <c r="J539" s="32">
        <v>9141.48</v>
      </c>
      <c r="K539" s="32">
        <v>9141.48</v>
      </c>
      <c r="L539" s="29">
        <f t="shared" si="248"/>
        <v>-2.0000000000436557E-2</v>
      </c>
      <c r="M539" s="29">
        <f t="shared" si="248"/>
        <v>-2.0000000000436557E-2</v>
      </c>
      <c r="N539" s="29">
        <f t="shared" si="248"/>
        <v>-2.0000000000436557E-2</v>
      </c>
      <c r="Q539" s="112" t="s">
        <v>538</v>
      </c>
      <c r="R539" s="110" t="s">
        <v>207</v>
      </c>
      <c r="S539" s="110" t="s">
        <v>414</v>
      </c>
      <c r="T539" s="106" t="s">
        <v>9</v>
      </c>
      <c r="U539" s="111">
        <v>9141.48</v>
      </c>
      <c r="V539" s="111">
        <v>9141.48</v>
      </c>
      <c r="W539" s="111">
        <v>9141.48</v>
      </c>
      <c r="X539" s="16" t="b">
        <f t="shared" si="249"/>
        <v>1</v>
      </c>
    </row>
    <row r="540" spans="1:24" s="16" customFormat="1" ht="15.75" hidden="1">
      <c r="A540" s="31" t="s">
        <v>37</v>
      </c>
      <c r="B540" s="23" t="s">
        <v>207</v>
      </c>
      <c r="C540" s="23" t="s">
        <v>414</v>
      </c>
      <c r="D540" s="23" t="s">
        <v>38</v>
      </c>
      <c r="E540" s="25">
        <v>9141.5</v>
      </c>
      <c r="F540" s="25">
        <v>9141.5</v>
      </c>
      <c r="G540" s="25">
        <v>9141.5</v>
      </c>
      <c r="H540" s="16" t="s">
        <v>344</v>
      </c>
      <c r="I540" s="32">
        <v>9141.48</v>
      </c>
      <c r="J540" s="32">
        <v>9141.48</v>
      </c>
      <c r="K540" s="32">
        <v>9141.48</v>
      </c>
      <c r="L540" s="29">
        <f t="shared" si="248"/>
        <v>-2.0000000000436557E-2</v>
      </c>
      <c r="M540" s="29">
        <f t="shared" si="248"/>
        <v>-2.0000000000436557E-2</v>
      </c>
      <c r="N540" s="29">
        <f t="shared" si="248"/>
        <v>-2.0000000000436557E-2</v>
      </c>
      <c r="Q540" s="112" t="s">
        <v>37</v>
      </c>
      <c r="R540" s="110" t="s">
        <v>207</v>
      </c>
      <c r="S540" s="110" t="s">
        <v>414</v>
      </c>
      <c r="T540" s="110" t="s">
        <v>38</v>
      </c>
      <c r="U540" s="111">
        <v>9141.48</v>
      </c>
      <c r="V540" s="111">
        <v>9141.48</v>
      </c>
      <c r="W540" s="111">
        <v>9141.48</v>
      </c>
      <c r="X540" s="16" t="b">
        <f t="shared" si="249"/>
        <v>1</v>
      </c>
    </row>
    <row r="541" spans="1:24" s="16" customFormat="1" ht="31.5" hidden="1">
      <c r="A541" s="22" t="s">
        <v>208</v>
      </c>
      <c r="B541" s="23" t="s">
        <v>207</v>
      </c>
      <c r="C541" s="23" t="s">
        <v>507</v>
      </c>
      <c r="D541" s="24" t="s">
        <v>9</v>
      </c>
      <c r="E541" s="25">
        <f>E542</f>
        <v>7600</v>
      </c>
      <c r="F541" s="25">
        <f t="shared" ref="F541:G542" si="260">F542</f>
        <v>7600</v>
      </c>
      <c r="G541" s="25">
        <f t="shared" si="260"/>
        <v>7600</v>
      </c>
      <c r="I541" s="32">
        <v>7600</v>
      </c>
      <c r="J541" s="32">
        <v>7600</v>
      </c>
      <c r="K541" s="32">
        <v>7600</v>
      </c>
      <c r="L541" s="29">
        <f t="shared" si="248"/>
        <v>0</v>
      </c>
      <c r="M541" s="29">
        <f t="shared" si="248"/>
        <v>0</v>
      </c>
      <c r="N541" s="29">
        <f t="shared" si="248"/>
        <v>0</v>
      </c>
      <c r="Q541" s="109" t="s">
        <v>208</v>
      </c>
      <c r="R541" s="110" t="s">
        <v>207</v>
      </c>
      <c r="S541" s="110" t="s">
        <v>507</v>
      </c>
      <c r="T541" s="106" t="s">
        <v>9</v>
      </c>
      <c r="U541" s="111">
        <v>7600</v>
      </c>
      <c r="V541" s="111">
        <v>7600</v>
      </c>
      <c r="W541" s="111">
        <v>7600</v>
      </c>
      <c r="X541" s="16" t="b">
        <f t="shared" si="249"/>
        <v>1</v>
      </c>
    </row>
    <row r="542" spans="1:24" s="16" customFormat="1" ht="22.5" hidden="1">
      <c r="A542" s="31" t="s">
        <v>209</v>
      </c>
      <c r="B542" s="23" t="s">
        <v>207</v>
      </c>
      <c r="C542" s="23" t="s">
        <v>415</v>
      </c>
      <c r="D542" s="24" t="s">
        <v>9</v>
      </c>
      <c r="E542" s="25">
        <f>E543</f>
        <v>7600</v>
      </c>
      <c r="F542" s="25">
        <f t="shared" si="260"/>
        <v>7600</v>
      </c>
      <c r="G542" s="25">
        <f t="shared" si="260"/>
        <v>7600</v>
      </c>
      <c r="I542" s="32">
        <v>7600</v>
      </c>
      <c r="J542" s="32">
        <v>7600</v>
      </c>
      <c r="K542" s="32">
        <v>7600</v>
      </c>
      <c r="L542" s="29">
        <f t="shared" si="248"/>
        <v>0</v>
      </c>
      <c r="M542" s="29">
        <f t="shared" si="248"/>
        <v>0</v>
      </c>
      <c r="N542" s="29">
        <f t="shared" si="248"/>
        <v>0</v>
      </c>
      <c r="Q542" s="112" t="s">
        <v>209</v>
      </c>
      <c r="R542" s="110" t="s">
        <v>207</v>
      </c>
      <c r="S542" s="110" t="s">
        <v>415</v>
      </c>
      <c r="T542" s="106" t="s">
        <v>9</v>
      </c>
      <c r="U542" s="111">
        <v>7600</v>
      </c>
      <c r="V542" s="111">
        <v>7600</v>
      </c>
      <c r="W542" s="111">
        <v>7600</v>
      </c>
      <c r="X542" s="16" t="b">
        <f t="shared" si="249"/>
        <v>1</v>
      </c>
    </row>
    <row r="543" spans="1:24" s="16" customFormat="1" ht="22.5" hidden="1">
      <c r="A543" s="31" t="s">
        <v>37</v>
      </c>
      <c r="B543" s="23" t="s">
        <v>207</v>
      </c>
      <c r="C543" s="23" t="s">
        <v>415</v>
      </c>
      <c r="D543" s="23" t="s">
        <v>38</v>
      </c>
      <c r="E543" s="25">
        <v>7600</v>
      </c>
      <c r="F543" s="25">
        <v>7600</v>
      </c>
      <c r="G543" s="25">
        <v>7600</v>
      </c>
      <c r="I543" s="32">
        <v>7600</v>
      </c>
      <c r="J543" s="32">
        <v>7600</v>
      </c>
      <c r="K543" s="32">
        <v>7600</v>
      </c>
      <c r="L543" s="29">
        <f t="shared" si="248"/>
        <v>0</v>
      </c>
      <c r="M543" s="29">
        <f t="shared" si="248"/>
        <v>0</v>
      </c>
      <c r="N543" s="29">
        <f t="shared" si="248"/>
        <v>0</v>
      </c>
      <c r="Q543" s="112" t="s">
        <v>37</v>
      </c>
      <c r="R543" s="110" t="s">
        <v>207</v>
      </c>
      <c r="S543" s="110" t="s">
        <v>415</v>
      </c>
      <c r="T543" s="110" t="s">
        <v>38</v>
      </c>
      <c r="U543" s="111">
        <v>7600</v>
      </c>
      <c r="V543" s="111">
        <v>7600</v>
      </c>
      <c r="W543" s="111">
        <v>7600</v>
      </c>
      <c r="X543" s="16" t="b">
        <f t="shared" si="249"/>
        <v>1</v>
      </c>
    </row>
    <row r="544" spans="1:24" s="16" customFormat="1" ht="47.25" hidden="1">
      <c r="A544" s="22" t="s">
        <v>508</v>
      </c>
      <c r="B544" s="23" t="s">
        <v>207</v>
      </c>
      <c r="C544" s="23" t="s">
        <v>509</v>
      </c>
      <c r="D544" s="24" t="s">
        <v>9</v>
      </c>
      <c r="E544" s="25">
        <f>E545</f>
        <v>170000</v>
      </c>
      <c r="F544" s="25">
        <f t="shared" ref="F544:G544" si="261">F545</f>
        <v>400000</v>
      </c>
      <c r="G544" s="25">
        <f t="shared" si="261"/>
        <v>400000</v>
      </c>
      <c r="I544" s="32">
        <v>170000</v>
      </c>
      <c r="J544" s="32">
        <v>400000</v>
      </c>
      <c r="K544" s="32">
        <v>400000</v>
      </c>
      <c r="L544" s="29">
        <f t="shared" si="248"/>
        <v>0</v>
      </c>
      <c r="M544" s="29">
        <f t="shared" si="248"/>
        <v>0</v>
      </c>
      <c r="N544" s="29">
        <f t="shared" si="248"/>
        <v>0</v>
      </c>
      <c r="Q544" s="109" t="s">
        <v>508</v>
      </c>
      <c r="R544" s="110" t="s">
        <v>207</v>
      </c>
      <c r="S544" s="110" t="s">
        <v>509</v>
      </c>
      <c r="T544" s="106" t="s">
        <v>9</v>
      </c>
      <c r="U544" s="111">
        <v>170000</v>
      </c>
      <c r="V544" s="111">
        <v>400000</v>
      </c>
      <c r="W544" s="111">
        <v>400000</v>
      </c>
      <c r="X544" s="16" t="b">
        <f t="shared" si="249"/>
        <v>1</v>
      </c>
    </row>
    <row r="545" spans="1:24" s="16" customFormat="1" ht="31.5" hidden="1">
      <c r="A545" s="31" t="s">
        <v>510</v>
      </c>
      <c r="B545" s="23" t="s">
        <v>207</v>
      </c>
      <c r="C545" s="23" t="s">
        <v>416</v>
      </c>
      <c r="D545" s="24" t="s">
        <v>9</v>
      </c>
      <c r="E545" s="25">
        <f>E546+E547</f>
        <v>170000</v>
      </c>
      <c r="F545" s="25">
        <f t="shared" ref="F545:G545" si="262">F546+F547</f>
        <v>400000</v>
      </c>
      <c r="G545" s="25">
        <f t="shared" si="262"/>
        <v>400000</v>
      </c>
      <c r="I545" s="32">
        <v>170000</v>
      </c>
      <c r="J545" s="32">
        <v>400000</v>
      </c>
      <c r="K545" s="32">
        <v>400000</v>
      </c>
      <c r="L545" s="29">
        <f t="shared" si="248"/>
        <v>0</v>
      </c>
      <c r="M545" s="29">
        <f t="shared" si="248"/>
        <v>0</v>
      </c>
      <c r="N545" s="29">
        <f t="shared" si="248"/>
        <v>0</v>
      </c>
      <c r="Q545" s="112" t="s">
        <v>510</v>
      </c>
      <c r="R545" s="110" t="s">
        <v>207</v>
      </c>
      <c r="S545" s="110" t="s">
        <v>416</v>
      </c>
      <c r="T545" s="106" t="s">
        <v>9</v>
      </c>
      <c r="U545" s="111">
        <v>170000</v>
      </c>
      <c r="V545" s="111">
        <v>400000</v>
      </c>
      <c r="W545" s="111">
        <v>400000</v>
      </c>
      <c r="X545" s="16" t="b">
        <f t="shared" si="249"/>
        <v>1</v>
      </c>
    </row>
    <row r="546" spans="1:24" s="16" customFormat="1" ht="31.5" hidden="1">
      <c r="A546" s="31" t="s">
        <v>119</v>
      </c>
      <c r="B546" s="23" t="s">
        <v>207</v>
      </c>
      <c r="C546" s="23" t="s">
        <v>416</v>
      </c>
      <c r="D546" s="23" t="s">
        <v>120</v>
      </c>
      <c r="E546" s="25">
        <v>85000</v>
      </c>
      <c r="F546" s="25">
        <v>200000</v>
      </c>
      <c r="G546" s="25">
        <v>200000</v>
      </c>
      <c r="I546" s="32">
        <v>85000</v>
      </c>
      <c r="J546" s="32">
        <v>200000</v>
      </c>
      <c r="K546" s="32">
        <v>200000</v>
      </c>
      <c r="L546" s="29">
        <f t="shared" si="248"/>
        <v>0</v>
      </c>
      <c r="M546" s="29">
        <f t="shared" si="248"/>
        <v>0</v>
      </c>
      <c r="N546" s="29">
        <f t="shared" si="248"/>
        <v>0</v>
      </c>
      <c r="Q546" s="112" t="s">
        <v>119</v>
      </c>
      <c r="R546" s="110" t="s">
        <v>207</v>
      </c>
      <c r="S546" s="110" t="s">
        <v>416</v>
      </c>
      <c r="T546" s="110" t="s">
        <v>120</v>
      </c>
      <c r="U546" s="111">
        <v>85000</v>
      </c>
      <c r="V546" s="111">
        <v>200000</v>
      </c>
      <c r="W546" s="111">
        <v>200000</v>
      </c>
      <c r="X546" s="16" t="b">
        <f t="shared" si="249"/>
        <v>1</v>
      </c>
    </row>
    <row r="547" spans="1:24" s="16" customFormat="1" ht="22.5" hidden="1">
      <c r="A547" s="31" t="s">
        <v>32</v>
      </c>
      <c r="B547" s="23" t="s">
        <v>207</v>
      </c>
      <c r="C547" s="23" t="s">
        <v>416</v>
      </c>
      <c r="D547" s="23" t="s">
        <v>33</v>
      </c>
      <c r="E547" s="25">
        <v>85000</v>
      </c>
      <c r="F547" s="25">
        <v>200000</v>
      </c>
      <c r="G547" s="25">
        <v>200000</v>
      </c>
      <c r="I547" s="32">
        <v>85000</v>
      </c>
      <c r="J547" s="32">
        <v>200000</v>
      </c>
      <c r="K547" s="32">
        <v>200000</v>
      </c>
      <c r="L547" s="29">
        <f t="shared" si="248"/>
        <v>0</v>
      </c>
      <c r="M547" s="29">
        <f t="shared" si="248"/>
        <v>0</v>
      </c>
      <c r="N547" s="29">
        <f t="shared" si="248"/>
        <v>0</v>
      </c>
      <c r="Q547" s="112" t="s">
        <v>32</v>
      </c>
      <c r="R547" s="110" t="s">
        <v>207</v>
      </c>
      <c r="S547" s="110" t="s">
        <v>416</v>
      </c>
      <c r="T547" s="110" t="s">
        <v>33</v>
      </c>
      <c r="U547" s="111">
        <v>85000</v>
      </c>
      <c r="V547" s="111">
        <v>200000</v>
      </c>
      <c r="W547" s="111">
        <v>200000</v>
      </c>
      <c r="X547" s="16" t="b">
        <f t="shared" si="249"/>
        <v>1</v>
      </c>
    </row>
    <row r="548" spans="1:24" s="16" customFormat="1" ht="31.5" hidden="1">
      <c r="A548" s="22" t="s">
        <v>79</v>
      </c>
      <c r="B548" s="23" t="s">
        <v>207</v>
      </c>
      <c r="C548" s="23" t="s">
        <v>80</v>
      </c>
      <c r="D548" s="24" t="s">
        <v>9</v>
      </c>
      <c r="E548" s="25">
        <f>E549</f>
        <v>340</v>
      </c>
      <c r="F548" s="25">
        <f t="shared" ref="F548:G550" si="263">F549</f>
        <v>340</v>
      </c>
      <c r="G548" s="25">
        <f t="shared" si="263"/>
        <v>340</v>
      </c>
      <c r="I548" s="32">
        <v>340</v>
      </c>
      <c r="J548" s="32">
        <v>340</v>
      </c>
      <c r="K548" s="32">
        <v>340</v>
      </c>
      <c r="L548" s="29">
        <f t="shared" si="248"/>
        <v>0</v>
      </c>
      <c r="M548" s="29">
        <f t="shared" si="248"/>
        <v>0</v>
      </c>
      <c r="N548" s="29">
        <f t="shared" si="248"/>
        <v>0</v>
      </c>
      <c r="Q548" s="109" t="s">
        <v>79</v>
      </c>
      <c r="R548" s="110" t="s">
        <v>207</v>
      </c>
      <c r="S548" s="110" t="s">
        <v>80</v>
      </c>
      <c r="T548" s="106" t="s">
        <v>9</v>
      </c>
      <c r="U548" s="111">
        <v>340</v>
      </c>
      <c r="V548" s="111">
        <v>340</v>
      </c>
      <c r="W548" s="111">
        <v>340</v>
      </c>
      <c r="X548" s="16" t="b">
        <f t="shared" si="249"/>
        <v>1</v>
      </c>
    </row>
    <row r="549" spans="1:24" s="16" customFormat="1" ht="31.5" hidden="1">
      <c r="A549" s="22" t="s">
        <v>81</v>
      </c>
      <c r="B549" s="23" t="s">
        <v>207</v>
      </c>
      <c r="C549" s="23" t="s">
        <v>455</v>
      </c>
      <c r="D549" s="24" t="s">
        <v>9</v>
      </c>
      <c r="E549" s="25">
        <f>E550</f>
        <v>340</v>
      </c>
      <c r="F549" s="25">
        <f t="shared" si="263"/>
        <v>340</v>
      </c>
      <c r="G549" s="25">
        <f t="shared" si="263"/>
        <v>340</v>
      </c>
      <c r="I549" s="32">
        <v>340</v>
      </c>
      <c r="J549" s="32">
        <v>340</v>
      </c>
      <c r="K549" s="32">
        <v>340</v>
      </c>
      <c r="L549" s="29">
        <f t="shared" si="248"/>
        <v>0</v>
      </c>
      <c r="M549" s="29">
        <f t="shared" si="248"/>
        <v>0</v>
      </c>
      <c r="N549" s="29">
        <f t="shared" si="248"/>
        <v>0</v>
      </c>
      <c r="Q549" s="109" t="s">
        <v>81</v>
      </c>
      <c r="R549" s="110" t="s">
        <v>207</v>
      </c>
      <c r="S549" s="110" t="s">
        <v>455</v>
      </c>
      <c r="T549" s="106" t="s">
        <v>9</v>
      </c>
      <c r="U549" s="111">
        <v>340</v>
      </c>
      <c r="V549" s="111">
        <v>340</v>
      </c>
      <c r="W549" s="111">
        <v>340</v>
      </c>
      <c r="X549" s="16" t="b">
        <f t="shared" si="249"/>
        <v>1</v>
      </c>
    </row>
    <row r="550" spans="1:24" s="16" customFormat="1" ht="31.5" hidden="1">
      <c r="A550" s="31" t="s">
        <v>82</v>
      </c>
      <c r="B550" s="23" t="s">
        <v>207</v>
      </c>
      <c r="C550" s="23" t="s">
        <v>360</v>
      </c>
      <c r="D550" s="24" t="s">
        <v>9</v>
      </c>
      <c r="E550" s="25">
        <f>E551</f>
        <v>340</v>
      </c>
      <c r="F550" s="25">
        <f t="shared" si="263"/>
        <v>340</v>
      </c>
      <c r="G550" s="25">
        <f t="shared" si="263"/>
        <v>340</v>
      </c>
      <c r="I550" s="32">
        <v>340</v>
      </c>
      <c r="J550" s="32">
        <v>340</v>
      </c>
      <c r="K550" s="32">
        <v>340</v>
      </c>
      <c r="L550" s="29">
        <f t="shared" si="248"/>
        <v>0</v>
      </c>
      <c r="M550" s="29">
        <f t="shared" si="248"/>
        <v>0</v>
      </c>
      <c r="N550" s="29">
        <f t="shared" si="248"/>
        <v>0</v>
      </c>
      <c r="Q550" s="112" t="s">
        <v>82</v>
      </c>
      <c r="R550" s="110" t="s">
        <v>207</v>
      </c>
      <c r="S550" s="110" t="s">
        <v>360</v>
      </c>
      <c r="T550" s="106" t="s">
        <v>9</v>
      </c>
      <c r="U550" s="111">
        <v>340</v>
      </c>
      <c r="V550" s="111">
        <v>340</v>
      </c>
      <c r="W550" s="111">
        <v>340</v>
      </c>
      <c r="X550" s="16" t="b">
        <f t="shared" si="249"/>
        <v>1</v>
      </c>
    </row>
    <row r="551" spans="1:24" s="16" customFormat="1" ht="31.5" hidden="1">
      <c r="A551" s="31" t="s">
        <v>28</v>
      </c>
      <c r="B551" s="23" t="s">
        <v>207</v>
      </c>
      <c r="C551" s="23" t="s">
        <v>360</v>
      </c>
      <c r="D551" s="23" t="s">
        <v>29</v>
      </c>
      <c r="E551" s="25">
        <v>340</v>
      </c>
      <c r="F551" s="25">
        <v>340</v>
      </c>
      <c r="G551" s="25">
        <v>340</v>
      </c>
      <c r="I551" s="32">
        <v>340</v>
      </c>
      <c r="J551" s="32">
        <v>340</v>
      </c>
      <c r="K551" s="32">
        <v>340</v>
      </c>
      <c r="L551" s="29">
        <f t="shared" si="248"/>
        <v>0</v>
      </c>
      <c r="M551" s="29">
        <f t="shared" si="248"/>
        <v>0</v>
      </c>
      <c r="N551" s="29">
        <f t="shared" si="248"/>
        <v>0</v>
      </c>
      <c r="Q551" s="112" t="s">
        <v>28</v>
      </c>
      <c r="R551" s="110" t="s">
        <v>207</v>
      </c>
      <c r="S551" s="110" t="s">
        <v>360</v>
      </c>
      <c r="T551" s="110" t="s">
        <v>29</v>
      </c>
      <c r="U551" s="111">
        <v>340</v>
      </c>
      <c r="V551" s="111">
        <v>340</v>
      </c>
      <c r="W551" s="111">
        <v>340</v>
      </c>
      <c r="X551" s="16" t="b">
        <f t="shared" si="249"/>
        <v>1</v>
      </c>
    </row>
    <row r="552" spans="1:24" s="16" customFormat="1" ht="31.5" hidden="1">
      <c r="A552" s="22" t="s">
        <v>74</v>
      </c>
      <c r="B552" s="23" t="s">
        <v>207</v>
      </c>
      <c r="C552" s="23" t="s">
        <v>497</v>
      </c>
      <c r="D552" s="24" t="s">
        <v>9</v>
      </c>
      <c r="E552" s="25">
        <f>E553</f>
        <v>39377.4</v>
      </c>
      <c r="F552" s="25">
        <f t="shared" ref="F552:G552" si="264">F553</f>
        <v>40473.800000000003</v>
      </c>
      <c r="G552" s="25">
        <f t="shared" si="264"/>
        <v>40473.800000000003</v>
      </c>
      <c r="I552" s="32">
        <v>39377.423999999999</v>
      </c>
      <c r="J552" s="32">
        <v>40473.824000000001</v>
      </c>
      <c r="K552" s="32">
        <v>40473.824000000001</v>
      </c>
      <c r="L552" s="29">
        <f t="shared" si="248"/>
        <v>2.3999999997613486E-2</v>
      </c>
      <c r="M552" s="29">
        <f t="shared" si="248"/>
        <v>2.3999999997613486E-2</v>
      </c>
      <c r="N552" s="29">
        <f t="shared" si="248"/>
        <v>2.3999999997613486E-2</v>
      </c>
      <c r="Q552" s="109" t="s">
        <v>74</v>
      </c>
      <c r="R552" s="110" t="s">
        <v>207</v>
      </c>
      <c r="S552" s="110" t="s">
        <v>497</v>
      </c>
      <c r="T552" s="106" t="s">
        <v>9</v>
      </c>
      <c r="U552" s="111">
        <v>39377.423999999999</v>
      </c>
      <c r="V552" s="111">
        <v>40473.824000000001</v>
      </c>
      <c r="W552" s="111">
        <v>40473.824000000001</v>
      </c>
      <c r="X552" s="16" t="b">
        <f t="shared" si="249"/>
        <v>1</v>
      </c>
    </row>
    <row r="553" spans="1:24" s="16" customFormat="1" ht="47.25" hidden="1">
      <c r="A553" s="22" t="s">
        <v>76</v>
      </c>
      <c r="B553" s="23" t="s">
        <v>207</v>
      </c>
      <c r="C553" s="23" t="s">
        <v>498</v>
      </c>
      <c r="D553" s="24" t="s">
        <v>9</v>
      </c>
      <c r="E553" s="25">
        <f>E554+E556+E558+E560+E562</f>
        <v>39377.4</v>
      </c>
      <c r="F553" s="25">
        <f t="shared" ref="F553:G553" si="265">F554+F556+F558+F560+F562</f>
        <v>40473.800000000003</v>
      </c>
      <c r="G553" s="25">
        <f t="shared" si="265"/>
        <v>40473.800000000003</v>
      </c>
      <c r="I553" s="32">
        <v>39377.423999999999</v>
      </c>
      <c r="J553" s="32">
        <v>40473.824000000001</v>
      </c>
      <c r="K553" s="32">
        <v>40473.824000000001</v>
      </c>
      <c r="L553" s="29">
        <f t="shared" si="248"/>
        <v>2.3999999997613486E-2</v>
      </c>
      <c r="M553" s="29">
        <f t="shared" si="248"/>
        <v>2.3999999997613486E-2</v>
      </c>
      <c r="N553" s="29">
        <f t="shared" si="248"/>
        <v>2.3999999997613486E-2</v>
      </c>
      <c r="Q553" s="109" t="s">
        <v>76</v>
      </c>
      <c r="R553" s="110" t="s">
        <v>207</v>
      </c>
      <c r="S553" s="110" t="s">
        <v>498</v>
      </c>
      <c r="T553" s="106" t="s">
        <v>9</v>
      </c>
      <c r="U553" s="111">
        <v>39377.423999999999</v>
      </c>
      <c r="V553" s="111">
        <v>40473.824000000001</v>
      </c>
      <c r="W553" s="111">
        <v>40473.824000000001</v>
      </c>
      <c r="X553" s="16" t="b">
        <f t="shared" si="249"/>
        <v>1</v>
      </c>
    </row>
    <row r="554" spans="1:24" s="16" customFormat="1" ht="78.75" hidden="1">
      <c r="A554" s="31" t="s">
        <v>501</v>
      </c>
      <c r="B554" s="23" t="s">
        <v>207</v>
      </c>
      <c r="C554" s="23" t="s">
        <v>514</v>
      </c>
      <c r="D554" s="24" t="s">
        <v>9</v>
      </c>
      <c r="E554" s="25">
        <f>E555</f>
        <v>51.5</v>
      </c>
      <c r="F554" s="25">
        <f t="shared" ref="F554:G554" si="266">F555</f>
        <v>51.5</v>
      </c>
      <c r="G554" s="25">
        <f t="shared" si="266"/>
        <v>51.5</v>
      </c>
      <c r="H554" s="16" t="s">
        <v>344</v>
      </c>
      <c r="I554" s="32">
        <v>51.5</v>
      </c>
      <c r="J554" s="32">
        <v>51.5</v>
      </c>
      <c r="K554" s="32">
        <v>51.5</v>
      </c>
      <c r="L554" s="29">
        <f t="shared" si="248"/>
        <v>0</v>
      </c>
      <c r="M554" s="29">
        <f t="shared" si="248"/>
        <v>0</v>
      </c>
      <c r="N554" s="29">
        <f t="shared" si="248"/>
        <v>0</v>
      </c>
      <c r="Q554" s="112" t="s">
        <v>501</v>
      </c>
      <c r="R554" s="110" t="s">
        <v>207</v>
      </c>
      <c r="S554" s="110" t="s">
        <v>514</v>
      </c>
      <c r="T554" s="106" t="s">
        <v>9</v>
      </c>
      <c r="U554" s="111">
        <v>51.5</v>
      </c>
      <c r="V554" s="111">
        <v>51.5</v>
      </c>
      <c r="W554" s="111">
        <v>51.5</v>
      </c>
      <c r="X554" s="16" t="b">
        <f t="shared" si="249"/>
        <v>1</v>
      </c>
    </row>
    <row r="555" spans="1:24" s="16" customFormat="1" ht="78.75" hidden="1">
      <c r="A555" s="31" t="s">
        <v>26</v>
      </c>
      <c r="B555" s="23" t="s">
        <v>207</v>
      </c>
      <c r="C555" s="23" t="s">
        <v>514</v>
      </c>
      <c r="D555" s="23" t="s">
        <v>27</v>
      </c>
      <c r="E555" s="25">
        <v>51.5</v>
      </c>
      <c r="F555" s="25">
        <v>51.5</v>
      </c>
      <c r="G555" s="25">
        <v>51.5</v>
      </c>
      <c r="H555" s="16" t="s">
        <v>344</v>
      </c>
      <c r="I555" s="32">
        <v>51.5</v>
      </c>
      <c r="J555" s="32">
        <v>51.5</v>
      </c>
      <c r="K555" s="32">
        <v>51.5</v>
      </c>
      <c r="L555" s="29">
        <f t="shared" si="248"/>
        <v>0</v>
      </c>
      <c r="M555" s="29">
        <f t="shared" si="248"/>
        <v>0</v>
      </c>
      <c r="N555" s="29">
        <f t="shared" si="248"/>
        <v>0</v>
      </c>
      <c r="Q555" s="112" t="s">
        <v>26</v>
      </c>
      <c r="R555" s="110" t="s">
        <v>207</v>
      </c>
      <c r="S555" s="110" t="s">
        <v>514</v>
      </c>
      <c r="T555" s="110" t="s">
        <v>27</v>
      </c>
      <c r="U555" s="111">
        <v>51.5</v>
      </c>
      <c r="V555" s="111">
        <v>51.5</v>
      </c>
      <c r="W555" s="111">
        <v>51.5</v>
      </c>
      <c r="X555" s="16" t="b">
        <f t="shared" si="249"/>
        <v>1</v>
      </c>
    </row>
    <row r="556" spans="1:24" s="16" customFormat="1" ht="78.75" hidden="1">
      <c r="A556" s="31" t="s">
        <v>502</v>
      </c>
      <c r="B556" s="23" t="s">
        <v>207</v>
      </c>
      <c r="C556" s="23" t="s">
        <v>515</v>
      </c>
      <c r="D556" s="24" t="s">
        <v>9</v>
      </c>
      <c r="E556" s="25">
        <f>E557</f>
        <v>772.8</v>
      </c>
      <c r="F556" s="25">
        <f t="shared" ref="F556:G556" si="267">F557</f>
        <v>772.8</v>
      </c>
      <c r="G556" s="25">
        <f t="shared" si="267"/>
        <v>772.8</v>
      </c>
      <c r="H556" s="16" t="s">
        <v>344</v>
      </c>
      <c r="I556" s="32">
        <v>772.8</v>
      </c>
      <c r="J556" s="32">
        <v>772.8</v>
      </c>
      <c r="K556" s="32">
        <v>772.8</v>
      </c>
      <c r="L556" s="29">
        <f t="shared" si="248"/>
        <v>0</v>
      </c>
      <c r="M556" s="29">
        <f t="shared" si="248"/>
        <v>0</v>
      </c>
      <c r="N556" s="29">
        <f t="shared" si="248"/>
        <v>0</v>
      </c>
      <c r="Q556" s="112" t="s">
        <v>502</v>
      </c>
      <c r="R556" s="110" t="s">
        <v>207</v>
      </c>
      <c r="S556" s="110" t="s">
        <v>515</v>
      </c>
      <c r="T556" s="106" t="s">
        <v>9</v>
      </c>
      <c r="U556" s="111">
        <v>772.8</v>
      </c>
      <c r="V556" s="111">
        <v>772.8</v>
      </c>
      <c r="W556" s="111">
        <v>772.8</v>
      </c>
      <c r="X556" s="16" t="b">
        <f t="shared" si="249"/>
        <v>1</v>
      </c>
    </row>
    <row r="557" spans="1:24" s="16" customFormat="1" ht="78.75" hidden="1">
      <c r="A557" s="31" t="s">
        <v>26</v>
      </c>
      <c r="B557" s="23" t="s">
        <v>207</v>
      </c>
      <c r="C557" s="23" t="s">
        <v>515</v>
      </c>
      <c r="D557" s="23" t="s">
        <v>27</v>
      </c>
      <c r="E557" s="25">
        <v>772.8</v>
      </c>
      <c r="F557" s="25">
        <v>772.8</v>
      </c>
      <c r="G557" s="25">
        <v>772.8</v>
      </c>
      <c r="H557" s="16" t="s">
        <v>344</v>
      </c>
      <c r="I557" s="32">
        <v>772.8</v>
      </c>
      <c r="J557" s="32">
        <v>772.8</v>
      </c>
      <c r="K557" s="32">
        <v>772.8</v>
      </c>
      <c r="L557" s="29">
        <f t="shared" si="248"/>
        <v>0</v>
      </c>
      <c r="M557" s="29">
        <f t="shared" si="248"/>
        <v>0</v>
      </c>
      <c r="N557" s="29">
        <f t="shared" si="248"/>
        <v>0</v>
      </c>
      <c r="Q557" s="112" t="s">
        <v>26</v>
      </c>
      <c r="R557" s="110" t="s">
        <v>207</v>
      </c>
      <c r="S557" s="110" t="s">
        <v>515</v>
      </c>
      <c r="T557" s="110" t="s">
        <v>27</v>
      </c>
      <c r="U557" s="111">
        <v>772.8</v>
      </c>
      <c r="V557" s="111">
        <v>772.8</v>
      </c>
      <c r="W557" s="111">
        <v>772.8</v>
      </c>
      <c r="X557" s="16" t="b">
        <f t="shared" si="249"/>
        <v>1</v>
      </c>
    </row>
    <row r="558" spans="1:24" s="16" customFormat="1" ht="78.75" hidden="1">
      <c r="A558" s="31" t="s">
        <v>565</v>
      </c>
      <c r="B558" s="23" t="s">
        <v>207</v>
      </c>
      <c r="C558" s="23" t="s">
        <v>516</v>
      </c>
      <c r="D558" s="24" t="s">
        <v>9</v>
      </c>
      <c r="E558" s="25">
        <f>E559</f>
        <v>204.6</v>
      </c>
      <c r="F558" s="25">
        <f t="shared" ref="F558:G558" si="268">F559</f>
        <v>204.6</v>
      </c>
      <c r="G558" s="25">
        <f t="shared" si="268"/>
        <v>204.6</v>
      </c>
      <c r="H558" s="16" t="s">
        <v>344</v>
      </c>
      <c r="I558" s="32">
        <v>204.6</v>
      </c>
      <c r="J558" s="32">
        <v>204.6</v>
      </c>
      <c r="K558" s="32">
        <v>204.6</v>
      </c>
      <c r="L558" s="29">
        <f t="shared" si="248"/>
        <v>0</v>
      </c>
      <c r="M558" s="29">
        <f t="shared" si="248"/>
        <v>0</v>
      </c>
      <c r="N558" s="29">
        <f t="shared" si="248"/>
        <v>0</v>
      </c>
      <c r="Q558" s="112" t="s">
        <v>565</v>
      </c>
      <c r="R558" s="110" t="s">
        <v>207</v>
      </c>
      <c r="S558" s="110" t="s">
        <v>516</v>
      </c>
      <c r="T558" s="106" t="s">
        <v>9</v>
      </c>
      <c r="U558" s="111">
        <v>204.6</v>
      </c>
      <c r="V558" s="111">
        <v>204.6</v>
      </c>
      <c r="W558" s="111">
        <v>204.6</v>
      </c>
      <c r="X558" s="16" t="b">
        <f t="shared" si="249"/>
        <v>1</v>
      </c>
    </row>
    <row r="559" spans="1:24" s="16" customFormat="1" ht="78.75" hidden="1">
      <c r="A559" s="31" t="s">
        <v>26</v>
      </c>
      <c r="B559" s="23" t="s">
        <v>207</v>
      </c>
      <c r="C559" s="23" t="s">
        <v>516</v>
      </c>
      <c r="D559" s="23" t="s">
        <v>27</v>
      </c>
      <c r="E559" s="25">
        <v>204.6</v>
      </c>
      <c r="F559" s="25">
        <v>204.6</v>
      </c>
      <c r="G559" s="25">
        <v>204.6</v>
      </c>
      <c r="H559" s="16" t="s">
        <v>344</v>
      </c>
      <c r="I559" s="32">
        <v>204.6</v>
      </c>
      <c r="J559" s="32">
        <v>204.6</v>
      </c>
      <c r="K559" s="32">
        <v>204.6</v>
      </c>
      <c r="L559" s="29">
        <f t="shared" si="248"/>
        <v>0</v>
      </c>
      <c r="M559" s="29">
        <f t="shared" si="248"/>
        <v>0</v>
      </c>
      <c r="N559" s="29">
        <f t="shared" si="248"/>
        <v>0</v>
      </c>
      <c r="Q559" s="112" t="s">
        <v>26</v>
      </c>
      <c r="R559" s="110" t="s">
        <v>207</v>
      </c>
      <c r="S559" s="110" t="s">
        <v>516</v>
      </c>
      <c r="T559" s="110" t="s">
        <v>27</v>
      </c>
      <c r="U559" s="111">
        <v>204.6</v>
      </c>
      <c r="V559" s="111">
        <v>204.6</v>
      </c>
      <c r="W559" s="111">
        <v>204.6</v>
      </c>
      <c r="X559" s="16" t="b">
        <f t="shared" si="249"/>
        <v>1</v>
      </c>
    </row>
    <row r="560" spans="1:24" s="16" customFormat="1" ht="78.75" hidden="1">
      <c r="A560" s="31" t="s">
        <v>566</v>
      </c>
      <c r="B560" s="23" t="s">
        <v>207</v>
      </c>
      <c r="C560" s="23" t="s">
        <v>567</v>
      </c>
      <c r="D560" s="24" t="s">
        <v>9</v>
      </c>
      <c r="E560" s="25">
        <f>E561</f>
        <v>511.4</v>
      </c>
      <c r="F560" s="25">
        <f t="shared" ref="F560:G560" si="269">F561</f>
        <v>511.4</v>
      </c>
      <c r="G560" s="25">
        <f t="shared" si="269"/>
        <v>511.4</v>
      </c>
      <c r="H560" s="16" t="s">
        <v>344</v>
      </c>
      <c r="I560" s="32">
        <v>511.42399999999998</v>
      </c>
      <c r="J560" s="32">
        <v>511.42399999999998</v>
      </c>
      <c r="K560" s="32">
        <v>511.42399999999998</v>
      </c>
      <c r="L560" s="29">
        <f t="shared" si="248"/>
        <v>2.4000000000000909E-2</v>
      </c>
      <c r="M560" s="29">
        <f t="shared" si="248"/>
        <v>2.4000000000000909E-2</v>
      </c>
      <c r="N560" s="29">
        <f t="shared" si="248"/>
        <v>2.4000000000000909E-2</v>
      </c>
      <c r="Q560" s="112" t="s">
        <v>566</v>
      </c>
      <c r="R560" s="110" t="s">
        <v>207</v>
      </c>
      <c r="S560" s="110" t="s">
        <v>567</v>
      </c>
      <c r="T560" s="106" t="s">
        <v>9</v>
      </c>
      <c r="U560" s="111">
        <v>511.42399999999998</v>
      </c>
      <c r="V560" s="111">
        <v>511.42399999999998</v>
      </c>
      <c r="W560" s="111">
        <v>511.42399999999998</v>
      </c>
      <c r="X560" s="16" t="b">
        <f t="shared" si="249"/>
        <v>1</v>
      </c>
    </row>
    <row r="561" spans="1:24" s="16" customFormat="1" ht="78.75" hidden="1">
      <c r="A561" s="31" t="s">
        <v>26</v>
      </c>
      <c r="B561" s="23" t="s">
        <v>207</v>
      </c>
      <c r="C561" s="23" t="s">
        <v>567</v>
      </c>
      <c r="D561" s="23" t="s">
        <v>27</v>
      </c>
      <c r="E561" s="25">
        <v>511.4</v>
      </c>
      <c r="F561" s="25">
        <v>511.4</v>
      </c>
      <c r="G561" s="25">
        <v>511.4</v>
      </c>
      <c r="H561" s="16" t="s">
        <v>344</v>
      </c>
      <c r="I561" s="32">
        <v>511.42399999999998</v>
      </c>
      <c r="J561" s="32">
        <v>511.42399999999998</v>
      </c>
      <c r="K561" s="32">
        <v>511.42399999999998</v>
      </c>
      <c r="L561" s="29">
        <f t="shared" si="248"/>
        <v>2.4000000000000909E-2</v>
      </c>
      <c r="M561" s="29">
        <f t="shared" si="248"/>
        <v>2.4000000000000909E-2</v>
      </c>
      <c r="N561" s="29">
        <f t="shared" si="248"/>
        <v>2.4000000000000909E-2</v>
      </c>
      <c r="Q561" s="112" t="s">
        <v>26</v>
      </c>
      <c r="R561" s="110" t="s">
        <v>207</v>
      </c>
      <c r="S561" s="110" t="s">
        <v>567</v>
      </c>
      <c r="T561" s="110" t="s">
        <v>27</v>
      </c>
      <c r="U561" s="111">
        <v>511.42399999999998</v>
      </c>
      <c r="V561" s="111">
        <v>511.42399999999998</v>
      </c>
      <c r="W561" s="111">
        <v>511.42399999999998</v>
      </c>
      <c r="X561" s="16" t="b">
        <f t="shared" si="249"/>
        <v>1</v>
      </c>
    </row>
    <row r="562" spans="1:24" s="16" customFormat="1" ht="31.5" hidden="1">
      <c r="A562" s="31" t="s">
        <v>25</v>
      </c>
      <c r="B562" s="23" t="s">
        <v>207</v>
      </c>
      <c r="C562" s="23" t="s">
        <v>408</v>
      </c>
      <c r="D562" s="24" t="s">
        <v>9</v>
      </c>
      <c r="E562" s="25">
        <f>E563+E564</f>
        <v>37837.1</v>
      </c>
      <c r="F562" s="25">
        <f t="shared" ref="F562:G562" si="270">F563+F564</f>
        <v>38933.5</v>
      </c>
      <c r="G562" s="25">
        <f t="shared" si="270"/>
        <v>38933.5</v>
      </c>
      <c r="I562" s="32">
        <v>37837.1</v>
      </c>
      <c r="J562" s="32">
        <v>38933.5</v>
      </c>
      <c r="K562" s="32">
        <v>38933.5</v>
      </c>
      <c r="L562" s="29">
        <f t="shared" si="248"/>
        <v>0</v>
      </c>
      <c r="M562" s="29">
        <f t="shared" si="248"/>
        <v>0</v>
      </c>
      <c r="N562" s="29">
        <f t="shared" si="248"/>
        <v>0</v>
      </c>
      <c r="Q562" s="112" t="s">
        <v>25</v>
      </c>
      <c r="R562" s="110" t="s">
        <v>207</v>
      </c>
      <c r="S562" s="110" t="s">
        <v>408</v>
      </c>
      <c r="T562" s="106" t="s">
        <v>9</v>
      </c>
      <c r="U562" s="111">
        <v>37837.1</v>
      </c>
      <c r="V562" s="111">
        <v>38933.5</v>
      </c>
      <c r="W562" s="111">
        <v>38933.5</v>
      </c>
      <c r="X562" s="16" t="b">
        <f t="shared" si="249"/>
        <v>1</v>
      </c>
    </row>
    <row r="563" spans="1:24" s="16" customFormat="1" ht="78.75" hidden="1">
      <c r="A563" s="31" t="s">
        <v>26</v>
      </c>
      <c r="B563" s="23" t="s">
        <v>207</v>
      </c>
      <c r="C563" s="23" t="s">
        <v>408</v>
      </c>
      <c r="D563" s="23" t="s">
        <v>27</v>
      </c>
      <c r="E563" s="25">
        <v>34744.1</v>
      </c>
      <c r="F563" s="25">
        <v>35240.5</v>
      </c>
      <c r="G563" s="25">
        <v>35240.5</v>
      </c>
      <c r="I563" s="32">
        <v>34744.139600000002</v>
      </c>
      <c r="J563" s="32">
        <v>35240.539599999996</v>
      </c>
      <c r="K563" s="32">
        <v>35240.539599999996</v>
      </c>
      <c r="L563" s="29">
        <f t="shared" si="248"/>
        <v>3.9600000003702007E-2</v>
      </c>
      <c r="M563" s="29">
        <f t="shared" si="248"/>
        <v>3.959999999642605E-2</v>
      </c>
      <c r="N563" s="29">
        <f t="shared" si="248"/>
        <v>3.959999999642605E-2</v>
      </c>
      <c r="Q563" s="112" t="s">
        <v>26</v>
      </c>
      <c r="R563" s="110" t="s">
        <v>207</v>
      </c>
      <c r="S563" s="110" t="s">
        <v>408</v>
      </c>
      <c r="T563" s="110" t="s">
        <v>27</v>
      </c>
      <c r="U563" s="111">
        <v>34744.139600000002</v>
      </c>
      <c r="V563" s="111">
        <v>35240.539599999996</v>
      </c>
      <c r="W563" s="111">
        <v>35240.539599999996</v>
      </c>
      <c r="X563" s="16" t="b">
        <f t="shared" si="249"/>
        <v>1</v>
      </c>
    </row>
    <row r="564" spans="1:24" s="16" customFormat="1" ht="31.5" hidden="1">
      <c r="A564" s="31" t="s">
        <v>28</v>
      </c>
      <c r="B564" s="23" t="s">
        <v>207</v>
      </c>
      <c r="C564" s="23" t="s">
        <v>408</v>
      </c>
      <c r="D564" s="23" t="s">
        <v>29</v>
      </c>
      <c r="E564" s="25">
        <v>3093</v>
      </c>
      <c r="F564" s="25">
        <v>3693</v>
      </c>
      <c r="G564" s="25">
        <v>3693</v>
      </c>
      <c r="I564" s="32">
        <v>3092.9603999999999</v>
      </c>
      <c r="J564" s="32">
        <v>3692.9603999999999</v>
      </c>
      <c r="K564" s="32">
        <v>3692.9603999999999</v>
      </c>
      <c r="L564" s="29">
        <f t="shared" si="248"/>
        <v>-3.9600000000064028E-2</v>
      </c>
      <c r="M564" s="29">
        <f t="shared" si="248"/>
        <v>-3.9600000000064028E-2</v>
      </c>
      <c r="N564" s="29">
        <f t="shared" si="248"/>
        <v>-3.9600000000064028E-2</v>
      </c>
      <c r="Q564" s="112" t="s">
        <v>28</v>
      </c>
      <c r="R564" s="110" t="s">
        <v>207</v>
      </c>
      <c r="S564" s="110" t="s">
        <v>408</v>
      </c>
      <c r="T564" s="110" t="s">
        <v>29</v>
      </c>
      <c r="U564" s="111">
        <v>3092.9603999999999</v>
      </c>
      <c r="V564" s="111">
        <v>3692.9603999999999</v>
      </c>
      <c r="W564" s="111">
        <v>3692.9603999999999</v>
      </c>
      <c r="X564" s="16" t="b">
        <f t="shared" si="249"/>
        <v>1</v>
      </c>
    </row>
    <row r="565" spans="1:24" s="16" customFormat="1" ht="15.75" hidden="1">
      <c r="A565" s="22" t="s">
        <v>23</v>
      </c>
      <c r="B565" s="23" t="s">
        <v>207</v>
      </c>
      <c r="C565" s="23" t="s">
        <v>11</v>
      </c>
      <c r="D565" s="24" t="s">
        <v>9</v>
      </c>
      <c r="E565" s="25">
        <f>E566</f>
        <v>32.5</v>
      </c>
      <c r="F565" s="25">
        <f t="shared" ref="F565:G566" si="271">F566</f>
        <v>32.5</v>
      </c>
      <c r="G565" s="25">
        <f t="shared" si="271"/>
        <v>32.5</v>
      </c>
      <c r="I565" s="32">
        <v>32.5</v>
      </c>
      <c r="J565" s="32">
        <v>32.5</v>
      </c>
      <c r="K565" s="32">
        <v>32.5</v>
      </c>
      <c r="L565" s="29">
        <f t="shared" si="248"/>
        <v>0</v>
      </c>
      <c r="M565" s="29">
        <f t="shared" si="248"/>
        <v>0</v>
      </c>
      <c r="N565" s="29">
        <f t="shared" si="248"/>
        <v>0</v>
      </c>
      <c r="Q565" s="109" t="s">
        <v>23</v>
      </c>
      <c r="R565" s="110" t="s">
        <v>207</v>
      </c>
      <c r="S565" s="110" t="s">
        <v>11</v>
      </c>
      <c r="T565" s="106" t="s">
        <v>9</v>
      </c>
      <c r="U565" s="111">
        <v>32.5</v>
      </c>
      <c r="V565" s="111">
        <v>32.5</v>
      </c>
      <c r="W565" s="111">
        <v>32.5</v>
      </c>
      <c r="X565" s="16" t="b">
        <f t="shared" si="249"/>
        <v>1</v>
      </c>
    </row>
    <row r="566" spans="1:24" s="16" customFormat="1" ht="31.5" hidden="1">
      <c r="A566" s="31" t="s">
        <v>345</v>
      </c>
      <c r="B566" s="23" t="s">
        <v>207</v>
      </c>
      <c r="C566" s="23" t="s">
        <v>347</v>
      </c>
      <c r="D566" s="24" t="s">
        <v>9</v>
      </c>
      <c r="E566" s="25">
        <f>E567</f>
        <v>32.5</v>
      </c>
      <c r="F566" s="25">
        <f t="shared" si="271"/>
        <v>32.5</v>
      </c>
      <c r="G566" s="25">
        <f t="shared" si="271"/>
        <v>32.5</v>
      </c>
      <c r="I566" s="32">
        <v>32.5</v>
      </c>
      <c r="J566" s="32">
        <v>32.5</v>
      </c>
      <c r="K566" s="32">
        <v>32.5</v>
      </c>
      <c r="L566" s="29">
        <f t="shared" si="248"/>
        <v>0</v>
      </c>
      <c r="M566" s="29">
        <f t="shared" si="248"/>
        <v>0</v>
      </c>
      <c r="N566" s="29">
        <f t="shared" si="248"/>
        <v>0</v>
      </c>
      <c r="Q566" s="112" t="s">
        <v>345</v>
      </c>
      <c r="R566" s="110" t="s">
        <v>207</v>
      </c>
      <c r="S566" s="110" t="s">
        <v>347</v>
      </c>
      <c r="T566" s="106" t="s">
        <v>9</v>
      </c>
      <c r="U566" s="111">
        <v>32.5</v>
      </c>
      <c r="V566" s="111">
        <v>32.5</v>
      </c>
      <c r="W566" s="111">
        <v>32.5</v>
      </c>
      <c r="X566" s="16" t="b">
        <f t="shared" si="249"/>
        <v>1</v>
      </c>
    </row>
    <row r="567" spans="1:24" s="16" customFormat="1" ht="31.5" hidden="1">
      <c r="A567" s="31" t="s">
        <v>28</v>
      </c>
      <c r="B567" s="23" t="s">
        <v>207</v>
      </c>
      <c r="C567" s="23" t="s">
        <v>347</v>
      </c>
      <c r="D567" s="23" t="s">
        <v>29</v>
      </c>
      <c r="E567" s="25">
        <v>32.5</v>
      </c>
      <c r="F567" s="25">
        <v>32.5</v>
      </c>
      <c r="G567" s="25">
        <v>32.5</v>
      </c>
      <c r="I567" s="32">
        <v>32.5</v>
      </c>
      <c r="J567" s="32">
        <v>32.5</v>
      </c>
      <c r="K567" s="32">
        <v>32.5</v>
      </c>
      <c r="L567" s="29">
        <f t="shared" si="248"/>
        <v>0</v>
      </c>
      <c r="M567" s="29">
        <f t="shared" si="248"/>
        <v>0</v>
      </c>
      <c r="N567" s="29">
        <f t="shared" si="248"/>
        <v>0</v>
      </c>
      <c r="Q567" s="112" t="s">
        <v>28</v>
      </c>
      <c r="R567" s="110" t="s">
        <v>207</v>
      </c>
      <c r="S567" s="110" t="s">
        <v>347</v>
      </c>
      <c r="T567" s="110" t="s">
        <v>29</v>
      </c>
      <c r="U567" s="111">
        <v>32.5</v>
      </c>
      <c r="V567" s="111">
        <v>32.5</v>
      </c>
      <c r="W567" s="111">
        <v>32.5</v>
      </c>
      <c r="X567" s="16" t="b">
        <f t="shared" si="249"/>
        <v>1</v>
      </c>
    </row>
    <row r="568" spans="1:24" s="16" customFormat="1" ht="47.25">
      <c r="A568" s="26" t="s">
        <v>212</v>
      </c>
      <c r="B568" s="24" t="s">
        <v>213</v>
      </c>
      <c r="C568" s="27" t="s">
        <v>9</v>
      </c>
      <c r="D568" s="27" t="s">
        <v>9</v>
      </c>
      <c r="E568" s="15">
        <f>E569+E605+E610</f>
        <v>645699.1</v>
      </c>
      <c r="F568" s="15">
        <f t="shared" ref="F568" si="272">F569+F605+F610</f>
        <v>638129.6</v>
      </c>
      <c r="G568" s="15">
        <f>G569+G605+G610</f>
        <v>641508.1</v>
      </c>
      <c r="I568" s="28">
        <v>645699.11973999999</v>
      </c>
      <c r="J568" s="28">
        <v>638129.55987999996</v>
      </c>
      <c r="K568" s="28">
        <v>641508.12988000002</v>
      </c>
      <c r="L568" s="29">
        <f>I568-E568</f>
        <v>1.9740000017918646E-2</v>
      </c>
      <c r="M568" s="29">
        <f t="shared" si="248"/>
        <v>-4.0120000019669533E-2</v>
      </c>
      <c r="N568" s="29">
        <f t="shared" si="248"/>
        <v>2.9880000045523047E-2</v>
      </c>
      <c r="Q568" s="105" t="s">
        <v>212</v>
      </c>
      <c r="R568" s="106" t="s">
        <v>213</v>
      </c>
      <c r="S568" s="107" t="s">
        <v>9</v>
      </c>
      <c r="T568" s="107" t="s">
        <v>9</v>
      </c>
      <c r="U568" s="108">
        <v>645699.11973999999</v>
      </c>
      <c r="V568" s="108">
        <v>638129.55987999996</v>
      </c>
      <c r="W568" s="108">
        <v>641508.12988000002</v>
      </c>
      <c r="X568" s="16" t="b">
        <f t="shared" si="249"/>
        <v>1</v>
      </c>
    </row>
    <row r="569" spans="1:24" s="16" customFormat="1" ht="31.5" hidden="1">
      <c r="A569" s="22" t="s">
        <v>43</v>
      </c>
      <c r="B569" s="23" t="s">
        <v>213</v>
      </c>
      <c r="C569" s="23" t="s">
        <v>10</v>
      </c>
      <c r="D569" s="24" t="s">
        <v>9</v>
      </c>
      <c r="E569" s="25">
        <f>E570+E592</f>
        <v>644949.1</v>
      </c>
      <c r="F569" s="25">
        <f t="shared" ref="F569" si="273">F570+F592</f>
        <v>637379.6</v>
      </c>
      <c r="G569" s="25">
        <f>G570+G592</f>
        <v>640758.1</v>
      </c>
      <c r="I569" s="32">
        <v>644949.11973999999</v>
      </c>
      <c r="J569" s="32">
        <v>637379.55987999996</v>
      </c>
      <c r="K569" s="32">
        <v>640758.12988000002</v>
      </c>
      <c r="L569" s="29">
        <f t="shared" si="248"/>
        <v>1.9740000017918646E-2</v>
      </c>
      <c r="M569" s="29">
        <f t="shared" si="248"/>
        <v>-4.0120000019669533E-2</v>
      </c>
      <c r="N569" s="29">
        <f t="shared" si="248"/>
        <v>2.9880000045523047E-2</v>
      </c>
      <c r="Q569" s="109" t="s">
        <v>43</v>
      </c>
      <c r="R569" s="110" t="s">
        <v>213</v>
      </c>
      <c r="S569" s="110" t="s">
        <v>10</v>
      </c>
      <c r="T569" s="106" t="s">
        <v>9</v>
      </c>
      <c r="U569" s="111">
        <v>644949.11973999999</v>
      </c>
      <c r="V569" s="111">
        <v>637379.55987999996</v>
      </c>
      <c r="W569" s="111">
        <v>640758.12988000002</v>
      </c>
      <c r="X569" s="16" t="b">
        <f t="shared" si="249"/>
        <v>1</v>
      </c>
    </row>
    <row r="570" spans="1:24" s="16" customFormat="1" ht="31.5" hidden="1">
      <c r="A570" s="22" t="s">
        <v>44</v>
      </c>
      <c r="B570" s="23" t="s">
        <v>213</v>
      </c>
      <c r="C570" s="23" t="s">
        <v>45</v>
      </c>
      <c r="D570" s="24" t="s">
        <v>9</v>
      </c>
      <c r="E570" s="25">
        <f>E571+E574+E577+E580+E589</f>
        <v>566659.29999999993</v>
      </c>
      <c r="F570" s="25">
        <f t="shared" ref="F570" si="274">F571+F574+F577+F580+F589</f>
        <v>559038.5</v>
      </c>
      <c r="G570" s="25">
        <f>G571+G574+G577+G580+G589</f>
        <v>562396.29999999993</v>
      </c>
      <c r="I570" s="32">
        <v>566659.32501999999</v>
      </c>
      <c r="J570" s="32">
        <v>559038.47612000001</v>
      </c>
      <c r="K570" s="32">
        <v>562396.34612</v>
      </c>
      <c r="L570" s="29">
        <f t="shared" si="248"/>
        <v>2.502000005915761E-2</v>
      </c>
      <c r="M570" s="29">
        <f t="shared" si="248"/>
        <v>-2.3879999993368983E-2</v>
      </c>
      <c r="N570" s="29">
        <f t="shared" si="248"/>
        <v>4.6120000071823597E-2</v>
      </c>
      <c r="Q570" s="109" t="s">
        <v>44</v>
      </c>
      <c r="R570" s="110" t="s">
        <v>213</v>
      </c>
      <c r="S570" s="110" t="s">
        <v>45</v>
      </c>
      <c r="T570" s="106" t="s">
        <v>9</v>
      </c>
      <c r="U570" s="111">
        <v>566659.32501999999</v>
      </c>
      <c r="V570" s="111">
        <v>559038.47612000001</v>
      </c>
      <c r="W570" s="111">
        <v>562396.34612</v>
      </c>
      <c r="X570" s="16" t="b">
        <f t="shared" si="249"/>
        <v>1</v>
      </c>
    </row>
    <row r="571" spans="1:24" s="16" customFormat="1" ht="47.25" hidden="1">
      <c r="A571" s="22" t="s">
        <v>216</v>
      </c>
      <c r="B571" s="23" t="s">
        <v>213</v>
      </c>
      <c r="C571" s="23" t="s">
        <v>217</v>
      </c>
      <c r="D571" s="24" t="s">
        <v>9</v>
      </c>
      <c r="E571" s="25">
        <f>E572</f>
        <v>10535</v>
      </c>
      <c r="F571" s="25">
        <f t="shared" ref="F571:G572" si="275">F572</f>
        <v>11218</v>
      </c>
      <c r="G571" s="25">
        <f t="shared" si="275"/>
        <v>11218</v>
      </c>
      <c r="I571" s="32">
        <v>10534.95983</v>
      </c>
      <c r="J571" s="32">
        <v>11217.950930000001</v>
      </c>
      <c r="K571" s="32">
        <v>11217.950930000001</v>
      </c>
      <c r="L571" s="29">
        <f t="shared" si="248"/>
        <v>-4.0170000000216532E-2</v>
      </c>
      <c r="M571" s="29">
        <f t="shared" si="248"/>
        <v>-4.9069999999119318E-2</v>
      </c>
      <c r="N571" s="29">
        <f t="shared" si="248"/>
        <v>-4.9069999999119318E-2</v>
      </c>
      <c r="Q571" s="109" t="s">
        <v>216</v>
      </c>
      <c r="R571" s="110" t="s">
        <v>213</v>
      </c>
      <c r="S571" s="110" t="s">
        <v>217</v>
      </c>
      <c r="T571" s="106" t="s">
        <v>9</v>
      </c>
      <c r="U571" s="111">
        <v>10534.95983</v>
      </c>
      <c r="V571" s="111">
        <v>11217.950930000001</v>
      </c>
      <c r="W571" s="111">
        <v>11217.950930000001</v>
      </c>
      <c r="X571" s="16" t="b">
        <f t="shared" si="249"/>
        <v>1</v>
      </c>
    </row>
    <row r="572" spans="1:24" s="16" customFormat="1" ht="31.5" hidden="1">
      <c r="A572" s="31" t="s">
        <v>218</v>
      </c>
      <c r="B572" s="23" t="s">
        <v>213</v>
      </c>
      <c r="C572" s="23" t="s">
        <v>417</v>
      </c>
      <c r="D572" s="24" t="s">
        <v>9</v>
      </c>
      <c r="E572" s="25">
        <f>E573</f>
        <v>10535</v>
      </c>
      <c r="F572" s="25">
        <f t="shared" si="275"/>
        <v>11218</v>
      </c>
      <c r="G572" s="25">
        <f t="shared" si="275"/>
        <v>11218</v>
      </c>
      <c r="I572" s="32">
        <v>10534.95983</v>
      </c>
      <c r="J572" s="32">
        <v>11217.950930000001</v>
      </c>
      <c r="K572" s="32">
        <v>11217.950930000001</v>
      </c>
      <c r="L572" s="29">
        <f t="shared" si="248"/>
        <v>-4.0170000000216532E-2</v>
      </c>
      <c r="M572" s="29">
        <f t="shared" si="248"/>
        <v>-4.9069999999119318E-2</v>
      </c>
      <c r="N572" s="29">
        <f t="shared" si="248"/>
        <v>-4.9069999999119318E-2</v>
      </c>
      <c r="Q572" s="112" t="s">
        <v>218</v>
      </c>
      <c r="R572" s="110" t="s">
        <v>213</v>
      </c>
      <c r="S572" s="110" t="s">
        <v>417</v>
      </c>
      <c r="T572" s="106" t="s">
        <v>9</v>
      </c>
      <c r="U572" s="111">
        <v>10534.95983</v>
      </c>
      <c r="V572" s="111">
        <v>11217.950930000001</v>
      </c>
      <c r="W572" s="111">
        <v>11217.950930000001</v>
      </c>
      <c r="X572" s="16" t="b">
        <f t="shared" si="249"/>
        <v>1</v>
      </c>
    </row>
    <row r="573" spans="1:24" s="16" customFormat="1" ht="31.5" hidden="1">
      <c r="A573" s="31" t="s">
        <v>58</v>
      </c>
      <c r="B573" s="23" t="s">
        <v>213</v>
      </c>
      <c r="C573" s="23" t="s">
        <v>417</v>
      </c>
      <c r="D573" s="23" t="s">
        <v>59</v>
      </c>
      <c r="E573" s="25">
        <v>10535</v>
      </c>
      <c r="F573" s="25">
        <v>11218</v>
      </c>
      <c r="G573" s="25">
        <v>11218</v>
      </c>
      <c r="I573" s="32">
        <v>10534.95983</v>
      </c>
      <c r="J573" s="32">
        <v>11217.950930000001</v>
      </c>
      <c r="K573" s="32">
        <v>11217.950930000001</v>
      </c>
      <c r="L573" s="29">
        <f t="shared" si="248"/>
        <v>-4.0170000000216532E-2</v>
      </c>
      <c r="M573" s="29">
        <f t="shared" si="248"/>
        <v>-4.9069999999119318E-2</v>
      </c>
      <c r="N573" s="29">
        <f t="shared" si="248"/>
        <v>-4.9069999999119318E-2</v>
      </c>
      <c r="Q573" s="112" t="s">
        <v>58</v>
      </c>
      <c r="R573" s="110" t="s">
        <v>213</v>
      </c>
      <c r="S573" s="110" t="s">
        <v>417</v>
      </c>
      <c r="T573" s="110" t="s">
        <v>59</v>
      </c>
      <c r="U573" s="111">
        <v>10534.95983</v>
      </c>
      <c r="V573" s="111">
        <v>11217.950930000001</v>
      </c>
      <c r="W573" s="111">
        <v>11217.950930000001</v>
      </c>
      <c r="X573" s="16" t="b">
        <f t="shared" si="249"/>
        <v>1</v>
      </c>
    </row>
    <row r="574" spans="1:24" s="16" customFormat="1" ht="47.25" hidden="1">
      <c r="A574" s="22" t="s">
        <v>46</v>
      </c>
      <c r="B574" s="23" t="s">
        <v>213</v>
      </c>
      <c r="C574" s="23" t="s">
        <v>47</v>
      </c>
      <c r="D574" s="24" t="s">
        <v>9</v>
      </c>
      <c r="E574" s="25">
        <f>E575</f>
        <v>20000</v>
      </c>
      <c r="F574" s="25">
        <f t="shared" ref="F574:G575" si="276">F575</f>
        <v>8700</v>
      </c>
      <c r="G574" s="25">
        <f t="shared" si="276"/>
        <v>8700</v>
      </c>
      <c r="I574" s="32">
        <v>20000</v>
      </c>
      <c r="J574" s="32">
        <v>8700</v>
      </c>
      <c r="K574" s="32">
        <v>8700</v>
      </c>
      <c r="L574" s="29">
        <f t="shared" si="248"/>
        <v>0</v>
      </c>
      <c r="M574" s="29">
        <f t="shared" si="248"/>
        <v>0</v>
      </c>
      <c r="N574" s="29">
        <f t="shared" si="248"/>
        <v>0</v>
      </c>
      <c r="Q574" s="109" t="s">
        <v>46</v>
      </c>
      <c r="R574" s="110" t="s">
        <v>213</v>
      </c>
      <c r="S574" s="110" t="s">
        <v>47</v>
      </c>
      <c r="T574" s="106" t="s">
        <v>9</v>
      </c>
      <c r="U574" s="111">
        <v>20000</v>
      </c>
      <c r="V574" s="111">
        <v>8700</v>
      </c>
      <c r="W574" s="111">
        <v>8700</v>
      </c>
      <c r="X574" s="16" t="b">
        <f t="shared" si="249"/>
        <v>1</v>
      </c>
    </row>
    <row r="575" spans="1:24" s="16" customFormat="1" ht="47.25" hidden="1">
      <c r="A575" s="31" t="s">
        <v>48</v>
      </c>
      <c r="B575" s="23" t="s">
        <v>213</v>
      </c>
      <c r="C575" s="23" t="s">
        <v>353</v>
      </c>
      <c r="D575" s="24" t="s">
        <v>9</v>
      </c>
      <c r="E575" s="25">
        <f>E576</f>
        <v>20000</v>
      </c>
      <c r="F575" s="25">
        <f t="shared" si="276"/>
        <v>8700</v>
      </c>
      <c r="G575" s="25">
        <f t="shared" si="276"/>
        <v>8700</v>
      </c>
      <c r="I575" s="32">
        <v>20000</v>
      </c>
      <c r="J575" s="32">
        <v>8700</v>
      </c>
      <c r="K575" s="32">
        <v>8700</v>
      </c>
      <c r="L575" s="29">
        <f t="shared" si="248"/>
        <v>0</v>
      </c>
      <c r="M575" s="29">
        <f t="shared" si="248"/>
        <v>0</v>
      </c>
      <c r="N575" s="29">
        <f t="shared" si="248"/>
        <v>0</v>
      </c>
      <c r="Q575" s="112" t="s">
        <v>48</v>
      </c>
      <c r="R575" s="110" t="s">
        <v>213</v>
      </c>
      <c r="S575" s="110" t="s">
        <v>353</v>
      </c>
      <c r="T575" s="106" t="s">
        <v>9</v>
      </c>
      <c r="U575" s="111">
        <v>20000</v>
      </c>
      <c r="V575" s="111">
        <v>8700</v>
      </c>
      <c r="W575" s="111">
        <v>8700</v>
      </c>
      <c r="X575" s="16" t="b">
        <f t="shared" si="249"/>
        <v>1</v>
      </c>
    </row>
    <row r="576" spans="1:24" s="16" customFormat="1" ht="31.5" hidden="1">
      <c r="A576" s="31" t="s">
        <v>58</v>
      </c>
      <c r="B576" s="23" t="s">
        <v>213</v>
      </c>
      <c r="C576" s="23" t="s">
        <v>353</v>
      </c>
      <c r="D576" s="23" t="s">
        <v>59</v>
      </c>
      <c r="E576" s="25">
        <v>20000</v>
      </c>
      <c r="F576" s="25">
        <v>8700</v>
      </c>
      <c r="G576" s="25">
        <v>8700</v>
      </c>
      <c r="I576" s="32">
        <v>20000</v>
      </c>
      <c r="J576" s="32">
        <v>8700</v>
      </c>
      <c r="K576" s="32">
        <v>8700</v>
      </c>
      <c r="L576" s="29">
        <f t="shared" si="248"/>
        <v>0</v>
      </c>
      <c r="M576" s="29">
        <f t="shared" si="248"/>
        <v>0</v>
      </c>
      <c r="N576" s="29">
        <f t="shared" si="248"/>
        <v>0</v>
      </c>
      <c r="Q576" s="112" t="s">
        <v>58</v>
      </c>
      <c r="R576" s="110" t="s">
        <v>213</v>
      </c>
      <c r="S576" s="110" t="s">
        <v>353</v>
      </c>
      <c r="T576" s="110" t="s">
        <v>59</v>
      </c>
      <c r="U576" s="111">
        <v>20000</v>
      </c>
      <c r="V576" s="111">
        <v>8700</v>
      </c>
      <c r="W576" s="111">
        <v>8700</v>
      </c>
      <c r="X576" s="16" t="b">
        <f t="shared" si="249"/>
        <v>1</v>
      </c>
    </row>
    <row r="577" spans="1:24" s="16" customFormat="1" ht="78.75" hidden="1">
      <c r="A577" s="22" t="s">
        <v>543</v>
      </c>
      <c r="B577" s="23" t="s">
        <v>213</v>
      </c>
      <c r="C577" s="23" t="s">
        <v>544</v>
      </c>
      <c r="D577" s="24" t="s">
        <v>9</v>
      </c>
      <c r="E577" s="25">
        <f>E578</f>
        <v>700</v>
      </c>
      <c r="F577" s="25">
        <f t="shared" ref="F577:G578" si="277">F578</f>
        <v>700</v>
      </c>
      <c r="G577" s="25">
        <f t="shared" si="277"/>
        <v>700</v>
      </c>
      <c r="I577" s="32">
        <v>700</v>
      </c>
      <c r="J577" s="32">
        <v>700</v>
      </c>
      <c r="K577" s="32">
        <v>700</v>
      </c>
      <c r="L577" s="29">
        <f t="shared" si="248"/>
        <v>0</v>
      </c>
      <c r="M577" s="29">
        <f t="shared" si="248"/>
        <v>0</v>
      </c>
      <c r="N577" s="29">
        <f t="shared" si="248"/>
        <v>0</v>
      </c>
      <c r="Q577" s="109" t="s">
        <v>543</v>
      </c>
      <c r="R577" s="110" t="s">
        <v>213</v>
      </c>
      <c r="S577" s="110" t="s">
        <v>544</v>
      </c>
      <c r="T577" s="106" t="s">
        <v>9</v>
      </c>
      <c r="U577" s="111">
        <v>700</v>
      </c>
      <c r="V577" s="111">
        <v>700</v>
      </c>
      <c r="W577" s="111">
        <v>700</v>
      </c>
      <c r="X577" s="16" t="b">
        <f t="shared" si="249"/>
        <v>1</v>
      </c>
    </row>
    <row r="578" spans="1:24" s="16" customFormat="1" ht="63" hidden="1">
      <c r="A578" s="31" t="s">
        <v>545</v>
      </c>
      <c r="B578" s="23" t="s">
        <v>213</v>
      </c>
      <c r="C578" s="23" t="s">
        <v>546</v>
      </c>
      <c r="D578" s="24" t="s">
        <v>9</v>
      </c>
      <c r="E578" s="25">
        <f>E579</f>
        <v>700</v>
      </c>
      <c r="F578" s="25">
        <f t="shared" si="277"/>
        <v>700</v>
      </c>
      <c r="G578" s="25">
        <f t="shared" si="277"/>
        <v>700</v>
      </c>
      <c r="I578" s="32">
        <v>700</v>
      </c>
      <c r="J578" s="32">
        <v>700</v>
      </c>
      <c r="K578" s="32">
        <v>700</v>
      </c>
      <c r="L578" s="29">
        <f t="shared" si="248"/>
        <v>0</v>
      </c>
      <c r="M578" s="29">
        <f t="shared" si="248"/>
        <v>0</v>
      </c>
      <c r="N578" s="29">
        <f t="shared" si="248"/>
        <v>0</v>
      </c>
      <c r="Q578" s="112" t="s">
        <v>545</v>
      </c>
      <c r="R578" s="110" t="s">
        <v>213</v>
      </c>
      <c r="S578" s="110" t="s">
        <v>546</v>
      </c>
      <c r="T578" s="106" t="s">
        <v>9</v>
      </c>
      <c r="U578" s="111">
        <v>700</v>
      </c>
      <c r="V578" s="111">
        <v>700</v>
      </c>
      <c r="W578" s="111">
        <v>700</v>
      </c>
      <c r="X578" s="16" t="b">
        <f t="shared" si="249"/>
        <v>1</v>
      </c>
    </row>
    <row r="579" spans="1:24" s="16" customFormat="1" ht="31.5" hidden="1">
      <c r="A579" s="31" t="s">
        <v>58</v>
      </c>
      <c r="B579" s="23" t="s">
        <v>213</v>
      </c>
      <c r="C579" s="23" t="s">
        <v>546</v>
      </c>
      <c r="D579" s="23" t="s">
        <v>59</v>
      </c>
      <c r="E579" s="25">
        <v>700</v>
      </c>
      <c r="F579" s="25">
        <v>700</v>
      </c>
      <c r="G579" s="25">
        <v>700</v>
      </c>
      <c r="I579" s="32">
        <v>700</v>
      </c>
      <c r="J579" s="32">
        <v>700</v>
      </c>
      <c r="K579" s="32">
        <v>700</v>
      </c>
      <c r="L579" s="29">
        <f t="shared" si="248"/>
        <v>0</v>
      </c>
      <c r="M579" s="29">
        <f t="shared" si="248"/>
        <v>0</v>
      </c>
      <c r="N579" s="29">
        <f t="shared" si="248"/>
        <v>0</v>
      </c>
      <c r="Q579" s="112" t="s">
        <v>58</v>
      </c>
      <c r="R579" s="110" t="s">
        <v>213</v>
      </c>
      <c r="S579" s="110" t="s">
        <v>546</v>
      </c>
      <c r="T579" s="110" t="s">
        <v>59</v>
      </c>
      <c r="U579" s="111">
        <v>700</v>
      </c>
      <c r="V579" s="111">
        <v>700</v>
      </c>
      <c r="W579" s="111">
        <v>700</v>
      </c>
      <c r="X579" s="16" t="b">
        <f t="shared" si="249"/>
        <v>1</v>
      </c>
    </row>
    <row r="580" spans="1:24" s="16" customFormat="1" ht="47.25" hidden="1">
      <c r="A580" s="22" t="s">
        <v>55</v>
      </c>
      <c r="B580" s="23" t="s">
        <v>213</v>
      </c>
      <c r="C580" s="23" t="s">
        <v>219</v>
      </c>
      <c r="D580" s="24" t="s">
        <v>9</v>
      </c>
      <c r="E580" s="25">
        <f>E581+E583+E585+E587</f>
        <v>534948.6</v>
      </c>
      <c r="F580" s="25">
        <f t="shared" ref="F580" si="278">F581+F583+F585+F587</f>
        <v>537944.80000000005</v>
      </c>
      <c r="G580" s="25">
        <f>G581+G583+G585+G587</f>
        <v>541302.6</v>
      </c>
      <c r="I580" s="32">
        <v>534948.62618999998</v>
      </c>
      <c r="J580" s="32">
        <v>537944.78619000001</v>
      </c>
      <c r="K580" s="32">
        <v>541302.65619000001</v>
      </c>
      <c r="L580" s="29">
        <f t="shared" si="248"/>
        <v>2.6190000004135072E-2</v>
      </c>
      <c r="M580" s="29">
        <f t="shared" si="248"/>
        <v>-1.3810000033117831E-2</v>
      </c>
      <c r="N580" s="29">
        <f t="shared" si="248"/>
        <v>5.6190000032074749E-2</v>
      </c>
      <c r="Q580" s="109" t="s">
        <v>55</v>
      </c>
      <c r="R580" s="110" t="s">
        <v>213</v>
      </c>
      <c r="S580" s="110" t="s">
        <v>219</v>
      </c>
      <c r="T580" s="106" t="s">
        <v>9</v>
      </c>
      <c r="U580" s="111">
        <v>534948.62618999998</v>
      </c>
      <c r="V580" s="111">
        <v>537944.78619000001</v>
      </c>
      <c r="W580" s="111">
        <v>541302.65619000001</v>
      </c>
      <c r="X580" s="16" t="b">
        <f t="shared" si="249"/>
        <v>1</v>
      </c>
    </row>
    <row r="581" spans="1:24" s="16" customFormat="1" ht="31.5" hidden="1">
      <c r="A581" s="31" t="s">
        <v>220</v>
      </c>
      <c r="B581" s="23" t="s">
        <v>213</v>
      </c>
      <c r="C581" s="23" t="s">
        <v>221</v>
      </c>
      <c r="D581" s="24" t="s">
        <v>9</v>
      </c>
      <c r="E581" s="25">
        <f>E582</f>
        <v>139069.79999999999</v>
      </c>
      <c r="F581" s="25">
        <f t="shared" ref="F581:G581" si="279">F582</f>
        <v>139069.79999999999</v>
      </c>
      <c r="G581" s="25">
        <f t="shared" si="279"/>
        <v>139069.79999999999</v>
      </c>
      <c r="I581" s="32">
        <v>139069.79818000001</v>
      </c>
      <c r="J581" s="32">
        <v>139069.79818000001</v>
      </c>
      <c r="K581" s="32">
        <v>139069.79818000001</v>
      </c>
      <c r="L581" s="29">
        <f t="shared" si="248"/>
        <v>-1.8199999758508056E-3</v>
      </c>
      <c r="M581" s="29">
        <f t="shared" si="248"/>
        <v>-1.8199999758508056E-3</v>
      </c>
      <c r="N581" s="29">
        <f t="shared" si="248"/>
        <v>-1.8199999758508056E-3</v>
      </c>
      <c r="Q581" s="112" t="s">
        <v>220</v>
      </c>
      <c r="R581" s="110" t="s">
        <v>213</v>
      </c>
      <c r="S581" s="110" t="s">
        <v>221</v>
      </c>
      <c r="T581" s="106" t="s">
        <v>9</v>
      </c>
      <c r="U581" s="111">
        <v>139069.79818000001</v>
      </c>
      <c r="V581" s="111">
        <v>139069.79818000001</v>
      </c>
      <c r="W581" s="111">
        <v>139069.79818000001</v>
      </c>
      <c r="X581" s="16" t="b">
        <f t="shared" si="249"/>
        <v>1</v>
      </c>
    </row>
    <row r="582" spans="1:24" s="16" customFormat="1" ht="31.5" hidden="1">
      <c r="A582" s="31" t="s">
        <v>58</v>
      </c>
      <c r="B582" s="23" t="s">
        <v>213</v>
      </c>
      <c r="C582" s="23" t="s">
        <v>221</v>
      </c>
      <c r="D582" s="23" t="s">
        <v>59</v>
      </c>
      <c r="E582" s="25">
        <v>139069.79999999999</v>
      </c>
      <c r="F582" s="25">
        <v>139069.79999999999</v>
      </c>
      <c r="G582" s="25">
        <v>139069.79999999999</v>
      </c>
      <c r="I582" s="32">
        <v>139069.79818000001</v>
      </c>
      <c r="J582" s="32">
        <v>139069.79818000001</v>
      </c>
      <c r="K582" s="32">
        <v>139069.79818000001</v>
      </c>
      <c r="L582" s="29">
        <f t="shared" si="248"/>
        <v>-1.8199999758508056E-3</v>
      </c>
      <c r="M582" s="29">
        <f t="shared" si="248"/>
        <v>-1.8199999758508056E-3</v>
      </c>
      <c r="N582" s="29">
        <f t="shared" si="248"/>
        <v>-1.8199999758508056E-3</v>
      </c>
      <c r="Q582" s="112" t="s">
        <v>58</v>
      </c>
      <c r="R582" s="110" t="s">
        <v>213</v>
      </c>
      <c r="S582" s="110" t="s">
        <v>221</v>
      </c>
      <c r="T582" s="110" t="s">
        <v>59</v>
      </c>
      <c r="U582" s="111">
        <v>139069.79818000001</v>
      </c>
      <c r="V582" s="111">
        <v>139069.79818000001</v>
      </c>
      <c r="W582" s="111">
        <v>139069.79818000001</v>
      </c>
      <c r="X582" s="16" t="b">
        <f t="shared" si="249"/>
        <v>1</v>
      </c>
    </row>
    <row r="583" spans="1:24" s="16" customFormat="1" ht="31.5" hidden="1">
      <c r="A583" s="31" t="s">
        <v>222</v>
      </c>
      <c r="B583" s="23" t="s">
        <v>213</v>
      </c>
      <c r="C583" s="23" t="s">
        <v>223</v>
      </c>
      <c r="D583" s="24" t="s">
        <v>9</v>
      </c>
      <c r="E583" s="25">
        <f>E584</f>
        <v>57374.5</v>
      </c>
      <c r="F583" s="25">
        <f t="shared" ref="F583:G583" si="280">F584</f>
        <v>57374.5</v>
      </c>
      <c r="G583" s="25">
        <f t="shared" si="280"/>
        <v>57374.5</v>
      </c>
      <c r="I583" s="32">
        <v>57374.469010000001</v>
      </c>
      <c r="J583" s="32">
        <v>57374.469010000001</v>
      </c>
      <c r="K583" s="32">
        <v>57374.469010000001</v>
      </c>
      <c r="L583" s="29">
        <f t="shared" si="248"/>
        <v>-3.0989999999292195E-2</v>
      </c>
      <c r="M583" s="29">
        <f t="shared" si="248"/>
        <v>-3.0989999999292195E-2</v>
      </c>
      <c r="N583" s="29">
        <f t="shared" si="248"/>
        <v>-3.0989999999292195E-2</v>
      </c>
      <c r="Q583" s="112" t="s">
        <v>222</v>
      </c>
      <c r="R583" s="110" t="s">
        <v>213</v>
      </c>
      <c r="S583" s="110" t="s">
        <v>223</v>
      </c>
      <c r="T583" s="106" t="s">
        <v>9</v>
      </c>
      <c r="U583" s="111">
        <v>57374.469010000001</v>
      </c>
      <c r="V583" s="111">
        <v>57374.469010000001</v>
      </c>
      <c r="W583" s="111">
        <v>57374.469010000001</v>
      </c>
      <c r="X583" s="16" t="b">
        <f t="shared" si="249"/>
        <v>1</v>
      </c>
    </row>
    <row r="584" spans="1:24" s="16" customFormat="1" ht="31.5" hidden="1">
      <c r="A584" s="31" t="s">
        <v>58</v>
      </c>
      <c r="B584" s="23" t="s">
        <v>213</v>
      </c>
      <c r="C584" s="23" t="s">
        <v>223</v>
      </c>
      <c r="D584" s="23" t="s">
        <v>59</v>
      </c>
      <c r="E584" s="25">
        <v>57374.5</v>
      </c>
      <c r="F584" s="25">
        <v>57374.5</v>
      </c>
      <c r="G584" s="25">
        <v>57374.5</v>
      </c>
      <c r="I584" s="32">
        <v>57374.469010000001</v>
      </c>
      <c r="J584" s="32">
        <v>57374.469010000001</v>
      </c>
      <c r="K584" s="32">
        <v>57374.469010000001</v>
      </c>
      <c r="L584" s="29">
        <f t="shared" si="248"/>
        <v>-3.0989999999292195E-2</v>
      </c>
      <c r="M584" s="29">
        <f t="shared" si="248"/>
        <v>-3.0989999999292195E-2</v>
      </c>
      <c r="N584" s="29">
        <f t="shared" si="248"/>
        <v>-3.0989999999292195E-2</v>
      </c>
      <c r="Q584" s="112" t="s">
        <v>58</v>
      </c>
      <c r="R584" s="110" t="s">
        <v>213</v>
      </c>
      <c r="S584" s="110" t="s">
        <v>223</v>
      </c>
      <c r="T584" s="110" t="s">
        <v>59</v>
      </c>
      <c r="U584" s="111">
        <v>57374.469010000001</v>
      </c>
      <c r="V584" s="111">
        <v>57374.469010000001</v>
      </c>
      <c r="W584" s="111">
        <v>57374.469010000001</v>
      </c>
      <c r="X584" s="16" t="b">
        <f t="shared" si="249"/>
        <v>1</v>
      </c>
    </row>
    <row r="585" spans="1:24" s="16" customFormat="1" ht="63" hidden="1">
      <c r="A585" s="31" t="s">
        <v>418</v>
      </c>
      <c r="B585" s="23" t="s">
        <v>213</v>
      </c>
      <c r="C585" s="23" t="s">
        <v>224</v>
      </c>
      <c r="D585" s="24" t="s">
        <v>9</v>
      </c>
      <c r="E585" s="25">
        <f>E586</f>
        <v>675.7</v>
      </c>
      <c r="F585" s="25">
        <f t="shared" ref="F585:G585" si="281">F586</f>
        <v>675.7</v>
      </c>
      <c r="G585" s="25">
        <f t="shared" si="281"/>
        <v>675.7</v>
      </c>
      <c r="I585" s="32">
        <v>675.68399999999997</v>
      </c>
      <c r="J585" s="32">
        <v>675.68399999999997</v>
      </c>
      <c r="K585" s="32">
        <v>675.68399999999997</v>
      </c>
      <c r="L585" s="29">
        <f t="shared" si="248"/>
        <v>-1.6000000000076398E-2</v>
      </c>
      <c r="M585" s="29">
        <f t="shared" si="248"/>
        <v>-1.6000000000076398E-2</v>
      </c>
      <c r="N585" s="29">
        <f t="shared" si="248"/>
        <v>-1.6000000000076398E-2</v>
      </c>
      <c r="Q585" s="112" t="s">
        <v>418</v>
      </c>
      <c r="R585" s="110" t="s">
        <v>213</v>
      </c>
      <c r="S585" s="110" t="s">
        <v>224</v>
      </c>
      <c r="T585" s="106" t="s">
        <v>9</v>
      </c>
      <c r="U585" s="111">
        <v>675.68399999999997</v>
      </c>
      <c r="V585" s="111">
        <v>675.68399999999997</v>
      </c>
      <c r="W585" s="111">
        <v>675.68399999999997</v>
      </c>
      <c r="X585" s="16" t="b">
        <f t="shared" si="249"/>
        <v>1</v>
      </c>
    </row>
    <row r="586" spans="1:24" s="16" customFormat="1" ht="31.5" hidden="1">
      <c r="A586" s="31" t="s">
        <v>58</v>
      </c>
      <c r="B586" s="23" t="s">
        <v>213</v>
      </c>
      <c r="C586" s="23" t="s">
        <v>224</v>
      </c>
      <c r="D586" s="23" t="s">
        <v>59</v>
      </c>
      <c r="E586" s="25">
        <v>675.7</v>
      </c>
      <c r="F586" s="25">
        <v>675.7</v>
      </c>
      <c r="G586" s="25">
        <v>675.7</v>
      </c>
      <c r="I586" s="32">
        <v>675.68399999999997</v>
      </c>
      <c r="J586" s="32">
        <v>675.68399999999997</v>
      </c>
      <c r="K586" s="32">
        <v>675.68399999999997</v>
      </c>
      <c r="L586" s="29">
        <f t="shared" si="248"/>
        <v>-1.6000000000076398E-2</v>
      </c>
      <c r="M586" s="29">
        <f t="shared" si="248"/>
        <v>-1.6000000000076398E-2</v>
      </c>
      <c r="N586" s="29">
        <f t="shared" si="248"/>
        <v>-1.6000000000076398E-2</v>
      </c>
      <c r="Q586" s="112" t="s">
        <v>58</v>
      </c>
      <c r="R586" s="110" t="s">
        <v>213</v>
      </c>
      <c r="S586" s="110" t="s">
        <v>224</v>
      </c>
      <c r="T586" s="110" t="s">
        <v>59</v>
      </c>
      <c r="U586" s="111">
        <v>675.68399999999997</v>
      </c>
      <c r="V586" s="111">
        <v>675.68399999999997</v>
      </c>
      <c r="W586" s="111">
        <v>675.68399999999997</v>
      </c>
      <c r="X586" s="16" t="b">
        <f t="shared" ref="X586:X649" si="282">Q586=A586</f>
        <v>1</v>
      </c>
    </row>
    <row r="587" spans="1:24" s="16" customFormat="1" ht="31.5" hidden="1">
      <c r="A587" s="31" t="s">
        <v>57</v>
      </c>
      <c r="B587" s="23" t="s">
        <v>213</v>
      </c>
      <c r="C587" s="23" t="s">
        <v>419</v>
      </c>
      <c r="D587" s="24" t="s">
        <v>9</v>
      </c>
      <c r="E587" s="25">
        <f>E588</f>
        <v>337828.6</v>
      </c>
      <c r="F587" s="25">
        <f t="shared" ref="F587:G587" si="283">F588</f>
        <v>340824.8</v>
      </c>
      <c r="G587" s="25">
        <f t="shared" si="283"/>
        <v>344182.6</v>
      </c>
      <c r="I587" s="32">
        <v>337828.67499999999</v>
      </c>
      <c r="J587" s="32">
        <v>340824.83500000002</v>
      </c>
      <c r="K587" s="32">
        <v>344182.70500000002</v>
      </c>
      <c r="L587" s="29">
        <f t="shared" si="248"/>
        <v>7.5000000011641532E-2</v>
      </c>
      <c r="M587" s="29">
        <f t="shared" si="248"/>
        <v>3.500000003259629E-2</v>
      </c>
      <c r="N587" s="29">
        <f t="shared" si="248"/>
        <v>0.10500000003958121</v>
      </c>
      <c r="Q587" s="112" t="s">
        <v>57</v>
      </c>
      <c r="R587" s="110" t="s">
        <v>213</v>
      </c>
      <c r="S587" s="110" t="s">
        <v>419</v>
      </c>
      <c r="T587" s="106" t="s">
        <v>9</v>
      </c>
      <c r="U587" s="111">
        <v>337828.67499999999</v>
      </c>
      <c r="V587" s="111">
        <v>340824.83500000002</v>
      </c>
      <c r="W587" s="111">
        <v>344182.70500000002</v>
      </c>
      <c r="X587" s="16" t="b">
        <f t="shared" si="282"/>
        <v>1</v>
      </c>
    </row>
    <row r="588" spans="1:24" s="16" customFormat="1" ht="31.5" hidden="1">
      <c r="A588" s="31" t="s">
        <v>58</v>
      </c>
      <c r="B588" s="23" t="s">
        <v>213</v>
      </c>
      <c r="C588" s="23" t="s">
        <v>419</v>
      </c>
      <c r="D588" s="23" t="s">
        <v>59</v>
      </c>
      <c r="E588" s="25">
        <v>337828.6</v>
      </c>
      <c r="F588" s="25">
        <v>340824.8</v>
      </c>
      <c r="G588" s="25">
        <v>344182.6</v>
      </c>
      <c r="I588" s="32">
        <v>337828.67499999999</v>
      </c>
      <c r="J588" s="32">
        <v>340824.83500000002</v>
      </c>
      <c r="K588" s="32">
        <v>344182.70500000002</v>
      </c>
      <c r="L588" s="29">
        <f t="shared" si="248"/>
        <v>7.5000000011641532E-2</v>
      </c>
      <c r="M588" s="29">
        <f t="shared" si="248"/>
        <v>3.500000003259629E-2</v>
      </c>
      <c r="N588" s="29">
        <f t="shared" si="248"/>
        <v>0.10500000003958121</v>
      </c>
      <c r="Q588" s="112" t="s">
        <v>58</v>
      </c>
      <c r="R588" s="110" t="s">
        <v>213</v>
      </c>
      <c r="S588" s="110" t="s">
        <v>419</v>
      </c>
      <c r="T588" s="110" t="s">
        <v>59</v>
      </c>
      <c r="U588" s="111">
        <v>337828.67499999999</v>
      </c>
      <c r="V588" s="111">
        <v>340824.83500000002</v>
      </c>
      <c r="W588" s="111">
        <v>344182.70500000002</v>
      </c>
      <c r="X588" s="16" t="b">
        <f t="shared" si="282"/>
        <v>1</v>
      </c>
    </row>
    <row r="589" spans="1:24" s="16" customFormat="1" ht="110.25" hidden="1">
      <c r="A589" s="22" t="s">
        <v>225</v>
      </c>
      <c r="B589" s="23" t="s">
        <v>213</v>
      </c>
      <c r="C589" s="23" t="s">
        <v>226</v>
      </c>
      <c r="D589" s="24" t="s">
        <v>9</v>
      </c>
      <c r="E589" s="25">
        <f>E590</f>
        <v>475.7</v>
      </c>
      <c r="F589" s="25">
        <f t="shared" ref="F589:G590" si="284">F590</f>
        <v>475.7</v>
      </c>
      <c r="G589" s="25">
        <f t="shared" si="284"/>
        <v>475.7</v>
      </c>
      <c r="I589" s="32">
        <v>475.73899999999998</v>
      </c>
      <c r="J589" s="32">
        <v>475.73899999999998</v>
      </c>
      <c r="K589" s="32">
        <v>475.73899999999998</v>
      </c>
      <c r="L589" s="29">
        <f t="shared" si="248"/>
        <v>3.8999999999987267E-2</v>
      </c>
      <c r="M589" s="29">
        <f t="shared" si="248"/>
        <v>3.8999999999987267E-2</v>
      </c>
      <c r="N589" s="29">
        <f t="shared" si="248"/>
        <v>3.8999999999987267E-2</v>
      </c>
      <c r="Q589" s="109" t="s">
        <v>225</v>
      </c>
      <c r="R589" s="110" t="s">
        <v>213</v>
      </c>
      <c r="S589" s="110" t="s">
        <v>226</v>
      </c>
      <c r="T589" s="106" t="s">
        <v>9</v>
      </c>
      <c r="U589" s="111">
        <v>475.73899999999998</v>
      </c>
      <c r="V589" s="111">
        <v>475.73899999999998</v>
      </c>
      <c r="W589" s="111">
        <v>475.73899999999998</v>
      </c>
      <c r="X589" s="16" t="b">
        <f t="shared" si="282"/>
        <v>1</v>
      </c>
    </row>
    <row r="590" spans="1:24" s="16" customFormat="1" ht="94.5" hidden="1">
      <c r="A590" s="31" t="s">
        <v>227</v>
      </c>
      <c r="B590" s="23" t="s">
        <v>213</v>
      </c>
      <c r="C590" s="23" t="s">
        <v>228</v>
      </c>
      <c r="D590" s="24" t="s">
        <v>9</v>
      </c>
      <c r="E590" s="25">
        <f>E591</f>
        <v>475.7</v>
      </c>
      <c r="F590" s="25">
        <f t="shared" si="284"/>
        <v>475.7</v>
      </c>
      <c r="G590" s="25">
        <f t="shared" si="284"/>
        <v>475.7</v>
      </c>
      <c r="H590" s="16" t="s">
        <v>344</v>
      </c>
      <c r="I590" s="32">
        <v>475.73899999999998</v>
      </c>
      <c r="J590" s="32">
        <v>475.73899999999998</v>
      </c>
      <c r="K590" s="32">
        <v>475.73899999999998</v>
      </c>
      <c r="L590" s="29">
        <f t="shared" si="248"/>
        <v>3.8999999999987267E-2</v>
      </c>
      <c r="M590" s="29">
        <f t="shared" si="248"/>
        <v>3.8999999999987267E-2</v>
      </c>
      <c r="N590" s="29">
        <f t="shared" si="248"/>
        <v>3.8999999999987267E-2</v>
      </c>
      <c r="Q590" s="112" t="s">
        <v>227</v>
      </c>
      <c r="R590" s="110" t="s">
        <v>213</v>
      </c>
      <c r="S590" s="110" t="s">
        <v>228</v>
      </c>
      <c r="T590" s="106" t="s">
        <v>9</v>
      </c>
      <c r="U590" s="111">
        <v>475.73899999999998</v>
      </c>
      <c r="V590" s="111">
        <v>475.73899999999998</v>
      </c>
      <c r="W590" s="111">
        <v>475.73899999999998</v>
      </c>
      <c r="X590" s="16" t="b">
        <f t="shared" si="282"/>
        <v>1</v>
      </c>
    </row>
    <row r="591" spans="1:24" s="16" customFormat="1" ht="31.5" hidden="1">
      <c r="A591" s="31" t="s">
        <v>58</v>
      </c>
      <c r="B591" s="23" t="s">
        <v>213</v>
      </c>
      <c r="C591" s="23" t="s">
        <v>228</v>
      </c>
      <c r="D591" s="23" t="s">
        <v>59</v>
      </c>
      <c r="E591" s="25">
        <v>475.7</v>
      </c>
      <c r="F591" s="25">
        <v>475.7</v>
      </c>
      <c r="G591" s="25">
        <v>475.7</v>
      </c>
      <c r="H591" s="16" t="s">
        <v>344</v>
      </c>
      <c r="I591" s="32">
        <v>475.73899999999998</v>
      </c>
      <c r="J591" s="32">
        <v>475.73899999999998</v>
      </c>
      <c r="K591" s="32">
        <v>475.73899999999998</v>
      </c>
      <c r="L591" s="29">
        <f t="shared" si="248"/>
        <v>3.8999999999987267E-2</v>
      </c>
      <c r="M591" s="29">
        <f t="shared" si="248"/>
        <v>3.8999999999987267E-2</v>
      </c>
      <c r="N591" s="29">
        <f t="shared" si="248"/>
        <v>3.8999999999987267E-2</v>
      </c>
      <c r="Q591" s="112" t="s">
        <v>58</v>
      </c>
      <c r="R591" s="110" t="s">
        <v>213</v>
      </c>
      <c r="S591" s="110" t="s">
        <v>228</v>
      </c>
      <c r="T591" s="110" t="s">
        <v>59</v>
      </c>
      <c r="U591" s="111">
        <v>475.73899999999998</v>
      </c>
      <c r="V591" s="111">
        <v>475.73899999999998</v>
      </c>
      <c r="W591" s="111">
        <v>475.73899999999998</v>
      </c>
      <c r="X591" s="16" t="b">
        <f t="shared" si="282"/>
        <v>1</v>
      </c>
    </row>
    <row r="592" spans="1:24" s="16" customFormat="1" ht="31.5" hidden="1">
      <c r="A592" s="22" t="s">
        <v>74</v>
      </c>
      <c r="B592" s="23" t="s">
        <v>213</v>
      </c>
      <c r="C592" s="23" t="s">
        <v>229</v>
      </c>
      <c r="D592" s="24" t="s">
        <v>9</v>
      </c>
      <c r="E592" s="25">
        <f>E593+E598+E602</f>
        <v>78289.8</v>
      </c>
      <c r="F592" s="25">
        <f t="shared" ref="F592:G592" si="285">F593+F598+F602</f>
        <v>78341.100000000006</v>
      </c>
      <c r="G592" s="25">
        <f t="shared" si="285"/>
        <v>78361.8</v>
      </c>
      <c r="I592" s="32">
        <v>78289.794720000005</v>
      </c>
      <c r="J592" s="32">
        <v>78341.083759999994</v>
      </c>
      <c r="K592" s="32">
        <v>78361.783760000006</v>
      </c>
      <c r="L592" s="29">
        <f t="shared" si="248"/>
        <v>-5.2799999975832179E-3</v>
      </c>
      <c r="M592" s="29">
        <f t="shared" si="248"/>
        <v>-1.6240000011748634E-2</v>
      </c>
      <c r="N592" s="29">
        <f t="shared" si="248"/>
        <v>-1.6239999997196719E-2</v>
      </c>
      <c r="Q592" s="109" t="s">
        <v>74</v>
      </c>
      <c r="R592" s="110" t="s">
        <v>213</v>
      </c>
      <c r="S592" s="110" t="s">
        <v>229</v>
      </c>
      <c r="T592" s="106" t="s">
        <v>9</v>
      </c>
      <c r="U592" s="111">
        <v>78289.794720000005</v>
      </c>
      <c r="V592" s="111">
        <v>78341.083759999994</v>
      </c>
      <c r="W592" s="111">
        <v>78361.783760000006</v>
      </c>
      <c r="X592" s="16" t="b">
        <f t="shared" si="282"/>
        <v>1</v>
      </c>
    </row>
    <row r="593" spans="1:24" s="16" customFormat="1" ht="47.25" hidden="1">
      <c r="A593" s="22" t="s">
        <v>55</v>
      </c>
      <c r="B593" s="23" t="s">
        <v>213</v>
      </c>
      <c r="C593" s="23" t="s">
        <v>230</v>
      </c>
      <c r="D593" s="24" t="s">
        <v>9</v>
      </c>
      <c r="E593" s="25">
        <f>E594+E596</f>
        <v>48170.6</v>
      </c>
      <c r="F593" s="25">
        <f t="shared" ref="F593:G593" si="286">F594+F596</f>
        <v>48187.4</v>
      </c>
      <c r="G593" s="25">
        <f t="shared" si="286"/>
        <v>48208.1</v>
      </c>
      <c r="I593" s="32">
        <v>48170.579810000003</v>
      </c>
      <c r="J593" s="32">
        <v>48187.379809999999</v>
      </c>
      <c r="K593" s="32">
        <v>48208.079810000003</v>
      </c>
      <c r="L593" s="29">
        <f t="shared" si="248"/>
        <v>-2.0189999995636754E-2</v>
      </c>
      <c r="M593" s="29">
        <f t="shared" si="248"/>
        <v>-2.0190000002912711E-2</v>
      </c>
      <c r="N593" s="29">
        <f t="shared" si="248"/>
        <v>-2.0189999995636754E-2</v>
      </c>
      <c r="Q593" s="109" t="s">
        <v>55</v>
      </c>
      <c r="R593" s="110" t="s">
        <v>213</v>
      </c>
      <c r="S593" s="110" t="s">
        <v>230</v>
      </c>
      <c r="T593" s="106" t="s">
        <v>9</v>
      </c>
      <c r="U593" s="111">
        <v>48170.579810000003</v>
      </c>
      <c r="V593" s="111">
        <v>48187.379809999999</v>
      </c>
      <c r="W593" s="111">
        <v>48208.079810000003</v>
      </c>
      <c r="X593" s="16" t="b">
        <f t="shared" si="282"/>
        <v>1</v>
      </c>
    </row>
    <row r="594" spans="1:24" s="16" customFormat="1" ht="31.5" hidden="1">
      <c r="A594" s="31" t="s">
        <v>220</v>
      </c>
      <c r="B594" s="23" t="s">
        <v>213</v>
      </c>
      <c r="C594" s="23" t="s">
        <v>231</v>
      </c>
      <c r="D594" s="24" t="s">
        <v>9</v>
      </c>
      <c r="E594" s="25">
        <f>E595</f>
        <v>5650.1</v>
      </c>
      <c r="F594" s="25">
        <f t="shared" ref="F594:G594" si="287">F595</f>
        <v>5650.1</v>
      </c>
      <c r="G594" s="25">
        <f t="shared" si="287"/>
        <v>5650.1</v>
      </c>
      <c r="I594" s="32">
        <v>5650.1008099999999</v>
      </c>
      <c r="J594" s="32">
        <v>5650.1008099999999</v>
      </c>
      <c r="K594" s="32">
        <v>5650.1008099999999</v>
      </c>
      <c r="L594" s="29">
        <f t="shared" si="248"/>
        <v>8.0999999954656232E-4</v>
      </c>
      <c r="M594" s="29">
        <f t="shared" si="248"/>
        <v>8.0999999954656232E-4</v>
      </c>
      <c r="N594" s="29">
        <f t="shared" si="248"/>
        <v>8.0999999954656232E-4</v>
      </c>
      <c r="Q594" s="112" t="s">
        <v>220</v>
      </c>
      <c r="R594" s="110" t="s">
        <v>213</v>
      </c>
      <c r="S594" s="110" t="s">
        <v>231</v>
      </c>
      <c r="T594" s="106" t="s">
        <v>9</v>
      </c>
      <c r="U594" s="111">
        <v>5650.1008099999999</v>
      </c>
      <c r="V594" s="111">
        <v>5650.1008099999999</v>
      </c>
      <c r="W594" s="111">
        <v>5650.1008099999999</v>
      </c>
      <c r="X594" s="16" t="b">
        <f t="shared" si="282"/>
        <v>1</v>
      </c>
    </row>
    <row r="595" spans="1:24" s="16" customFormat="1" ht="31.5" hidden="1">
      <c r="A595" s="31" t="s">
        <v>58</v>
      </c>
      <c r="B595" s="23" t="s">
        <v>213</v>
      </c>
      <c r="C595" s="23" t="s">
        <v>231</v>
      </c>
      <c r="D595" s="23" t="s">
        <v>59</v>
      </c>
      <c r="E595" s="25">
        <v>5650.1</v>
      </c>
      <c r="F595" s="25">
        <v>5650.1</v>
      </c>
      <c r="G595" s="25">
        <v>5650.1</v>
      </c>
      <c r="I595" s="32">
        <v>5650.1008099999999</v>
      </c>
      <c r="J595" s="32">
        <v>5650.1008099999999</v>
      </c>
      <c r="K595" s="32">
        <v>5650.1008099999999</v>
      </c>
      <c r="L595" s="29">
        <f t="shared" si="248"/>
        <v>8.0999999954656232E-4</v>
      </c>
      <c r="M595" s="29">
        <f t="shared" si="248"/>
        <v>8.0999999954656232E-4</v>
      </c>
      <c r="N595" s="29">
        <f t="shared" si="248"/>
        <v>8.0999999954656232E-4</v>
      </c>
      <c r="Q595" s="112" t="s">
        <v>58</v>
      </c>
      <c r="R595" s="110" t="s">
        <v>213</v>
      </c>
      <c r="S595" s="110" t="s">
        <v>231</v>
      </c>
      <c r="T595" s="110" t="s">
        <v>59</v>
      </c>
      <c r="U595" s="111">
        <v>5650.1008099999999</v>
      </c>
      <c r="V595" s="111">
        <v>5650.1008099999999</v>
      </c>
      <c r="W595" s="111">
        <v>5650.1008099999999</v>
      </c>
      <c r="X595" s="16" t="b">
        <f t="shared" si="282"/>
        <v>1</v>
      </c>
    </row>
    <row r="596" spans="1:24" s="16" customFormat="1" ht="31.5" hidden="1">
      <c r="A596" s="31" t="s">
        <v>57</v>
      </c>
      <c r="B596" s="23" t="s">
        <v>213</v>
      </c>
      <c r="C596" s="23" t="s">
        <v>420</v>
      </c>
      <c r="D596" s="24" t="s">
        <v>9</v>
      </c>
      <c r="E596" s="25">
        <f>E597</f>
        <v>42520.5</v>
      </c>
      <c r="F596" s="25">
        <f t="shared" ref="F596:G596" si="288">F597</f>
        <v>42537.3</v>
      </c>
      <c r="G596" s="25">
        <f t="shared" si="288"/>
        <v>42558</v>
      </c>
      <c r="I596" s="32">
        <v>42520.478999999999</v>
      </c>
      <c r="J596" s="32">
        <v>42537.279000000002</v>
      </c>
      <c r="K596" s="32">
        <v>42557.978999999999</v>
      </c>
      <c r="L596" s="29">
        <f t="shared" si="248"/>
        <v>-2.1000000000640284E-2</v>
      </c>
      <c r="M596" s="29">
        <f t="shared" si="248"/>
        <v>-2.1000000000640284E-2</v>
      </c>
      <c r="N596" s="29">
        <f t="shared" si="248"/>
        <v>-2.1000000000640284E-2</v>
      </c>
      <c r="Q596" s="112" t="s">
        <v>57</v>
      </c>
      <c r="R596" s="110" t="s">
        <v>213</v>
      </c>
      <c r="S596" s="110" t="s">
        <v>420</v>
      </c>
      <c r="T596" s="106" t="s">
        <v>9</v>
      </c>
      <c r="U596" s="111">
        <v>42520.478999999999</v>
      </c>
      <c r="V596" s="111">
        <v>42537.279000000002</v>
      </c>
      <c r="W596" s="111">
        <v>42557.978999999999</v>
      </c>
      <c r="X596" s="16" t="b">
        <f t="shared" si="282"/>
        <v>1</v>
      </c>
    </row>
    <row r="597" spans="1:24" s="16" customFormat="1" ht="31.5" hidden="1">
      <c r="A597" s="31" t="s">
        <v>58</v>
      </c>
      <c r="B597" s="23" t="s">
        <v>213</v>
      </c>
      <c r="C597" s="23" t="s">
        <v>420</v>
      </c>
      <c r="D597" s="23" t="s">
        <v>59</v>
      </c>
      <c r="E597" s="25">
        <v>42520.5</v>
      </c>
      <c r="F597" s="25">
        <v>42537.3</v>
      </c>
      <c r="G597" s="25">
        <v>42558</v>
      </c>
      <c r="I597" s="32">
        <v>42520.478999999999</v>
      </c>
      <c r="J597" s="32">
        <v>42537.279000000002</v>
      </c>
      <c r="K597" s="32">
        <v>42557.978999999999</v>
      </c>
      <c r="L597" s="29">
        <f t="shared" si="248"/>
        <v>-2.1000000000640284E-2</v>
      </c>
      <c r="M597" s="29">
        <f t="shared" si="248"/>
        <v>-2.1000000000640284E-2</v>
      </c>
      <c r="N597" s="29">
        <f t="shared" si="248"/>
        <v>-2.1000000000640284E-2</v>
      </c>
      <c r="Q597" s="112" t="s">
        <v>58</v>
      </c>
      <c r="R597" s="110" t="s">
        <v>213</v>
      </c>
      <c r="S597" s="110" t="s">
        <v>420</v>
      </c>
      <c r="T597" s="110" t="s">
        <v>59</v>
      </c>
      <c r="U597" s="111">
        <v>42520.478999999999</v>
      </c>
      <c r="V597" s="111">
        <v>42537.279000000002</v>
      </c>
      <c r="W597" s="111">
        <v>42557.978999999999</v>
      </c>
      <c r="X597" s="16" t="b">
        <f t="shared" si="282"/>
        <v>1</v>
      </c>
    </row>
    <row r="598" spans="1:24" s="16" customFormat="1" ht="47.25" hidden="1">
      <c r="A598" s="22" t="s">
        <v>76</v>
      </c>
      <c r="B598" s="23" t="s">
        <v>213</v>
      </c>
      <c r="C598" s="23" t="s">
        <v>232</v>
      </c>
      <c r="D598" s="24" t="s">
        <v>9</v>
      </c>
      <c r="E598" s="25">
        <f>E599</f>
        <v>30099.200000000001</v>
      </c>
      <c r="F598" s="25">
        <f t="shared" ref="F598:G598" si="289">F599</f>
        <v>30133.7</v>
      </c>
      <c r="G598" s="25">
        <f t="shared" si="289"/>
        <v>30133.7</v>
      </c>
      <c r="I598" s="32">
        <v>30099.214909999999</v>
      </c>
      <c r="J598" s="32">
        <v>30133.703949999999</v>
      </c>
      <c r="K598" s="32">
        <v>30133.703949999999</v>
      </c>
      <c r="L598" s="29">
        <f t="shared" si="248"/>
        <v>1.4909999998053536E-2</v>
      </c>
      <c r="M598" s="29">
        <f t="shared" ref="M598:N698" si="290">J598-F598</f>
        <v>3.9499999984400347E-3</v>
      </c>
      <c r="N598" s="29">
        <f t="shared" si="290"/>
        <v>3.9499999984400347E-3</v>
      </c>
      <c r="Q598" s="109" t="s">
        <v>76</v>
      </c>
      <c r="R598" s="110" t="s">
        <v>213</v>
      </c>
      <c r="S598" s="110" t="s">
        <v>232</v>
      </c>
      <c r="T598" s="106" t="s">
        <v>9</v>
      </c>
      <c r="U598" s="111">
        <v>30099.214909999999</v>
      </c>
      <c r="V598" s="111">
        <v>30133.703949999999</v>
      </c>
      <c r="W598" s="111">
        <v>30133.703949999999</v>
      </c>
      <c r="X598" s="16" t="b">
        <f t="shared" si="282"/>
        <v>1</v>
      </c>
    </row>
    <row r="599" spans="1:24" s="16" customFormat="1" ht="31.5" hidden="1">
      <c r="A599" s="31" t="s">
        <v>25</v>
      </c>
      <c r="B599" s="23" t="s">
        <v>213</v>
      </c>
      <c r="C599" s="23" t="s">
        <v>421</v>
      </c>
      <c r="D599" s="24" t="s">
        <v>9</v>
      </c>
      <c r="E599" s="25">
        <f>E600+E601</f>
        <v>30099.200000000001</v>
      </c>
      <c r="F599" s="25">
        <f t="shared" ref="F599:G599" si="291">F600+F601</f>
        <v>30133.7</v>
      </c>
      <c r="G599" s="25">
        <f t="shared" si="291"/>
        <v>30133.7</v>
      </c>
      <c r="I599" s="32">
        <v>30099.214909999999</v>
      </c>
      <c r="J599" s="32">
        <v>30133.703949999999</v>
      </c>
      <c r="K599" s="32">
        <v>30133.703949999999</v>
      </c>
      <c r="L599" s="29">
        <f t="shared" ref="L599:N750" si="292">I599-E599</f>
        <v>1.4909999998053536E-2</v>
      </c>
      <c r="M599" s="29">
        <f t="shared" si="290"/>
        <v>3.9499999984400347E-3</v>
      </c>
      <c r="N599" s="29">
        <f t="shared" si="290"/>
        <v>3.9499999984400347E-3</v>
      </c>
      <c r="Q599" s="112" t="s">
        <v>25</v>
      </c>
      <c r="R599" s="110" t="s">
        <v>213</v>
      </c>
      <c r="S599" s="110" t="s">
        <v>421</v>
      </c>
      <c r="T599" s="106" t="s">
        <v>9</v>
      </c>
      <c r="U599" s="111">
        <v>30099.214909999999</v>
      </c>
      <c r="V599" s="111">
        <v>30133.703949999999</v>
      </c>
      <c r="W599" s="111">
        <v>30133.703949999999</v>
      </c>
      <c r="X599" s="16" t="b">
        <f t="shared" si="282"/>
        <v>1</v>
      </c>
    </row>
    <row r="600" spans="1:24" s="16" customFormat="1" ht="78.75" hidden="1">
      <c r="A600" s="31" t="s">
        <v>26</v>
      </c>
      <c r="B600" s="23" t="s">
        <v>213</v>
      </c>
      <c r="C600" s="23" t="s">
        <v>421</v>
      </c>
      <c r="D600" s="23" t="s">
        <v>27</v>
      </c>
      <c r="E600" s="25">
        <v>28369.200000000001</v>
      </c>
      <c r="F600" s="25">
        <v>28403.7</v>
      </c>
      <c r="G600" s="25">
        <v>28403.7</v>
      </c>
      <c r="I600" s="32">
        <v>28369.214909999999</v>
      </c>
      <c r="J600" s="32">
        <v>28403.703949999999</v>
      </c>
      <c r="K600" s="32">
        <v>28403.703949999999</v>
      </c>
      <c r="L600" s="29">
        <f t="shared" si="292"/>
        <v>1.4909999998053536E-2</v>
      </c>
      <c r="M600" s="29">
        <f t="shared" si="290"/>
        <v>3.9499999984400347E-3</v>
      </c>
      <c r="N600" s="29">
        <f t="shared" si="290"/>
        <v>3.9499999984400347E-3</v>
      </c>
      <c r="Q600" s="112" t="s">
        <v>26</v>
      </c>
      <c r="R600" s="110" t="s">
        <v>213</v>
      </c>
      <c r="S600" s="110" t="s">
        <v>421</v>
      </c>
      <c r="T600" s="110" t="s">
        <v>27</v>
      </c>
      <c r="U600" s="111">
        <v>28369.214909999999</v>
      </c>
      <c r="V600" s="111">
        <v>28403.703949999999</v>
      </c>
      <c r="W600" s="111">
        <v>28403.703949999999</v>
      </c>
      <c r="X600" s="16" t="b">
        <f t="shared" si="282"/>
        <v>1</v>
      </c>
    </row>
    <row r="601" spans="1:24" s="16" customFormat="1" ht="31.5" hidden="1">
      <c r="A601" s="31" t="s">
        <v>28</v>
      </c>
      <c r="B601" s="23" t="s">
        <v>213</v>
      </c>
      <c r="C601" s="23" t="s">
        <v>421</v>
      </c>
      <c r="D601" s="23" t="s">
        <v>29</v>
      </c>
      <c r="E601" s="25">
        <v>1730</v>
      </c>
      <c r="F601" s="25">
        <v>1730</v>
      </c>
      <c r="G601" s="25">
        <v>1730</v>
      </c>
      <c r="I601" s="32">
        <v>1730</v>
      </c>
      <c r="J601" s="32">
        <v>1730</v>
      </c>
      <c r="K601" s="32">
        <v>1730</v>
      </c>
      <c r="L601" s="29">
        <f t="shared" si="292"/>
        <v>0</v>
      </c>
      <c r="M601" s="29">
        <f t="shared" si="290"/>
        <v>0</v>
      </c>
      <c r="N601" s="29">
        <f t="shared" si="290"/>
        <v>0</v>
      </c>
      <c r="Q601" s="112" t="s">
        <v>28</v>
      </c>
      <c r="R601" s="110" t="s">
        <v>213</v>
      </c>
      <c r="S601" s="110" t="s">
        <v>421</v>
      </c>
      <c r="T601" s="110" t="s">
        <v>29</v>
      </c>
      <c r="U601" s="111">
        <v>1730</v>
      </c>
      <c r="V601" s="111">
        <v>1730</v>
      </c>
      <c r="W601" s="111">
        <v>1730</v>
      </c>
      <c r="X601" s="16" t="b">
        <f t="shared" si="282"/>
        <v>1</v>
      </c>
    </row>
    <row r="602" spans="1:24" s="16" customFormat="1" ht="31.5" hidden="1">
      <c r="A602" s="22" t="s">
        <v>172</v>
      </c>
      <c r="B602" s="23" t="s">
        <v>213</v>
      </c>
      <c r="C602" s="23" t="s">
        <v>233</v>
      </c>
      <c r="D602" s="24" t="s">
        <v>9</v>
      </c>
      <c r="E602" s="25">
        <f>E603</f>
        <v>20</v>
      </c>
      <c r="F602" s="25">
        <f t="shared" ref="F602:G603" si="293">F603</f>
        <v>20</v>
      </c>
      <c r="G602" s="25">
        <f t="shared" si="293"/>
        <v>20</v>
      </c>
      <c r="I602" s="32">
        <v>20</v>
      </c>
      <c r="J602" s="32">
        <v>20</v>
      </c>
      <c r="K602" s="32">
        <v>20</v>
      </c>
      <c r="L602" s="29">
        <f t="shared" si="292"/>
        <v>0</v>
      </c>
      <c r="M602" s="29">
        <f t="shared" si="290"/>
        <v>0</v>
      </c>
      <c r="N602" s="29">
        <f t="shared" si="290"/>
        <v>0</v>
      </c>
      <c r="Q602" s="109" t="s">
        <v>172</v>
      </c>
      <c r="R602" s="110" t="s">
        <v>213</v>
      </c>
      <c r="S602" s="110" t="s">
        <v>233</v>
      </c>
      <c r="T602" s="106" t="s">
        <v>9</v>
      </c>
      <c r="U602" s="111">
        <v>20</v>
      </c>
      <c r="V602" s="111">
        <v>20</v>
      </c>
      <c r="W602" s="111">
        <v>20</v>
      </c>
      <c r="X602" s="16" t="b">
        <f t="shared" si="282"/>
        <v>1</v>
      </c>
    </row>
    <row r="603" spans="1:24" s="16" customFormat="1" ht="31.5" hidden="1">
      <c r="A603" s="31" t="s">
        <v>31</v>
      </c>
      <c r="B603" s="23" t="s">
        <v>213</v>
      </c>
      <c r="C603" s="23" t="s">
        <v>422</v>
      </c>
      <c r="D603" s="24" t="s">
        <v>9</v>
      </c>
      <c r="E603" s="25">
        <f>E604</f>
        <v>20</v>
      </c>
      <c r="F603" s="25">
        <f t="shared" si="293"/>
        <v>20</v>
      </c>
      <c r="G603" s="25">
        <f t="shared" si="293"/>
        <v>20</v>
      </c>
      <c r="I603" s="32">
        <v>20</v>
      </c>
      <c r="J603" s="32">
        <v>20</v>
      </c>
      <c r="K603" s="32">
        <v>20</v>
      </c>
      <c r="L603" s="29">
        <f t="shared" si="292"/>
        <v>0</v>
      </c>
      <c r="M603" s="29">
        <f t="shared" si="290"/>
        <v>0</v>
      </c>
      <c r="N603" s="29">
        <f t="shared" si="290"/>
        <v>0</v>
      </c>
      <c r="Q603" s="112" t="s">
        <v>31</v>
      </c>
      <c r="R603" s="110" t="s">
        <v>213</v>
      </c>
      <c r="S603" s="110" t="s">
        <v>422</v>
      </c>
      <c r="T603" s="106" t="s">
        <v>9</v>
      </c>
      <c r="U603" s="111">
        <v>20</v>
      </c>
      <c r="V603" s="111">
        <v>20</v>
      </c>
      <c r="W603" s="111">
        <v>20</v>
      </c>
      <c r="X603" s="16" t="b">
        <f t="shared" si="282"/>
        <v>1</v>
      </c>
    </row>
    <row r="604" spans="1:24" s="16" customFormat="1" ht="31.5" hidden="1">
      <c r="A604" s="31" t="s">
        <v>28</v>
      </c>
      <c r="B604" s="23" t="s">
        <v>213</v>
      </c>
      <c r="C604" s="23" t="s">
        <v>422</v>
      </c>
      <c r="D604" s="23" t="s">
        <v>29</v>
      </c>
      <c r="E604" s="25">
        <v>20</v>
      </c>
      <c r="F604" s="25">
        <v>20</v>
      </c>
      <c r="G604" s="25">
        <v>20</v>
      </c>
      <c r="I604" s="32">
        <v>20</v>
      </c>
      <c r="J604" s="32">
        <v>20</v>
      </c>
      <c r="K604" s="32">
        <v>20</v>
      </c>
      <c r="L604" s="29">
        <f t="shared" si="292"/>
        <v>0</v>
      </c>
      <c r="M604" s="29">
        <f t="shared" si="290"/>
        <v>0</v>
      </c>
      <c r="N604" s="29">
        <f t="shared" si="290"/>
        <v>0</v>
      </c>
      <c r="Q604" s="112" t="s">
        <v>28</v>
      </c>
      <c r="R604" s="110" t="s">
        <v>213</v>
      </c>
      <c r="S604" s="110" t="s">
        <v>422</v>
      </c>
      <c r="T604" s="110" t="s">
        <v>29</v>
      </c>
      <c r="U604" s="111">
        <v>20</v>
      </c>
      <c r="V604" s="111">
        <v>20</v>
      </c>
      <c r="W604" s="111">
        <v>20</v>
      </c>
      <c r="X604" s="16" t="b">
        <f t="shared" si="282"/>
        <v>1</v>
      </c>
    </row>
    <row r="605" spans="1:24" s="16" customFormat="1" ht="15.75" hidden="1">
      <c r="A605" s="22" t="s">
        <v>92</v>
      </c>
      <c r="B605" s="23" t="s">
        <v>213</v>
      </c>
      <c r="C605" s="23" t="s">
        <v>93</v>
      </c>
      <c r="D605" s="24" t="s">
        <v>9</v>
      </c>
      <c r="E605" s="25">
        <f>E606</f>
        <v>700</v>
      </c>
      <c r="F605" s="25">
        <f t="shared" ref="F605:G608" si="294">F606</f>
        <v>700</v>
      </c>
      <c r="G605" s="25">
        <f t="shared" si="294"/>
        <v>700</v>
      </c>
      <c r="I605" s="32">
        <v>700</v>
      </c>
      <c r="J605" s="32">
        <v>700</v>
      </c>
      <c r="K605" s="32">
        <v>700</v>
      </c>
      <c r="L605" s="29">
        <f t="shared" si="292"/>
        <v>0</v>
      </c>
      <c r="M605" s="29">
        <f t="shared" si="290"/>
        <v>0</v>
      </c>
      <c r="N605" s="29">
        <f t="shared" si="290"/>
        <v>0</v>
      </c>
      <c r="Q605" s="109" t="s">
        <v>92</v>
      </c>
      <c r="R605" s="110" t="s">
        <v>213</v>
      </c>
      <c r="S605" s="110" t="s">
        <v>93</v>
      </c>
      <c r="T605" s="106" t="s">
        <v>9</v>
      </c>
      <c r="U605" s="111">
        <v>700</v>
      </c>
      <c r="V605" s="111">
        <v>700</v>
      </c>
      <c r="W605" s="111">
        <v>700</v>
      </c>
      <c r="X605" s="16" t="b">
        <f t="shared" si="282"/>
        <v>1</v>
      </c>
    </row>
    <row r="606" spans="1:24" s="16" customFormat="1" ht="31.5" hidden="1">
      <c r="A606" s="22" t="s">
        <v>94</v>
      </c>
      <c r="B606" s="23" t="s">
        <v>213</v>
      </c>
      <c r="C606" s="23" t="s">
        <v>95</v>
      </c>
      <c r="D606" s="24" t="s">
        <v>9</v>
      </c>
      <c r="E606" s="25">
        <f>E607</f>
        <v>700</v>
      </c>
      <c r="F606" s="25">
        <f t="shared" si="294"/>
        <v>700</v>
      </c>
      <c r="G606" s="25">
        <f t="shared" si="294"/>
        <v>700</v>
      </c>
      <c r="I606" s="32">
        <v>700</v>
      </c>
      <c r="J606" s="32">
        <v>700</v>
      </c>
      <c r="K606" s="32">
        <v>700</v>
      </c>
      <c r="L606" s="29">
        <f t="shared" si="292"/>
        <v>0</v>
      </c>
      <c r="M606" s="29">
        <f t="shared" si="290"/>
        <v>0</v>
      </c>
      <c r="N606" s="29">
        <f t="shared" si="290"/>
        <v>0</v>
      </c>
      <c r="Q606" s="109" t="s">
        <v>94</v>
      </c>
      <c r="R606" s="110" t="s">
        <v>213</v>
      </c>
      <c r="S606" s="110" t="s">
        <v>95</v>
      </c>
      <c r="T606" s="106" t="s">
        <v>9</v>
      </c>
      <c r="U606" s="111">
        <v>700</v>
      </c>
      <c r="V606" s="111">
        <v>700</v>
      </c>
      <c r="W606" s="111">
        <v>700</v>
      </c>
      <c r="X606" s="16" t="b">
        <f t="shared" si="282"/>
        <v>1</v>
      </c>
    </row>
    <row r="607" spans="1:24" s="16" customFormat="1" ht="47.25" hidden="1">
      <c r="A607" s="22" t="s">
        <v>364</v>
      </c>
      <c r="B607" s="23" t="s">
        <v>213</v>
      </c>
      <c r="C607" s="23" t="s">
        <v>96</v>
      </c>
      <c r="D607" s="24" t="s">
        <v>9</v>
      </c>
      <c r="E607" s="25">
        <f>E608</f>
        <v>700</v>
      </c>
      <c r="F607" s="25">
        <f t="shared" si="294"/>
        <v>700</v>
      </c>
      <c r="G607" s="25">
        <f t="shared" si="294"/>
        <v>700</v>
      </c>
      <c r="I607" s="32">
        <v>700</v>
      </c>
      <c r="J607" s="32">
        <v>700</v>
      </c>
      <c r="K607" s="32">
        <v>700</v>
      </c>
      <c r="L607" s="29">
        <f t="shared" si="292"/>
        <v>0</v>
      </c>
      <c r="M607" s="29">
        <f t="shared" si="290"/>
        <v>0</v>
      </c>
      <c r="N607" s="29">
        <f t="shared" si="290"/>
        <v>0</v>
      </c>
      <c r="Q607" s="109" t="s">
        <v>364</v>
      </c>
      <c r="R607" s="110" t="s">
        <v>213</v>
      </c>
      <c r="S607" s="110" t="s">
        <v>96</v>
      </c>
      <c r="T607" s="106" t="s">
        <v>9</v>
      </c>
      <c r="U607" s="111">
        <v>700</v>
      </c>
      <c r="V607" s="111">
        <v>700</v>
      </c>
      <c r="W607" s="111">
        <v>700</v>
      </c>
      <c r="X607" s="16" t="b">
        <f t="shared" si="282"/>
        <v>1</v>
      </c>
    </row>
    <row r="608" spans="1:24" s="16" customFormat="1" ht="31.5" hidden="1">
      <c r="A608" s="31" t="s">
        <v>365</v>
      </c>
      <c r="B608" s="23" t="s">
        <v>213</v>
      </c>
      <c r="C608" s="23" t="s">
        <v>366</v>
      </c>
      <c r="D608" s="24" t="s">
        <v>9</v>
      </c>
      <c r="E608" s="25">
        <f>E609</f>
        <v>700</v>
      </c>
      <c r="F608" s="25">
        <f t="shared" si="294"/>
        <v>700</v>
      </c>
      <c r="G608" s="25">
        <f t="shared" si="294"/>
        <v>700</v>
      </c>
      <c r="I608" s="32">
        <v>700</v>
      </c>
      <c r="J608" s="32">
        <v>700</v>
      </c>
      <c r="K608" s="32">
        <v>700</v>
      </c>
      <c r="L608" s="29">
        <f t="shared" si="292"/>
        <v>0</v>
      </c>
      <c r="M608" s="29">
        <f t="shared" si="290"/>
        <v>0</v>
      </c>
      <c r="N608" s="29">
        <f t="shared" si="290"/>
        <v>0</v>
      </c>
      <c r="Q608" s="112" t="s">
        <v>365</v>
      </c>
      <c r="R608" s="110" t="s">
        <v>213</v>
      </c>
      <c r="S608" s="110" t="s">
        <v>366</v>
      </c>
      <c r="T608" s="106" t="s">
        <v>9</v>
      </c>
      <c r="U608" s="111">
        <v>700</v>
      </c>
      <c r="V608" s="111">
        <v>700</v>
      </c>
      <c r="W608" s="111">
        <v>700</v>
      </c>
      <c r="X608" s="16" t="b">
        <f t="shared" si="282"/>
        <v>1</v>
      </c>
    </row>
    <row r="609" spans="1:24" s="16" customFormat="1" ht="31.5" hidden="1">
      <c r="A609" s="31" t="s">
        <v>58</v>
      </c>
      <c r="B609" s="23" t="s">
        <v>213</v>
      </c>
      <c r="C609" s="23" t="s">
        <v>366</v>
      </c>
      <c r="D609" s="23" t="s">
        <v>59</v>
      </c>
      <c r="E609" s="25">
        <v>700</v>
      </c>
      <c r="F609" s="25">
        <v>700</v>
      </c>
      <c r="G609" s="25">
        <v>700</v>
      </c>
      <c r="I609" s="32">
        <v>700</v>
      </c>
      <c r="J609" s="32">
        <v>700</v>
      </c>
      <c r="K609" s="32">
        <v>700</v>
      </c>
      <c r="L609" s="29">
        <f t="shared" si="292"/>
        <v>0</v>
      </c>
      <c r="M609" s="29">
        <f t="shared" si="290"/>
        <v>0</v>
      </c>
      <c r="N609" s="29">
        <f t="shared" si="290"/>
        <v>0</v>
      </c>
      <c r="Q609" s="112" t="s">
        <v>58</v>
      </c>
      <c r="R609" s="110" t="s">
        <v>213</v>
      </c>
      <c r="S609" s="110" t="s">
        <v>366</v>
      </c>
      <c r="T609" s="110" t="s">
        <v>59</v>
      </c>
      <c r="U609" s="111">
        <v>700</v>
      </c>
      <c r="V609" s="111">
        <v>700</v>
      </c>
      <c r="W609" s="111">
        <v>700</v>
      </c>
      <c r="X609" s="16" t="b">
        <f t="shared" si="282"/>
        <v>1</v>
      </c>
    </row>
    <row r="610" spans="1:24" s="16" customFormat="1" ht="15.75" hidden="1">
      <c r="A610" s="22" t="s">
        <v>23</v>
      </c>
      <c r="B610" s="23" t="s">
        <v>213</v>
      </c>
      <c r="C610" s="23" t="s">
        <v>11</v>
      </c>
      <c r="D610" s="24" t="s">
        <v>9</v>
      </c>
      <c r="E610" s="25">
        <f>E611</f>
        <v>50</v>
      </c>
      <c r="F610" s="25">
        <f t="shared" ref="F610:G611" si="295">F611</f>
        <v>50</v>
      </c>
      <c r="G610" s="25">
        <f t="shared" si="295"/>
        <v>50</v>
      </c>
      <c r="I610" s="32">
        <v>50</v>
      </c>
      <c r="J610" s="32">
        <v>50</v>
      </c>
      <c r="K610" s="32">
        <v>50</v>
      </c>
      <c r="L610" s="29">
        <f t="shared" si="292"/>
        <v>0</v>
      </c>
      <c r="M610" s="29">
        <f t="shared" si="290"/>
        <v>0</v>
      </c>
      <c r="N610" s="29">
        <f t="shared" si="290"/>
        <v>0</v>
      </c>
      <c r="Q610" s="109" t="s">
        <v>23</v>
      </c>
      <c r="R610" s="110" t="s">
        <v>213</v>
      </c>
      <c r="S610" s="110" t="s">
        <v>11</v>
      </c>
      <c r="T610" s="106" t="s">
        <v>9</v>
      </c>
      <c r="U610" s="111">
        <v>50</v>
      </c>
      <c r="V610" s="111">
        <v>50</v>
      </c>
      <c r="W610" s="111">
        <v>50</v>
      </c>
      <c r="X610" s="16" t="b">
        <f t="shared" si="282"/>
        <v>1</v>
      </c>
    </row>
    <row r="611" spans="1:24" s="16" customFormat="1" ht="31.5" hidden="1">
      <c r="A611" s="31" t="s">
        <v>345</v>
      </c>
      <c r="B611" s="23" t="s">
        <v>213</v>
      </c>
      <c r="C611" s="23" t="s">
        <v>347</v>
      </c>
      <c r="D611" s="24" t="s">
        <v>9</v>
      </c>
      <c r="E611" s="25">
        <f>E612</f>
        <v>50</v>
      </c>
      <c r="F611" s="25">
        <f t="shared" si="295"/>
        <v>50</v>
      </c>
      <c r="G611" s="25">
        <f t="shared" si="295"/>
        <v>50</v>
      </c>
      <c r="I611" s="32">
        <v>50</v>
      </c>
      <c r="J611" s="32">
        <v>50</v>
      </c>
      <c r="K611" s="32">
        <v>50</v>
      </c>
      <c r="L611" s="29">
        <f t="shared" si="292"/>
        <v>0</v>
      </c>
      <c r="M611" s="29">
        <f t="shared" si="290"/>
        <v>0</v>
      </c>
      <c r="N611" s="29">
        <f t="shared" si="290"/>
        <v>0</v>
      </c>
      <c r="Q611" s="112" t="s">
        <v>345</v>
      </c>
      <c r="R611" s="110" t="s">
        <v>213</v>
      </c>
      <c r="S611" s="110" t="s">
        <v>347</v>
      </c>
      <c r="T611" s="106" t="s">
        <v>9</v>
      </c>
      <c r="U611" s="111">
        <v>50</v>
      </c>
      <c r="V611" s="111">
        <v>50</v>
      </c>
      <c r="W611" s="111">
        <v>50</v>
      </c>
      <c r="X611" s="16" t="b">
        <f t="shared" si="282"/>
        <v>1</v>
      </c>
    </row>
    <row r="612" spans="1:24" s="16" customFormat="1" ht="31.5" hidden="1">
      <c r="A612" s="31" t="s">
        <v>28</v>
      </c>
      <c r="B612" s="23" t="s">
        <v>213</v>
      </c>
      <c r="C612" s="23" t="s">
        <v>347</v>
      </c>
      <c r="D612" s="23" t="s">
        <v>29</v>
      </c>
      <c r="E612" s="25">
        <v>50</v>
      </c>
      <c r="F612" s="25">
        <v>50</v>
      </c>
      <c r="G612" s="25">
        <v>50</v>
      </c>
      <c r="I612" s="32">
        <v>50</v>
      </c>
      <c r="J612" s="32">
        <v>50</v>
      </c>
      <c r="K612" s="32">
        <v>50</v>
      </c>
      <c r="L612" s="29">
        <f t="shared" si="292"/>
        <v>0</v>
      </c>
      <c r="M612" s="29">
        <f t="shared" si="290"/>
        <v>0</v>
      </c>
      <c r="N612" s="29">
        <f t="shared" si="290"/>
        <v>0</v>
      </c>
      <c r="Q612" s="112" t="s">
        <v>28</v>
      </c>
      <c r="R612" s="110" t="s">
        <v>213</v>
      </c>
      <c r="S612" s="110" t="s">
        <v>347</v>
      </c>
      <c r="T612" s="110" t="s">
        <v>29</v>
      </c>
      <c r="U612" s="111">
        <v>50</v>
      </c>
      <c r="V612" s="111">
        <v>50</v>
      </c>
      <c r="W612" s="111">
        <v>50</v>
      </c>
      <c r="X612" s="16" t="b">
        <f t="shared" si="282"/>
        <v>1</v>
      </c>
    </row>
    <row r="613" spans="1:24" s="16" customFormat="1" ht="63">
      <c r="A613" s="26" t="s">
        <v>234</v>
      </c>
      <c r="B613" s="24" t="s">
        <v>235</v>
      </c>
      <c r="C613" s="27" t="s">
        <v>9</v>
      </c>
      <c r="D613" s="27" t="s">
        <v>9</v>
      </c>
      <c r="E613" s="15">
        <f>E614+E621+E634+E645+E650</f>
        <v>94727.800000000017</v>
      </c>
      <c r="F613" s="15">
        <f t="shared" ref="F613:G613" si="296">F614+F621+F634+F645+F650</f>
        <v>96174.5</v>
      </c>
      <c r="G613" s="15">
        <f t="shared" si="296"/>
        <v>83717.5</v>
      </c>
      <c r="I613" s="28">
        <v>94727.759290000002</v>
      </c>
      <c r="J613" s="28">
        <v>96174.44988</v>
      </c>
      <c r="K613" s="28">
        <v>83717.453659999999</v>
      </c>
      <c r="L613" s="29">
        <f t="shared" si="292"/>
        <v>-4.0710000015678816E-2</v>
      </c>
      <c r="M613" s="29">
        <f t="shared" si="290"/>
        <v>-5.0119999999878928E-2</v>
      </c>
      <c r="N613" s="29">
        <f t="shared" si="290"/>
        <v>-4.6340000000782311E-2</v>
      </c>
      <c r="Q613" s="105" t="s">
        <v>234</v>
      </c>
      <c r="R613" s="106" t="s">
        <v>235</v>
      </c>
      <c r="S613" s="107" t="s">
        <v>9</v>
      </c>
      <c r="T613" s="107" t="s">
        <v>9</v>
      </c>
      <c r="U613" s="108">
        <v>94727.759290000002</v>
      </c>
      <c r="V613" s="108">
        <v>96174.44988</v>
      </c>
      <c r="W613" s="108">
        <v>83717.453659999999</v>
      </c>
      <c r="X613" s="16" t="b">
        <f t="shared" si="282"/>
        <v>1</v>
      </c>
    </row>
    <row r="614" spans="1:24" s="16" customFormat="1" ht="31.5" hidden="1">
      <c r="A614" s="22" t="s">
        <v>108</v>
      </c>
      <c r="B614" s="23" t="s">
        <v>235</v>
      </c>
      <c r="C614" s="23" t="s">
        <v>16</v>
      </c>
      <c r="D614" s="24" t="s">
        <v>9</v>
      </c>
      <c r="E614" s="25">
        <f>E615</f>
        <v>12775.9</v>
      </c>
      <c r="F614" s="25">
        <f t="shared" ref="F614:G616" si="297">F615</f>
        <v>12607</v>
      </c>
      <c r="G614" s="25">
        <f t="shared" si="297"/>
        <v>150</v>
      </c>
      <c r="I614" s="32">
        <v>12775.86154</v>
      </c>
      <c r="J614" s="32">
        <v>12606.996220000001</v>
      </c>
      <c r="K614" s="32">
        <v>150</v>
      </c>
      <c r="L614" s="29">
        <f t="shared" si="292"/>
        <v>-3.845999999975902E-2</v>
      </c>
      <c r="M614" s="29">
        <f t="shared" si="290"/>
        <v>-3.7799999990966171E-3</v>
      </c>
      <c r="N614" s="29">
        <f t="shared" si="290"/>
        <v>0</v>
      </c>
      <c r="Q614" s="109" t="s">
        <v>108</v>
      </c>
      <c r="R614" s="110" t="s">
        <v>235</v>
      </c>
      <c r="S614" s="110" t="s">
        <v>16</v>
      </c>
      <c r="T614" s="106" t="s">
        <v>9</v>
      </c>
      <c r="U614" s="111">
        <v>12775.86154</v>
      </c>
      <c r="V614" s="111">
        <v>12606.996220000001</v>
      </c>
      <c r="W614" s="111">
        <v>150</v>
      </c>
      <c r="X614" s="16" t="b">
        <f t="shared" si="282"/>
        <v>1</v>
      </c>
    </row>
    <row r="615" spans="1:24" s="16" customFormat="1" ht="31.5" hidden="1">
      <c r="A615" s="22" t="s">
        <v>109</v>
      </c>
      <c r="B615" s="23" t="s">
        <v>235</v>
      </c>
      <c r="C615" s="23" t="s">
        <v>110</v>
      </c>
      <c r="D615" s="24" t="s">
        <v>9</v>
      </c>
      <c r="E615" s="25">
        <f>E616</f>
        <v>12775.9</v>
      </c>
      <c r="F615" s="25">
        <f t="shared" si="297"/>
        <v>12607</v>
      </c>
      <c r="G615" s="25">
        <f t="shared" si="297"/>
        <v>150</v>
      </c>
      <c r="I615" s="32">
        <v>12775.86154</v>
      </c>
      <c r="J615" s="32">
        <v>12606.996220000001</v>
      </c>
      <c r="K615" s="32">
        <v>150</v>
      </c>
      <c r="L615" s="29">
        <f t="shared" si="292"/>
        <v>-3.845999999975902E-2</v>
      </c>
      <c r="M615" s="29">
        <f t="shared" si="290"/>
        <v>-3.7799999990966171E-3</v>
      </c>
      <c r="N615" s="29">
        <f t="shared" si="290"/>
        <v>0</v>
      </c>
      <c r="Q615" s="109" t="s">
        <v>109</v>
      </c>
      <c r="R615" s="110" t="s">
        <v>235</v>
      </c>
      <c r="S615" s="110" t="s">
        <v>110</v>
      </c>
      <c r="T615" s="106" t="s">
        <v>9</v>
      </c>
      <c r="U615" s="111">
        <v>12775.86154</v>
      </c>
      <c r="V615" s="111">
        <v>12606.996220000001</v>
      </c>
      <c r="W615" s="111">
        <v>150</v>
      </c>
      <c r="X615" s="16" t="b">
        <f t="shared" si="282"/>
        <v>1</v>
      </c>
    </row>
    <row r="616" spans="1:24" s="16" customFormat="1" ht="47.25" hidden="1">
      <c r="A616" s="22" t="s">
        <v>111</v>
      </c>
      <c r="B616" s="23" t="s">
        <v>235</v>
      </c>
      <c r="C616" s="23" t="s">
        <v>112</v>
      </c>
      <c r="D616" s="24" t="s">
        <v>9</v>
      </c>
      <c r="E616" s="25">
        <f>E617</f>
        <v>12775.9</v>
      </c>
      <c r="F616" s="25">
        <f t="shared" si="297"/>
        <v>12607</v>
      </c>
      <c r="G616" s="25">
        <f t="shared" si="297"/>
        <v>150</v>
      </c>
      <c r="I616" s="32">
        <v>12775.86154</v>
      </c>
      <c r="J616" s="32">
        <v>12606.996220000001</v>
      </c>
      <c r="K616" s="32">
        <v>150</v>
      </c>
      <c r="L616" s="29">
        <f t="shared" si="292"/>
        <v>-3.845999999975902E-2</v>
      </c>
      <c r="M616" s="29">
        <f t="shared" si="290"/>
        <v>-3.7799999990966171E-3</v>
      </c>
      <c r="N616" s="29">
        <f t="shared" si="290"/>
        <v>0</v>
      </c>
      <c r="Q616" s="109" t="s">
        <v>111</v>
      </c>
      <c r="R616" s="110" t="s">
        <v>235</v>
      </c>
      <c r="S616" s="110" t="s">
        <v>112</v>
      </c>
      <c r="T616" s="106" t="s">
        <v>9</v>
      </c>
      <c r="U616" s="111">
        <v>12775.86154</v>
      </c>
      <c r="V616" s="111">
        <v>12606.996220000001</v>
      </c>
      <c r="W616" s="111">
        <v>150</v>
      </c>
      <c r="X616" s="16" t="b">
        <f t="shared" si="282"/>
        <v>1</v>
      </c>
    </row>
    <row r="617" spans="1:24" s="16" customFormat="1" ht="31.5" hidden="1">
      <c r="A617" s="31" t="s">
        <v>113</v>
      </c>
      <c r="B617" s="23" t="s">
        <v>235</v>
      </c>
      <c r="C617" s="23" t="s">
        <v>372</v>
      </c>
      <c r="D617" s="24" t="s">
        <v>9</v>
      </c>
      <c r="E617" s="25">
        <f>E618+E619+E620</f>
        <v>12775.9</v>
      </c>
      <c r="F617" s="25">
        <f t="shared" ref="F617:G617" si="298">F618+F619+F620</f>
        <v>12607</v>
      </c>
      <c r="G617" s="25">
        <f t="shared" si="298"/>
        <v>150</v>
      </c>
      <c r="I617" s="32">
        <v>12775.86154</v>
      </c>
      <c r="J617" s="32">
        <v>12606.996220000001</v>
      </c>
      <c r="K617" s="32">
        <v>150</v>
      </c>
      <c r="L617" s="29">
        <f t="shared" si="292"/>
        <v>-3.845999999975902E-2</v>
      </c>
      <c r="M617" s="29">
        <f t="shared" si="290"/>
        <v>-3.7799999990966171E-3</v>
      </c>
      <c r="N617" s="29">
        <f t="shared" si="290"/>
        <v>0</v>
      </c>
      <c r="Q617" s="112" t="s">
        <v>113</v>
      </c>
      <c r="R617" s="110" t="s">
        <v>235</v>
      </c>
      <c r="S617" s="110" t="s">
        <v>372</v>
      </c>
      <c r="T617" s="106" t="s">
        <v>9</v>
      </c>
      <c r="U617" s="111">
        <v>12775.86154</v>
      </c>
      <c r="V617" s="111">
        <v>12606.996220000001</v>
      </c>
      <c r="W617" s="111">
        <v>150</v>
      </c>
      <c r="X617" s="16" t="b">
        <f t="shared" si="282"/>
        <v>1</v>
      </c>
    </row>
    <row r="618" spans="1:24" s="16" customFormat="1" ht="31.5" hidden="1">
      <c r="A618" s="31" t="s">
        <v>28</v>
      </c>
      <c r="B618" s="23" t="s">
        <v>235</v>
      </c>
      <c r="C618" s="23" t="s">
        <v>372</v>
      </c>
      <c r="D618" s="23" t="s">
        <v>29</v>
      </c>
      <c r="E618" s="25">
        <v>150</v>
      </c>
      <c r="F618" s="25">
        <v>150</v>
      </c>
      <c r="G618" s="25">
        <v>150</v>
      </c>
      <c r="I618" s="32">
        <v>150</v>
      </c>
      <c r="J618" s="32">
        <v>150</v>
      </c>
      <c r="K618" s="32">
        <v>150</v>
      </c>
      <c r="L618" s="29">
        <f t="shared" si="292"/>
        <v>0</v>
      </c>
      <c r="M618" s="29">
        <f t="shared" si="290"/>
        <v>0</v>
      </c>
      <c r="N618" s="29">
        <f t="shared" si="290"/>
        <v>0</v>
      </c>
      <c r="Q618" s="112" t="s">
        <v>28</v>
      </c>
      <c r="R618" s="110" t="s">
        <v>235</v>
      </c>
      <c r="S618" s="110" t="s">
        <v>372</v>
      </c>
      <c r="T618" s="110" t="s">
        <v>29</v>
      </c>
      <c r="U618" s="111">
        <v>150</v>
      </c>
      <c r="V618" s="111">
        <v>150</v>
      </c>
      <c r="W618" s="111">
        <v>150</v>
      </c>
      <c r="X618" s="16" t="b">
        <f t="shared" si="282"/>
        <v>1</v>
      </c>
    </row>
    <row r="619" spans="1:24" s="16" customFormat="1" ht="31.5" hidden="1">
      <c r="A619" s="31" t="s">
        <v>119</v>
      </c>
      <c r="B619" s="23" t="s">
        <v>235</v>
      </c>
      <c r="C619" s="23" t="s">
        <v>372</v>
      </c>
      <c r="D619" s="23" t="s">
        <v>120</v>
      </c>
      <c r="E619" s="25">
        <v>11950</v>
      </c>
      <c r="F619" s="25">
        <v>11777.7</v>
      </c>
      <c r="G619" s="25">
        <v>0</v>
      </c>
      <c r="I619" s="32">
        <v>11949.997520000001</v>
      </c>
      <c r="J619" s="32">
        <v>11777.67612</v>
      </c>
      <c r="K619" s="32">
        <v>0</v>
      </c>
      <c r="L619" s="29">
        <f t="shared" si="292"/>
        <v>-2.4799999991955701E-3</v>
      </c>
      <c r="M619" s="29">
        <f t="shared" si="290"/>
        <v>-2.3880000000644941E-2</v>
      </c>
      <c r="N619" s="29">
        <f t="shared" si="290"/>
        <v>0</v>
      </c>
      <c r="Q619" s="112" t="s">
        <v>119</v>
      </c>
      <c r="R619" s="110" t="s">
        <v>235</v>
      </c>
      <c r="S619" s="110" t="s">
        <v>372</v>
      </c>
      <c r="T619" s="110" t="s">
        <v>120</v>
      </c>
      <c r="U619" s="111">
        <v>11949.997520000001</v>
      </c>
      <c r="V619" s="111">
        <v>11777.67612</v>
      </c>
      <c r="W619" s="111" t="s">
        <v>9</v>
      </c>
      <c r="X619" s="16" t="b">
        <f t="shared" si="282"/>
        <v>1</v>
      </c>
    </row>
    <row r="620" spans="1:24" s="16" customFormat="1" ht="22.5" hidden="1">
      <c r="A620" s="31" t="s">
        <v>32</v>
      </c>
      <c r="B620" s="23" t="s">
        <v>235</v>
      </c>
      <c r="C620" s="23" t="s">
        <v>372</v>
      </c>
      <c r="D620" s="23" t="s">
        <v>33</v>
      </c>
      <c r="E620" s="25">
        <v>675.9</v>
      </c>
      <c r="F620" s="25">
        <v>679.3</v>
      </c>
      <c r="G620" s="25">
        <v>0</v>
      </c>
      <c r="I620" s="32">
        <v>675.86401999999998</v>
      </c>
      <c r="J620" s="32">
        <v>679.32010000000002</v>
      </c>
      <c r="K620" s="32">
        <v>0</v>
      </c>
      <c r="L620" s="29">
        <f t="shared" si="292"/>
        <v>-3.5979999999995016E-2</v>
      </c>
      <c r="M620" s="29">
        <f t="shared" si="290"/>
        <v>2.0100000000070395E-2</v>
      </c>
      <c r="N620" s="29">
        <f t="shared" si="290"/>
        <v>0</v>
      </c>
      <c r="Q620" s="112" t="s">
        <v>32</v>
      </c>
      <c r="R620" s="110" t="s">
        <v>235</v>
      </c>
      <c r="S620" s="110" t="s">
        <v>372</v>
      </c>
      <c r="T620" s="110" t="s">
        <v>33</v>
      </c>
      <c r="U620" s="111">
        <v>675.86401999999998</v>
      </c>
      <c r="V620" s="111">
        <v>679.32010000000002</v>
      </c>
      <c r="W620" s="111" t="s">
        <v>9</v>
      </c>
      <c r="X620" s="16" t="b">
        <f t="shared" si="282"/>
        <v>1</v>
      </c>
    </row>
    <row r="621" spans="1:24" s="16" customFormat="1" ht="31.5" hidden="1">
      <c r="A621" s="22" t="s">
        <v>134</v>
      </c>
      <c r="B621" s="23" t="s">
        <v>235</v>
      </c>
      <c r="C621" s="23" t="s">
        <v>17</v>
      </c>
      <c r="D621" s="24" t="s">
        <v>9</v>
      </c>
      <c r="E621" s="25">
        <f>E622+E626</f>
        <v>45495.8</v>
      </c>
      <c r="F621" s="25">
        <f t="shared" ref="F621:G621" si="299">F622+F626</f>
        <v>38952.1</v>
      </c>
      <c r="G621" s="25">
        <f t="shared" si="299"/>
        <v>38952.1</v>
      </c>
      <c r="I621" s="32">
        <v>45495.798629999998</v>
      </c>
      <c r="J621" s="32">
        <v>38952.104059999998</v>
      </c>
      <c r="K621" s="32">
        <v>38952.104059999998</v>
      </c>
      <c r="L621" s="29">
        <f t="shared" si="292"/>
        <v>-1.3700000054086559E-3</v>
      </c>
      <c r="M621" s="29">
        <f t="shared" si="290"/>
        <v>4.0599999992991798E-3</v>
      </c>
      <c r="N621" s="29">
        <f t="shared" si="290"/>
        <v>4.0599999992991798E-3</v>
      </c>
      <c r="Q621" s="109" t="s">
        <v>134</v>
      </c>
      <c r="R621" s="110" t="s">
        <v>235</v>
      </c>
      <c r="S621" s="110" t="s">
        <v>17</v>
      </c>
      <c r="T621" s="106" t="s">
        <v>9</v>
      </c>
      <c r="U621" s="111">
        <v>45495.798629999998</v>
      </c>
      <c r="V621" s="111">
        <v>38952.104059999998</v>
      </c>
      <c r="W621" s="111">
        <v>38952.104059999998</v>
      </c>
      <c r="X621" s="16" t="b">
        <f t="shared" si="282"/>
        <v>1</v>
      </c>
    </row>
    <row r="622" spans="1:24" s="16" customFormat="1" ht="15.75" hidden="1">
      <c r="A622" s="22" t="s">
        <v>135</v>
      </c>
      <c r="B622" s="23" t="s">
        <v>235</v>
      </c>
      <c r="C622" s="23" t="s">
        <v>136</v>
      </c>
      <c r="D622" s="24" t="s">
        <v>9</v>
      </c>
      <c r="E622" s="25">
        <f>E623</f>
        <v>11515</v>
      </c>
      <c r="F622" s="25">
        <f t="shared" ref="F622:G624" si="300">F623</f>
        <v>5749.9</v>
      </c>
      <c r="G622" s="25">
        <f t="shared" si="300"/>
        <v>5749.9</v>
      </c>
      <c r="I622" s="32">
        <v>11515</v>
      </c>
      <c r="J622" s="32">
        <v>5749.9248500000003</v>
      </c>
      <c r="K622" s="32">
        <v>5749.9248500000003</v>
      </c>
      <c r="L622" s="29">
        <f t="shared" si="292"/>
        <v>0</v>
      </c>
      <c r="M622" s="29">
        <f t="shared" si="290"/>
        <v>2.4850000000697037E-2</v>
      </c>
      <c r="N622" s="29">
        <f t="shared" si="290"/>
        <v>2.4850000000697037E-2</v>
      </c>
      <c r="Q622" s="109" t="s">
        <v>135</v>
      </c>
      <c r="R622" s="110" t="s">
        <v>235</v>
      </c>
      <c r="S622" s="110" t="s">
        <v>136</v>
      </c>
      <c r="T622" s="106" t="s">
        <v>9</v>
      </c>
      <c r="U622" s="111">
        <v>11515</v>
      </c>
      <c r="V622" s="111">
        <v>5749.9248500000003</v>
      </c>
      <c r="W622" s="111">
        <v>5749.9248500000003</v>
      </c>
      <c r="X622" s="16" t="b">
        <f t="shared" si="282"/>
        <v>1</v>
      </c>
    </row>
    <row r="623" spans="1:24" s="16" customFormat="1" ht="47.25" hidden="1">
      <c r="A623" s="22" t="s">
        <v>512</v>
      </c>
      <c r="B623" s="23" t="s">
        <v>235</v>
      </c>
      <c r="C623" s="23" t="s">
        <v>137</v>
      </c>
      <c r="D623" s="24" t="s">
        <v>9</v>
      </c>
      <c r="E623" s="25">
        <f>E624</f>
        <v>11515</v>
      </c>
      <c r="F623" s="25">
        <f t="shared" si="300"/>
        <v>5749.9</v>
      </c>
      <c r="G623" s="25">
        <f t="shared" si="300"/>
        <v>5749.9</v>
      </c>
      <c r="I623" s="32">
        <v>11515</v>
      </c>
      <c r="J623" s="32">
        <v>5749.9248500000003</v>
      </c>
      <c r="K623" s="32">
        <v>5749.9248500000003</v>
      </c>
      <c r="L623" s="29">
        <f t="shared" si="292"/>
        <v>0</v>
      </c>
      <c r="M623" s="29">
        <f t="shared" si="290"/>
        <v>2.4850000000697037E-2</v>
      </c>
      <c r="N623" s="29">
        <f t="shared" si="290"/>
        <v>2.4850000000697037E-2</v>
      </c>
      <c r="Q623" s="109" t="s">
        <v>512</v>
      </c>
      <c r="R623" s="110" t="s">
        <v>235</v>
      </c>
      <c r="S623" s="110" t="s">
        <v>137</v>
      </c>
      <c r="T623" s="106" t="s">
        <v>9</v>
      </c>
      <c r="U623" s="111">
        <v>11515</v>
      </c>
      <c r="V623" s="111">
        <v>5749.9248500000003</v>
      </c>
      <c r="W623" s="111">
        <v>5749.9248500000003</v>
      </c>
      <c r="X623" s="16" t="b">
        <f t="shared" si="282"/>
        <v>1</v>
      </c>
    </row>
    <row r="624" spans="1:24" s="16" customFormat="1" ht="47.25" hidden="1">
      <c r="A624" s="31" t="s">
        <v>138</v>
      </c>
      <c r="B624" s="23" t="s">
        <v>235</v>
      </c>
      <c r="C624" s="23" t="s">
        <v>373</v>
      </c>
      <c r="D624" s="24" t="s">
        <v>9</v>
      </c>
      <c r="E624" s="25">
        <f>E625</f>
        <v>11515</v>
      </c>
      <c r="F624" s="25">
        <f t="shared" si="300"/>
        <v>5749.9</v>
      </c>
      <c r="G624" s="25">
        <f t="shared" si="300"/>
        <v>5749.9</v>
      </c>
      <c r="I624" s="32">
        <v>11515</v>
      </c>
      <c r="J624" s="32">
        <v>5749.9248500000003</v>
      </c>
      <c r="K624" s="32">
        <v>5749.9248500000003</v>
      </c>
      <c r="L624" s="29">
        <f t="shared" si="292"/>
        <v>0</v>
      </c>
      <c r="M624" s="29">
        <f t="shared" si="290"/>
        <v>2.4850000000697037E-2</v>
      </c>
      <c r="N624" s="29">
        <f t="shared" si="290"/>
        <v>2.4850000000697037E-2</v>
      </c>
      <c r="Q624" s="112" t="s">
        <v>138</v>
      </c>
      <c r="R624" s="110" t="s">
        <v>235</v>
      </c>
      <c r="S624" s="110" t="s">
        <v>373</v>
      </c>
      <c r="T624" s="106" t="s">
        <v>9</v>
      </c>
      <c r="U624" s="111">
        <v>11515</v>
      </c>
      <c r="V624" s="111">
        <v>5749.9248500000003</v>
      </c>
      <c r="W624" s="111">
        <v>5749.9248500000003</v>
      </c>
      <c r="X624" s="16" t="b">
        <f t="shared" si="282"/>
        <v>1</v>
      </c>
    </row>
    <row r="625" spans="1:24" s="16" customFormat="1" ht="31.5" hidden="1">
      <c r="A625" s="31" t="s">
        <v>28</v>
      </c>
      <c r="B625" s="23" t="s">
        <v>235</v>
      </c>
      <c r="C625" s="23" t="s">
        <v>373</v>
      </c>
      <c r="D625" s="23" t="s">
        <v>29</v>
      </c>
      <c r="E625" s="25">
        <v>11515</v>
      </c>
      <c r="F625" s="25">
        <v>5749.9</v>
      </c>
      <c r="G625" s="25">
        <v>5749.9</v>
      </c>
      <c r="I625" s="32">
        <v>11515</v>
      </c>
      <c r="J625" s="32">
        <v>5749.9248500000003</v>
      </c>
      <c r="K625" s="32">
        <v>5749.9248500000003</v>
      </c>
      <c r="L625" s="29">
        <f t="shared" si="292"/>
        <v>0</v>
      </c>
      <c r="M625" s="29">
        <f t="shared" si="290"/>
        <v>2.4850000000697037E-2</v>
      </c>
      <c r="N625" s="29">
        <f t="shared" si="290"/>
        <v>2.4850000000697037E-2</v>
      </c>
      <c r="Q625" s="112" t="s">
        <v>28</v>
      </c>
      <c r="R625" s="110" t="s">
        <v>235</v>
      </c>
      <c r="S625" s="110" t="s">
        <v>373</v>
      </c>
      <c r="T625" s="110" t="s">
        <v>29</v>
      </c>
      <c r="U625" s="111">
        <v>11515</v>
      </c>
      <c r="V625" s="111">
        <v>5749.9248500000003</v>
      </c>
      <c r="W625" s="111">
        <v>5749.9248500000003</v>
      </c>
      <c r="X625" s="16" t="b">
        <f t="shared" si="282"/>
        <v>1</v>
      </c>
    </row>
    <row r="626" spans="1:24" s="16" customFormat="1" ht="31.5" hidden="1">
      <c r="A626" s="22" t="s">
        <v>74</v>
      </c>
      <c r="B626" s="23" t="s">
        <v>235</v>
      </c>
      <c r="C626" s="23" t="s">
        <v>239</v>
      </c>
      <c r="D626" s="24" t="s">
        <v>9</v>
      </c>
      <c r="E626" s="25">
        <f>E627+E631</f>
        <v>33980.800000000003</v>
      </c>
      <c r="F626" s="25">
        <f t="shared" ref="F626:G626" si="301">F627+F631</f>
        <v>33202.199999999997</v>
      </c>
      <c r="G626" s="25">
        <f t="shared" si="301"/>
        <v>33202.199999999997</v>
      </c>
      <c r="I626" s="32">
        <v>33980.798629999998</v>
      </c>
      <c r="J626" s="32">
        <v>33202.179210000002</v>
      </c>
      <c r="K626" s="32">
        <v>33202.179210000002</v>
      </c>
      <c r="L626" s="29">
        <f t="shared" si="292"/>
        <v>-1.3700000054086559E-3</v>
      </c>
      <c r="M626" s="29">
        <f t="shared" si="290"/>
        <v>-2.0789999995031394E-2</v>
      </c>
      <c r="N626" s="29">
        <f t="shared" si="290"/>
        <v>-2.0789999995031394E-2</v>
      </c>
      <c r="Q626" s="109" t="s">
        <v>74</v>
      </c>
      <c r="R626" s="110" t="s">
        <v>235</v>
      </c>
      <c r="S626" s="110" t="s">
        <v>239</v>
      </c>
      <c r="T626" s="106" t="s">
        <v>9</v>
      </c>
      <c r="U626" s="111">
        <v>33980.798629999998</v>
      </c>
      <c r="V626" s="111">
        <v>33202.179210000002</v>
      </c>
      <c r="W626" s="111">
        <v>33202.179210000002</v>
      </c>
      <c r="X626" s="16" t="b">
        <f t="shared" si="282"/>
        <v>1</v>
      </c>
    </row>
    <row r="627" spans="1:24" s="16" customFormat="1" ht="47.25" hidden="1">
      <c r="A627" s="22" t="s">
        <v>76</v>
      </c>
      <c r="B627" s="23" t="s">
        <v>235</v>
      </c>
      <c r="C627" s="23" t="s">
        <v>240</v>
      </c>
      <c r="D627" s="24" t="s">
        <v>9</v>
      </c>
      <c r="E627" s="25">
        <f>E628</f>
        <v>33975.800000000003</v>
      </c>
      <c r="F627" s="25">
        <f t="shared" ref="F627:G627" si="302">F628</f>
        <v>33197.199999999997</v>
      </c>
      <c r="G627" s="25">
        <f t="shared" si="302"/>
        <v>33197.199999999997</v>
      </c>
      <c r="I627" s="32">
        <v>33975.798629999998</v>
      </c>
      <c r="J627" s="32">
        <v>33197.179210000002</v>
      </c>
      <c r="K627" s="32">
        <v>33197.179210000002</v>
      </c>
      <c r="L627" s="29">
        <f t="shared" si="292"/>
        <v>-1.3700000054086559E-3</v>
      </c>
      <c r="M627" s="29">
        <f t="shared" si="290"/>
        <v>-2.0789999995031394E-2</v>
      </c>
      <c r="N627" s="29">
        <f t="shared" si="290"/>
        <v>-2.0789999995031394E-2</v>
      </c>
      <c r="Q627" s="109" t="s">
        <v>76</v>
      </c>
      <c r="R627" s="110" t="s">
        <v>235</v>
      </c>
      <c r="S627" s="110" t="s">
        <v>240</v>
      </c>
      <c r="T627" s="106" t="s">
        <v>9</v>
      </c>
      <c r="U627" s="111">
        <v>33975.798629999998</v>
      </c>
      <c r="V627" s="111">
        <v>33197.179210000002</v>
      </c>
      <c r="W627" s="111">
        <v>33197.179210000002</v>
      </c>
      <c r="X627" s="16" t="b">
        <f t="shared" si="282"/>
        <v>1</v>
      </c>
    </row>
    <row r="628" spans="1:24" s="16" customFormat="1" ht="31.5" hidden="1">
      <c r="A628" s="31" t="s">
        <v>25</v>
      </c>
      <c r="B628" s="23" t="s">
        <v>235</v>
      </c>
      <c r="C628" s="23" t="s">
        <v>423</v>
      </c>
      <c r="D628" s="24" t="s">
        <v>9</v>
      </c>
      <c r="E628" s="25">
        <f>E629+E630</f>
        <v>33975.800000000003</v>
      </c>
      <c r="F628" s="25">
        <f t="shared" ref="F628:G628" si="303">F629+F630</f>
        <v>33197.199999999997</v>
      </c>
      <c r="G628" s="25">
        <f t="shared" si="303"/>
        <v>33197.199999999997</v>
      </c>
      <c r="I628" s="32">
        <v>33975.798629999998</v>
      </c>
      <c r="J628" s="32">
        <v>33197.179210000002</v>
      </c>
      <c r="K628" s="32">
        <v>33197.179210000002</v>
      </c>
      <c r="L628" s="29">
        <f t="shared" si="292"/>
        <v>-1.3700000054086559E-3</v>
      </c>
      <c r="M628" s="29">
        <f t="shared" si="290"/>
        <v>-2.0789999995031394E-2</v>
      </c>
      <c r="N628" s="29">
        <f t="shared" si="290"/>
        <v>-2.0789999995031394E-2</v>
      </c>
      <c r="Q628" s="112" t="s">
        <v>25</v>
      </c>
      <c r="R628" s="110" t="s">
        <v>235</v>
      </c>
      <c r="S628" s="110" t="s">
        <v>423</v>
      </c>
      <c r="T628" s="106" t="s">
        <v>9</v>
      </c>
      <c r="U628" s="111">
        <v>33975.798629999998</v>
      </c>
      <c r="V628" s="111">
        <v>33197.179210000002</v>
      </c>
      <c r="W628" s="111">
        <v>33197.179210000002</v>
      </c>
      <c r="X628" s="16" t="b">
        <f t="shared" si="282"/>
        <v>1</v>
      </c>
    </row>
    <row r="629" spans="1:24" s="16" customFormat="1" ht="78.75" hidden="1">
      <c r="A629" s="31" t="s">
        <v>26</v>
      </c>
      <c r="B629" s="23" t="s">
        <v>235</v>
      </c>
      <c r="C629" s="23" t="s">
        <v>423</v>
      </c>
      <c r="D629" s="23" t="s">
        <v>27</v>
      </c>
      <c r="E629" s="25">
        <v>32048.799999999999</v>
      </c>
      <c r="F629" s="25">
        <v>31780.2</v>
      </c>
      <c r="G629" s="25">
        <v>31780.2</v>
      </c>
      <c r="I629" s="32">
        <v>32048.798630000001</v>
      </c>
      <c r="J629" s="32">
        <v>31780.179209999998</v>
      </c>
      <c r="K629" s="32">
        <v>31780.179209999998</v>
      </c>
      <c r="L629" s="29">
        <f t="shared" si="292"/>
        <v>-1.3699999981326982E-3</v>
      </c>
      <c r="M629" s="29">
        <f t="shared" si="290"/>
        <v>-2.0790000002307352E-2</v>
      </c>
      <c r="N629" s="29">
        <f t="shared" si="290"/>
        <v>-2.0790000002307352E-2</v>
      </c>
      <c r="Q629" s="112" t="s">
        <v>26</v>
      </c>
      <c r="R629" s="110" t="s">
        <v>235</v>
      </c>
      <c r="S629" s="110" t="s">
        <v>423</v>
      </c>
      <c r="T629" s="110" t="s">
        <v>27</v>
      </c>
      <c r="U629" s="111">
        <v>32048.798630000001</v>
      </c>
      <c r="V629" s="111">
        <v>31780.179209999998</v>
      </c>
      <c r="W629" s="111">
        <v>31780.179209999998</v>
      </c>
      <c r="X629" s="16" t="b">
        <f t="shared" si="282"/>
        <v>1</v>
      </c>
    </row>
    <row r="630" spans="1:24" s="16" customFormat="1" ht="31.5" hidden="1">
      <c r="A630" s="31" t="s">
        <v>28</v>
      </c>
      <c r="B630" s="23" t="s">
        <v>235</v>
      </c>
      <c r="C630" s="23" t="s">
        <v>423</v>
      </c>
      <c r="D630" s="23" t="s">
        <v>29</v>
      </c>
      <c r="E630" s="25">
        <v>1927</v>
      </c>
      <c r="F630" s="25">
        <v>1417</v>
      </c>
      <c r="G630" s="25">
        <v>1417</v>
      </c>
      <c r="I630" s="32">
        <v>1927</v>
      </c>
      <c r="J630" s="32">
        <v>1417</v>
      </c>
      <c r="K630" s="32">
        <v>1417</v>
      </c>
      <c r="L630" s="29">
        <f t="shared" si="292"/>
        <v>0</v>
      </c>
      <c r="M630" s="29">
        <f t="shared" si="290"/>
        <v>0</v>
      </c>
      <c r="N630" s="29">
        <f t="shared" si="290"/>
        <v>0</v>
      </c>
      <c r="Q630" s="112" t="s">
        <v>28</v>
      </c>
      <c r="R630" s="110" t="s">
        <v>235</v>
      </c>
      <c r="S630" s="110" t="s">
        <v>423</v>
      </c>
      <c r="T630" s="110" t="s">
        <v>29</v>
      </c>
      <c r="U630" s="111">
        <v>1927</v>
      </c>
      <c r="V630" s="111">
        <v>1417</v>
      </c>
      <c r="W630" s="111">
        <v>1417</v>
      </c>
      <c r="X630" s="16" t="b">
        <f t="shared" si="282"/>
        <v>1</v>
      </c>
    </row>
    <row r="631" spans="1:24" s="16" customFormat="1" ht="31.5" hidden="1">
      <c r="A631" s="22" t="s">
        <v>172</v>
      </c>
      <c r="B631" s="23" t="s">
        <v>235</v>
      </c>
      <c r="C631" s="23" t="s">
        <v>241</v>
      </c>
      <c r="D631" s="24" t="s">
        <v>9</v>
      </c>
      <c r="E631" s="25">
        <f>E632</f>
        <v>5</v>
      </c>
      <c r="F631" s="25">
        <f t="shared" ref="F631:G632" si="304">F632</f>
        <v>5</v>
      </c>
      <c r="G631" s="25">
        <f t="shared" si="304"/>
        <v>5</v>
      </c>
      <c r="I631" s="32">
        <v>5</v>
      </c>
      <c r="J631" s="32">
        <v>5</v>
      </c>
      <c r="K631" s="32">
        <v>5</v>
      </c>
      <c r="L631" s="29">
        <f t="shared" si="292"/>
        <v>0</v>
      </c>
      <c r="M631" s="29">
        <f t="shared" si="290"/>
        <v>0</v>
      </c>
      <c r="N631" s="29">
        <f t="shared" si="290"/>
        <v>0</v>
      </c>
      <c r="Q631" s="109" t="s">
        <v>172</v>
      </c>
      <c r="R631" s="110" t="s">
        <v>235</v>
      </c>
      <c r="S631" s="110" t="s">
        <v>241</v>
      </c>
      <c r="T631" s="106" t="s">
        <v>9</v>
      </c>
      <c r="U631" s="111">
        <v>5</v>
      </c>
      <c r="V631" s="111">
        <v>5</v>
      </c>
      <c r="W631" s="111">
        <v>5</v>
      </c>
      <c r="X631" s="16" t="b">
        <f t="shared" si="282"/>
        <v>1</v>
      </c>
    </row>
    <row r="632" spans="1:24" s="16" customFormat="1" ht="31.5" hidden="1">
      <c r="A632" s="31" t="s">
        <v>31</v>
      </c>
      <c r="B632" s="23" t="s">
        <v>235</v>
      </c>
      <c r="C632" s="23" t="s">
        <v>424</v>
      </c>
      <c r="D632" s="24" t="s">
        <v>9</v>
      </c>
      <c r="E632" s="25">
        <f>E633</f>
        <v>5</v>
      </c>
      <c r="F632" s="25">
        <f t="shared" si="304"/>
        <v>5</v>
      </c>
      <c r="G632" s="25">
        <f t="shared" si="304"/>
        <v>5</v>
      </c>
      <c r="I632" s="32">
        <v>5</v>
      </c>
      <c r="J632" s="32">
        <v>5</v>
      </c>
      <c r="K632" s="32">
        <v>5</v>
      </c>
      <c r="L632" s="29">
        <f t="shared" si="292"/>
        <v>0</v>
      </c>
      <c r="M632" s="29">
        <f t="shared" si="290"/>
        <v>0</v>
      </c>
      <c r="N632" s="29">
        <f t="shared" si="290"/>
        <v>0</v>
      </c>
      <c r="Q632" s="112" t="s">
        <v>31</v>
      </c>
      <c r="R632" s="110" t="s">
        <v>235</v>
      </c>
      <c r="S632" s="110" t="s">
        <v>424</v>
      </c>
      <c r="T632" s="106" t="s">
        <v>9</v>
      </c>
      <c r="U632" s="111">
        <v>5</v>
      </c>
      <c r="V632" s="111">
        <v>5</v>
      </c>
      <c r="W632" s="111">
        <v>5</v>
      </c>
      <c r="X632" s="16" t="b">
        <f t="shared" si="282"/>
        <v>1</v>
      </c>
    </row>
    <row r="633" spans="1:24" s="16" customFormat="1" ht="22.5" hidden="1">
      <c r="A633" s="31" t="s">
        <v>32</v>
      </c>
      <c r="B633" s="23" t="s">
        <v>235</v>
      </c>
      <c r="C633" s="23" t="s">
        <v>424</v>
      </c>
      <c r="D633" s="23" t="s">
        <v>33</v>
      </c>
      <c r="E633" s="25">
        <v>5</v>
      </c>
      <c r="F633" s="25">
        <v>5</v>
      </c>
      <c r="G633" s="25">
        <v>5</v>
      </c>
      <c r="I633" s="32">
        <v>5</v>
      </c>
      <c r="J633" s="32">
        <v>5</v>
      </c>
      <c r="K633" s="32">
        <v>5</v>
      </c>
      <c r="L633" s="29">
        <f t="shared" si="292"/>
        <v>0</v>
      </c>
      <c r="M633" s="29">
        <f t="shared" si="290"/>
        <v>0</v>
      </c>
      <c r="N633" s="29">
        <f t="shared" si="290"/>
        <v>0</v>
      </c>
      <c r="Q633" s="112" t="s">
        <v>32</v>
      </c>
      <c r="R633" s="110" t="s">
        <v>235</v>
      </c>
      <c r="S633" s="110" t="s">
        <v>424</v>
      </c>
      <c r="T633" s="110" t="s">
        <v>33</v>
      </c>
      <c r="U633" s="111">
        <v>5</v>
      </c>
      <c r="V633" s="111">
        <v>5</v>
      </c>
      <c r="W633" s="111">
        <v>5</v>
      </c>
      <c r="X633" s="16" t="b">
        <f t="shared" si="282"/>
        <v>1</v>
      </c>
    </row>
    <row r="634" spans="1:24" s="16" customFormat="1" ht="31.5" hidden="1">
      <c r="A634" s="22" t="s">
        <v>454</v>
      </c>
      <c r="B634" s="23" t="s">
        <v>235</v>
      </c>
      <c r="C634" s="23" t="s">
        <v>15</v>
      </c>
      <c r="D634" s="24" t="s">
        <v>9</v>
      </c>
      <c r="E634" s="25">
        <f>E635</f>
        <v>34606.100000000006</v>
      </c>
      <c r="F634" s="25">
        <f t="shared" ref="F634:G634" si="305">F635</f>
        <v>42905.4</v>
      </c>
      <c r="G634" s="25">
        <f t="shared" si="305"/>
        <v>42905.4</v>
      </c>
      <c r="I634" s="32">
        <v>34606.099119999999</v>
      </c>
      <c r="J634" s="32">
        <v>42905.349600000001</v>
      </c>
      <c r="K634" s="32">
        <v>42905.349600000001</v>
      </c>
      <c r="L634" s="29">
        <f t="shared" si="292"/>
        <v>-8.800000068731606E-4</v>
      </c>
      <c r="M634" s="29">
        <f t="shared" si="290"/>
        <v>-5.0400000000081491E-2</v>
      </c>
      <c r="N634" s="29">
        <f t="shared" si="290"/>
        <v>-5.0400000000081491E-2</v>
      </c>
      <c r="Q634" s="109" t="s">
        <v>454</v>
      </c>
      <c r="R634" s="110" t="s">
        <v>235</v>
      </c>
      <c r="S634" s="110" t="s">
        <v>15</v>
      </c>
      <c r="T634" s="106" t="s">
        <v>9</v>
      </c>
      <c r="U634" s="111">
        <v>34606.099119999999</v>
      </c>
      <c r="V634" s="111">
        <v>42905.349600000001</v>
      </c>
      <c r="W634" s="111">
        <v>42905.349600000001</v>
      </c>
      <c r="X634" s="16" t="b">
        <f t="shared" si="282"/>
        <v>1</v>
      </c>
    </row>
    <row r="635" spans="1:24" s="16" customFormat="1" ht="31.5" hidden="1">
      <c r="A635" s="22" t="s">
        <v>79</v>
      </c>
      <c r="B635" s="23" t="s">
        <v>235</v>
      </c>
      <c r="C635" s="23" t="s">
        <v>80</v>
      </c>
      <c r="D635" s="24" t="s">
        <v>9</v>
      </c>
      <c r="E635" s="25">
        <f>E636+E639+E642</f>
        <v>34606.100000000006</v>
      </c>
      <c r="F635" s="25">
        <f t="shared" ref="F635:G635" si="306">F636+F639+F642</f>
        <v>42905.4</v>
      </c>
      <c r="G635" s="25">
        <f t="shared" si="306"/>
        <v>42905.4</v>
      </c>
      <c r="I635" s="32">
        <v>34606.099119999999</v>
      </c>
      <c r="J635" s="32">
        <v>42905.349600000001</v>
      </c>
      <c r="K635" s="32">
        <v>42905.349600000001</v>
      </c>
      <c r="L635" s="29">
        <f t="shared" si="292"/>
        <v>-8.800000068731606E-4</v>
      </c>
      <c r="M635" s="29">
        <f t="shared" si="290"/>
        <v>-5.0400000000081491E-2</v>
      </c>
      <c r="N635" s="29">
        <f t="shared" si="290"/>
        <v>-5.0400000000081491E-2</v>
      </c>
      <c r="Q635" s="109" t="s">
        <v>79</v>
      </c>
      <c r="R635" s="110" t="s">
        <v>235</v>
      </c>
      <c r="S635" s="110" t="s">
        <v>80</v>
      </c>
      <c r="T635" s="106" t="s">
        <v>9</v>
      </c>
      <c r="U635" s="111">
        <v>34606.099119999999</v>
      </c>
      <c r="V635" s="111">
        <v>42905.349600000001</v>
      </c>
      <c r="W635" s="111">
        <v>42905.349600000001</v>
      </c>
      <c r="X635" s="16" t="b">
        <f t="shared" si="282"/>
        <v>1</v>
      </c>
    </row>
    <row r="636" spans="1:24" s="16" customFormat="1" ht="63" hidden="1">
      <c r="A636" s="22" t="s">
        <v>159</v>
      </c>
      <c r="B636" s="23" t="s">
        <v>235</v>
      </c>
      <c r="C636" s="23" t="s">
        <v>459</v>
      </c>
      <c r="D636" s="24" t="s">
        <v>9</v>
      </c>
      <c r="E636" s="25">
        <f>E637</f>
        <v>24155.4</v>
      </c>
      <c r="F636" s="25">
        <f t="shared" ref="F636:G637" si="307">F637</f>
        <v>24155.4</v>
      </c>
      <c r="G636" s="25">
        <f t="shared" si="307"/>
        <v>24155.4</v>
      </c>
      <c r="I636" s="32">
        <v>24155.349600000001</v>
      </c>
      <c r="J636" s="32">
        <v>24155.349600000001</v>
      </c>
      <c r="K636" s="32">
        <v>24155.349600000001</v>
      </c>
      <c r="L636" s="29">
        <f t="shared" si="292"/>
        <v>-5.0400000000081491E-2</v>
      </c>
      <c r="M636" s="29">
        <f t="shared" si="290"/>
        <v>-5.0400000000081491E-2</v>
      </c>
      <c r="N636" s="29">
        <f t="shared" si="290"/>
        <v>-5.0400000000081491E-2</v>
      </c>
      <c r="Q636" s="109" t="s">
        <v>159</v>
      </c>
      <c r="R636" s="110" t="s">
        <v>235</v>
      </c>
      <c r="S636" s="110" t="s">
        <v>459</v>
      </c>
      <c r="T636" s="106" t="s">
        <v>9</v>
      </c>
      <c r="U636" s="111">
        <v>24155.349600000001</v>
      </c>
      <c r="V636" s="111">
        <v>24155.349600000001</v>
      </c>
      <c r="W636" s="111">
        <v>24155.349600000001</v>
      </c>
      <c r="X636" s="16" t="b">
        <f t="shared" si="282"/>
        <v>1</v>
      </c>
    </row>
    <row r="637" spans="1:24" s="16" customFormat="1" ht="47.25" hidden="1">
      <c r="A637" s="31" t="s">
        <v>160</v>
      </c>
      <c r="B637" s="23" t="s">
        <v>235</v>
      </c>
      <c r="C637" s="23" t="s">
        <v>380</v>
      </c>
      <c r="D637" s="24" t="s">
        <v>9</v>
      </c>
      <c r="E637" s="25">
        <f>E638</f>
        <v>24155.4</v>
      </c>
      <c r="F637" s="25">
        <f t="shared" si="307"/>
        <v>24155.4</v>
      </c>
      <c r="G637" s="25">
        <f t="shared" si="307"/>
        <v>24155.4</v>
      </c>
      <c r="I637" s="32">
        <v>24155.349600000001</v>
      </c>
      <c r="J637" s="32">
        <v>24155.349600000001</v>
      </c>
      <c r="K637" s="32">
        <v>24155.349600000001</v>
      </c>
      <c r="L637" s="29">
        <f t="shared" si="292"/>
        <v>-5.0400000000081491E-2</v>
      </c>
      <c r="M637" s="29">
        <f t="shared" si="290"/>
        <v>-5.0400000000081491E-2</v>
      </c>
      <c r="N637" s="29">
        <f t="shared" si="290"/>
        <v>-5.0400000000081491E-2</v>
      </c>
      <c r="Q637" s="112" t="s">
        <v>160</v>
      </c>
      <c r="R637" s="110" t="s">
        <v>235</v>
      </c>
      <c r="S637" s="110" t="s">
        <v>380</v>
      </c>
      <c r="T637" s="106" t="s">
        <v>9</v>
      </c>
      <c r="U637" s="111">
        <v>24155.349600000001</v>
      </c>
      <c r="V637" s="111">
        <v>24155.349600000001</v>
      </c>
      <c r="W637" s="111">
        <v>24155.349600000001</v>
      </c>
      <c r="X637" s="16" t="b">
        <f t="shared" si="282"/>
        <v>1</v>
      </c>
    </row>
    <row r="638" spans="1:24" s="16" customFormat="1" ht="31.5" hidden="1">
      <c r="A638" s="31" t="s">
        <v>28</v>
      </c>
      <c r="B638" s="23" t="s">
        <v>235</v>
      </c>
      <c r="C638" s="23" t="s">
        <v>380</v>
      </c>
      <c r="D638" s="23" t="s">
        <v>29</v>
      </c>
      <c r="E638" s="25">
        <v>24155.4</v>
      </c>
      <c r="F638" s="25">
        <v>24155.4</v>
      </c>
      <c r="G638" s="25">
        <v>24155.4</v>
      </c>
      <c r="I638" s="32">
        <v>24155.349600000001</v>
      </c>
      <c r="J638" s="32">
        <v>24155.349600000001</v>
      </c>
      <c r="K638" s="32">
        <v>24155.349600000001</v>
      </c>
      <c r="L638" s="29">
        <f t="shared" si="292"/>
        <v>-5.0400000000081491E-2</v>
      </c>
      <c r="M638" s="29">
        <f t="shared" si="290"/>
        <v>-5.0400000000081491E-2</v>
      </c>
      <c r="N638" s="29">
        <f t="shared" si="290"/>
        <v>-5.0400000000081491E-2</v>
      </c>
      <c r="Q638" s="112" t="s">
        <v>28</v>
      </c>
      <c r="R638" s="110" t="s">
        <v>235</v>
      </c>
      <c r="S638" s="110" t="s">
        <v>380</v>
      </c>
      <c r="T638" s="110" t="s">
        <v>29</v>
      </c>
      <c r="U638" s="111">
        <v>24155.349600000001</v>
      </c>
      <c r="V638" s="111">
        <v>24155.349600000001</v>
      </c>
      <c r="W638" s="111">
        <v>24155.349600000001</v>
      </c>
      <c r="X638" s="16" t="b">
        <f t="shared" si="282"/>
        <v>1</v>
      </c>
    </row>
    <row r="639" spans="1:24" s="16" customFormat="1" ht="31.5" hidden="1">
      <c r="A639" s="22" t="s">
        <v>81</v>
      </c>
      <c r="B639" s="23" t="s">
        <v>235</v>
      </c>
      <c r="C639" s="23" t="s">
        <v>455</v>
      </c>
      <c r="D639" s="24" t="s">
        <v>9</v>
      </c>
      <c r="E639" s="25">
        <f>E640</f>
        <v>9750.7000000000007</v>
      </c>
      <c r="F639" s="25">
        <f t="shared" ref="F639:G640" si="308">F640</f>
        <v>18050</v>
      </c>
      <c r="G639" s="25">
        <f t="shared" si="308"/>
        <v>18050</v>
      </c>
      <c r="I639" s="32">
        <v>9750.7495199999994</v>
      </c>
      <c r="J639" s="32">
        <v>18050</v>
      </c>
      <c r="K639" s="32">
        <v>18050</v>
      </c>
      <c r="L639" s="29">
        <f t="shared" si="292"/>
        <v>4.9519999998665298E-2</v>
      </c>
      <c r="M639" s="29">
        <f t="shared" si="290"/>
        <v>0</v>
      </c>
      <c r="N639" s="29">
        <f t="shared" si="290"/>
        <v>0</v>
      </c>
      <c r="Q639" s="109" t="s">
        <v>81</v>
      </c>
      <c r="R639" s="110" t="s">
        <v>235</v>
      </c>
      <c r="S639" s="110" t="s">
        <v>455</v>
      </c>
      <c r="T639" s="106" t="s">
        <v>9</v>
      </c>
      <c r="U639" s="111">
        <v>9750.7495199999994</v>
      </c>
      <c r="V639" s="111">
        <v>18050</v>
      </c>
      <c r="W639" s="111">
        <v>18050</v>
      </c>
      <c r="X639" s="16" t="b">
        <f t="shared" si="282"/>
        <v>1</v>
      </c>
    </row>
    <row r="640" spans="1:24" s="16" customFormat="1" ht="31.5" hidden="1">
      <c r="A640" s="31" t="s">
        <v>82</v>
      </c>
      <c r="B640" s="23" t="s">
        <v>235</v>
      </c>
      <c r="C640" s="23" t="s">
        <v>360</v>
      </c>
      <c r="D640" s="24" t="s">
        <v>9</v>
      </c>
      <c r="E640" s="25">
        <f>E641</f>
        <v>9750.7000000000007</v>
      </c>
      <c r="F640" s="25">
        <f t="shared" si="308"/>
        <v>18050</v>
      </c>
      <c r="G640" s="25">
        <f t="shared" si="308"/>
        <v>18050</v>
      </c>
      <c r="I640" s="32">
        <v>9750.7495199999994</v>
      </c>
      <c r="J640" s="32">
        <v>18050</v>
      </c>
      <c r="K640" s="32">
        <v>18050</v>
      </c>
      <c r="L640" s="29">
        <f t="shared" si="292"/>
        <v>4.9519999998665298E-2</v>
      </c>
      <c r="M640" s="29">
        <f t="shared" si="290"/>
        <v>0</v>
      </c>
      <c r="N640" s="29">
        <f t="shared" si="290"/>
        <v>0</v>
      </c>
      <c r="Q640" s="112" t="s">
        <v>82</v>
      </c>
      <c r="R640" s="110" t="s">
        <v>235</v>
      </c>
      <c r="S640" s="110" t="s">
        <v>360</v>
      </c>
      <c r="T640" s="106" t="s">
        <v>9</v>
      </c>
      <c r="U640" s="111">
        <v>9750.7495199999994</v>
      </c>
      <c r="V640" s="111">
        <v>18050</v>
      </c>
      <c r="W640" s="111">
        <v>18050</v>
      </c>
      <c r="X640" s="16" t="b">
        <f t="shared" si="282"/>
        <v>1</v>
      </c>
    </row>
    <row r="641" spans="1:24" s="16" customFormat="1" ht="31.5" hidden="1">
      <c r="A641" s="31" t="s">
        <v>28</v>
      </c>
      <c r="B641" s="23" t="s">
        <v>235</v>
      </c>
      <c r="C641" s="23" t="s">
        <v>360</v>
      </c>
      <c r="D641" s="23" t="s">
        <v>29</v>
      </c>
      <c r="E641" s="25">
        <v>9750.7000000000007</v>
      </c>
      <c r="F641" s="25">
        <v>18050</v>
      </c>
      <c r="G641" s="25">
        <v>18050</v>
      </c>
      <c r="I641" s="32">
        <v>9750.7495199999994</v>
      </c>
      <c r="J641" s="32">
        <v>18050</v>
      </c>
      <c r="K641" s="32">
        <v>18050</v>
      </c>
      <c r="L641" s="29">
        <f t="shared" si="292"/>
        <v>4.9519999998665298E-2</v>
      </c>
      <c r="M641" s="29">
        <f t="shared" si="290"/>
        <v>0</v>
      </c>
      <c r="N641" s="29">
        <f t="shared" si="290"/>
        <v>0</v>
      </c>
      <c r="Q641" s="112" t="s">
        <v>28</v>
      </c>
      <c r="R641" s="110" t="s">
        <v>235</v>
      </c>
      <c r="S641" s="110" t="s">
        <v>360</v>
      </c>
      <c r="T641" s="110" t="s">
        <v>29</v>
      </c>
      <c r="U641" s="111">
        <v>9750.7495199999994</v>
      </c>
      <c r="V641" s="111">
        <v>18050</v>
      </c>
      <c r="W641" s="111">
        <v>18050</v>
      </c>
      <c r="X641" s="16" t="b">
        <f t="shared" si="282"/>
        <v>1</v>
      </c>
    </row>
    <row r="642" spans="1:24" s="16" customFormat="1" ht="47.25" hidden="1">
      <c r="A642" s="22" t="s">
        <v>460</v>
      </c>
      <c r="B642" s="23" t="s">
        <v>235</v>
      </c>
      <c r="C642" s="23" t="s">
        <v>461</v>
      </c>
      <c r="D642" s="24" t="s">
        <v>9</v>
      </c>
      <c r="E642" s="25">
        <f>E643</f>
        <v>700</v>
      </c>
      <c r="F642" s="25">
        <f t="shared" ref="F642:G643" si="309">F643</f>
        <v>700</v>
      </c>
      <c r="G642" s="25">
        <f t="shared" si="309"/>
        <v>700</v>
      </c>
      <c r="I642" s="32">
        <v>700</v>
      </c>
      <c r="J642" s="32">
        <v>700</v>
      </c>
      <c r="K642" s="32">
        <v>700</v>
      </c>
      <c r="L642" s="29">
        <f t="shared" si="292"/>
        <v>0</v>
      </c>
      <c r="M642" s="29">
        <f t="shared" si="290"/>
        <v>0</v>
      </c>
      <c r="N642" s="29">
        <f t="shared" si="290"/>
        <v>0</v>
      </c>
      <c r="Q642" s="109" t="s">
        <v>460</v>
      </c>
      <c r="R642" s="110" t="s">
        <v>235</v>
      </c>
      <c r="S642" s="110" t="s">
        <v>461</v>
      </c>
      <c r="T642" s="106" t="s">
        <v>9</v>
      </c>
      <c r="U642" s="111">
        <v>700</v>
      </c>
      <c r="V642" s="111">
        <v>700</v>
      </c>
      <c r="W642" s="111">
        <v>700</v>
      </c>
      <c r="X642" s="16" t="b">
        <f t="shared" si="282"/>
        <v>1</v>
      </c>
    </row>
    <row r="643" spans="1:24" s="16" customFormat="1" ht="31.5" hidden="1">
      <c r="A643" s="31" t="s">
        <v>462</v>
      </c>
      <c r="B643" s="23" t="s">
        <v>235</v>
      </c>
      <c r="C643" s="23" t="s">
        <v>381</v>
      </c>
      <c r="D643" s="24" t="s">
        <v>9</v>
      </c>
      <c r="E643" s="25">
        <f>E644</f>
        <v>700</v>
      </c>
      <c r="F643" s="25">
        <f t="shared" si="309"/>
        <v>700</v>
      </c>
      <c r="G643" s="25">
        <f t="shared" si="309"/>
        <v>700</v>
      </c>
      <c r="I643" s="32">
        <v>700</v>
      </c>
      <c r="J643" s="32">
        <v>700</v>
      </c>
      <c r="K643" s="32">
        <v>700</v>
      </c>
      <c r="L643" s="29">
        <f t="shared" si="292"/>
        <v>0</v>
      </c>
      <c r="M643" s="29">
        <f t="shared" si="290"/>
        <v>0</v>
      </c>
      <c r="N643" s="29">
        <f t="shared" si="290"/>
        <v>0</v>
      </c>
      <c r="Q643" s="112" t="s">
        <v>462</v>
      </c>
      <c r="R643" s="110" t="s">
        <v>235</v>
      </c>
      <c r="S643" s="110" t="s">
        <v>381</v>
      </c>
      <c r="T643" s="106" t="s">
        <v>9</v>
      </c>
      <c r="U643" s="111">
        <v>700</v>
      </c>
      <c r="V643" s="111">
        <v>700</v>
      </c>
      <c r="W643" s="111">
        <v>700</v>
      </c>
      <c r="X643" s="16" t="b">
        <f t="shared" si="282"/>
        <v>1</v>
      </c>
    </row>
    <row r="644" spans="1:24" s="16" customFormat="1" ht="31.5" hidden="1">
      <c r="A644" s="31" t="s">
        <v>28</v>
      </c>
      <c r="B644" s="23" t="s">
        <v>235</v>
      </c>
      <c r="C644" s="23" t="s">
        <v>381</v>
      </c>
      <c r="D644" s="23" t="s">
        <v>29</v>
      </c>
      <c r="E644" s="25">
        <v>700</v>
      </c>
      <c r="F644" s="25">
        <v>700</v>
      </c>
      <c r="G644" s="25">
        <v>700</v>
      </c>
      <c r="I644" s="32">
        <v>700</v>
      </c>
      <c r="J644" s="32">
        <v>700</v>
      </c>
      <c r="K644" s="32">
        <v>700</v>
      </c>
      <c r="L644" s="29">
        <f t="shared" si="292"/>
        <v>0</v>
      </c>
      <c r="M644" s="29">
        <f t="shared" si="290"/>
        <v>0</v>
      </c>
      <c r="N644" s="29">
        <f t="shared" si="290"/>
        <v>0</v>
      </c>
      <c r="Q644" s="112" t="s">
        <v>28</v>
      </c>
      <c r="R644" s="110" t="s">
        <v>235</v>
      </c>
      <c r="S644" s="110" t="s">
        <v>381</v>
      </c>
      <c r="T644" s="110" t="s">
        <v>29</v>
      </c>
      <c r="U644" s="111">
        <v>700</v>
      </c>
      <c r="V644" s="111">
        <v>700</v>
      </c>
      <c r="W644" s="111">
        <v>700</v>
      </c>
      <c r="X644" s="16" t="b">
        <f t="shared" si="282"/>
        <v>1</v>
      </c>
    </row>
    <row r="645" spans="1:24" s="16" customFormat="1" ht="31.5" hidden="1">
      <c r="A645" s="22" t="s">
        <v>83</v>
      </c>
      <c r="B645" s="23" t="s">
        <v>235</v>
      </c>
      <c r="C645" s="23" t="s">
        <v>84</v>
      </c>
      <c r="D645" s="24" t="s">
        <v>9</v>
      </c>
      <c r="E645" s="25">
        <f>E646</f>
        <v>810</v>
      </c>
      <c r="F645" s="25">
        <f t="shared" ref="F645:G648" si="310">F646</f>
        <v>0</v>
      </c>
      <c r="G645" s="25">
        <f t="shared" si="310"/>
        <v>0</v>
      </c>
      <c r="I645" s="32">
        <v>810</v>
      </c>
      <c r="J645" s="32">
        <v>0</v>
      </c>
      <c r="K645" s="32">
        <v>0</v>
      </c>
      <c r="L645" s="29">
        <f t="shared" si="292"/>
        <v>0</v>
      </c>
      <c r="M645" s="29">
        <f t="shared" si="290"/>
        <v>0</v>
      </c>
      <c r="N645" s="29">
        <f t="shared" si="290"/>
        <v>0</v>
      </c>
      <c r="Q645" s="109" t="s">
        <v>83</v>
      </c>
      <c r="R645" s="110" t="s">
        <v>235</v>
      </c>
      <c r="S645" s="110" t="s">
        <v>84</v>
      </c>
      <c r="T645" s="106" t="s">
        <v>9</v>
      </c>
      <c r="U645" s="111">
        <v>810</v>
      </c>
      <c r="V645" s="111" t="s">
        <v>9</v>
      </c>
      <c r="W645" s="111" t="s">
        <v>9</v>
      </c>
      <c r="X645" s="16" t="b">
        <f t="shared" si="282"/>
        <v>1</v>
      </c>
    </row>
    <row r="646" spans="1:24" s="16" customFormat="1" ht="31.5" hidden="1">
      <c r="A646" s="22" t="s">
        <v>85</v>
      </c>
      <c r="B646" s="23" t="s">
        <v>235</v>
      </c>
      <c r="C646" s="23" t="s">
        <v>86</v>
      </c>
      <c r="D646" s="24" t="s">
        <v>9</v>
      </c>
      <c r="E646" s="25">
        <f>E647</f>
        <v>810</v>
      </c>
      <c r="F646" s="25">
        <f t="shared" si="310"/>
        <v>0</v>
      </c>
      <c r="G646" s="25">
        <f t="shared" si="310"/>
        <v>0</v>
      </c>
      <c r="I646" s="32">
        <v>810</v>
      </c>
      <c r="J646" s="32">
        <v>0</v>
      </c>
      <c r="K646" s="32">
        <v>0</v>
      </c>
      <c r="L646" s="29">
        <f t="shared" si="292"/>
        <v>0</v>
      </c>
      <c r="M646" s="29">
        <f t="shared" si="290"/>
        <v>0</v>
      </c>
      <c r="N646" s="29">
        <f t="shared" si="290"/>
        <v>0</v>
      </c>
      <c r="Q646" s="109" t="s">
        <v>85</v>
      </c>
      <c r="R646" s="110" t="s">
        <v>235</v>
      </c>
      <c r="S646" s="110" t="s">
        <v>86</v>
      </c>
      <c r="T646" s="106" t="s">
        <v>9</v>
      </c>
      <c r="U646" s="111">
        <v>810</v>
      </c>
      <c r="V646" s="111" t="s">
        <v>9</v>
      </c>
      <c r="W646" s="111" t="s">
        <v>9</v>
      </c>
      <c r="X646" s="16" t="b">
        <f t="shared" si="282"/>
        <v>1</v>
      </c>
    </row>
    <row r="647" spans="1:24" s="16" customFormat="1" ht="47.25" hidden="1">
      <c r="A647" s="22" t="s">
        <v>547</v>
      </c>
      <c r="B647" s="23" t="s">
        <v>235</v>
      </c>
      <c r="C647" s="23" t="s">
        <v>548</v>
      </c>
      <c r="D647" s="24" t="s">
        <v>9</v>
      </c>
      <c r="E647" s="25">
        <f>E648</f>
        <v>810</v>
      </c>
      <c r="F647" s="25">
        <f t="shared" si="310"/>
        <v>0</v>
      </c>
      <c r="G647" s="25">
        <f t="shared" si="310"/>
        <v>0</v>
      </c>
      <c r="I647" s="32">
        <v>810</v>
      </c>
      <c r="J647" s="32">
        <v>0</v>
      </c>
      <c r="K647" s="32">
        <v>0</v>
      </c>
      <c r="L647" s="29">
        <f t="shared" si="292"/>
        <v>0</v>
      </c>
      <c r="M647" s="29">
        <f t="shared" si="290"/>
        <v>0</v>
      </c>
      <c r="N647" s="29">
        <f t="shared" si="290"/>
        <v>0</v>
      </c>
      <c r="Q647" s="109" t="s">
        <v>547</v>
      </c>
      <c r="R647" s="110" t="s">
        <v>235</v>
      </c>
      <c r="S647" s="110" t="s">
        <v>548</v>
      </c>
      <c r="T647" s="106" t="s">
        <v>9</v>
      </c>
      <c r="U647" s="111">
        <v>810</v>
      </c>
      <c r="V647" s="111" t="s">
        <v>9</v>
      </c>
      <c r="W647" s="111" t="s">
        <v>9</v>
      </c>
      <c r="X647" s="16" t="b">
        <f t="shared" si="282"/>
        <v>1</v>
      </c>
    </row>
    <row r="648" spans="1:24" s="16" customFormat="1" ht="47.25" hidden="1">
      <c r="A648" s="31" t="s">
        <v>549</v>
      </c>
      <c r="B648" s="23" t="s">
        <v>235</v>
      </c>
      <c r="C648" s="23" t="s">
        <v>550</v>
      </c>
      <c r="D648" s="24" t="s">
        <v>9</v>
      </c>
      <c r="E648" s="25">
        <f>E649</f>
        <v>810</v>
      </c>
      <c r="F648" s="25">
        <f t="shared" si="310"/>
        <v>0</v>
      </c>
      <c r="G648" s="25">
        <f t="shared" si="310"/>
        <v>0</v>
      </c>
      <c r="I648" s="32">
        <v>810</v>
      </c>
      <c r="J648" s="32">
        <v>0</v>
      </c>
      <c r="K648" s="32">
        <v>0</v>
      </c>
      <c r="L648" s="29">
        <f t="shared" si="292"/>
        <v>0</v>
      </c>
      <c r="M648" s="29">
        <f t="shared" si="290"/>
        <v>0</v>
      </c>
      <c r="N648" s="29">
        <f t="shared" si="290"/>
        <v>0</v>
      </c>
      <c r="Q648" s="112" t="s">
        <v>549</v>
      </c>
      <c r="R648" s="110" t="s">
        <v>235</v>
      </c>
      <c r="S648" s="110" t="s">
        <v>550</v>
      </c>
      <c r="T648" s="106" t="s">
        <v>9</v>
      </c>
      <c r="U648" s="111">
        <v>810</v>
      </c>
      <c r="V648" s="111" t="s">
        <v>9</v>
      </c>
      <c r="W648" s="111" t="s">
        <v>9</v>
      </c>
      <c r="X648" s="16" t="b">
        <f t="shared" si="282"/>
        <v>1</v>
      </c>
    </row>
    <row r="649" spans="1:24" s="16" customFormat="1" ht="31.5" hidden="1">
      <c r="A649" s="31" t="s">
        <v>28</v>
      </c>
      <c r="B649" s="23" t="s">
        <v>235</v>
      </c>
      <c r="C649" s="23" t="s">
        <v>550</v>
      </c>
      <c r="D649" s="23" t="s">
        <v>29</v>
      </c>
      <c r="E649" s="25">
        <v>810</v>
      </c>
      <c r="F649" s="25">
        <v>0</v>
      </c>
      <c r="G649" s="25">
        <v>0</v>
      </c>
      <c r="I649" s="32">
        <v>810</v>
      </c>
      <c r="J649" s="32">
        <v>0</v>
      </c>
      <c r="K649" s="32">
        <v>0</v>
      </c>
      <c r="L649" s="29">
        <f t="shared" si="292"/>
        <v>0</v>
      </c>
      <c r="M649" s="29">
        <f t="shared" si="290"/>
        <v>0</v>
      </c>
      <c r="N649" s="29">
        <f t="shared" si="290"/>
        <v>0</v>
      </c>
      <c r="Q649" s="112" t="s">
        <v>28</v>
      </c>
      <c r="R649" s="110" t="s">
        <v>235</v>
      </c>
      <c r="S649" s="110" t="s">
        <v>550</v>
      </c>
      <c r="T649" s="110" t="s">
        <v>29</v>
      </c>
      <c r="U649" s="111">
        <v>810</v>
      </c>
      <c r="V649" s="111" t="s">
        <v>9</v>
      </c>
      <c r="W649" s="111" t="s">
        <v>9</v>
      </c>
      <c r="X649" s="16" t="b">
        <f t="shared" si="282"/>
        <v>1</v>
      </c>
    </row>
    <row r="650" spans="1:24" s="16" customFormat="1" ht="15.75" hidden="1">
      <c r="A650" s="22" t="s">
        <v>23</v>
      </c>
      <c r="B650" s="23" t="s">
        <v>235</v>
      </c>
      <c r="C650" s="23" t="s">
        <v>11</v>
      </c>
      <c r="D650" s="24" t="s">
        <v>9</v>
      </c>
      <c r="E650" s="25">
        <f>E651+E653+E655+E657</f>
        <v>1040</v>
      </c>
      <c r="F650" s="25">
        <f t="shared" ref="F650:G650" si="311">F651+F653+F655+F657</f>
        <v>1710</v>
      </c>
      <c r="G650" s="25">
        <f t="shared" si="311"/>
        <v>1710</v>
      </c>
      <c r="I650" s="32">
        <v>1040</v>
      </c>
      <c r="J650" s="32">
        <v>1710</v>
      </c>
      <c r="K650" s="32">
        <v>1710</v>
      </c>
      <c r="L650" s="29">
        <f t="shared" si="292"/>
        <v>0</v>
      </c>
      <c r="M650" s="29">
        <f t="shared" si="290"/>
        <v>0</v>
      </c>
      <c r="N650" s="29">
        <f t="shared" si="290"/>
        <v>0</v>
      </c>
      <c r="Q650" s="109" t="s">
        <v>23</v>
      </c>
      <c r="R650" s="110" t="s">
        <v>235</v>
      </c>
      <c r="S650" s="110" t="s">
        <v>11</v>
      </c>
      <c r="T650" s="106" t="s">
        <v>9</v>
      </c>
      <c r="U650" s="111">
        <v>1040</v>
      </c>
      <c r="V650" s="111">
        <v>1710</v>
      </c>
      <c r="W650" s="111">
        <v>1710</v>
      </c>
      <c r="X650" s="16" t="b">
        <f t="shared" ref="X650:X713" si="312">Q650=A650</f>
        <v>1</v>
      </c>
    </row>
    <row r="651" spans="1:24" s="16" customFormat="1" ht="31.5" hidden="1">
      <c r="A651" s="31" t="s">
        <v>345</v>
      </c>
      <c r="B651" s="23" t="s">
        <v>235</v>
      </c>
      <c r="C651" s="23" t="s">
        <v>347</v>
      </c>
      <c r="D651" s="24" t="s">
        <v>9</v>
      </c>
      <c r="E651" s="25">
        <f>E652</f>
        <v>100</v>
      </c>
      <c r="F651" s="25">
        <f t="shared" ref="F651:G651" si="313">F652</f>
        <v>100</v>
      </c>
      <c r="G651" s="25">
        <f t="shared" si="313"/>
        <v>100</v>
      </c>
      <c r="I651" s="32">
        <v>100</v>
      </c>
      <c r="J651" s="32">
        <v>100</v>
      </c>
      <c r="K651" s="32">
        <v>100</v>
      </c>
      <c r="L651" s="29">
        <f t="shared" si="292"/>
        <v>0</v>
      </c>
      <c r="M651" s="29">
        <f t="shared" si="290"/>
        <v>0</v>
      </c>
      <c r="N651" s="29">
        <f t="shared" si="290"/>
        <v>0</v>
      </c>
      <c r="Q651" s="112" t="s">
        <v>345</v>
      </c>
      <c r="R651" s="110" t="s">
        <v>235</v>
      </c>
      <c r="S651" s="110" t="s">
        <v>347</v>
      </c>
      <c r="T651" s="106" t="s">
        <v>9</v>
      </c>
      <c r="U651" s="111">
        <v>100</v>
      </c>
      <c r="V651" s="111">
        <v>100</v>
      </c>
      <c r="W651" s="111">
        <v>100</v>
      </c>
      <c r="X651" s="16" t="b">
        <f t="shared" si="312"/>
        <v>1</v>
      </c>
    </row>
    <row r="652" spans="1:24" s="16" customFormat="1" ht="31.5" hidden="1">
      <c r="A652" s="31" t="s">
        <v>28</v>
      </c>
      <c r="B652" s="23" t="s">
        <v>235</v>
      </c>
      <c r="C652" s="23" t="s">
        <v>347</v>
      </c>
      <c r="D652" s="23" t="s">
        <v>29</v>
      </c>
      <c r="E652" s="25">
        <v>100</v>
      </c>
      <c r="F652" s="25">
        <v>100</v>
      </c>
      <c r="G652" s="25">
        <v>100</v>
      </c>
      <c r="I652" s="32">
        <v>100</v>
      </c>
      <c r="J652" s="32">
        <v>100</v>
      </c>
      <c r="K652" s="32">
        <v>100</v>
      </c>
      <c r="L652" s="29">
        <f t="shared" si="292"/>
        <v>0</v>
      </c>
      <c r="M652" s="29">
        <f t="shared" si="290"/>
        <v>0</v>
      </c>
      <c r="N652" s="29">
        <f t="shared" si="290"/>
        <v>0</v>
      </c>
      <c r="Q652" s="112" t="s">
        <v>28</v>
      </c>
      <c r="R652" s="110" t="s">
        <v>235</v>
      </c>
      <c r="S652" s="110" t="s">
        <v>347</v>
      </c>
      <c r="T652" s="110" t="s">
        <v>29</v>
      </c>
      <c r="U652" s="111">
        <v>100</v>
      </c>
      <c r="V652" s="111">
        <v>100</v>
      </c>
      <c r="W652" s="111">
        <v>100</v>
      </c>
      <c r="X652" s="16" t="b">
        <f t="shared" si="312"/>
        <v>1</v>
      </c>
    </row>
    <row r="653" spans="1:24" s="16" customFormat="1" ht="31.5" hidden="1">
      <c r="A653" s="31" t="s">
        <v>99</v>
      </c>
      <c r="B653" s="23" t="s">
        <v>235</v>
      </c>
      <c r="C653" s="23" t="s">
        <v>368</v>
      </c>
      <c r="D653" s="24" t="s">
        <v>9</v>
      </c>
      <c r="E653" s="25">
        <f>E654</f>
        <v>500</v>
      </c>
      <c r="F653" s="25">
        <f t="shared" ref="F653:G653" si="314">F654</f>
        <v>1000</v>
      </c>
      <c r="G653" s="25">
        <f t="shared" si="314"/>
        <v>1000</v>
      </c>
      <c r="I653" s="32">
        <v>500</v>
      </c>
      <c r="J653" s="32">
        <v>1000</v>
      </c>
      <c r="K653" s="32">
        <v>1000</v>
      </c>
      <c r="L653" s="29">
        <f t="shared" si="292"/>
        <v>0</v>
      </c>
      <c r="M653" s="29">
        <f t="shared" si="290"/>
        <v>0</v>
      </c>
      <c r="N653" s="29">
        <f t="shared" si="290"/>
        <v>0</v>
      </c>
      <c r="Q653" s="112" t="s">
        <v>99</v>
      </c>
      <c r="R653" s="110" t="s">
        <v>235</v>
      </c>
      <c r="S653" s="110" t="s">
        <v>368</v>
      </c>
      <c r="T653" s="106" t="s">
        <v>9</v>
      </c>
      <c r="U653" s="111">
        <v>500</v>
      </c>
      <c r="V653" s="111">
        <v>1000</v>
      </c>
      <c r="W653" s="111">
        <v>1000</v>
      </c>
      <c r="X653" s="16" t="b">
        <f t="shared" si="312"/>
        <v>1</v>
      </c>
    </row>
    <row r="654" spans="1:24" s="16" customFormat="1" ht="15.75" hidden="1">
      <c r="A654" s="31" t="s">
        <v>32</v>
      </c>
      <c r="B654" s="23" t="s">
        <v>235</v>
      </c>
      <c r="C654" s="23" t="s">
        <v>368</v>
      </c>
      <c r="D654" s="23" t="s">
        <v>33</v>
      </c>
      <c r="E654" s="25">
        <v>500</v>
      </c>
      <c r="F654" s="25">
        <v>1000</v>
      </c>
      <c r="G654" s="25">
        <v>1000</v>
      </c>
      <c r="I654" s="32">
        <v>500</v>
      </c>
      <c r="J654" s="32">
        <v>1000</v>
      </c>
      <c r="K654" s="32">
        <v>1000</v>
      </c>
      <c r="L654" s="29">
        <f t="shared" si="292"/>
        <v>0</v>
      </c>
      <c r="M654" s="29">
        <f t="shared" si="290"/>
        <v>0</v>
      </c>
      <c r="N654" s="29">
        <f t="shared" si="290"/>
        <v>0</v>
      </c>
      <c r="Q654" s="112" t="s">
        <v>32</v>
      </c>
      <c r="R654" s="110" t="s">
        <v>235</v>
      </c>
      <c r="S654" s="110" t="s">
        <v>368</v>
      </c>
      <c r="T654" s="110" t="s">
        <v>33</v>
      </c>
      <c r="U654" s="111">
        <v>500</v>
      </c>
      <c r="V654" s="111">
        <v>1000</v>
      </c>
      <c r="W654" s="111">
        <v>1000</v>
      </c>
      <c r="X654" s="16" t="b">
        <f t="shared" si="312"/>
        <v>1</v>
      </c>
    </row>
    <row r="655" spans="1:24" s="16" customFormat="1" ht="31.5" hidden="1">
      <c r="A655" s="31" t="s">
        <v>167</v>
      </c>
      <c r="B655" s="23" t="s">
        <v>235</v>
      </c>
      <c r="C655" s="23" t="s">
        <v>168</v>
      </c>
      <c r="D655" s="24" t="s">
        <v>9</v>
      </c>
      <c r="E655" s="25">
        <f>E656</f>
        <v>200</v>
      </c>
      <c r="F655" s="25">
        <f t="shared" ref="F655:G655" si="315">F656</f>
        <v>300</v>
      </c>
      <c r="G655" s="25">
        <f t="shared" si="315"/>
        <v>300</v>
      </c>
      <c r="I655" s="32">
        <v>200</v>
      </c>
      <c r="J655" s="32">
        <v>300</v>
      </c>
      <c r="K655" s="32">
        <v>300</v>
      </c>
      <c r="L655" s="29">
        <f t="shared" si="292"/>
        <v>0</v>
      </c>
      <c r="M655" s="29">
        <f t="shared" si="290"/>
        <v>0</v>
      </c>
      <c r="N655" s="29">
        <f t="shared" si="290"/>
        <v>0</v>
      </c>
      <c r="Q655" s="112" t="s">
        <v>167</v>
      </c>
      <c r="R655" s="110" t="s">
        <v>235</v>
      </c>
      <c r="S655" s="110" t="s">
        <v>168</v>
      </c>
      <c r="T655" s="106" t="s">
        <v>9</v>
      </c>
      <c r="U655" s="111">
        <v>200</v>
      </c>
      <c r="V655" s="111">
        <v>300</v>
      </c>
      <c r="W655" s="111">
        <v>300</v>
      </c>
      <c r="X655" s="16" t="b">
        <f t="shared" si="312"/>
        <v>1</v>
      </c>
    </row>
    <row r="656" spans="1:24" s="16" customFormat="1" ht="31.5" hidden="1">
      <c r="A656" s="31" t="s">
        <v>28</v>
      </c>
      <c r="B656" s="23" t="s">
        <v>235</v>
      </c>
      <c r="C656" s="23" t="s">
        <v>168</v>
      </c>
      <c r="D656" s="23" t="s">
        <v>29</v>
      </c>
      <c r="E656" s="25">
        <v>200</v>
      </c>
      <c r="F656" s="25">
        <v>300</v>
      </c>
      <c r="G656" s="25">
        <v>300</v>
      </c>
      <c r="I656" s="32">
        <v>200</v>
      </c>
      <c r="J656" s="32">
        <v>300</v>
      </c>
      <c r="K656" s="32">
        <v>300</v>
      </c>
      <c r="L656" s="29">
        <f t="shared" si="292"/>
        <v>0</v>
      </c>
      <c r="M656" s="29">
        <f t="shared" si="290"/>
        <v>0</v>
      </c>
      <c r="N656" s="29">
        <f t="shared" si="290"/>
        <v>0</v>
      </c>
      <c r="Q656" s="112" t="s">
        <v>28</v>
      </c>
      <c r="R656" s="110" t="s">
        <v>235</v>
      </c>
      <c r="S656" s="110" t="s">
        <v>168</v>
      </c>
      <c r="T656" s="110" t="s">
        <v>29</v>
      </c>
      <c r="U656" s="111">
        <v>200</v>
      </c>
      <c r="V656" s="111">
        <v>300</v>
      </c>
      <c r="W656" s="111">
        <v>300</v>
      </c>
      <c r="X656" s="16" t="b">
        <f t="shared" si="312"/>
        <v>1</v>
      </c>
    </row>
    <row r="657" spans="1:24" s="16" customFormat="1" ht="31.5" hidden="1">
      <c r="A657" s="22" t="s">
        <v>31</v>
      </c>
      <c r="B657" s="23" t="s">
        <v>235</v>
      </c>
      <c r="C657" s="23" t="s">
        <v>30</v>
      </c>
      <c r="D657" s="24" t="s">
        <v>9</v>
      </c>
      <c r="E657" s="25">
        <f>E658+E659</f>
        <v>240</v>
      </c>
      <c r="F657" s="25">
        <f t="shared" ref="F657:G657" si="316">F658+F659</f>
        <v>310</v>
      </c>
      <c r="G657" s="25">
        <f t="shared" si="316"/>
        <v>310</v>
      </c>
      <c r="I657" s="32">
        <v>240</v>
      </c>
      <c r="J657" s="32">
        <v>310</v>
      </c>
      <c r="K657" s="32">
        <v>310</v>
      </c>
      <c r="L657" s="29">
        <f t="shared" si="292"/>
        <v>0</v>
      </c>
      <c r="M657" s="29">
        <f t="shared" si="290"/>
        <v>0</v>
      </c>
      <c r="N657" s="29">
        <f t="shared" si="290"/>
        <v>0</v>
      </c>
      <c r="Q657" s="109" t="s">
        <v>31</v>
      </c>
      <c r="R657" s="110" t="s">
        <v>235</v>
      </c>
      <c r="S657" s="110" t="s">
        <v>30</v>
      </c>
      <c r="T657" s="106" t="s">
        <v>9</v>
      </c>
      <c r="U657" s="111">
        <v>240</v>
      </c>
      <c r="V657" s="111">
        <v>310</v>
      </c>
      <c r="W657" s="111">
        <v>310</v>
      </c>
      <c r="X657" s="16" t="b">
        <f t="shared" si="312"/>
        <v>1</v>
      </c>
    </row>
    <row r="658" spans="1:24" s="16" customFormat="1" ht="31.5" hidden="1">
      <c r="A658" s="31" t="s">
        <v>28</v>
      </c>
      <c r="B658" s="23" t="s">
        <v>235</v>
      </c>
      <c r="C658" s="23" t="s">
        <v>30</v>
      </c>
      <c r="D658" s="23" t="s">
        <v>29</v>
      </c>
      <c r="E658" s="25">
        <v>10</v>
      </c>
      <c r="F658" s="25">
        <v>10</v>
      </c>
      <c r="G658" s="25">
        <v>10</v>
      </c>
      <c r="I658" s="32">
        <v>10</v>
      </c>
      <c r="J658" s="32">
        <v>10</v>
      </c>
      <c r="K658" s="32">
        <v>10</v>
      </c>
      <c r="L658" s="29">
        <f t="shared" si="292"/>
        <v>0</v>
      </c>
      <c r="M658" s="29">
        <f t="shared" si="290"/>
        <v>0</v>
      </c>
      <c r="N658" s="29">
        <f t="shared" si="290"/>
        <v>0</v>
      </c>
      <c r="Q658" s="112" t="s">
        <v>28</v>
      </c>
      <c r="R658" s="110" t="s">
        <v>235</v>
      </c>
      <c r="S658" s="110" t="s">
        <v>30</v>
      </c>
      <c r="T658" s="110" t="s">
        <v>29</v>
      </c>
      <c r="U658" s="111">
        <v>10</v>
      </c>
      <c r="V658" s="111">
        <v>10</v>
      </c>
      <c r="W658" s="111">
        <v>10</v>
      </c>
      <c r="X658" s="16" t="b">
        <f t="shared" si="312"/>
        <v>1</v>
      </c>
    </row>
    <row r="659" spans="1:24" s="16" customFormat="1" ht="15.75" hidden="1">
      <c r="A659" s="31" t="s">
        <v>32</v>
      </c>
      <c r="B659" s="23" t="s">
        <v>235</v>
      </c>
      <c r="C659" s="23" t="s">
        <v>30</v>
      </c>
      <c r="D659" s="23" t="s">
        <v>33</v>
      </c>
      <c r="E659" s="25">
        <v>230</v>
      </c>
      <c r="F659" s="25">
        <v>300</v>
      </c>
      <c r="G659" s="25">
        <v>300</v>
      </c>
      <c r="I659" s="32">
        <v>230</v>
      </c>
      <c r="J659" s="32">
        <v>300</v>
      </c>
      <c r="K659" s="32">
        <v>300</v>
      </c>
      <c r="L659" s="29">
        <f t="shared" si="292"/>
        <v>0</v>
      </c>
      <c r="M659" s="29">
        <f t="shared" si="290"/>
        <v>0</v>
      </c>
      <c r="N659" s="29">
        <f t="shared" si="290"/>
        <v>0</v>
      </c>
      <c r="Q659" s="112" t="s">
        <v>32</v>
      </c>
      <c r="R659" s="110" t="s">
        <v>235</v>
      </c>
      <c r="S659" s="110" t="s">
        <v>30</v>
      </c>
      <c r="T659" s="110" t="s">
        <v>33</v>
      </c>
      <c r="U659" s="111">
        <v>230</v>
      </c>
      <c r="V659" s="111">
        <v>300</v>
      </c>
      <c r="W659" s="111">
        <v>300</v>
      </c>
      <c r="X659" s="16" t="b">
        <f t="shared" si="312"/>
        <v>1</v>
      </c>
    </row>
    <row r="660" spans="1:24" s="16" customFormat="1" ht="31.5">
      <c r="A660" s="26" t="s">
        <v>242</v>
      </c>
      <c r="B660" s="24" t="s">
        <v>243</v>
      </c>
      <c r="C660" s="27" t="s">
        <v>9</v>
      </c>
      <c r="D660" s="27" t="s">
        <v>9</v>
      </c>
      <c r="E660" s="15">
        <f>E661+E685</f>
        <v>298129.19999999995</v>
      </c>
      <c r="F660" s="15">
        <f t="shared" ref="F660:G660" si="317">F661+F685</f>
        <v>298660.40000000002</v>
      </c>
      <c r="G660" s="15">
        <f t="shared" si="317"/>
        <v>304129.90000000002</v>
      </c>
      <c r="I660" s="28">
        <v>298129.22024</v>
      </c>
      <c r="J660" s="28">
        <v>298660.41498</v>
      </c>
      <c r="K660" s="28">
        <v>304129.90497999999</v>
      </c>
      <c r="L660" s="29">
        <f t="shared" si="292"/>
        <v>2.0240000041667372E-2</v>
      </c>
      <c r="M660" s="29">
        <f t="shared" si="290"/>
        <v>1.4979999978095293E-2</v>
      </c>
      <c r="N660" s="29">
        <f t="shared" si="290"/>
        <v>4.9799999687820673E-3</v>
      </c>
      <c r="Q660" s="105" t="s">
        <v>242</v>
      </c>
      <c r="R660" s="106" t="s">
        <v>243</v>
      </c>
      <c r="S660" s="107" t="s">
        <v>9</v>
      </c>
      <c r="T660" s="107" t="s">
        <v>9</v>
      </c>
      <c r="U660" s="108">
        <v>298129.22024</v>
      </c>
      <c r="V660" s="108">
        <v>298660.41498</v>
      </c>
      <c r="W660" s="108">
        <v>304129.90497999999</v>
      </c>
      <c r="X660" s="16" t="b">
        <f t="shared" si="312"/>
        <v>1</v>
      </c>
    </row>
    <row r="661" spans="1:24" s="16" customFormat="1" ht="31.5" hidden="1">
      <c r="A661" s="22" t="s">
        <v>43</v>
      </c>
      <c r="B661" s="23" t="s">
        <v>243</v>
      </c>
      <c r="C661" s="23" t="s">
        <v>10</v>
      </c>
      <c r="D661" s="24" t="s">
        <v>9</v>
      </c>
      <c r="E661" s="25">
        <f>E662+E666+E680</f>
        <v>298117.19999999995</v>
      </c>
      <c r="F661" s="25">
        <f t="shared" ref="F661:G661" si="318">F662+F666+F680</f>
        <v>298648.40000000002</v>
      </c>
      <c r="G661" s="25">
        <f t="shared" si="318"/>
        <v>304117.90000000002</v>
      </c>
      <c r="I661" s="32">
        <v>298117.22024</v>
      </c>
      <c r="J661" s="32">
        <v>298648.41498</v>
      </c>
      <c r="K661" s="32">
        <v>304117.90497999999</v>
      </c>
      <c r="L661" s="29">
        <f t="shared" si="292"/>
        <v>2.0240000041667372E-2</v>
      </c>
      <c r="M661" s="29">
        <f t="shared" si="290"/>
        <v>1.4979999978095293E-2</v>
      </c>
      <c r="N661" s="29">
        <f t="shared" si="290"/>
        <v>4.9799999687820673E-3</v>
      </c>
      <c r="Q661" s="109" t="s">
        <v>43</v>
      </c>
      <c r="R661" s="110" t="s">
        <v>243</v>
      </c>
      <c r="S661" s="110" t="s">
        <v>10</v>
      </c>
      <c r="T661" s="106" t="s">
        <v>9</v>
      </c>
      <c r="U661" s="111">
        <v>298117.22024</v>
      </c>
      <c r="V661" s="111">
        <v>298648.41498</v>
      </c>
      <c r="W661" s="111">
        <v>304117.90497999999</v>
      </c>
      <c r="X661" s="16" t="b">
        <f t="shared" si="312"/>
        <v>1</v>
      </c>
    </row>
    <row r="662" spans="1:24" s="16" customFormat="1" ht="31.5" hidden="1">
      <c r="A662" s="22" t="s">
        <v>44</v>
      </c>
      <c r="B662" s="23" t="s">
        <v>243</v>
      </c>
      <c r="C662" s="23" t="s">
        <v>45</v>
      </c>
      <c r="D662" s="24" t="s">
        <v>9</v>
      </c>
      <c r="E662" s="25">
        <f>E663</f>
        <v>1370</v>
      </c>
      <c r="F662" s="25">
        <f t="shared" ref="F662:G664" si="319">F663</f>
        <v>477.4</v>
      </c>
      <c r="G662" s="25">
        <f t="shared" si="319"/>
        <v>477.4</v>
      </c>
      <c r="I662" s="32">
        <v>1370</v>
      </c>
      <c r="J662" s="32">
        <v>477.4</v>
      </c>
      <c r="K662" s="32">
        <v>477.4</v>
      </c>
      <c r="L662" s="29">
        <f t="shared" si="292"/>
        <v>0</v>
      </c>
      <c r="M662" s="29">
        <f t="shared" si="290"/>
        <v>0</v>
      </c>
      <c r="N662" s="29">
        <f t="shared" si="290"/>
        <v>0</v>
      </c>
      <c r="Q662" s="109" t="s">
        <v>44</v>
      </c>
      <c r="R662" s="110" t="s">
        <v>243</v>
      </c>
      <c r="S662" s="110" t="s">
        <v>45</v>
      </c>
      <c r="T662" s="106" t="s">
        <v>9</v>
      </c>
      <c r="U662" s="111">
        <v>1370</v>
      </c>
      <c r="V662" s="111">
        <v>477.4</v>
      </c>
      <c r="W662" s="111">
        <v>477.4</v>
      </c>
      <c r="X662" s="16" t="b">
        <f t="shared" si="312"/>
        <v>1</v>
      </c>
    </row>
    <row r="663" spans="1:24" s="16" customFormat="1" ht="47.25" hidden="1">
      <c r="A663" s="22" t="s">
        <v>46</v>
      </c>
      <c r="B663" s="23" t="s">
        <v>243</v>
      </c>
      <c r="C663" s="23" t="s">
        <v>47</v>
      </c>
      <c r="D663" s="24" t="s">
        <v>9</v>
      </c>
      <c r="E663" s="25">
        <f>E664</f>
        <v>1370</v>
      </c>
      <c r="F663" s="25">
        <f t="shared" si="319"/>
        <v>477.4</v>
      </c>
      <c r="G663" s="25">
        <f t="shared" si="319"/>
        <v>477.4</v>
      </c>
      <c r="I663" s="32">
        <v>1370</v>
      </c>
      <c r="J663" s="32">
        <v>477.4</v>
      </c>
      <c r="K663" s="32">
        <v>477.4</v>
      </c>
      <c r="L663" s="29">
        <f t="shared" si="292"/>
        <v>0</v>
      </c>
      <c r="M663" s="29">
        <f t="shared" si="290"/>
        <v>0</v>
      </c>
      <c r="N663" s="29">
        <f t="shared" si="290"/>
        <v>0</v>
      </c>
      <c r="Q663" s="109" t="s">
        <v>46</v>
      </c>
      <c r="R663" s="110" t="s">
        <v>243</v>
      </c>
      <c r="S663" s="110" t="s">
        <v>47</v>
      </c>
      <c r="T663" s="106" t="s">
        <v>9</v>
      </c>
      <c r="U663" s="111">
        <v>1370</v>
      </c>
      <c r="V663" s="111">
        <v>477.4</v>
      </c>
      <c r="W663" s="111">
        <v>477.4</v>
      </c>
      <c r="X663" s="16" t="b">
        <f t="shared" si="312"/>
        <v>1</v>
      </c>
    </row>
    <row r="664" spans="1:24" s="16" customFormat="1" ht="47.25" hidden="1">
      <c r="A664" s="31" t="s">
        <v>48</v>
      </c>
      <c r="B664" s="23" t="s">
        <v>243</v>
      </c>
      <c r="C664" s="23" t="s">
        <v>353</v>
      </c>
      <c r="D664" s="24" t="s">
        <v>9</v>
      </c>
      <c r="E664" s="25">
        <f>E665</f>
        <v>1370</v>
      </c>
      <c r="F664" s="25">
        <f t="shared" si="319"/>
        <v>477.4</v>
      </c>
      <c r="G664" s="25">
        <f t="shared" si="319"/>
        <v>477.4</v>
      </c>
      <c r="I664" s="32">
        <v>1370</v>
      </c>
      <c r="J664" s="32">
        <v>477.4</v>
      </c>
      <c r="K664" s="32">
        <v>477.4</v>
      </c>
      <c r="L664" s="29">
        <f t="shared" si="292"/>
        <v>0</v>
      </c>
      <c r="M664" s="29">
        <f t="shared" si="290"/>
        <v>0</v>
      </c>
      <c r="N664" s="29">
        <f t="shared" si="290"/>
        <v>0</v>
      </c>
      <c r="Q664" s="112" t="s">
        <v>48</v>
      </c>
      <c r="R664" s="110" t="s">
        <v>243</v>
      </c>
      <c r="S664" s="110" t="s">
        <v>353</v>
      </c>
      <c r="T664" s="106" t="s">
        <v>9</v>
      </c>
      <c r="U664" s="111">
        <v>1370</v>
      </c>
      <c r="V664" s="111">
        <v>477.4</v>
      </c>
      <c r="W664" s="111">
        <v>477.4</v>
      </c>
      <c r="X664" s="16" t="b">
        <f t="shared" si="312"/>
        <v>1</v>
      </c>
    </row>
    <row r="665" spans="1:24" s="16" customFormat="1" ht="31.5" hidden="1">
      <c r="A665" s="31" t="s">
        <v>58</v>
      </c>
      <c r="B665" s="23" t="s">
        <v>243</v>
      </c>
      <c r="C665" s="23" t="s">
        <v>353</v>
      </c>
      <c r="D665" s="23" t="s">
        <v>59</v>
      </c>
      <c r="E665" s="25">
        <v>1370</v>
      </c>
      <c r="F665" s="25">
        <v>477.4</v>
      </c>
      <c r="G665" s="25">
        <v>477.4</v>
      </c>
      <c r="I665" s="32">
        <v>1370</v>
      </c>
      <c r="J665" s="32">
        <v>477.4</v>
      </c>
      <c r="K665" s="32">
        <v>477.4</v>
      </c>
      <c r="L665" s="29">
        <f t="shared" si="292"/>
        <v>0</v>
      </c>
      <c r="M665" s="29">
        <f t="shared" si="290"/>
        <v>0</v>
      </c>
      <c r="N665" s="29">
        <f t="shared" si="290"/>
        <v>0</v>
      </c>
      <c r="Q665" s="112" t="s">
        <v>58</v>
      </c>
      <c r="R665" s="110" t="s">
        <v>243</v>
      </c>
      <c r="S665" s="110" t="s">
        <v>353</v>
      </c>
      <c r="T665" s="110" t="s">
        <v>59</v>
      </c>
      <c r="U665" s="111">
        <v>1370</v>
      </c>
      <c r="V665" s="111">
        <v>477.4</v>
      </c>
      <c r="W665" s="111">
        <v>477.4</v>
      </c>
      <c r="X665" s="16" t="b">
        <f t="shared" si="312"/>
        <v>1</v>
      </c>
    </row>
    <row r="666" spans="1:24" s="16" customFormat="1" ht="31.5" hidden="1">
      <c r="A666" s="22" t="s">
        <v>181</v>
      </c>
      <c r="B666" s="23" t="s">
        <v>243</v>
      </c>
      <c r="C666" s="23" t="s">
        <v>182</v>
      </c>
      <c r="D666" s="24" t="s">
        <v>9</v>
      </c>
      <c r="E666" s="25">
        <f>E667+E674+E677</f>
        <v>286338.09999999998</v>
      </c>
      <c r="F666" s="25">
        <f t="shared" ref="F666:G666" si="320">F667+F674+F677</f>
        <v>287750.5</v>
      </c>
      <c r="G666" s="25">
        <f t="shared" si="320"/>
        <v>293170</v>
      </c>
      <c r="I666" s="32">
        <v>286338.08304</v>
      </c>
      <c r="J666" s="32">
        <v>287750.51085000002</v>
      </c>
      <c r="K666" s="32">
        <v>293170.00085000001</v>
      </c>
      <c r="L666" s="29">
        <f t="shared" si="292"/>
        <v>-1.6959999979007989E-2</v>
      </c>
      <c r="M666" s="29">
        <f t="shared" si="290"/>
        <v>1.0850000020582229E-2</v>
      </c>
      <c r="N666" s="29">
        <f t="shared" si="290"/>
        <v>8.5000001126900315E-4</v>
      </c>
      <c r="Q666" s="109" t="s">
        <v>181</v>
      </c>
      <c r="R666" s="110" t="s">
        <v>243</v>
      </c>
      <c r="S666" s="110" t="s">
        <v>182</v>
      </c>
      <c r="T666" s="106" t="s">
        <v>9</v>
      </c>
      <c r="U666" s="111">
        <v>286338.08304</v>
      </c>
      <c r="V666" s="111">
        <v>287750.51085000002</v>
      </c>
      <c r="W666" s="111">
        <v>293170.00085000001</v>
      </c>
      <c r="X666" s="16" t="b">
        <f t="shared" si="312"/>
        <v>1</v>
      </c>
    </row>
    <row r="667" spans="1:24" s="16" customFormat="1" ht="47.25" hidden="1">
      <c r="A667" s="22" t="s">
        <v>55</v>
      </c>
      <c r="B667" s="23" t="s">
        <v>243</v>
      </c>
      <c r="C667" s="23" t="s">
        <v>244</v>
      </c>
      <c r="D667" s="24" t="s">
        <v>9</v>
      </c>
      <c r="E667" s="25">
        <f>E668+E670+E672</f>
        <v>281289.89999999997</v>
      </c>
      <c r="F667" s="25">
        <f t="shared" ref="F667:G667" si="321">F668+F670+F672</f>
        <v>282702.3</v>
      </c>
      <c r="G667" s="25">
        <f t="shared" si="321"/>
        <v>288121.8</v>
      </c>
      <c r="I667" s="32">
        <v>281289.85904000001</v>
      </c>
      <c r="J667" s="32">
        <v>282702.28684999997</v>
      </c>
      <c r="K667" s="32">
        <v>288121.77685000002</v>
      </c>
      <c r="L667" s="29">
        <f t="shared" si="292"/>
        <v>-4.0959999954793602E-2</v>
      </c>
      <c r="M667" s="29">
        <f t="shared" si="290"/>
        <v>-1.3150000013411045E-2</v>
      </c>
      <c r="N667" s="29">
        <f t="shared" si="290"/>
        <v>-2.314999996451661E-2</v>
      </c>
      <c r="Q667" s="109" t="s">
        <v>55</v>
      </c>
      <c r="R667" s="110" t="s">
        <v>243</v>
      </c>
      <c r="S667" s="110" t="s">
        <v>244</v>
      </c>
      <c r="T667" s="106" t="s">
        <v>9</v>
      </c>
      <c r="U667" s="111">
        <v>281289.85904000001</v>
      </c>
      <c r="V667" s="111">
        <v>282702.28684999997</v>
      </c>
      <c r="W667" s="111">
        <v>288121.77685000002</v>
      </c>
      <c r="X667" s="16" t="b">
        <f t="shared" si="312"/>
        <v>1</v>
      </c>
    </row>
    <row r="668" spans="1:24" s="16" customFormat="1" ht="31.5" hidden="1">
      <c r="A668" s="31" t="s">
        <v>222</v>
      </c>
      <c r="B668" s="23" t="s">
        <v>243</v>
      </c>
      <c r="C668" s="23" t="s">
        <v>245</v>
      </c>
      <c r="D668" s="24" t="s">
        <v>9</v>
      </c>
      <c r="E668" s="25">
        <f>E669</f>
        <v>51090.400000000001</v>
      </c>
      <c r="F668" s="25">
        <f t="shared" ref="F668:G668" si="322">F669</f>
        <v>51090.400000000001</v>
      </c>
      <c r="G668" s="25">
        <f t="shared" si="322"/>
        <v>51090.400000000001</v>
      </c>
      <c r="I668" s="32">
        <v>51090.384850000002</v>
      </c>
      <c r="J668" s="32">
        <v>51090.384850000002</v>
      </c>
      <c r="K668" s="32">
        <v>51090.384850000002</v>
      </c>
      <c r="L668" s="29">
        <f t="shared" si="292"/>
        <v>-1.5149999999266583E-2</v>
      </c>
      <c r="M668" s="29">
        <f t="shared" si="290"/>
        <v>-1.5149999999266583E-2</v>
      </c>
      <c r="N668" s="29">
        <f t="shared" si="290"/>
        <v>-1.5149999999266583E-2</v>
      </c>
      <c r="Q668" s="112" t="s">
        <v>222</v>
      </c>
      <c r="R668" s="110" t="s">
        <v>243</v>
      </c>
      <c r="S668" s="110" t="s">
        <v>245</v>
      </c>
      <c r="T668" s="106" t="s">
        <v>9</v>
      </c>
      <c r="U668" s="111">
        <v>51090.384850000002</v>
      </c>
      <c r="V668" s="111">
        <v>51090.384850000002</v>
      </c>
      <c r="W668" s="111">
        <v>51090.384850000002</v>
      </c>
      <c r="X668" s="16" t="b">
        <f t="shared" si="312"/>
        <v>1</v>
      </c>
    </row>
    <row r="669" spans="1:24" s="16" customFormat="1" ht="31.5" hidden="1">
      <c r="A669" s="31" t="s">
        <v>58</v>
      </c>
      <c r="B669" s="23" t="s">
        <v>243</v>
      </c>
      <c r="C669" s="23" t="s">
        <v>245</v>
      </c>
      <c r="D669" s="23" t="s">
        <v>59</v>
      </c>
      <c r="E669" s="25">
        <v>51090.400000000001</v>
      </c>
      <c r="F669" s="25">
        <v>51090.400000000001</v>
      </c>
      <c r="G669" s="25">
        <v>51090.400000000001</v>
      </c>
      <c r="I669" s="32">
        <v>51090.384850000002</v>
      </c>
      <c r="J669" s="32">
        <v>51090.384850000002</v>
      </c>
      <c r="K669" s="32">
        <v>51090.384850000002</v>
      </c>
      <c r="L669" s="29">
        <f t="shared" si="292"/>
        <v>-1.5149999999266583E-2</v>
      </c>
      <c r="M669" s="29">
        <f t="shared" si="290"/>
        <v>-1.5149999999266583E-2</v>
      </c>
      <c r="N669" s="29">
        <f t="shared" si="290"/>
        <v>-1.5149999999266583E-2</v>
      </c>
      <c r="Q669" s="112" t="s">
        <v>58</v>
      </c>
      <c r="R669" s="110" t="s">
        <v>243</v>
      </c>
      <c r="S669" s="110" t="s">
        <v>245</v>
      </c>
      <c r="T669" s="110" t="s">
        <v>59</v>
      </c>
      <c r="U669" s="111">
        <v>51090.384850000002</v>
      </c>
      <c r="V669" s="111">
        <v>51090.384850000002</v>
      </c>
      <c r="W669" s="111">
        <v>51090.384850000002</v>
      </c>
      <c r="X669" s="16" t="b">
        <f t="shared" si="312"/>
        <v>1</v>
      </c>
    </row>
    <row r="670" spans="1:24" s="16" customFormat="1" ht="63" hidden="1">
      <c r="A670" s="31" t="s">
        <v>418</v>
      </c>
      <c r="B670" s="23" t="s">
        <v>243</v>
      </c>
      <c r="C670" s="23" t="s">
        <v>246</v>
      </c>
      <c r="D670" s="24" t="s">
        <v>9</v>
      </c>
      <c r="E670" s="25">
        <f>E671</f>
        <v>1090.7</v>
      </c>
      <c r="F670" s="25">
        <f t="shared" ref="F670:G670" si="323">F671</f>
        <v>1090.7</v>
      </c>
      <c r="G670" s="25">
        <f t="shared" si="323"/>
        <v>1090.8</v>
      </c>
      <c r="I670" s="32">
        <v>1090.6780000000001</v>
      </c>
      <c r="J670" s="32">
        <v>1090.6780000000001</v>
      </c>
      <c r="K670" s="32">
        <v>1090.768</v>
      </c>
      <c r="L670" s="29">
        <f t="shared" si="292"/>
        <v>-2.1999999999934516E-2</v>
      </c>
      <c r="M670" s="29">
        <f t="shared" si="290"/>
        <v>-2.1999999999934516E-2</v>
      </c>
      <c r="N670" s="29">
        <f t="shared" si="290"/>
        <v>-3.1999999999925421E-2</v>
      </c>
      <c r="Q670" s="112" t="s">
        <v>418</v>
      </c>
      <c r="R670" s="110" t="s">
        <v>243</v>
      </c>
      <c r="S670" s="110" t="s">
        <v>246</v>
      </c>
      <c r="T670" s="106" t="s">
        <v>9</v>
      </c>
      <c r="U670" s="111">
        <v>1090.6780000000001</v>
      </c>
      <c r="V670" s="111">
        <v>1090.6780000000001</v>
      </c>
      <c r="W670" s="111">
        <v>1090.768</v>
      </c>
      <c r="X670" s="16" t="b">
        <f t="shared" si="312"/>
        <v>1</v>
      </c>
    </row>
    <row r="671" spans="1:24" s="16" customFormat="1" ht="31.5" hidden="1">
      <c r="A671" s="31" t="s">
        <v>58</v>
      </c>
      <c r="B671" s="23" t="s">
        <v>243</v>
      </c>
      <c r="C671" s="23" t="s">
        <v>246</v>
      </c>
      <c r="D671" s="23" t="s">
        <v>59</v>
      </c>
      <c r="E671" s="25">
        <v>1090.7</v>
      </c>
      <c r="F671" s="25">
        <v>1090.7</v>
      </c>
      <c r="G671" s="25">
        <v>1090.8</v>
      </c>
      <c r="I671" s="32">
        <v>1090.6780000000001</v>
      </c>
      <c r="J671" s="32">
        <v>1090.6780000000001</v>
      </c>
      <c r="K671" s="32">
        <v>1090.768</v>
      </c>
      <c r="L671" s="29">
        <f t="shared" si="292"/>
        <v>-2.1999999999934516E-2</v>
      </c>
      <c r="M671" s="29">
        <f t="shared" si="290"/>
        <v>-2.1999999999934516E-2</v>
      </c>
      <c r="N671" s="29">
        <f t="shared" si="290"/>
        <v>-3.1999999999925421E-2</v>
      </c>
      <c r="Q671" s="112" t="s">
        <v>58</v>
      </c>
      <c r="R671" s="110" t="s">
        <v>243</v>
      </c>
      <c r="S671" s="110" t="s">
        <v>246</v>
      </c>
      <c r="T671" s="110" t="s">
        <v>59</v>
      </c>
      <c r="U671" s="111">
        <v>1090.6780000000001</v>
      </c>
      <c r="V671" s="111">
        <v>1090.6780000000001</v>
      </c>
      <c r="W671" s="111">
        <v>1090.768</v>
      </c>
      <c r="X671" s="16" t="b">
        <f t="shared" si="312"/>
        <v>1</v>
      </c>
    </row>
    <row r="672" spans="1:24" s="16" customFormat="1" ht="31.5" hidden="1">
      <c r="A672" s="31" t="s">
        <v>57</v>
      </c>
      <c r="B672" s="23" t="s">
        <v>243</v>
      </c>
      <c r="C672" s="23" t="s">
        <v>425</v>
      </c>
      <c r="D672" s="24" t="s">
        <v>9</v>
      </c>
      <c r="E672" s="25">
        <f>E673</f>
        <v>229108.8</v>
      </c>
      <c r="F672" s="25">
        <f t="shared" ref="F672:G672" si="324">F673</f>
        <v>230521.2</v>
      </c>
      <c r="G672" s="25">
        <f t="shared" si="324"/>
        <v>235940.6</v>
      </c>
      <c r="I672" s="32">
        <v>229108.79618999999</v>
      </c>
      <c r="J672" s="32">
        <v>230521.22399999999</v>
      </c>
      <c r="K672" s="32">
        <v>235940.62400000001</v>
      </c>
      <c r="L672" s="29">
        <f t="shared" si="292"/>
        <v>-3.8099999947007746E-3</v>
      </c>
      <c r="M672" s="29">
        <f t="shared" si="290"/>
        <v>2.3999999975785613E-2</v>
      </c>
      <c r="N672" s="29">
        <f t="shared" si="290"/>
        <v>2.4000000004889444E-2</v>
      </c>
      <c r="Q672" s="112" t="s">
        <v>57</v>
      </c>
      <c r="R672" s="110" t="s">
        <v>243</v>
      </c>
      <c r="S672" s="110" t="s">
        <v>425</v>
      </c>
      <c r="T672" s="106" t="s">
        <v>9</v>
      </c>
      <c r="U672" s="111">
        <v>229108.79618999999</v>
      </c>
      <c r="V672" s="111">
        <v>230521.22399999999</v>
      </c>
      <c r="W672" s="111">
        <v>235940.62400000001</v>
      </c>
      <c r="X672" s="16" t="b">
        <f t="shared" si="312"/>
        <v>1</v>
      </c>
    </row>
    <row r="673" spans="1:24" s="16" customFormat="1" ht="31.5" hidden="1">
      <c r="A673" s="31" t="s">
        <v>58</v>
      </c>
      <c r="B673" s="23" t="s">
        <v>243</v>
      </c>
      <c r="C673" s="23" t="s">
        <v>425</v>
      </c>
      <c r="D673" s="23" t="s">
        <v>59</v>
      </c>
      <c r="E673" s="25">
        <v>229108.8</v>
      </c>
      <c r="F673" s="25">
        <v>230521.2</v>
      </c>
      <c r="G673" s="25">
        <v>235940.6</v>
      </c>
      <c r="I673" s="32">
        <v>229108.79618999999</v>
      </c>
      <c r="J673" s="32">
        <v>230521.22399999999</v>
      </c>
      <c r="K673" s="32">
        <v>235940.62400000001</v>
      </c>
      <c r="L673" s="29">
        <f t="shared" si="292"/>
        <v>-3.8099999947007746E-3</v>
      </c>
      <c r="M673" s="29">
        <f t="shared" si="290"/>
        <v>2.3999999975785613E-2</v>
      </c>
      <c r="N673" s="29">
        <f t="shared" si="290"/>
        <v>2.4000000004889444E-2</v>
      </c>
      <c r="Q673" s="112" t="s">
        <v>58</v>
      </c>
      <c r="R673" s="110" t="s">
        <v>243</v>
      </c>
      <c r="S673" s="110" t="s">
        <v>425</v>
      </c>
      <c r="T673" s="110" t="s">
        <v>59</v>
      </c>
      <c r="U673" s="111">
        <v>229108.79618999999</v>
      </c>
      <c r="V673" s="111">
        <v>230521.22399999999</v>
      </c>
      <c r="W673" s="111">
        <v>235940.62400000001</v>
      </c>
      <c r="X673" s="16" t="b">
        <f t="shared" si="312"/>
        <v>1</v>
      </c>
    </row>
    <row r="674" spans="1:24" s="16" customFormat="1" ht="47.25" hidden="1">
      <c r="A674" s="22" t="s">
        <v>60</v>
      </c>
      <c r="B674" s="23" t="s">
        <v>243</v>
      </c>
      <c r="C674" s="23" t="s">
        <v>247</v>
      </c>
      <c r="D674" s="24" t="s">
        <v>9</v>
      </c>
      <c r="E674" s="25">
        <f>E675</f>
        <v>4850</v>
      </c>
      <c r="F674" s="25">
        <f t="shared" ref="F674:G675" si="325">F675</f>
        <v>4850</v>
      </c>
      <c r="G674" s="25">
        <f t="shared" si="325"/>
        <v>4850</v>
      </c>
      <c r="I674" s="32">
        <v>4850</v>
      </c>
      <c r="J674" s="32">
        <v>4850</v>
      </c>
      <c r="K674" s="32">
        <v>4850</v>
      </c>
      <c r="L674" s="29">
        <f t="shared" si="292"/>
        <v>0</v>
      </c>
      <c r="M674" s="29">
        <f t="shared" si="290"/>
        <v>0</v>
      </c>
      <c r="N674" s="29">
        <f t="shared" si="290"/>
        <v>0</v>
      </c>
      <c r="Q674" s="109" t="s">
        <v>60</v>
      </c>
      <c r="R674" s="110" t="s">
        <v>243</v>
      </c>
      <c r="S674" s="110" t="s">
        <v>247</v>
      </c>
      <c r="T674" s="106" t="s">
        <v>9</v>
      </c>
      <c r="U674" s="111">
        <v>4850</v>
      </c>
      <c r="V674" s="111">
        <v>4850</v>
      </c>
      <c r="W674" s="111">
        <v>4850</v>
      </c>
      <c r="X674" s="16" t="b">
        <f t="shared" si="312"/>
        <v>1</v>
      </c>
    </row>
    <row r="675" spans="1:24" s="16" customFormat="1" ht="31.5" hidden="1">
      <c r="A675" s="31" t="s">
        <v>61</v>
      </c>
      <c r="B675" s="23" t="s">
        <v>243</v>
      </c>
      <c r="C675" s="23" t="s">
        <v>426</v>
      </c>
      <c r="D675" s="24" t="s">
        <v>9</v>
      </c>
      <c r="E675" s="25">
        <f>E676</f>
        <v>4850</v>
      </c>
      <c r="F675" s="25">
        <f t="shared" si="325"/>
        <v>4850</v>
      </c>
      <c r="G675" s="25">
        <f t="shared" si="325"/>
        <v>4850</v>
      </c>
      <c r="I675" s="32">
        <v>4850</v>
      </c>
      <c r="J675" s="32">
        <v>4850</v>
      </c>
      <c r="K675" s="32">
        <v>4850</v>
      </c>
      <c r="L675" s="29">
        <f t="shared" si="292"/>
        <v>0</v>
      </c>
      <c r="M675" s="29">
        <f t="shared" si="290"/>
        <v>0</v>
      </c>
      <c r="N675" s="29">
        <f t="shared" si="290"/>
        <v>0</v>
      </c>
      <c r="Q675" s="112" t="s">
        <v>61</v>
      </c>
      <c r="R675" s="110" t="s">
        <v>243</v>
      </c>
      <c r="S675" s="110" t="s">
        <v>426</v>
      </c>
      <c r="T675" s="106" t="s">
        <v>9</v>
      </c>
      <c r="U675" s="111">
        <v>4850</v>
      </c>
      <c r="V675" s="111">
        <v>4850</v>
      </c>
      <c r="W675" s="111">
        <v>4850</v>
      </c>
      <c r="X675" s="16" t="b">
        <f t="shared" si="312"/>
        <v>1</v>
      </c>
    </row>
    <row r="676" spans="1:24" s="16" customFormat="1" ht="31.5" hidden="1">
      <c r="A676" s="31" t="s">
        <v>58</v>
      </c>
      <c r="B676" s="23" t="s">
        <v>243</v>
      </c>
      <c r="C676" s="23" t="s">
        <v>426</v>
      </c>
      <c r="D676" s="23" t="s">
        <v>59</v>
      </c>
      <c r="E676" s="25">
        <v>4850</v>
      </c>
      <c r="F676" s="25">
        <v>4850</v>
      </c>
      <c r="G676" s="25">
        <v>4850</v>
      </c>
      <c r="I676" s="32">
        <v>4850</v>
      </c>
      <c r="J676" s="32">
        <v>4850</v>
      </c>
      <c r="K676" s="32">
        <v>4850</v>
      </c>
      <c r="L676" s="29">
        <f t="shared" si="292"/>
        <v>0</v>
      </c>
      <c r="M676" s="29">
        <f t="shared" si="290"/>
        <v>0</v>
      </c>
      <c r="N676" s="29">
        <f t="shared" si="290"/>
        <v>0</v>
      </c>
      <c r="Q676" s="112" t="s">
        <v>58</v>
      </c>
      <c r="R676" s="110" t="s">
        <v>243</v>
      </c>
      <c r="S676" s="110" t="s">
        <v>426</v>
      </c>
      <c r="T676" s="110" t="s">
        <v>59</v>
      </c>
      <c r="U676" s="111">
        <v>4850</v>
      </c>
      <c r="V676" s="111">
        <v>4850</v>
      </c>
      <c r="W676" s="111">
        <v>4850</v>
      </c>
      <c r="X676" s="16" t="b">
        <f t="shared" si="312"/>
        <v>1</v>
      </c>
    </row>
    <row r="677" spans="1:24" s="16" customFormat="1" ht="110.25" hidden="1">
      <c r="A677" s="22" t="s">
        <v>225</v>
      </c>
      <c r="B677" s="23" t="s">
        <v>243</v>
      </c>
      <c r="C677" s="23" t="s">
        <v>521</v>
      </c>
      <c r="D677" s="24" t="s">
        <v>9</v>
      </c>
      <c r="E677" s="25">
        <f>E678</f>
        <v>198.2</v>
      </c>
      <c r="F677" s="25">
        <f t="shared" ref="F677:G678" si="326">F678</f>
        <v>198.2</v>
      </c>
      <c r="G677" s="25">
        <f t="shared" si="326"/>
        <v>198.2</v>
      </c>
      <c r="I677" s="32">
        <v>198.22399999999999</v>
      </c>
      <c r="J677" s="32">
        <v>198.22399999999999</v>
      </c>
      <c r="K677" s="32">
        <v>198.22399999999999</v>
      </c>
      <c r="L677" s="29">
        <f t="shared" si="292"/>
        <v>2.4000000000000909E-2</v>
      </c>
      <c r="M677" s="29">
        <f t="shared" si="290"/>
        <v>2.4000000000000909E-2</v>
      </c>
      <c r="N677" s="29">
        <f t="shared" si="290"/>
        <v>2.4000000000000909E-2</v>
      </c>
      <c r="Q677" s="109" t="s">
        <v>225</v>
      </c>
      <c r="R677" s="110" t="s">
        <v>243</v>
      </c>
      <c r="S677" s="110" t="s">
        <v>521</v>
      </c>
      <c r="T677" s="106" t="s">
        <v>9</v>
      </c>
      <c r="U677" s="111">
        <v>198.22399999999999</v>
      </c>
      <c r="V677" s="111">
        <v>198.22399999999999</v>
      </c>
      <c r="W677" s="111">
        <v>198.22399999999999</v>
      </c>
      <c r="X677" s="16" t="b">
        <f t="shared" si="312"/>
        <v>1</v>
      </c>
    </row>
    <row r="678" spans="1:24" s="16" customFormat="1" ht="94.5" hidden="1">
      <c r="A678" s="31" t="s">
        <v>227</v>
      </c>
      <c r="B678" s="23" t="s">
        <v>243</v>
      </c>
      <c r="C678" s="23" t="s">
        <v>522</v>
      </c>
      <c r="D678" s="24" t="s">
        <v>9</v>
      </c>
      <c r="E678" s="25">
        <f>E679</f>
        <v>198.2</v>
      </c>
      <c r="F678" s="25">
        <f t="shared" si="326"/>
        <v>198.2</v>
      </c>
      <c r="G678" s="25">
        <f t="shared" si="326"/>
        <v>198.2</v>
      </c>
      <c r="H678" s="16" t="s">
        <v>344</v>
      </c>
      <c r="I678" s="32">
        <v>198.22399999999999</v>
      </c>
      <c r="J678" s="32">
        <v>198.22399999999999</v>
      </c>
      <c r="K678" s="32">
        <v>198.22399999999999</v>
      </c>
      <c r="L678" s="29">
        <f t="shared" si="292"/>
        <v>2.4000000000000909E-2</v>
      </c>
      <c r="M678" s="29">
        <f t="shared" si="290"/>
        <v>2.4000000000000909E-2</v>
      </c>
      <c r="N678" s="29">
        <f t="shared" si="290"/>
        <v>2.4000000000000909E-2</v>
      </c>
      <c r="Q678" s="112" t="s">
        <v>227</v>
      </c>
      <c r="R678" s="110" t="s">
        <v>243</v>
      </c>
      <c r="S678" s="110" t="s">
        <v>522</v>
      </c>
      <c r="T678" s="106" t="s">
        <v>9</v>
      </c>
      <c r="U678" s="111">
        <v>198.22399999999999</v>
      </c>
      <c r="V678" s="111">
        <v>198.22399999999999</v>
      </c>
      <c r="W678" s="111">
        <v>198.22399999999999</v>
      </c>
      <c r="X678" s="16" t="b">
        <f t="shared" si="312"/>
        <v>1</v>
      </c>
    </row>
    <row r="679" spans="1:24" s="16" customFormat="1" ht="31.5" hidden="1">
      <c r="A679" s="31" t="s">
        <v>58</v>
      </c>
      <c r="B679" s="23" t="s">
        <v>243</v>
      </c>
      <c r="C679" s="23" t="s">
        <v>522</v>
      </c>
      <c r="D679" s="23" t="s">
        <v>59</v>
      </c>
      <c r="E679" s="25">
        <v>198.2</v>
      </c>
      <c r="F679" s="25">
        <v>198.2</v>
      </c>
      <c r="G679" s="25">
        <v>198.2</v>
      </c>
      <c r="H679" s="16" t="s">
        <v>344</v>
      </c>
      <c r="I679" s="32">
        <v>198.22399999999999</v>
      </c>
      <c r="J679" s="32">
        <v>198.22399999999999</v>
      </c>
      <c r="K679" s="32">
        <v>198.22399999999999</v>
      </c>
      <c r="L679" s="29">
        <f t="shared" si="292"/>
        <v>2.4000000000000909E-2</v>
      </c>
      <c r="M679" s="29">
        <f t="shared" si="290"/>
        <v>2.4000000000000909E-2</v>
      </c>
      <c r="N679" s="29">
        <f t="shared" si="290"/>
        <v>2.4000000000000909E-2</v>
      </c>
      <c r="Q679" s="112" t="s">
        <v>58</v>
      </c>
      <c r="R679" s="110" t="s">
        <v>243</v>
      </c>
      <c r="S679" s="110" t="s">
        <v>522</v>
      </c>
      <c r="T679" s="110" t="s">
        <v>59</v>
      </c>
      <c r="U679" s="111">
        <v>198.22399999999999</v>
      </c>
      <c r="V679" s="111">
        <v>198.22399999999999</v>
      </c>
      <c r="W679" s="111">
        <v>198.22399999999999</v>
      </c>
      <c r="X679" s="16" t="b">
        <f t="shared" si="312"/>
        <v>1</v>
      </c>
    </row>
    <row r="680" spans="1:24" s="16" customFormat="1" ht="31.5" hidden="1">
      <c r="A680" s="22" t="s">
        <v>74</v>
      </c>
      <c r="B680" s="23" t="s">
        <v>243</v>
      </c>
      <c r="C680" s="23" t="s">
        <v>229</v>
      </c>
      <c r="D680" s="24" t="s">
        <v>9</v>
      </c>
      <c r="E680" s="25">
        <f>E681</f>
        <v>10409.1</v>
      </c>
      <c r="F680" s="25">
        <f t="shared" ref="F680:G681" si="327">F681</f>
        <v>10420.5</v>
      </c>
      <c r="G680" s="25">
        <f t="shared" si="327"/>
        <v>10470.5</v>
      </c>
      <c r="I680" s="32">
        <v>10409.137199999999</v>
      </c>
      <c r="J680" s="32">
        <v>10420.504129999999</v>
      </c>
      <c r="K680" s="32">
        <v>10470.504129999999</v>
      </c>
      <c r="L680" s="29">
        <f t="shared" si="292"/>
        <v>3.7199999998847488E-2</v>
      </c>
      <c r="M680" s="29">
        <f t="shared" si="290"/>
        <v>4.1299999993498204E-3</v>
      </c>
      <c r="N680" s="29">
        <f t="shared" si="290"/>
        <v>4.1299999993498204E-3</v>
      </c>
      <c r="Q680" s="109" t="s">
        <v>74</v>
      </c>
      <c r="R680" s="110" t="s">
        <v>243</v>
      </c>
      <c r="S680" s="110" t="s">
        <v>229</v>
      </c>
      <c r="T680" s="106" t="s">
        <v>9</v>
      </c>
      <c r="U680" s="111">
        <v>10409.137199999999</v>
      </c>
      <c r="V680" s="111">
        <v>10420.504129999999</v>
      </c>
      <c r="W680" s="111">
        <v>10470.504129999999</v>
      </c>
      <c r="X680" s="16" t="b">
        <f t="shared" si="312"/>
        <v>1</v>
      </c>
    </row>
    <row r="681" spans="1:24" s="16" customFormat="1" ht="47.25" hidden="1">
      <c r="A681" s="22" t="s">
        <v>76</v>
      </c>
      <c r="B681" s="23" t="s">
        <v>243</v>
      </c>
      <c r="C681" s="23" t="s">
        <v>232</v>
      </c>
      <c r="D681" s="24" t="s">
        <v>9</v>
      </c>
      <c r="E681" s="25">
        <f>E682</f>
        <v>10409.1</v>
      </c>
      <c r="F681" s="25">
        <f t="shared" si="327"/>
        <v>10420.5</v>
      </c>
      <c r="G681" s="25">
        <f t="shared" si="327"/>
        <v>10470.5</v>
      </c>
      <c r="I681" s="32">
        <v>10409.137199999999</v>
      </c>
      <c r="J681" s="32">
        <v>10420.504129999999</v>
      </c>
      <c r="K681" s="32">
        <v>10470.504129999999</v>
      </c>
      <c r="L681" s="29">
        <f t="shared" si="292"/>
        <v>3.7199999998847488E-2</v>
      </c>
      <c r="M681" s="29">
        <f t="shared" si="290"/>
        <v>4.1299999993498204E-3</v>
      </c>
      <c r="N681" s="29">
        <f t="shared" si="290"/>
        <v>4.1299999993498204E-3</v>
      </c>
      <c r="Q681" s="109" t="s">
        <v>76</v>
      </c>
      <c r="R681" s="110" t="s">
        <v>243</v>
      </c>
      <c r="S681" s="110" t="s">
        <v>232</v>
      </c>
      <c r="T681" s="106" t="s">
        <v>9</v>
      </c>
      <c r="U681" s="111">
        <v>10409.137199999999</v>
      </c>
      <c r="V681" s="111">
        <v>10420.504129999999</v>
      </c>
      <c r="W681" s="111">
        <v>10470.504129999999</v>
      </c>
      <c r="X681" s="16" t="b">
        <f t="shared" si="312"/>
        <v>1</v>
      </c>
    </row>
    <row r="682" spans="1:24" s="16" customFormat="1" ht="31.5" hidden="1">
      <c r="A682" s="31" t="s">
        <v>25</v>
      </c>
      <c r="B682" s="23" t="s">
        <v>243</v>
      </c>
      <c r="C682" s="23" t="s">
        <v>421</v>
      </c>
      <c r="D682" s="24" t="s">
        <v>9</v>
      </c>
      <c r="E682" s="25">
        <f>E683+E684</f>
        <v>10409.1</v>
      </c>
      <c r="F682" s="25">
        <f t="shared" ref="F682:G682" si="328">F683+F684</f>
        <v>10420.5</v>
      </c>
      <c r="G682" s="25">
        <f t="shared" si="328"/>
        <v>10470.5</v>
      </c>
      <c r="I682" s="32">
        <v>10409.137199999999</v>
      </c>
      <c r="J682" s="32">
        <v>10420.504129999999</v>
      </c>
      <c r="K682" s="32">
        <v>10470.504129999999</v>
      </c>
      <c r="L682" s="29">
        <f t="shared" si="292"/>
        <v>3.7199999998847488E-2</v>
      </c>
      <c r="M682" s="29">
        <f t="shared" si="290"/>
        <v>4.1299999993498204E-3</v>
      </c>
      <c r="N682" s="29">
        <f t="shared" si="290"/>
        <v>4.1299999993498204E-3</v>
      </c>
      <c r="Q682" s="112" t="s">
        <v>25</v>
      </c>
      <c r="R682" s="110" t="s">
        <v>243</v>
      </c>
      <c r="S682" s="110" t="s">
        <v>421</v>
      </c>
      <c r="T682" s="106" t="s">
        <v>9</v>
      </c>
      <c r="U682" s="111">
        <v>10409.137199999999</v>
      </c>
      <c r="V682" s="111">
        <v>10420.504129999999</v>
      </c>
      <c r="W682" s="111">
        <v>10470.504129999999</v>
      </c>
      <c r="X682" s="16" t="b">
        <f t="shared" si="312"/>
        <v>1</v>
      </c>
    </row>
    <row r="683" spans="1:24" s="16" customFormat="1" ht="78.75" hidden="1">
      <c r="A683" s="31" t="s">
        <v>26</v>
      </c>
      <c r="B683" s="23" t="s">
        <v>243</v>
      </c>
      <c r="C683" s="23" t="s">
        <v>421</v>
      </c>
      <c r="D683" s="23" t="s">
        <v>27</v>
      </c>
      <c r="E683" s="25">
        <v>9970</v>
      </c>
      <c r="F683" s="25">
        <v>9981.4</v>
      </c>
      <c r="G683" s="25">
        <v>10031.4</v>
      </c>
      <c r="I683" s="32">
        <v>9969.9851999999992</v>
      </c>
      <c r="J683" s="32">
        <v>9981.3521299999993</v>
      </c>
      <c r="K683" s="32">
        <v>10031.352129999999</v>
      </c>
      <c r="L683" s="29">
        <f t="shared" si="292"/>
        <v>-1.480000000083237E-2</v>
      </c>
      <c r="M683" s="29">
        <f t="shared" si="290"/>
        <v>-4.7870000000330037E-2</v>
      </c>
      <c r="N683" s="29">
        <f t="shared" si="290"/>
        <v>-4.7870000000330037E-2</v>
      </c>
      <c r="Q683" s="112" t="s">
        <v>26</v>
      </c>
      <c r="R683" s="110" t="s">
        <v>243</v>
      </c>
      <c r="S683" s="110" t="s">
        <v>421</v>
      </c>
      <c r="T683" s="110" t="s">
        <v>27</v>
      </c>
      <c r="U683" s="111">
        <v>9969.9851999999992</v>
      </c>
      <c r="V683" s="111">
        <v>9981.3521299999993</v>
      </c>
      <c r="W683" s="111">
        <v>10031.352129999999</v>
      </c>
      <c r="X683" s="16" t="b">
        <f t="shared" si="312"/>
        <v>1</v>
      </c>
    </row>
    <row r="684" spans="1:24" s="16" customFormat="1" ht="31.5" hidden="1">
      <c r="A684" s="31" t="s">
        <v>28</v>
      </c>
      <c r="B684" s="23" t="s">
        <v>243</v>
      </c>
      <c r="C684" s="23" t="s">
        <v>421</v>
      </c>
      <c r="D684" s="23" t="s">
        <v>29</v>
      </c>
      <c r="E684" s="25">
        <v>439.1</v>
      </c>
      <c r="F684" s="25">
        <v>439.1</v>
      </c>
      <c r="G684" s="25">
        <v>439.1</v>
      </c>
      <c r="I684" s="32">
        <v>439.15199999999999</v>
      </c>
      <c r="J684" s="32">
        <v>439.15199999999999</v>
      </c>
      <c r="K684" s="32">
        <v>439.15199999999999</v>
      </c>
      <c r="L684" s="29">
        <f t="shared" si="292"/>
        <v>5.1999999999964075E-2</v>
      </c>
      <c r="M684" s="29">
        <f t="shared" si="290"/>
        <v>5.1999999999964075E-2</v>
      </c>
      <c r="N684" s="29">
        <f t="shared" si="290"/>
        <v>5.1999999999964075E-2</v>
      </c>
      <c r="Q684" s="112" t="s">
        <v>28</v>
      </c>
      <c r="R684" s="110" t="s">
        <v>243</v>
      </c>
      <c r="S684" s="110" t="s">
        <v>421</v>
      </c>
      <c r="T684" s="110" t="s">
        <v>29</v>
      </c>
      <c r="U684" s="111">
        <v>439.15199999999999</v>
      </c>
      <c r="V684" s="111">
        <v>439.15199999999999</v>
      </c>
      <c r="W684" s="111">
        <v>439.15199999999999</v>
      </c>
      <c r="X684" s="16" t="b">
        <f t="shared" si="312"/>
        <v>1</v>
      </c>
    </row>
    <row r="685" spans="1:24" s="16" customFormat="1" ht="15.75" hidden="1">
      <c r="A685" s="22" t="s">
        <v>23</v>
      </c>
      <c r="B685" s="23" t="s">
        <v>243</v>
      </c>
      <c r="C685" s="23" t="s">
        <v>11</v>
      </c>
      <c r="D685" s="24" t="s">
        <v>9</v>
      </c>
      <c r="E685" s="25">
        <f>E686</f>
        <v>12</v>
      </c>
      <c r="F685" s="25">
        <f t="shared" ref="F685:G686" si="329">F686</f>
        <v>12</v>
      </c>
      <c r="G685" s="25">
        <f t="shared" si="329"/>
        <v>12</v>
      </c>
      <c r="I685" s="32">
        <v>12</v>
      </c>
      <c r="J685" s="32">
        <v>12</v>
      </c>
      <c r="K685" s="32">
        <v>12</v>
      </c>
      <c r="L685" s="29">
        <f t="shared" si="292"/>
        <v>0</v>
      </c>
      <c r="M685" s="29">
        <f t="shared" si="290"/>
        <v>0</v>
      </c>
      <c r="N685" s="29">
        <f t="shared" si="290"/>
        <v>0</v>
      </c>
      <c r="Q685" s="109" t="s">
        <v>23</v>
      </c>
      <c r="R685" s="110" t="s">
        <v>243</v>
      </c>
      <c r="S685" s="110" t="s">
        <v>11</v>
      </c>
      <c r="T685" s="106" t="s">
        <v>9</v>
      </c>
      <c r="U685" s="111">
        <v>12</v>
      </c>
      <c r="V685" s="111">
        <v>12</v>
      </c>
      <c r="W685" s="111">
        <v>12</v>
      </c>
      <c r="X685" s="16" t="b">
        <f t="shared" si="312"/>
        <v>1</v>
      </c>
    </row>
    <row r="686" spans="1:24" s="16" customFormat="1" ht="31.5" hidden="1">
      <c r="A686" s="31" t="s">
        <v>345</v>
      </c>
      <c r="B686" s="23" t="s">
        <v>243</v>
      </c>
      <c r="C686" s="23" t="s">
        <v>347</v>
      </c>
      <c r="D686" s="24" t="s">
        <v>9</v>
      </c>
      <c r="E686" s="25">
        <f>E687</f>
        <v>12</v>
      </c>
      <c r="F686" s="25">
        <f t="shared" si="329"/>
        <v>12</v>
      </c>
      <c r="G686" s="25">
        <f t="shared" si="329"/>
        <v>12</v>
      </c>
      <c r="I686" s="32">
        <v>12</v>
      </c>
      <c r="J686" s="32">
        <v>12</v>
      </c>
      <c r="K686" s="32">
        <v>12</v>
      </c>
      <c r="L686" s="29">
        <f t="shared" si="292"/>
        <v>0</v>
      </c>
      <c r="M686" s="29">
        <f t="shared" si="290"/>
        <v>0</v>
      </c>
      <c r="N686" s="29">
        <f t="shared" si="290"/>
        <v>0</v>
      </c>
      <c r="Q686" s="112" t="s">
        <v>345</v>
      </c>
      <c r="R686" s="110" t="s">
        <v>243</v>
      </c>
      <c r="S686" s="110" t="s">
        <v>347</v>
      </c>
      <c r="T686" s="106" t="s">
        <v>9</v>
      </c>
      <c r="U686" s="111">
        <v>12</v>
      </c>
      <c r="V686" s="111">
        <v>12</v>
      </c>
      <c r="W686" s="111">
        <v>12</v>
      </c>
      <c r="X686" s="16" t="b">
        <f t="shared" si="312"/>
        <v>1</v>
      </c>
    </row>
    <row r="687" spans="1:24" s="16" customFormat="1" ht="31.5" hidden="1">
      <c r="A687" s="31" t="s">
        <v>28</v>
      </c>
      <c r="B687" s="23" t="s">
        <v>243</v>
      </c>
      <c r="C687" s="23" t="s">
        <v>347</v>
      </c>
      <c r="D687" s="23" t="s">
        <v>29</v>
      </c>
      <c r="E687" s="25">
        <v>12</v>
      </c>
      <c r="F687" s="25">
        <v>12</v>
      </c>
      <c r="G687" s="25">
        <v>12</v>
      </c>
      <c r="I687" s="32">
        <v>12</v>
      </c>
      <c r="J687" s="32">
        <v>12</v>
      </c>
      <c r="K687" s="32">
        <v>12</v>
      </c>
      <c r="L687" s="29">
        <f t="shared" si="292"/>
        <v>0</v>
      </c>
      <c r="M687" s="29">
        <f t="shared" si="290"/>
        <v>0</v>
      </c>
      <c r="N687" s="29">
        <f t="shared" si="290"/>
        <v>0</v>
      </c>
      <c r="Q687" s="112" t="s">
        <v>28</v>
      </c>
      <c r="R687" s="110" t="s">
        <v>243</v>
      </c>
      <c r="S687" s="110" t="s">
        <v>347</v>
      </c>
      <c r="T687" s="110" t="s">
        <v>29</v>
      </c>
      <c r="U687" s="111">
        <v>12</v>
      </c>
      <c r="V687" s="111">
        <v>12</v>
      </c>
      <c r="W687" s="111">
        <v>12</v>
      </c>
      <c r="X687" s="16" t="b">
        <f t="shared" si="312"/>
        <v>1</v>
      </c>
    </row>
    <row r="688" spans="1:24" s="16" customFormat="1" ht="63">
      <c r="A688" s="26" t="s">
        <v>248</v>
      </c>
      <c r="B688" s="24" t="s">
        <v>249</v>
      </c>
      <c r="C688" s="27" t="s">
        <v>9</v>
      </c>
      <c r="D688" s="27" t="s">
        <v>9</v>
      </c>
      <c r="E688" s="15">
        <f>E689+E733+E738+E743</f>
        <v>3035358.4</v>
      </c>
      <c r="F688" s="15">
        <f t="shared" ref="F688:G688" si="330">F689+F733+F738+F743</f>
        <v>3045723.8000000003</v>
      </c>
      <c r="G688" s="15">
        <f t="shared" si="330"/>
        <v>3075073.8</v>
      </c>
      <c r="I688" s="28">
        <v>3035358.4161200002</v>
      </c>
      <c r="J688" s="28">
        <v>3045723.8135600002</v>
      </c>
      <c r="K688" s="28">
        <v>3075073.8235599999</v>
      </c>
      <c r="L688" s="29">
        <f t="shared" si="292"/>
        <v>1.6120000276714563E-2</v>
      </c>
      <c r="M688" s="29">
        <f t="shared" si="290"/>
        <v>1.3559999875724316E-2</v>
      </c>
      <c r="N688" s="29">
        <f t="shared" si="290"/>
        <v>2.3560000117868185E-2</v>
      </c>
      <c r="Q688" s="105" t="s">
        <v>248</v>
      </c>
      <c r="R688" s="106" t="s">
        <v>249</v>
      </c>
      <c r="S688" s="107" t="s">
        <v>9</v>
      </c>
      <c r="T688" s="107" t="s">
        <v>9</v>
      </c>
      <c r="U688" s="108">
        <v>3035358.4161200002</v>
      </c>
      <c r="V688" s="108">
        <v>3045723.8135600002</v>
      </c>
      <c r="W688" s="108">
        <v>3075073.8235599999</v>
      </c>
      <c r="X688" s="16" t="b">
        <f t="shared" si="312"/>
        <v>1</v>
      </c>
    </row>
    <row r="689" spans="1:24" s="16" customFormat="1" ht="15.75" hidden="1">
      <c r="A689" s="22" t="s">
        <v>175</v>
      </c>
      <c r="B689" s="23" t="s">
        <v>249</v>
      </c>
      <c r="C689" s="23" t="s">
        <v>13</v>
      </c>
      <c r="D689" s="24" t="s">
        <v>9</v>
      </c>
      <c r="E689" s="25">
        <f>E690+E710+E714+E718</f>
        <v>3033258.4</v>
      </c>
      <c r="F689" s="25">
        <f t="shared" ref="F689:G689" si="331">F690+F710+F714+F718</f>
        <v>3043623.8000000003</v>
      </c>
      <c r="G689" s="25">
        <f t="shared" si="331"/>
        <v>3072973.8</v>
      </c>
      <c r="I689" s="32">
        <v>3033258.4161200002</v>
      </c>
      <c r="J689" s="32">
        <v>3043623.8135600002</v>
      </c>
      <c r="K689" s="32">
        <v>3072973.8235599999</v>
      </c>
      <c r="L689" s="29">
        <f t="shared" si="292"/>
        <v>1.6120000276714563E-2</v>
      </c>
      <c r="M689" s="29">
        <f t="shared" si="290"/>
        <v>1.3559999875724316E-2</v>
      </c>
      <c r="N689" s="29">
        <f t="shared" si="290"/>
        <v>2.3560000117868185E-2</v>
      </c>
      <c r="Q689" s="109" t="s">
        <v>175</v>
      </c>
      <c r="R689" s="110" t="s">
        <v>249</v>
      </c>
      <c r="S689" s="110" t="s">
        <v>13</v>
      </c>
      <c r="T689" s="106" t="s">
        <v>9</v>
      </c>
      <c r="U689" s="111">
        <v>3033258.4161200002</v>
      </c>
      <c r="V689" s="111">
        <v>3043623.8135600002</v>
      </c>
      <c r="W689" s="111">
        <v>3072973.8235599999</v>
      </c>
      <c r="X689" s="16" t="b">
        <f t="shared" si="312"/>
        <v>1</v>
      </c>
    </row>
    <row r="690" spans="1:24" s="16" customFormat="1" ht="15.75" hidden="1">
      <c r="A690" s="22" t="s">
        <v>176</v>
      </c>
      <c r="B690" s="23" t="s">
        <v>249</v>
      </c>
      <c r="C690" s="23" t="s">
        <v>177</v>
      </c>
      <c r="D690" s="24" t="s">
        <v>9</v>
      </c>
      <c r="E690" s="25">
        <f>E691+E694+E701+E704+E707</f>
        <v>2859712.4</v>
      </c>
      <c r="F690" s="25">
        <f t="shared" ref="F690:G690" si="332">F691+F694+F701+F704+F707</f>
        <v>2869085.9</v>
      </c>
      <c r="G690" s="25">
        <f t="shared" si="332"/>
        <v>2898176.6999999997</v>
      </c>
      <c r="I690" s="32">
        <v>2859712.3934499999</v>
      </c>
      <c r="J690" s="32">
        <v>2869085.9044499998</v>
      </c>
      <c r="K690" s="32">
        <v>2898176.6974499999</v>
      </c>
      <c r="L690" s="29">
        <f t="shared" si="292"/>
        <v>-6.5500000491738319E-3</v>
      </c>
      <c r="M690" s="29">
        <f t="shared" si="290"/>
        <v>4.4499998912215233E-3</v>
      </c>
      <c r="N690" s="29">
        <f t="shared" si="290"/>
        <v>-2.5499998591840267E-3</v>
      </c>
      <c r="Q690" s="109" t="s">
        <v>176</v>
      </c>
      <c r="R690" s="110" t="s">
        <v>249</v>
      </c>
      <c r="S690" s="110" t="s">
        <v>177</v>
      </c>
      <c r="T690" s="106" t="s">
        <v>9</v>
      </c>
      <c r="U690" s="111">
        <v>2859712.3934499999</v>
      </c>
      <c r="V690" s="111">
        <v>2869085.9044499998</v>
      </c>
      <c r="W690" s="111">
        <v>2898176.6974499999</v>
      </c>
      <c r="X690" s="16" t="b">
        <f t="shared" si="312"/>
        <v>1</v>
      </c>
    </row>
    <row r="691" spans="1:24" s="16" customFormat="1" ht="94.5" hidden="1">
      <c r="A691" s="22" t="s">
        <v>250</v>
      </c>
      <c r="B691" s="23" t="s">
        <v>249</v>
      </c>
      <c r="C691" s="23" t="s">
        <v>251</v>
      </c>
      <c r="D691" s="24" t="s">
        <v>9</v>
      </c>
      <c r="E691" s="25">
        <f>E692</f>
        <v>112911.2</v>
      </c>
      <c r="F691" s="25">
        <f t="shared" ref="F691:G692" si="333">F692</f>
        <v>112911.2</v>
      </c>
      <c r="G691" s="25">
        <f t="shared" si="333"/>
        <v>112911.2</v>
      </c>
      <c r="I691" s="32">
        <v>112911.2</v>
      </c>
      <c r="J691" s="32">
        <v>112911.2</v>
      </c>
      <c r="K691" s="32">
        <v>112911.2</v>
      </c>
      <c r="L691" s="29">
        <f t="shared" si="292"/>
        <v>0</v>
      </c>
      <c r="M691" s="29">
        <f t="shared" si="290"/>
        <v>0</v>
      </c>
      <c r="N691" s="29">
        <f t="shared" si="290"/>
        <v>0</v>
      </c>
      <c r="Q691" s="109" t="s">
        <v>250</v>
      </c>
      <c r="R691" s="110" t="s">
        <v>249</v>
      </c>
      <c r="S691" s="110" t="s">
        <v>251</v>
      </c>
      <c r="T691" s="106" t="s">
        <v>9</v>
      </c>
      <c r="U691" s="111">
        <v>112911.2</v>
      </c>
      <c r="V691" s="111">
        <v>112911.2</v>
      </c>
      <c r="W691" s="111">
        <v>112911.2</v>
      </c>
      <c r="X691" s="16" t="b">
        <f t="shared" si="312"/>
        <v>1</v>
      </c>
    </row>
    <row r="692" spans="1:24" s="16" customFormat="1" ht="94.5" hidden="1">
      <c r="A692" s="31" t="s">
        <v>252</v>
      </c>
      <c r="B692" s="23" t="s">
        <v>249</v>
      </c>
      <c r="C692" s="23" t="s">
        <v>253</v>
      </c>
      <c r="D692" s="24" t="s">
        <v>9</v>
      </c>
      <c r="E692" s="25">
        <f>E693</f>
        <v>112911.2</v>
      </c>
      <c r="F692" s="25">
        <f t="shared" si="333"/>
        <v>112911.2</v>
      </c>
      <c r="G692" s="25">
        <f t="shared" si="333"/>
        <v>112911.2</v>
      </c>
      <c r="H692" s="16" t="s">
        <v>344</v>
      </c>
      <c r="I692" s="32">
        <v>112911.2</v>
      </c>
      <c r="J692" s="32">
        <v>112911.2</v>
      </c>
      <c r="K692" s="32">
        <v>112911.2</v>
      </c>
      <c r="L692" s="29">
        <f t="shared" si="292"/>
        <v>0</v>
      </c>
      <c r="M692" s="29">
        <f t="shared" si="290"/>
        <v>0</v>
      </c>
      <c r="N692" s="29">
        <f t="shared" si="290"/>
        <v>0</v>
      </c>
      <c r="Q692" s="112" t="s">
        <v>252</v>
      </c>
      <c r="R692" s="110" t="s">
        <v>249</v>
      </c>
      <c r="S692" s="110" t="s">
        <v>253</v>
      </c>
      <c r="T692" s="106" t="s">
        <v>9</v>
      </c>
      <c r="U692" s="111">
        <v>112911.2</v>
      </c>
      <c r="V692" s="111">
        <v>112911.2</v>
      </c>
      <c r="W692" s="111">
        <v>112911.2</v>
      </c>
      <c r="X692" s="16" t="b">
        <f t="shared" si="312"/>
        <v>1</v>
      </c>
    </row>
    <row r="693" spans="1:24" s="16" customFormat="1" ht="31.5" hidden="1">
      <c r="A693" s="31" t="s">
        <v>58</v>
      </c>
      <c r="B693" s="23" t="s">
        <v>249</v>
      </c>
      <c r="C693" s="23" t="s">
        <v>253</v>
      </c>
      <c r="D693" s="23" t="s">
        <v>59</v>
      </c>
      <c r="E693" s="25">
        <v>112911.2</v>
      </c>
      <c r="F693" s="25">
        <v>112911.2</v>
      </c>
      <c r="G693" s="25">
        <v>112911.2</v>
      </c>
      <c r="H693" s="16" t="s">
        <v>344</v>
      </c>
      <c r="I693" s="32">
        <v>112911.2</v>
      </c>
      <c r="J693" s="32">
        <v>112911.2</v>
      </c>
      <c r="K693" s="32">
        <v>112911.2</v>
      </c>
      <c r="L693" s="29">
        <f t="shared" si="292"/>
        <v>0</v>
      </c>
      <c r="M693" s="29">
        <f t="shared" si="290"/>
        <v>0</v>
      </c>
      <c r="N693" s="29">
        <f t="shared" si="290"/>
        <v>0</v>
      </c>
      <c r="Q693" s="112" t="s">
        <v>58</v>
      </c>
      <c r="R693" s="110" t="s">
        <v>249</v>
      </c>
      <c r="S693" s="110" t="s">
        <v>253</v>
      </c>
      <c r="T693" s="110" t="s">
        <v>59</v>
      </c>
      <c r="U693" s="111">
        <v>112911.2</v>
      </c>
      <c r="V693" s="111">
        <v>112911.2</v>
      </c>
      <c r="W693" s="111">
        <v>112911.2</v>
      </c>
      <c r="X693" s="16" t="b">
        <f t="shared" si="312"/>
        <v>1</v>
      </c>
    </row>
    <row r="694" spans="1:24" s="16" customFormat="1" ht="47.25" hidden="1">
      <c r="A694" s="22" t="s">
        <v>55</v>
      </c>
      <c r="B694" s="23" t="s">
        <v>249</v>
      </c>
      <c r="C694" s="23" t="s">
        <v>254</v>
      </c>
      <c r="D694" s="24" t="s">
        <v>9</v>
      </c>
      <c r="E694" s="25">
        <f>E695+E697+E699</f>
        <v>410202.6</v>
      </c>
      <c r="F694" s="25">
        <f t="shared" ref="F694:G694" si="334">F695+F697+F699</f>
        <v>431751.1</v>
      </c>
      <c r="G694" s="25">
        <f t="shared" si="334"/>
        <v>460841.89999999997</v>
      </c>
      <c r="I694" s="32">
        <v>410202.60944999999</v>
      </c>
      <c r="J694" s="32">
        <v>431751.12044999999</v>
      </c>
      <c r="K694" s="32">
        <v>460841.91344999999</v>
      </c>
      <c r="L694" s="29">
        <f t="shared" si="292"/>
        <v>9.450000012293458E-3</v>
      </c>
      <c r="M694" s="29">
        <f t="shared" si="290"/>
        <v>2.0450000010896474E-2</v>
      </c>
      <c r="N694" s="29">
        <f t="shared" si="290"/>
        <v>1.345000002766028E-2</v>
      </c>
      <c r="Q694" s="109" t="s">
        <v>55</v>
      </c>
      <c r="R694" s="110" t="s">
        <v>249</v>
      </c>
      <c r="S694" s="110" t="s">
        <v>254</v>
      </c>
      <c r="T694" s="106" t="s">
        <v>9</v>
      </c>
      <c r="U694" s="111">
        <v>410202.60944999999</v>
      </c>
      <c r="V694" s="111">
        <v>431751.12044999999</v>
      </c>
      <c r="W694" s="111">
        <v>460841.91344999999</v>
      </c>
      <c r="X694" s="16" t="b">
        <f t="shared" si="312"/>
        <v>1</v>
      </c>
    </row>
    <row r="695" spans="1:24" s="16" customFormat="1" ht="31.5" hidden="1">
      <c r="A695" s="31" t="s">
        <v>222</v>
      </c>
      <c r="B695" s="23" t="s">
        <v>249</v>
      </c>
      <c r="C695" s="23" t="s">
        <v>255</v>
      </c>
      <c r="D695" s="24" t="s">
        <v>9</v>
      </c>
      <c r="E695" s="25">
        <f>E696</f>
        <v>271.89999999999998</v>
      </c>
      <c r="F695" s="25">
        <f t="shared" ref="F695:G695" si="335">F696</f>
        <v>271.89999999999998</v>
      </c>
      <c r="G695" s="25">
        <f t="shared" si="335"/>
        <v>271.89999999999998</v>
      </c>
      <c r="I695" s="32">
        <v>271.90285999999998</v>
      </c>
      <c r="J695" s="32">
        <v>271.90285999999998</v>
      </c>
      <c r="K695" s="32">
        <v>271.90285999999998</v>
      </c>
      <c r="L695" s="29">
        <f t="shared" si="292"/>
        <v>2.8599999999983083E-3</v>
      </c>
      <c r="M695" s="29">
        <f t="shared" si="290"/>
        <v>2.8599999999983083E-3</v>
      </c>
      <c r="N695" s="29">
        <f t="shared" si="290"/>
        <v>2.8599999999983083E-3</v>
      </c>
      <c r="Q695" s="112" t="s">
        <v>222</v>
      </c>
      <c r="R695" s="110" t="s">
        <v>249</v>
      </c>
      <c r="S695" s="110" t="s">
        <v>255</v>
      </c>
      <c r="T695" s="106" t="s">
        <v>9</v>
      </c>
      <c r="U695" s="111">
        <v>271.90285999999998</v>
      </c>
      <c r="V695" s="111">
        <v>271.90285999999998</v>
      </c>
      <c r="W695" s="111">
        <v>271.90285999999998</v>
      </c>
      <c r="X695" s="16" t="b">
        <f t="shared" si="312"/>
        <v>1</v>
      </c>
    </row>
    <row r="696" spans="1:24" s="16" customFormat="1" ht="31.5" hidden="1">
      <c r="A696" s="31" t="s">
        <v>58</v>
      </c>
      <c r="B696" s="23" t="s">
        <v>249</v>
      </c>
      <c r="C696" s="23" t="s">
        <v>255</v>
      </c>
      <c r="D696" s="23" t="s">
        <v>59</v>
      </c>
      <c r="E696" s="25">
        <v>271.89999999999998</v>
      </c>
      <c r="F696" s="25">
        <v>271.89999999999998</v>
      </c>
      <c r="G696" s="25">
        <v>271.89999999999998</v>
      </c>
      <c r="I696" s="32">
        <v>271.90285999999998</v>
      </c>
      <c r="J696" s="32">
        <v>271.90285999999998</v>
      </c>
      <c r="K696" s="32">
        <v>271.90285999999998</v>
      </c>
      <c r="L696" s="29">
        <f t="shared" si="292"/>
        <v>2.8599999999983083E-3</v>
      </c>
      <c r="M696" s="29">
        <f t="shared" si="290"/>
        <v>2.8599999999983083E-3</v>
      </c>
      <c r="N696" s="29">
        <f t="shared" si="290"/>
        <v>2.8599999999983083E-3</v>
      </c>
      <c r="Q696" s="112" t="s">
        <v>58</v>
      </c>
      <c r="R696" s="110" t="s">
        <v>249</v>
      </c>
      <c r="S696" s="110" t="s">
        <v>255</v>
      </c>
      <c r="T696" s="110" t="s">
        <v>59</v>
      </c>
      <c r="U696" s="111">
        <v>271.90285999999998</v>
      </c>
      <c r="V696" s="111">
        <v>271.90285999999998</v>
      </c>
      <c r="W696" s="111">
        <v>271.90285999999998</v>
      </c>
      <c r="X696" s="16" t="b">
        <f t="shared" si="312"/>
        <v>1</v>
      </c>
    </row>
    <row r="697" spans="1:24" s="16" customFormat="1" ht="63" hidden="1">
      <c r="A697" s="31" t="s">
        <v>418</v>
      </c>
      <c r="B697" s="23" t="s">
        <v>249</v>
      </c>
      <c r="C697" s="23" t="s">
        <v>256</v>
      </c>
      <c r="D697" s="24" t="s">
        <v>9</v>
      </c>
      <c r="E697" s="25">
        <f>E698</f>
        <v>7310.7</v>
      </c>
      <c r="F697" s="25">
        <f t="shared" ref="F697:G697" si="336">F698</f>
        <v>7310.7</v>
      </c>
      <c r="G697" s="25">
        <f t="shared" si="336"/>
        <v>7310.7</v>
      </c>
      <c r="I697" s="32">
        <v>7310.7160000000003</v>
      </c>
      <c r="J697" s="32">
        <v>7310.7160000000003</v>
      </c>
      <c r="K697" s="32">
        <v>7310.7160000000003</v>
      </c>
      <c r="L697" s="29">
        <f t="shared" si="292"/>
        <v>1.6000000000531145E-2</v>
      </c>
      <c r="M697" s="29">
        <f t="shared" si="290"/>
        <v>1.6000000000531145E-2</v>
      </c>
      <c r="N697" s="29">
        <f t="shared" si="290"/>
        <v>1.6000000000531145E-2</v>
      </c>
      <c r="Q697" s="112" t="s">
        <v>418</v>
      </c>
      <c r="R697" s="110" t="s">
        <v>249</v>
      </c>
      <c r="S697" s="110" t="s">
        <v>256</v>
      </c>
      <c r="T697" s="106" t="s">
        <v>9</v>
      </c>
      <c r="U697" s="111">
        <v>7310.7160000000003</v>
      </c>
      <c r="V697" s="111">
        <v>7310.7160000000003</v>
      </c>
      <c r="W697" s="111">
        <v>7310.7160000000003</v>
      </c>
      <c r="X697" s="16" t="b">
        <f t="shared" si="312"/>
        <v>1</v>
      </c>
    </row>
    <row r="698" spans="1:24" s="16" customFormat="1" ht="31.5" hidden="1">
      <c r="A698" s="31" t="s">
        <v>58</v>
      </c>
      <c r="B698" s="23" t="s">
        <v>249</v>
      </c>
      <c r="C698" s="23" t="s">
        <v>256</v>
      </c>
      <c r="D698" s="23" t="s">
        <v>59</v>
      </c>
      <c r="E698" s="25">
        <v>7310.7</v>
      </c>
      <c r="F698" s="25">
        <v>7310.7</v>
      </c>
      <c r="G698" s="25">
        <v>7310.7</v>
      </c>
      <c r="I698" s="32">
        <v>7310.7160000000003</v>
      </c>
      <c r="J698" s="32">
        <v>7310.7160000000003</v>
      </c>
      <c r="K698" s="32">
        <v>7310.7160000000003</v>
      </c>
      <c r="L698" s="29">
        <f t="shared" si="292"/>
        <v>1.6000000000531145E-2</v>
      </c>
      <c r="M698" s="29">
        <f t="shared" si="290"/>
        <v>1.6000000000531145E-2</v>
      </c>
      <c r="N698" s="29">
        <f t="shared" si="290"/>
        <v>1.6000000000531145E-2</v>
      </c>
      <c r="Q698" s="112" t="s">
        <v>58</v>
      </c>
      <c r="R698" s="110" t="s">
        <v>249</v>
      </c>
      <c r="S698" s="110" t="s">
        <v>256</v>
      </c>
      <c r="T698" s="110" t="s">
        <v>59</v>
      </c>
      <c r="U698" s="111">
        <v>7310.7160000000003</v>
      </c>
      <c r="V698" s="111">
        <v>7310.7160000000003</v>
      </c>
      <c r="W698" s="111">
        <v>7310.7160000000003</v>
      </c>
      <c r="X698" s="16" t="b">
        <f t="shared" si="312"/>
        <v>1</v>
      </c>
    </row>
    <row r="699" spans="1:24" s="16" customFormat="1" ht="31.5" hidden="1">
      <c r="A699" s="31" t="s">
        <v>57</v>
      </c>
      <c r="B699" s="23" t="s">
        <v>249</v>
      </c>
      <c r="C699" s="23" t="s">
        <v>427</v>
      </c>
      <c r="D699" s="24" t="s">
        <v>9</v>
      </c>
      <c r="E699" s="25">
        <f>E700</f>
        <v>402620</v>
      </c>
      <c r="F699" s="25">
        <f t="shared" ref="F699:G699" si="337">F700</f>
        <v>424168.5</v>
      </c>
      <c r="G699" s="25">
        <f t="shared" si="337"/>
        <v>453259.3</v>
      </c>
      <c r="I699" s="32">
        <v>402619.99059</v>
      </c>
      <c r="J699" s="32">
        <v>424168.50159</v>
      </c>
      <c r="K699" s="32">
        <v>453259.29459</v>
      </c>
      <c r="L699" s="35">
        <f t="shared" si="292"/>
        <v>-9.4099999987520278E-3</v>
      </c>
      <c r="M699" s="35">
        <f t="shared" si="292"/>
        <v>1.5899999998509884E-3</v>
      </c>
      <c r="N699" s="35">
        <f t="shared" si="292"/>
        <v>-5.4099999833852053E-3</v>
      </c>
      <c r="Q699" s="112" t="s">
        <v>57</v>
      </c>
      <c r="R699" s="110" t="s">
        <v>249</v>
      </c>
      <c r="S699" s="110" t="s">
        <v>427</v>
      </c>
      <c r="T699" s="106" t="s">
        <v>9</v>
      </c>
      <c r="U699" s="111">
        <v>402619.99059</v>
      </c>
      <c r="V699" s="111">
        <v>424168.50159</v>
      </c>
      <c r="W699" s="111">
        <v>453259.29459</v>
      </c>
      <c r="X699" s="16" t="b">
        <f t="shared" si="312"/>
        <v>1</v>
      </c>
    </row>
    <row r="700" spans="1:24" s="16" customFormat="1" ht="31.5" hidden="1">
      <c r="A700" s="31" t="s">
        <v>58</v>
      </c>
      <c r="B700" s="23" t="s">
        <v>249</v>
      </c>
      <c r="C700" s="23" t="s">
        <v>427</v>
      </c>
      <c r="D700" s="23" t="s">
        <v>59</v>
      </c>
      <c r="E700" s="25">
        <v>402620</v>
      </c>
      <c r="F700" s="25">
        <v>424168.5</v>
      </c>
      <c r="G700" s="25">
        <v>453259.3</v>
      </c>
      <c r="I700" s="32">
        <v>402619.99059</v>
      </c>
      <c r="J700" s="32">
        <v>424168.50159</v>
      </c>
      <c r="K700" s="32">
        <v>453259.29459</v>
      </c>
      <c r="L700" s="30">
        <f t="shared" si="292"/>
        <v>-9.4099999987520278E-3</v>
      </c>
      <c r="M700" s="30">
        <f t="shared" si="292"/>
        <v>1.5899999998509884E-3</v>
      </c>
      <c r="N700" s="30">
        <f t="shared" si="292"/>
        <v>-5.4099999833852053E-3</v>
      </c>
      <c r="Q700" s="112" t="s">
        <v>58</v>
      </c>
      <c r="R700" s="110" t="s">
        <v>249</v>
      </c>
      <c r="S700" s="110" t="s">
        <v>427</v>
      </c>
      <c r="T700" s="110" t="s">
        <v>59</v>
      </c>
      <c r="U700" s="111">
        <v>402619.99059</v>
      </c>
      <c r="V700" s="111">
        <v>424168.50159</v>
      </c>
      <c r="W700" s="111">
        <v>453259.29459</v>
      </c>
      <c r="X700" s="16" t="b">
        <f t="shared" si="312"/>
        <v>1</v>
      </c>
    </row>
    <row r="701" spans="1:24" s="16" customFormat="1" ht="47.25" hidden="1">
      <c r="A701" s="22" t="s">
        <v>60</v>
      </c>
      <c r="B701" s="23" t="s">
        <v>249</v>
      </c>
      <c r="C701" s="23" t="s">
        <v>257</v>
      </c>
      <c r="D701" s="24" t="s">
        <v>9</v>
      </c>
      <c r="E701" s="25">
        <f>E702</f>
        <v>33217</v>
      </c>
      <c r="F701" s="25">
        <f t="shared" ref="F701:G702" si="338">F702</f>
        <v>21042</v>
      </c>
      <c r="G701" s="25">
        <f t="shared" si="338"/>
        <v>21042</v>
      </c>
      <c r="I701" s="32">
        <v>33217</v>
      </c>
      <c r="J701" s="32">
        <v>21042</v>
      </c>
      <c r="K701" s="32">
        <v>21042</v>
      </c>
      <c r="L701" s="30">
        <f t="shared" si="292"/>
        <v>0</v>
      </c>
      <c r="M701" s="30">
        <f t="shared" si="292"/>
        <v>0</v>
      </c>
      <c r="N701" s="30">
        <f t="shared" si="292"/>
        <v>0</v>
      </c>
      <c r="Q701" s="109" t="s">
        <v>60</v>
      </c>
      <c r="R701" s="110" t="s">
        <v>249</v>
      </c>
      <c r="S701" s="110" t="s">
        <v>257</v>
      </c>
      <c r="T701" s="106" t="s">
        <v>9</v>
      </c>
      <c r="U701" s="111">
        <v>33217</v>
      </c>
      <c r="V701" s="111">
        <v>21042</v>
      </c>
      <c r="W701" s="111">
        <v>21042</v>
      </c>
      <c r="X701" s="16" t="b">
        <f t="shared" si="312"/>
        <v>1</v>
      </c>
    </row>
    <row r="702" spans="1:24" s="16" customFormat="1" ht="31.5" hidden="1">
      <c r="A702" s="31" t="s">
        <v>61</v>
      </c>
      <c r="B702" s="23" t="s">
        <v>249</v>
      </c>
      <c r="C702" s="23" t="s">
        <v>428</v>
      </c>
      <c r="D702" s="24" t="s">
        <v>9</v>
      </c>
      <c r="E702" s="25">
        <f>E703</f>
        <v>33217</v>
      </c>
      <c r="F702" s="25">
        <f t="shared" si="338"/>
        <v>21042</v>
      </c>
      <c r="G702" s="25">
        <f t="shared" si="338"/>
        <v>21042</v>
      </c>
      <c r="I702" s="32">
        <v>33217</v>
      </c>
      <c r="J702" s="32">
        <v>21042</v>
      </c>
      <c r="K702" s="32">
        <v>21042</v>
      </c>
      <c r="L702" s="30">
        <f t="shared" si="292"/>
        <v>0</v>
      </c>
      <c r="M702" s="30">
        <f t="shared" si="292"/>
        <v>0</v>
      </c>
      <c r="N702" s="30">
        <f t="shared" si="292"/>
        <v>0</v>
      </c>
      <c r="Q702" s="112" t="s">
        <v>61</v>
      </c>
      <c r="R702" s="110" t="s">
        <v>249</v>
      </c>
      <c r="S702" s="110" t="s">
        <v>428</v>
      </c>
      <c r="T702" s="106" t="s">
        <v>9</v>
      </c>
      <c r="U702" s="111">
        <v>33217</v>
      </c>
      <c r="V702" s="111">
        <v>21042</v>
      </c>
      <c r="W702" s="111">
        <v>21042</v>
      </c>
      <c r="X702" s="16" t="b">
        <f t="shared" si="312"/>
        <v>1</v>
      </c>
    </row>
    <row r="703" spans="1:24" s="16" customFormat="1" ht="31.5" hidden="1">
      <c r="A703" s="31" t="s">
        <v>58</v>
      </c>
      <c r="B703" s="23" t="s">
        <v>249</v>
      </c>
      <c r="C703" s="23" t="s">
        <v>428</v>
      </c>
      <c r="D703" s="23" t="s">
        <v>59</v>
      </c>
      <c r="E703" s="25">
        <v>33217</v>
      </c>
      <c r="F703" s="25">
        <v>21042</v>
      </c>
      <c r="G703" s="25">
        <v>21042</v>
      </c>
      <c r="I703" s="32">
        <v>33217</v>
      </c>
      <c r="J703" s="32">
        <v>21042</v>
      </c>
      <c r="K703" s="32">
        <v>21042</v>
      </c>
      <c r="L703" s="30">
        <f t="shared" si="292"/>
        <v>0</v>
      </c>
      <c r="M703" s="30">
        <f t="shared" si="292"/>
        <v>0</v>
      </c>
      <c r="N703" s="30">
        <f t="shared" si="292"/>
        <v>0</v>
      </c>
      <c r="Q703" s="112" t="s">
        <v>58</v>
      </c>
      <c r="R703" s="110" t="s">
        <v>249</v>
      </c>
      <c r="S703" s="110" t="s">
        <v>428</v>
      </c>
      <c r="T703" s="110" t="s">
        <v>59</v>
      </c>
      <c r="U703" s="111">
        <v>33217</v>
      </c>
      <c r="V703" s="111">
        <v>21042</v>
      </c>
      <c r="W703" s="111">
        <v>21042</v>
      </c>
      <c r="X703" s="16" t="b">
        <f t="shared" si="312"/>
        <v>1</v>
      </c>
    </row>
    <row r="704" spans="1:24" s="16" customFormat="1" ht="110.25" hidden="1">
      <c r="A704" s="22" t="s">
        <v>225</v>
      </c>
      <c r="B704" s="23" t="s">
        <v>249</v>
      </c>
      <c r="C704" s="23" t="s">
        <v>258</v>
      </c>
      <c r="D704" s="24" t="s">
        <v>9</v>
      </c>
      <c r="E704" s="25">
        <f>E705</f>
        <v>2656.2</v>
      </c>
      <c r="F704" s="25">
        <f t="shared" ref="F704:G705" si="339">F705</f>
        <v>2656.2</v>
      </c>
      <c r="G704" s="25">
        <f t="shared" si="339"/>
        <v>2656.2</v>
      </c>
      <c r="I704" s="32">
        <v>2656.2139999999999</v>
      </c>
      <c r="J704" s="32">
        <v>2656.2139999999999</v>
      </c>
      <c r="K704" s="32">
        <v>2656.2139999999999</v>
      </c>
      <c r="L704" s="30">
        <f t="shared" si="292"/>
        <v>1.4000000000123691E-2</v>
      </c>
      <c r="M704" s="30">
        <f t="shared" si="292"/>
        <v>1.4000000000123691E-2</v>
      </c>
      <c r="N704" s="30">
        <f t="shared" si="292"/>
        <v>1.4000000000123691E-2</v>
      </c>
      <c r="Q704" s="109" t="s">
        <v>225</v>
      </c>
      <c r="R704" s="110" t="s">
        <v>249</v>
      </c>
      <c r="S704" s="110" t="s">
        <v>258</v>
      </c>
      <c r="T704" s="106" t="s">
        <v>9</v>
      </c>
      <c r="U704" s="111">
        <v>2656.2139999999999</v>
      </c>
      <c r="V704" s="111">
        <v>2656.2139999999999</v>
      </c>
      <c r="W704" s="111">
        <v>2656.2139999999999</v>
      </c>
      <c r="X704" s="16" t="b">
        <f t="shared" si="312"/>
        <v>1</v>
      </c>
    </row>
    <row r="705" spans="1:24" s="16" customFormat="1" ht="94.5" hidden="1">
      <c r="A705" s="31" t="s">
        <v>227</v>
      </c>
      <c r="B705" s="23" t="s">
        <v>249</v>
      </c>
      <c r="C705" s="23" t="s">
        <v>259</v>
      </c>
      <c r="D705" s="24" t="s">
        <v>9</v>
      </c>
      <c r="E705" s="25">
        <f>E706</f>
        <v>2656.2</v>
      </c>
      <c r="F705" s="25">
        <f t="shared" si="339"/>
        <v>2656.2</v>
      </c>
      <c r="G705" s="25">
        <f t="shared" si="339"/>
        <v>2656.2</v>
      </c>
      <c r="H705" s="16" t="s">
        <v>344</v>
      </c>
      <c r="I705" s="32">
        <v>2656.2139999999999</v>
      </c>
      <c r="J705" s="32">
        <v>2656.2139999999999</v>
      </c>
      <c r="K705" s="32">
        <v>2656.2139999999999</v>
      </c>
      <c r="L705" s="30">
        <f t="shared" si="292"/>
        <v>1.4000000000123691E-2</v>
      </c>
      <c r="M705" s="30">
        <f t="shared" si="292"/>
        <v>1.4000000000123691E-2</v>
      </c>
      <c r="N705" s="30">
        <f t="shared" si="292"/>
        <v>1.4000000000123691E-2</v>
      </c>
      <c r="Q705" s="112" t="s">
        <v>227</v>
      </c>
      <c r="R705" s="110" t="s">
        <v>249</v>
      </c>
      <c r="S705" s="110" t="s">
        <v>259</v>
      </c>
      <c r="T705" s="106" t="s">
        <v>9</v>
      </c>
      <c r="U705" s="111">
        <v>2656.2139999999999</v>
      </c>
      <c r="V705" s="111">
        <v>2656.2139999999999</v>
      </c>
      <c r="W705" s="111">
        <v>2656.2139999999999</v>
      </c>
      <c r="X705" s="16" t="b">
        <f t="shared" si="312"/>
        <v>1</v>
      </c>
    </row>
    <row r="706" spans="1:24" s="16" customFormat="1" ht="31.5" hidden="1">
      <c r="A706" s="31" t="s">
        <v>58</v>
      </c>
      <c r="B706" s="23" t="s">
        <v>249</v>
      </c>
      <c r="C706" s="23" t="s">
        <v>259</v>
      </c>
      <c r="D706" s="23" t="s">
        <v>59</v>
      </c>
      <c r="E706" s="25">
        <v>2656.2</v>
      </c>
      <c r="F706" s="25">
        <v>2656.2</v>
      </c>
      <c r="G706" s="25">
        <v>2656.2</v>
      </c>
      <c r="H706" s="16" t="s">
        <v>344</v>
      </c>
      <c r="I706" s="32">
        <v>2656.2139999999999</v>
      </c>
      <c r="J706" s="32">
        <v>2656.2139999999999</v>
      </c>
      <c r="K706" s="32">
        <v>2656.2139999999999</v>
      </c>
      <c r="L706" s="30">
        <f t="shared" si="292"/>
        <v>1.4000000000123691E-2</v>
      </c>
      <c r="M706" s="30">
        <f t="shared" si="292"/>
        <v>1.4000000000123691E-2</v>
      </c>
      <c r="N706" s="30">
        <f t="shared" si="292"/>
        <v>1.4000000000123691E-2</v>
      </c>
      <c r="Q706" s="112" t="s">
        <v>58</v>
      </c>
      <c r="R706" s="110" t="s">
        <v>249</v>
      </c>
      <c r="S706" s="110" t="s">
        <v>259</v>
      </c>
      <c r="T706" s="110" t="s">
        <v>59</v>
      </c>
      <c r="U706" s="111">
        <v>2656.2139999999999</v>
      </c>
      <c r="V706" s="111">
        <v>2656.2139999999999</v>
      </c>
      <c r="W706" s="111">
        <v>2656.2139999999999</v>
      </c>
      <c r="X706" s="16" t="b">
        <f t="shared" si="312"/>
        <v>1</v>
      </c>
    </row>
    <row r="707" spans="1:24" s="16" customFormat="1" ht="47.25" hidden="1">
      <c r="A707" s="22" t="s">
        <v>260</v>
      </c>
      <c r="B707" s="23" t="s">
        <v>249</v>
      </c>
      <c r="C707" s="23" t="s">
        <v>261</v>
      </c>
      <c r="D707" s="24" t="s">
        <v>9</v>
      </c>
      <c r="E707" s="25">
        <f>E708</f>
        <v>2300725.4</v>
      </c>
      <c r="F707" s="25">
        <f t="shared" ref="F707:G708" si="340">F708</f>
        <v>2300725.4</v>
      </c>
      <c r="G707" s="25">
        <f t="shared" si="340"/>
        <v>2300725.4</v>
      </c>
      <c r="I707" s="32">
        <v>2300725.37</v>
      </c>
      <c r="J707" s="32">
        <v>2300725.37</v>
      </c>
      <c r="K707" s="32">
        <v>2300725.37</v>
      </c>
      <c r="L707" s="30">
        <f t="shared" si="292"/>
        <v>-2.9999999795109034E-2</v>
      </c>
      <c r="M707" s="30">
        <f t="shared" si="292"/>
        <v>-2.9999999795109034E-2</v>
      </c>
      <c r="N707" s="30">
        <f t="shared" si="292"/>
        <v>-2.9999999795109034E-2</v>
      </c>
      <c r="Q707" s="109" t="s">
        <v>260</v>
      </c>
      <c r="R707" s="110" t="s">
        <v>249</v>
      </c>
      <c r="S707" s="110" t="s">
        <v>261</v>
      </c>
      <c r="T707" s="106" t="s">
        <v>9</v>
      </c>
      <c r="U707" s="111">
        <v>2300725.37</v>
      </c>
      <c r="V707" s="111">
        <v>2300725.37</v>
      </c>
      <c r="W707" s="111">
        <v>2300725.37</v>
      </c>
      <c r="X707" s="16" t="b">
        <f t="shared" si="312"/>
        <v>1</v>
      </c>
    </row>
    <row r="708" spans="1:24" s="16" customFormat="1" ht="47.25" hidden="1">
      <c r="A708" s="31" t="s">
        <v>262</v>
      </c>
      <c r="B708" s="23" t="s">
        <v>249</v>
      </c>
      <c r="C708" s="23" t="s">
        <v>263</v>
      </c>
      <c r="D708" s="24" t="s">
        <v>9</v>
      </c>
      <c r="E708" s="25">
        <f>E709</f>
        <v>2300725.4</v>
      </c>
      <c r="F708" s="25">
        <f t="shared" si="340"/>
        <v>2300725.4</v>
      </c>
      <c r="G708" s="25">
        <f t="shared" si="340"/>
        <v>2300725.4</v>
      </c>
      <c r="H708" s="16" t="s">
        <v>344</v>
      </c>
      <c r="I708" s="32">
        <v>2300725.37</v>
      </c>
      <c r="J708" s="32">
        <v>2300725.37</v>
      </c>
      <c r="K708" s="32">
        <v>2300725.37</v>
      </c>
      <c r="L708" s="30">
        <f t="shared" si="292"/>
        <v>-2.9999999795109034E-2</v>
      </c>
      <c r="M708" s="30">
        <f t="shared" si="292"/>
        <v>-2.9999999795109034E-2</v>
      </c>
      <c r="N708" s="30">
        <f t="shared" si="292"/>
        <v>-2.9999999795109034E-2</v>
      </c>
      <c r="Q708" s="112" t="s">
        <v>262</v>
      </c>
      <c r="R708" s="110" t="s">
        <v>249</v>
      </c>
      <c r="S708" s="110" t="s">
        <v>263</v>
      </c>
      <c r="T708" s="106" t="s">
        <v>9</v>
      </c>
      <c r="U708" s="111">
        <v>2300725.37</v>
      </c>
      <c r="V708" s="111">
        <v>2300725.37</v>
      </c>
      <c r="W708" s="111">
        <v>2300725.37</v>
      </c>
      <c r="X708" s="16" t="b">
        <f t="shared" si="312"/>
        <v>1</v>
      </c>
    </row>
    <row r="709" spans="1:24" s="16" customFormat="1" ht="31.5" hidden="1">
      <c r="A709" s="31" t="s">
        <v>58</v>
      </c>
      <c r="B709" s="23" t="s">
        <v>249</v>
      </c>
      <c r="C709" s="23" t="s">
        <v>263</v>
      </c>
      <c r="D709" s="23" t="s">
        <v>59</v>
      </c>
      <c r="E709" s="25">
        <v>2300725.4</v>
      </c>
      <c r="F709" s="25">
        <v>2300725.4</v>
      </c>
      <c r="G709" s="25">
        <v>2300725.4</v>
      </c>
      <c r="H709" s="16" t="s">
        <v>344</v>
      </c>
      <c r="I709" s="32">
        <v>2300725.37</v>
      </c>
      <c r="J709" s="32">
        <v>2300725.37</v>
      </c>
      <c r="K709" s="32">
        <v>2300725.37</v>
      </c>
      <c r="L709" s="30">
        <f t="shared" si="292"/>
        <v>-2.9999999795109034E-2</v>
      </c>
      <c r="M709" s="30">
        <f t="shared" si="292"/>
        <v>-2.9999999795109034E-2</v>
      </c>
      <c r="N709" s="30">
        <f t="shared" si="292"/>
        <v>-2.9999999795109034E-2</v>
      </c>
      <c r="Q709" s="112" t="s">
        <v>58</v>
      </c>
      <c r="R709" s="110" t="s">
        <v>249</v>
      </c>
      <c r="S709" s="110" t="s">
        <v>263</v>
      </c>
      <c r="T709" s="110" t="s">
        <v>59</v>
      </c>
      <c r="U709" s="111">
        <v>2300725.37</v>
      </c>
      <c r="V709" s="111">
        <v>2300725.37</v>
      </c>
      <c r="W709" s="111">
        <v>2300725.37</v>
      </c>
      <c r="X709" s="16" t="b">
        <f t="shared" si="312"/>
        <v>1</v>
      </c>
    </row>
    <row r="710" spans="1:24" s="16" customFormat="1" ht="31.5" hidden="1">
      <c r="A710" s="22" t="s">
        <v>236</v>
      </c>
      <c r="B710" s="23" t="s">
        <v>249</v>
      </c>
      <c r="C710" s="23" t="s">
        <v>237</v>
      </c>
      <c r="D710" s="24" t="s">
        <v>9</v>
      </c>
      <c r="E710" s="25">
        <f>E711</f>
        <v>14964.2</v>
      </c>
      <c r="F710" s="25">
        <f t="shared" ref="F710:G712" si="341">F711</f>
        <v>14964.2</v>
      </c>
      <c r="G710" s="25">
        <f t="shared" si="341"/>
        <v>14964.2</v>
      </c>
      <c r="I710" s="32">
        <v>14964.18</v>
      </c>
      <c r="J710" s="32">
        <v>14964.18</v>
      </c>
      <c r="K710" s="32">
        <v>14964.18</v>
      </c>
      <c r="L710" s="30">
        <f t="shared" si="292"/>
        <v>-2.0000000000436557E-2</v>
      </c>
      <c r="M710" s="30">
        <f t="shared" si="292"/>
        <v>-2.0000000000436557E-2</v>
      </c>
      <c r="N710" s="30">
        <f t="shared" si="292"/>
        <v>-2.0000000000436557E-2</v>
      </c>
      <c r="Q710" s="109" t="s">
        <v>236</v>
      </c>
      <c r="R710" s="110" t="s">
        <v>249</v>
      </c>
      <c r="S710" s="110" t="s">
        <v>237</v>
      </c>
      <c r="T710" s="106" t="s">
        <v>9</v>
      </c>
      <c r="U710" s="111">
        <v>14964.18</v>
      </c>
      <c r="V710" s="111">
        <v>14964.18</v>
      </c>
      <c r="W710" s="111">
        <v>14964.18</v>
      </c>
      <c r="X710" s="16" t="b">
        <f t="shared" si="312"/>
        <v>1</v>
      </c>
    </row>
    <row r="711" spans="1:24" s="16" customFormat="1" ht="47.25" hidden="1">
      <c r="A711" s="22" t="s">
        <v>260</v>
      </c>
      <c r="B711" s="23" t="s">
        <v>249</v>
      </c>
      <c r="C711" s="23" t="s">
        <v>269</v>
      </c>
      <c r="D711" s="24" t="s">
        <v>9</v>
      </c>
      <c r="E711" s="25">
        <f>E712</f>
        <v>14964.2</v>
      </c>
      <c r="F711" s="25">
        <f t="shared" si="341"/>
        <v>14964.2</v>
      </c>
      <c r="G711" s="25">
        <f t="shared" si="341"/>
        <v>14964.2</v>
      </c>
      <c r="I711" s="32">
        <v>14964.18</v>
      </c>
      <c r="J711" s="32">
        <v>14964.18</v>
      </c>
      <c r="K711" s="32">
        <v>14964.18</v>
      </c>
      <c r="L711" s="30">
        <f t="shared" si="292"/>
        <v>-2.0000000000436557E-2</v>
      </c>
      <c r="M711" s="30">
        <f t="shared" si="292"/>
        <v>-2.0000000000436557E-2</v>
      </c>
      <c r="N711" s="30">
        <f t="shared" si="292"/>
        <v>-2.0000000000436557E-2</v>
      </c>
      <c r="Q711" s="109" t="s">
        <v>260</v>
      </c>
      <c r="R711" s="110" t="s">
        <v>249</v>
      </c>
      <c r="S711" s="110" t="s">
        <v>269</v>
      </c>
      <c r="T711" s="106" t="s">
        <v>9</v>
      </c>
      <c r="U711" s="111">
        <v>14964.18</v>
      </c>
      <c r="V711" s="111">
        <v>14964.18</v>
      </c>
      <c r="W711" s="111">
        <v>14964.18</v>
      </c>
      <c r="X711" s="16" t="b">
        <f t="shared" si="312"/>
        <v>1</v>
      </c>
    </row>
    <row r="712" spans="1:24" s="16" customFormat="1" ht="47.25" hidden="1">
      <c r="A712" s="31" t="s">
        <v>262</v>
      </c>
      <c r="B712" s="23" t="s">
        <v>249</v>
      </c>
      <c r="C712" s="23" t="s">
        <v>270</v>
      </c>
      <c r="D712" s="24" t="s">
        <v>9</v>
      </c>
      <c r="E712" s="25">
        <f>E713</f>
        <v>14964.2</v>
      </c>
      <c r="F712" s="25">
        <f t="shared" si="341"/>
        <v>14964.2</v>
      </c>
      <c r="G712" s="25">
        <f t="shared" si="341"/>
        <v>14964.2</v>
      </c>
      <c r="H712" s="16" t="s">
        <v>344</v>
      </c>
      <c r="I712" s="32">
        <v>14964.18</v>
      </c>
      <c r="J712" s="32">
        <v>14964.18</v>
      </c>
      <c r="K712" s="32">
        <v>14964.18</v>
      </c>
      <c r="L712" s="30">
        <f t="shared" si="292"/>
        <v>-2.0000000000436557E-2</v>
      </c>
      <c r="M712" s="30">
        <f t="shared" si="292"/>
        <v>-2.0000000000436557E-2</v>
      </c>
      <c r="N712" s="30">
        <f t="shared" si="292"/>
        <v>-2.0000000000436557E-2</v>
      </c>
      <c r="Q712" s="112" t="s">
        <v>262</v>
      </c>
      <c r="R712" s="110" t="s">
        <v>249</v>
      </c>
      <c r="S712" s="110" t="s">
        <v>270</v>
      </c>
      <c r="T712" s="106" t="s">
        <v>9</v>
      </c>
      <c r="U712" s="111">
        <v>14964.18</v>
      </c>
      <c r="V712" s="111">
        <v>14964.18</v>
      </c>
      <c r="W712" s="111">
        <v>14964.18</v>
      </c>
      <c r="X712" s="16" t="b">
        <f t="shared" si="312"/>
        <v>1</v>
      </c>
    </row>
    <row r="713" spans="1:24" s="16" customFormat="1" ht="31.5" hidden="1">
      <c r="A713" s="31" t="s">
        <v>58</v>
      </c>
      <c r="B713" s="23" t="s">
        <v>249</v>
      </c>
      <c r="C713" s="23" t="s">
        <v>270</v>
      </c>
      <c r="D713" s="23" t="s">
        <v>59</v>
      </c>
      <c r="E713" s="25">
        <v>14964.2</v>
      </c>
      <c r="F713" s="25">
        <v>14964.2</v>
      </c>
      <c r="G713" s="25">
        <v>14964.2</v>
      </c>
      <c r="H713" s="16" t="s">
        <v>344</v>
      </c>
      <c r="I713" s="32">
        <v>14964.18</v>
      </c>
      <c r="J713" s="32">
        <v>14964.18</v>
      </c>
      <c r="K713" s="32">
        <v>14964.18</v>
      </c>
      <c r="L713" s="30">
        <f t="shared" si="292"/>
        <v>-2.0000000000436557E-2</v>
      </c>
      <c r="M713" s="30">
        <f t="shared" si="292"/>
        <v>-2.0000000000436557E-2</v>
      </c>
      <c r="N713" s="30">
        <f t="shared" si="292"/>
        <v>-2.0000000000436557E-2</v>
      </c>
      <c r="Q713" s="112" t="s">
        <v>58</v>
      </c>
      <c r="R713" s="110" t="s">
        <v>249</v>
      </c>
      <c r="S713" s="110" t="s">
        <v>270</v>
      </c>
      <c r="T713" s="110" t="s">
        <v>59</v>
      </c>
      <c r="U713" s="111">
        <v>14964.18</v>
      </c>
      <c r="V713" s="111">
        <v>14964.18</v>
      </c>
      <c r="W713" s="111">
        <v>14964.18</v>
      </c>
      <c r="X713" s="16" t="b">
        <f t="shared" si="312"/>
        <v>1</v>
      </c>
    </row>
    <row r="714" spans="1:24" s="16" customFormat="1" ht="15.75" hidden="1">
      <c r="A714" s="22" t="s">
        <v>214</v>
      </c>
      <c r="B714" s="23" t="s">
        <v>249</v>
      </c>
      <c r="C714" s="23" t="s">
        <v>215</v>
      </c>
      <c r="D714" s="24" t="s">
        <v>9</v>
      </c>
      <c r="E714" s="25">
        <f>E715</f>
        <v>14</v>
      </c>
      <c r="F714" s="25">
        <f t="shared" ref="F714:G716" si="342">F715</f>
        <v>14</v>
      </c>
      <c r="G714" s="25">
        <f t="shared" si="342"/>
        <v>14</v>
      </c>
      <c r="I714" s="32">
        <v>14</v>
      </c>
      <c r="J714" s="32">
        <v>14</v>
      </c>
      <c r="K714" s="32">
        <v>14</v>
      </c>
      <c r="L714" s="30">
        <f t="shared" si="292"/>
        <v>0</v>
      </c>
      <c r="M714" s="30">
        <f t="shared" si="292"/>
        <v>0</v>
      </c>
      <c r="N714" s="30">
        <f t="shared" si="292"/>
        <v>0</v>
      </c>
      <c r="Q714" s="109" t="s">
        <v>214</v>
      </c>
      <c r="R714" s="110" t="s">
        <v>249</v>
      </c>
      <c r="S714" s="110" t="s">
        <v>215</v>
      </c>
      <c r="T714" s="106" t="s">
        <v>9</v>
      </c>
      <c r="U714" s="111">
        <v>14</v>
      </c>
      <c r="V714" s="111">
        <v>14</v>
      </c>
      <c r="W714" s="111">
        <v>14</v>
      </c>
      <c r="X714" s="16" t="b">
        <f t="shared" ref="X714:X777" si="343">Q714=A714</f>
        <v>1</v>
      </c>
    </row>
    <row r="715" spans="1:24" s="16" customFormat="1" ht="47.25" hidden="1">
      <c r="A715" s="22" t="s">
        <v>271</v>
      </c>
      <c r="B715" s="23" t="s">
        <v>249</v>
      </c>
      <c r="C715" s="23" t="s">
        <v>272</v>
      </c>
      <c r="D715" s="24" t="s">
        <v>9</v>
      </c>
      <c r="E715" s="25">
        <f>E716</f>
        <v>14</v>
      </c>
      <c r="F715" s="25">
        <f t="shared" si="342"/>
        <v>14</v>
      </c>
      <c r="G715" s="25">
        <f t="shared" si="342"/>
        <v>14</v>
      </c>
      <c r="I715" s="32">
        <v>14</v>
      </c>
      <c r="J715" s="32">
        <v>14</v>
      </c>
      <c r="K715" s="32">
        <v>14</v>
      </c>
      <c r="L715" s="30">
        <f t="shared" si="292"/>
        <v>0</v>
      </c>
      <c r="M715" s="30">
        <f t="shared" si="292"/>
        <v>0</v>
      </c>
      <c r="N715" s="30">
        <f t="shared" si="292"/>
        <v>0</v>
      </c>
      <c r="Q715" s="109" t="s">
        <v>271</v>
      </c>
      <c r="R715" s="110" t="s">
        <v>249</v>
      </c>
      <c r="S715" s="110" t="s">
        <v>272</v>
      </c>
      <c r="T715" s="106" t="s">
        <v>9</v>
      </c>
      <c r="U715" s="111">
        <v>14</v>
      </c>
      <c r="V715" s="111">
        <v>14</v>
      </c>
      <c r="W715" s="111">
        <v>14</v>
      </c>
      <c r="X715" s="16" t="b">
        <f t="shared" si="343"/>
        <v>1</v>
      </c>
    </row>
    <row r="716" spans="1:24" s="16" customFormat="1" ht="31.5" hidden="1">
      <c r="A716" s="31" t="s">
        <v>273</v>
      </c>
      <c r="B716" s="23" t="s">
        <v>249</v>
      </c>
      <c r="C716" s="23" t="s">
        <v>429</v>
      </c>
      <c r="D716" s="24" t="s">
        <v>9</v>
      </c>
      <c r="E716" s="25">
        <f>E717</f>
        <v>14</v>
      </c>
      <c r="F716" s="25">
        <f t="shared" si="342"/>
        <v>14</v>
      </c>
      <c r="G716" s="25">
        <f t="shared" si="342"/>
        <v>14</v>
      </c>
      <c r="I716" s="32">
        <v>14</v>
      </c>
      <c r="J716" s="32">
        <v>14</v>
      </c>
      <c r="K716" s="32">
        <v>14</v>
      </c>
      <c r="L716" s="30">
        <f t="shared" si="292"/>
        <v>0</v>
      </c>
      <c r="M716" s="30">
        <f t="shared" si="292"/>
        <v>0</v>
      </c>
      <c r="N716" s="30">
        <f t="shared" si="292"/>
        <v>0</v>
      </c>
      <c r="Q716" s="112" t="s">
        <v>273</v>
      </c>
      <c r="R716" s="110" t="s">
        <v>249</v>
      </c>
      <c r="S716" s="110" t="s">
        <v>429</v>
      </c>
      <c r="T716" s="106" t="s">
        <v>9</v>
      </c>
      <c r="U716" s="111">
        <v>14</v>
      </c>
      <c r="V716" s="111">
        <v>14</v>
      </c>
      <c r="W716" s="111">
        <v>14</v>
      </c>
      <c r="X716" s="16" t="b">
        <f t="shared" si="343"/>
        <v>1</v>
      </c>
    </row>
    <row r="717" spans="1:24" s="16" customFormat="1" ht="31.5" hidden="1">
      <c r="A717" s="31" t="s">
        <v>28</v>
      </c>
      <c r="B717" s="23" t="s">
        <v>249</v>
      </c>
      <c r="C717" s="23" t="s">
        <v>429</v>
      </c>
      <c r="D717" s="23" t="s">
        <v>29</v>
      </c>
      <c r="E717" s="25">
        <v>14</v>
      </c>
      <c r="F717" s="25">
        <v>14</v>
      </c>
      <c r="G717" s="25">
        <v>14</v>
      </c>
      <c r="I717" s="32">
        <v>14</v>
      </c>
      <c r="J717" s="32">
        <v>14</v>
      </c>
      <c r="K717" s="32">
        <v>14</v>
      </c>
      <c r="L717" s="30">
        <f t="shared" si="292"/>
        <v>0</v>
      </c>
      <c r="M717" s="30">
        <f t="shared" si="292"/>
        <v>0</v>
      </c>
      <c r="N717" s="30">
        <f t="shared" si="292"/>
        <v>0</v>
      </c>
      <c r="Q717" s="112" t="s">
        <v>28</v>
      </c>
      <c r="R717" s="110" t="s">
        <v>249</v>
      </c>
      <c r="S717" s="110" t="s">
        <v>429</v>
      </c>
      <c r="T717" s="110" t="s">
        <v>29</v>
      </c>
      <c r="U717" s="111">
        <v>14</v>
      </c>
      <c r="V717" s="111">
        <v>14</v>
      </c>
      <c r="W717" s="111">
        <v>14</v>
      </c>
      <c r="X717" s="16" t="b">
        <f t="shared" si="343"/>
        <v>1</v>
      </c>
    </row>
    <row r="718" spans="1:24" s="16" customFormat="1" ht="31.5" hidden="1">
      <c r="A718" s="22" t="s">
        <v>74</v>
      </c>
      <c r="B718" s="23" t="s">
        <v>249</v>
      </c>
      <c r="C718" s="23" t="s">
        <v>274</v>
      </c>
      <c r="D718" s="24" t="s">
        <v>9</v>
      </c>
      <c r="E718" s="25">
        <f>E719+E724+E729</f>
        <v>158567.79999999999</v>
      </c>
      <c r="F718" s="25">
        <f t="shared" ref="F718:G718" si="344">F719+F724+F729</f>
        <v>159559.70000000001</v>
      </c>
      <c r="G718" s="25">
        <f t="shared" si="344"/>
        <v>159818.9</v>
      </c>
      <c r="I718" s="32">
        <v>158567.84267000001</v>
      </c>
      <c r="J718" s="32">
        <v>159559.72910999999</v>
      </c>
      <c r="K718" s="32">
        <v>159818.94610999999</v>
      </c>
      <c r="L718" s="30">
        <f t="shared" si="292"/>
        <v>4.2670000024372712E-2</v>
      </c>
      <c r="M718" s="30">
        <f t="shared" si="292"/>
        <v>2.9109999974025413E-2</v>
      </c>
      <c r="N718" s="30">
        <f t="shared" si="292"/>
        <v>4.6109999995678663E-2</v>
      </c>
      <c r="Q718" s="109" t="s">
        <v>74</v>
      </c>
      <c r="R718" s="110" t="s">
        <v>249</v>
      </c>
      <c r="S718" s="110" t="s">
        <v>274</v>
      </c>
      <c r="T718" s="106" t="s">
        <v>9</v>
      </c>
      <c r="U718" s="111">
        <v>158567.84267000001</v>
      </c>
      <c r="V718" s="111">
        <v>159559.72910999999</v>
      </c>
      <c r="W718" s="111">
        <v>159818.94610999999</v>
      </c>
      <c r="X718" s="16" t="b">
        <f t="shared" si="343"/>
        <v>1</v>
      </c>
    </row>
    <row r="719" spans="1:24" s="16" customFormat="1" ht="47.25" hidden="1">
      <c r="A719" s="22" t="s">
        <v>55</v>
      </c>
      <c r="B719" s="23" t="s">
        <v>249</v>
      </c>
      <c r="C719" s="23" t="s">
        <v>275</v>
      </c>
      <c r="D719" s="24" t="s">
        <v>9</v>
      </c>
      <c r="E719" s="25">
        <f>E720+E722</f>
        <v>114592.2</v>
      </c>
      <c r="F719" s="25">
        <f t="shared" ref="F719:G719" si="345">F720+F722</f>
        <v>114823.7</v>
      </c>
      <c r="G719" s="25">
        <f t="shared" si="345"/>
        <v>115082.9</v>
      </c>
      <c r="I719" s="32">
        <v>114592.24830000001</v>
      </c>
      <c r="J719" s="32">
        <v>114823.6923</v>
      </c>
      <c r="K719" s="32">
        <v>115082.9093</v>
      </c>
      <c r="L719" s="30">
        <f t="shared" si="292"/>
        <v>4.8300000009476207E-2</v>
      </c>
      <c r="M719" s="30">
        <f t="shared" si="292"/>
        <v>-7.7000000019324943E-3</v>
      </c>
      <c r="N719" s="30">
        <f t="shared" si="292"/>
        <v>9.3000000051688403E-3</v>
      </c>
      <c r="Q719" s="109" t="s">
        <v>55</v>
      </c>
      <c r="R719" s="110" t="s">
        <v>249</v>
      </c>
      <c r="S719" s="110" t="s">
        <v>275</v>
      </c>
      <c r="T719" s="106" t="s">
        <v>9</v>
      </c>
      <c r="U719" s="111">
        <v>114592.24830000001</v>
      </c>
      <c r="V719" s="111">
        <v>114823.6923</v>
      </c>
      <c r="W719" s="111">
        <v>115082.9093</v>
      </c>
      <c r="X719" s="16" t="b">
        <f t="shared" si="343"/>
        <v>1</v>
      </c>
    </row>
    <row r="720" spans="1:24" s="16" customFormat="1" ht="31.5" hidden="1">
      <c r="A720" s="31" t="s">
        <v>222</v>
      </c>
      <c r="B720" s="23" t="s">
        <v>249</v>
      </c>
      <c r="C720" s="23" t="s">
        <v>276</v>
      </c>
      <c r="D720" s="24" t="s">
        <v>9</v>
      </c>
      <c r="E720" s="25">
        <f>E721</f>
        <v>1163.5</v>
      </c>
      <c r="F720" s="25">
        <f t="shared" ref="F720:G720" si="346">F721</f>
        <v>1163.5</v>
      </c>
      <c r="G720" s="25">
        <f t="shared" si="346"/>
        <v>1163.5</v>
      </c>
      <c r="I720" s="32">
        <v>1163.4632999999999</v>
      </c>
      <c r="J720" s="32">
        <v>1163.4632999999999</v>
      </c>
      <c r="K720" s="32">
        <v>1163.4632999999999</v>
      </c>
      <c r="L720" s="30">
        <f t="shared" si="292"/>
        <v>-3.6700000000109867E-2</v>
      </c>
      <c r="M720" s="30">
        <f t="shared" si="292"/>
        <v>-3.6700000000109867E-2</v>
      </c>
      <c r="N720" s="30">
        <f t="shared" si="292"/>
        <v>-3.6700000000109867E-2</v>
      </c>
      <c r="Q720" s="112" t="s">
        <v>222</v>
      </c>
      <c r="R720" s="110" t="s">
        <v>249</v>
      </c>
      <c r="S720" s="110" t="s">
        <v>276</v>
      </c>
      <c r="T720" s="106" t="s">
        <v>9</v>
      </c>
      <c r="U720" s="111">
        <v>1163.4632999999999</v>
      </c>
      <c r="V720" s="111">
        <v>1163.4632999999999</v>
      </c>
      <c r="W720" s="111">
        <v>1163.4632999999999</v>
      </c>
      <c r="X720" s="16" t="b">
        <f t="shared" si="343"/>
        <v>1</v>
      </c>
    </row>
    <row r="721" spans="1:24" s="16" customFormat="1" ht="31.5" hidden="1">
      <c r="A721" s="31" t="s">
        <v>58</v>
      </c>
      <c r="B721" s="23" t="s">
        <v>249</v>
      </c>
      <c r="C721" s="23" t="s">
        <v>276</v>
      </c>
      <c r="D721" s="23" t="s">
        <v>59</v>
      </c>
      <c r="E721" s="25">
        <v>1163.5</v>
      </c>
      <c r="F721" s="25">
        <v>1163.5</v>
      </c>
      <c r="G721" s="25">
        <v>1163.5</v>
      </c>
      <c r="I721" s="32">
        <v>1163.4632999999999</v>
      </c>
      <c r="J721" s="32">
        <v>1163.4632999999999</v>
      </c>
      <c r="K721" s="32">
        <v>1163.4632999999999</v>
      </c>
      <c r="L721" s="30">
        <f t="shared" si="292"/>
        <v>-3.6700000000109867E-2</v>
      </c>
      <c r="M721" s="30">
        <f t="shared" si="292"/>
        <v>-3.6700000000109867E-2</v>
      </c>
      <c r="N721" s="30">
        <f t="shared" si="292"/>
        <v>-3.6700000000109867E-2</v>
      </c>
      <c r="Q721" s="112" t="s">
        <v>58</v>
      </c>
      <c r="R721" s="110" t="s">
        <v>249</v>
      </c>
      <c r="S721" s="110" t="s">
        <v>276</v>
      </c>
      <c r="T721" s="110" t="s">
        <v>59</v>
      </c>
      <c r="U721" s="111">
        <v>1163.4632999999999</v>
      </c>
      <c r="V721" s="111">
        <v>1163.4632999999999</v>
      </c>
      <c r="W721" s="111">
        <v>1163.4632999999999</v>
      </c>
      <c r="X721" s="16" t="b">
        <f t="shared" si="343"/>
        <v>1</v>
      </c>
    </row>
    <row r="722" spans="1:24" s="16" customFormat="1" ht="31.5" hidden="1">
      <c r="A722" s="31" t="s">
        <v>57</v>
      </c>
      <c r="B722" s="23" t="s">
        <v>249</v>
      </c>
      <c r="C722" s="23" t="s">
        <v>430</v>
      </c>
      <c r="D722" s="24" t="s">
        <v>9</v>
      </c>
      <c r="E722" s="25">
        <f>E723</f>
        <v>113428.7</v>
      </c>
      <c r="F722" s="25">
        <f t="shared" ref="F722:G722" si="347">F723</f>
        <v>113660.2</v>
      </c>
      <c r="G722" s="25">
        <f t="shared" si="347"/>
        <v>113919.4</v>
      </c>
      <c r="I722" s="32">
        <v>113428.785</v>
      </c>
      <c r="J722" s="32">
        <v>113660.22900000001</v>
      </c>
      <c r="K722" s="32">
        <v>113919.446</v>
      </c>
      <c r="L722" s="30">
        <f t="shared" si="292"/>
        <v>8.5000000006402843E-2</v>
      </c>
      <c r="M722" s="30">
        <f t="shared" si="292"/>
        <v>2.9000000009546056E-2</v>
      </c>
      <c r="N722" s="30">
        <f t="shared" si="292"/>
        <v>4.6000000002095476E-2</v>
      </c>
      <c r="Q722" s="112" t="s">
        <v>57</v>
      </c>
      <c r="R722" s="110" t="s">
        <v>249</v>
      </c>
      <c r="S722" s="110" t="s">
        <v>430</v>
      </c>
      <c r="T722" s="106" t="s">
        <v>9</v>
      </c>
      <c r="U722" s="111">
        <v>113428.785</v>
      </c>
      <c r="V722" s="111">
        <v>113660.22900000001</v>
      </c>
      <c r="W722" s="111">
        <v>113919.446</v>
      </c>
      <c r="X722" s="16" t="b">
        <f t="shared" si="343"/>
        <v>1</v>
      </c>
    </row>
    <row r="723" spans="1:24" s="16" customFormat="1" ht="31.5" hidden="1">
      <c r="A723" s="31" t="s">
        <v>58</v>
      </c>
      <c r="B723" s="23" t="s">
        <v>249</v>
      </c>
      <c r="C723" s="23" t="s">
        <v>430</v>
      </c>
      <c r="D723" s="23" t="s">
        <v>59</v>
      </c>
      <c r="E723" s="25">
        <v>113428.7</v>
      </c>
      <c r="F723" s="25">
        <v>113660.2</v>
      </c>
      <c r="G723" s="25">
        <v>113919.4</v>
      </c>
      <c r="I723" s="32">
        <v>113428.785</v>
      </c>
      <c r="J723" s="32">
        <v>113660.22900000001</v>
      </c>
      <c r="K723" s="32">
        <v>113919.446</v>
      </c>
      <c r="L723" s="30">
        <f t="shared" si="292"/>
        <v>8.5000000006402843E-2</v>
      </c>
      <c r="M723" s="30">
        <f t="shared" si="292"/>
        <v>2.9000000009546056E-2</v>
      </c>
      <c r="N723" s="30">
        <f t="shared" si="292"/>
        <v>4.6000000002095476E-2</v>
      </c>
      <c r="Q723" s="112" t="s">
        <v>58</v>
      </c>
      <c r="R723" s="110" t="s">
        <v>249</v>
      </c>
      <c r="S723" s="110" t="s">
        <v>430</v>
      </c>
      <c r="T723" s="110" t="s">
        <v>59</v>
      </c>
      <c r="U723" s="111">
        <v>113428.785</v>
      </c>
      <c r="V723" s="111">
        <v>113660.22900000001</v>
      </c>
      <c r="W723" s="111">
        <v>113919.446</v>
      </c>
      <c r="X723" s="16" t="b">
        <f t="shared" si="343"/>
        <v>1</v>
      </c>
    </row>
    <row r="724" spans="1:24" s="16" customFormat="1" ht="47.25" hidden="1">
      <c r="A724" s="22" t="s">
        <v>76</v>
      </c>
      <c r="B724" s="23" t="s">
        <v>249</v>
      </c>
      <c r="C724" s="23" t="s">
        <v>277</v>
      </c>
      <c r="D724" s="24" t="s">
        <v>9</v>
      </c>
      <c r="E724" s="25">
        <f>E725</f>
        <v>43850.6</v>
      </c>
      <c r="F724" s="25">
        <f t="shared" ref="F724:G724" si="348">F725</f>
        <v>44611</v>
      </c>
      <c r="G724" s="25">
        <f t="shared" si="348"/>
        <v>44611</v>
      </c>
      <c r="I724" s="32">
        <v>43850.594369999999</v>
      </c>
      <c r="J724" s="32">
        <v>44611.036809999998</v>
      </c>
      <c r="K724" s="32">
        <v>44611.036809999998</v>
      </c>
      <c r="L724" s="30">
        <f t="shared" si="292"/>
        <v>-5.6299999996554106E-3</v>
      </c>
      <c r="M724" s="30">
        <f t="shared" si="292"/>
        <v>3.6809999997785781E-2</v>
      </c>
      <c r="N724" s="30">
        <f t="shared" si="292"/>
        <v>3.6809999997785781E-2</v>
      </c>
      <c r="Q724" s="109" t="s">
        <v>76</v>
      </c>
      <c r="R724" s="110" t="s">
        <v>249</v>
      </c>
      <c r="S724" s="110" t="s">
        <v>277</v>
      </c>
      <c r="T724" s="106" t="s">
        <v>9</v>
      </c>
      <c r="U724" s="111">
        <v>43850.594369999999</v>
      </c>
      <c r="V724" s="111">
        <v>44611.036809999998</v>
      </c>
      <c r="W724" s="111">
        <v>44611.036809999998</v>
      </c>
      <c r="X724" s="16" t="b">
        <f t="shared" si="343"/>
        <v>1</v>
      </c>
    </row>
    <row r="725" spans="1:24" s="16" customFormat="1" ht="31.5" hidden="1">
      <c r="A725" s="31" t="s">
        <v>25</v>
      </c>
      <c r="B725" s="23" t="s">
        <v>249</v>
      </c>
      <c r="C725" s="23" t="s">
        <v>431</v>
      </c>
      <c r="D725" s="24" t="s">
        <v>9</v>
      </c>
      <c r="E725" s="25">
        <f>E726+E727+E728</f>
        <v>43850.6</v>
      </c>
      <c r="F725" s="25">
        <f t="shared" ref="F725:G725" si="349">F726+F727+F728</f>
        <v>44611</v>
      </c>
      <c r="G725" s="25">
        <f t="shared" si="349"/>
        <v>44611</v>
      </c>
      <c r="I725" s="32">
        <v>43850.594369999999</v>
      </c>
      <c r="J725" s="32">
        <v>44611.036809999998</v>
      </c>
      <c r="K725" s="32">
        <v>44611.036809999998</v>
      </c>
      <c r="L725" s="30">
        <f t="shared" si="292"/>
        <v>-5.6299999996554106E-3</v>
      </c>
      <c r="M725" s="30">
        <f t="shared" si="292"/>
        <v>3.6809999997785781E-2</v>
      </c>
      <c r="N725" s="30">
        <f t="shared" si="292"/>
        <v>3.6809999997785781E-2</v>
      </c>
      <c r="Q725" s="112" t="s">
        <v>25</v>
      </c>
      <c r="R725" s="110" t="s">
        <v>249</v>
      </c>
      <c r="S725" s="110" t="s">
        <v>431</v>
      </c>
      <c r="T725" s="106" t="s">
        <v>9</v>
      </c>
      <c r="U725" s="111">
        <v>43850.594369999999</v>
      </c>
      <c r="V725" s="111">
        <v>44611.036809999998</v>
      </c>
      <c r="W725" s="111">
        <v>44611.036809999998</v>
      </c>
      <c r="X725" s="16" t="b">
        <f t="shared" si="343"/>
        <v>1</v>
      </c>
    </row>
    <row r="726" spans="1:24" s="16" customFormat="1" ht="78.75" hidden="1">
      <c r="A726" s="31" t="s">
        <v>26</v>
      </c>
      <c r="B726" s="23" t="s">
        <v>249</v>
      </c>
      <c r="C726" s="23" t="s">
        <v>431</v>
      </c>
      <c r="D726" s="23" t="s">
        <v>27</v>
      </c>
      <c r="E726" s="25">
        <v>40096.5</v>
      </c>
      <c r="F726" s="25">
        <v>40856.9</v>
      </c>
      <c r="G726" s="25">
        <v>40856.9</v>
      </c>
      <c r="I726" s="32">
        <v>40096.534370000001</v>
      </c>
      <c r="J726" s="32">
        <v>40856.97681</v>
      </c>
      <c r="K726" s="32">
        <v>40856.97681</v>
      </c>
      <c r="L726" s="30">
        <f t="shared" si="292"/>
        <v>3.4370000001217704E-2</v>
      </c>
      <c r="M726" s="30">
        <f t="shared" si="292"/>
        <v>7.6809999998658895E-2</v>
      </c>
      <c r="N726" s="30">
        <f t="shared" si="292"/>
        <v>7.6809999998658895E-2</v>
      </c>
      <c r="Q726" s="112" t="s">
        <v>26</v>
      </c>
      <c r="R726" s="110" t="s">
        <v>249</v>
      </c>
      <c r="S726" s="110" t="s">
        <v>431</v>
      </c>
      <c r="T726" s="110" t="s">
        <v>27</v>
      </c>
      <c r="U726" s="111">
        <v>40096.534370000001</v>
      </c>
      <c r="V726" s="111">
        <v>40856.97681</v>
      </c>
      <c r="W726" s="111">
        <v>40856.97681</v>
      </c>
      <c r="X726" s="16" t="b">
        <f t="shared" si="343"/>
        <v>1</v>
      </c>
    </row>
    <row r="727" spans="1:24" s="16" customFormat="1" ht="31.5" hidden="1">
      <c r="A727" s="31" t="s">
        <v>28</v>
      </c>
      <c r="B727" s="23" t="s">
        <v>249</v>
      </c>
      <c r="C727" s="23" t="s">
        <v>431</v>
      </c>
      <c r="D727" s="23" t="s">
        <v>29</v>
      </c>
      <c r="E727" s="25">
        <v>3744.1</v>
      </c>
      <c r="F727" s="25">
        <v>3744.1</v>
      </c>
      <c r="G727" s="25">
        <v>3744.1</v>
      </c>
      <c r="I727" s="32">
        <v>3744.06</v>
      </c>
      <c r="J727" s="32">
        <v>3744.06</v>
      </c>
      <c r="K727" s="32">
        <v>3744.06</v>
      </c>
      <c r="L727" s="30">
        <f t="shared" si="292"/>
        <v>-3.999999999996362E-2</v>
      </c>
      <c r="M727" s="30">
        <f t="shared" si="292"/>
        <v>-3.999999999996362E-2</v>
      </c>
      <c r="N727" s="30">
        <f t="shared" si="292"/>
        <v>-3.999999999996362E-2</v>
      </c>
      <c r="Q727" s="112" t="s">
        <v>28</v>
      </c>
      <c r="R727" s="110" t="s">
        <v>249</v>
      </c>
      <c r="S727" s="110" t="s">
        <v>431</v>
      </c>
      <c r="T727" s="110" t="s">
        <v>29</v>
      </c>
      <c r="U727" s="111">
        <v>3744.06</v>
      </c>
      <c r="V727" s="111">
        <v>3744.06</v>
      </c>
      <c r="W727" s="111">
        <v>3744.06</v>
      </c>
      <c r="X727" s="16" t="b">
        <f t="shared" si="343"/>
        <v>1</v>
      </c>
    </row>
    <row r="728" spans="1:24" s="16" customFormat="1" ht="22.5" hidden="1">
      <c r="A728" s="31" t="s">
        <v>32</v>
      </c>
      <c r="B728" s="23" t="s">
        <v>249</v>
      </c>
      <c r="C728" s="23" t="s">
        <v>431</v>
      </c>
      <c r="D728" s="23" t="s">
        <v>33</v>
      </c>
      <c r="E728" s="25">
        <v>10</v>
      </c>
      <c r="F728" s="25">
        <v>10</v>
      </c>
      <c r="G728" s="25">
        <v>10</v>
      </c>
      <c r="I728" s="32">
        <v>10</v>
      </c>
      <c r="J728" s="32">
        <v>10</v>
      </c>
      <c r="K728" s="32">
        <v>10</v>
      </c>
      <c r="L728" s="30">
        <f t="shared" si="292"/>
        <v>0</v>
      </c>
      <c r="M728" s="30">
        <f t="shared" si="292"/>
        <v>0</v>
      </c>
      <c r="N728" s="30">
        <f t="shared" si="292"/>
        <v>0</v>
      </c>
      <c r="Q728" s="112" t="s">
        <v>32</v>
      </c>
      <c r="R728" s="110" t="s">
        <v>249</v>
      </c>
      <c r="S728" s="110" t="s">
        <v>431</v>
      </c>
      <c r="T728" s="110" t="s">
        <v>33</v>
      </c>
      <c r="U728" s="111">
        <v>10</v>
      </c>
      <c r="V728" s="111">
        <v>10</v>
      </c>
      <c r="W728" s="111">
        <v>10</v>
      </c>
      <c r="X728" s="16" t="b">
        <f t="shared" si="343"/>
        <v>1</v>
      </c>
    </row>
    <row r="729" spans="1:24" s="16" customFormat="1" ht="31.5" hidden="1">
      <c r="A729" s="22" t="s">
        <v>172</v>
      </c>
      <c r="B729" s="23" t="s">
        <v>249</v>
      </c>
      <c r="C729" s="23" t="s">
        <v>278</v>
      </c>
      <c r="D729" s="24" t="s">
        <v>9</v>
      </c>
      <c r="E729" s="25">
        <f>E730</f>
        <v>125</v>
      </c>
      <c r="F729" s="25">
        <f t="shared" ref="F729:G729" si="350">F730</f>
        <v>125</v>
      </c>
      <c r="G729" s="25">
        <f t="shared" si="350"/>
        <v>125</v>
      </c>
      <c r="I729" s="32">
        <v>125</v>
      </c>
      <c r="J729" s="32">
        <v>125</v>
      </c>
      <c r="K729" s="32">
        <v>125</v>
      </c>
      <c r="L729" s="30">
        <f t="shared" si="292"/>
        <v>0</v>
      </c>
      <c r="M729" s="30">
        <f t="shared" si="292"/>
        <v>0</v>
      </c>
      <c r="N729" s="30">
        <f t="shared" si="292"/>
        <v>0</v>
      </c>
      <c r="Q729" s="109" t="s">
        <v>172</v>
      </c>
      <c r="R729" s="110" t="s">
        <v>249</v>
      </c>
      <c r="S729" s="110" t="s">
        <v>278</v>
      </c>
      <c r="T729" s="106" t="s">
        <v>9</v>
      </c>
      <c r="U729" s="111">
        <v>125</v>
      </c>
      <c r="V729" s="111">
        <v>125</v>
      </c>
      <c r="W729" s="111">
        <v>125</v>
      </c>
      <c r="X729" s="16" t="b">
        <f t="shared" si="343"/>
        <v>1</v>
      </c>
    </row>
    <row r="730" spans="1:24" s="16" customFormat="1" ht="31.5" hidden="1">
      <c r="A730" s="31" t="s">
        <v>31</v>
      </c>
      <c r="B730" s="23" t="s">
        <v>249</v>
      </c>
      <c r="C730" s="23" t="s">
        <v>432</v>
      </c>
      <c r="D730" s="24" t="s">
        <v>9</v>
      </c>
      <c r="E730" s="25">
        <f>E731+E732</f>
        <v>125</v>
      </c>
      <c r="F730" s="25">
        <f t="shared" ref="F730:G730" si="351">F731+F732</f>
        <v>125</v>
      </c>
      <c r="G730" s="25">
        <f t="shared" si="351"/>
        <v>125</v>
      </c>
      <c r="I730" s="32">
        <v>125</v>
      </c>
      <c r="J730" s="32">
        <v>125</v>
      </c>
      <c r="K730" s="32">
        <v>125</v>
      </c>
      <c r="L730" s="30">
        <f t="shared" si="292"/>
        <v>0</v>
      </c>
      <c r="M730" s="30">
        <f t="shared" si="292"/>
        <v>0</v>
      </c>
      <c r="N730" s="30">
        <f t="shared" si="292"/>
        <v>0</v>
      </c>
      <c r="Q730" s="112" t="s">
        <v>31</v>
      </c>
      <c r="R730" s="110" t="s">
        <v>249</v>
      </c>
      <c r="S730" s="110" t="s">
        <v>432</v>
      </c>
      <c r="T730" s="106" t="s">
        <v>9</v>
      </c>
      <c r="U730" s="111">
        <v>125</v>
      </c>
      <c r="V730" s="111">
        <v>125</v>
      </c>
      <c r="W730" s="111">
        <v>125</v>
      </c>
      <c r="X730" s="16" t="b">
        <f t="shared" si="343"/>
        <v>1</v>
      </c>
    </row>
    <row r="731" spans="1:24" s="16" customFormat="1" ht="31.5" hidden="1">
      <c r="A731" s="31" t="s">
        <v>28</v>
      </c>
      <c r="B731" s="23" t="s">
        <v>249</v>
      </c>
      <c r="C731" s="23" t="s">
        <v>432</v>
      </c>
      <c r="D731" s="23" t="s">
        <v>29</v>
      </c>
      <c r="E731" s="25">
        <v>100</v>
      </c>
      <c r="F731" s="25">
        <v>100</v>
      </c>
      <c r="G731" s="25">
        <v>100</v>
      </c>
      <c r="I731" s="32">
        <v>100</v>
      </c>
      <c r="J731" s="32">
        <v>100</v>
      </c>
      <c r="K731" s="32">
        <v>100</v>
      </c>
      <c r="L731" s="30">
        <f t="shared" si="292"/>
        <v>0</v>
      </c>
      <c r="M731" s="30">
        <f t="shared" si="292"/>
        <v>0</v>
      </c>
      <c r="N731" s="30">
        <f t="shared" si="292"/>
        <v>0</v>
      </c>
      <c r="Q731" s="112" t="s">
        <v>28</v>
      </c>
      <c r="R731" s="110" t="s">
        <v>249</v>
      </c>
      <c r="S731" s="110" t="s">
        <v>432</v>
      </c>
      <c r="T731" s="110" t="s">
        <v>29</v>
      </c>
      <c r="U731" s="111">
        <v>100</v>
      </c>
      <c r="V731" s="111">
        <v>100</v>
      </c>
      <c r="W731" s="111">
        <v>100</v>
      </c>
      <c r="X731" s="16" t="b">
        <f t="shared" si="343"/>
        <v>1</v>
      </c>
    </row>
    <row r="732" spans="1:24" s="16" customFormat="1" ht="22.5" hidden="1">
      <c r="A732" s="31" t="s">
        <v>32</v>
      </c>
      <c r="B732" s="23" t="s">
        <v>249</v>
      </c>
      <c r="C732" s="23" t="s">
        <v>432</v>
      </c>
      <c r="D732" s="23" t="s">
        <v>33</v>
      </c>
      <c r="E732" s="25">
        <v>25</v>
      </c>
      <c r="F732" s="25">
        <v>25</v>
      </c>
      <c r="G732" s="25">
        <v>25</v>
      </c>
      <c r="I732" s="32">
        <v>25</v>
      </c>
      <c r="J732" s="32">
        <v>25</v>
      </c>
      <c r="K732" s="32">
        <v>25</v>
      </c>
      <c r="L732" s="30">
        <f t="shared" si="292"/>
        <v>0</v>
      </c>
      <c r="M732" s="30">
        <f t="shared" si="292"/>
        <v>0</v>
      </c>
      <c r="N732" s="30">
        <f t="shared" si="292"/>
        <v>0</v>
      </c>
      <c r="Q732" s="112" t="s">
        <v>32</v>
      </c>
      <c r="R732" s="110" t="s">
        <v>249</v>
      </c>
      <c r="S732" s="110" t="s">
        <v>432</v>
      </c>
      <c r="T732" s="110" t="s">
        <v>33</v>
      </c>
      <c r="U732" s="111">
        <v>25</v>
      </c>
      <c r="V732" s="111">
        <v>25</v>
      </c>
      <c r="W732" s="111">
        <v>25</v>
      </c>
      <c r="X732" s="16" t="b">
        <f t="shared" si="343"/>
        <v>1</v>
      </c>
    </row>
    <row r="733" spans="1:24" s="16" customFormat="1" ht="31.5" hidden="1">
      <c r="A733" s="22" t="s">
        <v>43</v>
      </c>
      <c r="B733" s="23" t="s">
        <v>249</v>
      </c>
      <c r="C733" s="23" t="s">
        <v>10</v>
      </c>
      <c r="D733" s="24" t="s">
        <v>9</v>
      </c>
      <c r="E733" s="25">
        <f>E734</f>
        <v>350</v>
      </c>
      <c r="F733" s="25">
        <f t="shared" ref="F733:G736" si="352">F734</f>
        <v>350</v>
      </c>
      <c r="G733" s="25">
        <f t="shared" si="352"/>
        <v>350</v>
      </c>
      <c r="I733" s="32">
        <v>350</v>
      </c>
      <c r="J733" s="32">
        <v>350</v>
      </c>
      <c r="K733" s="32">
        <v>350</v>
      </c>
      <c r="L733" s="30">
        <f t="shared" si="292"/>
        <v>0</v>
      </c>
      <c r="M733" s="30">
        <f t="shared" si="292"/>
        <v>0</v>
      </c>
      <c r="N733" s="30">
        <f t="shared" si="292"/>
        <v>0</v>
      </c>
      <c r="Q733" s="109" t="s">
        <v>43</v>
      </c>
      <c r="R733" s="110" t="s">
        <v>249</v>
      </c>
      <c r="S733" s="110" t="s">
        <v>10</v>
      </c>
      <c r="T733" s="106" t="s">
        <v>9</v>
      </c>
      <c r="U733" s="111">
        <v>350</v>
      </c>
      <c r="V733" s="111">
        <v>350</v>
      </c>
      <c r="W733" s="111">
        <v>350</v>
      </c>
      <c r="X733" s="16" t="b">
        <f t="shared" si="343"/>
        <v>1</v>
      </c>
    </row>
    <row r="734" spans="1:24" s="16" customFormat="1" ht="31.5" hidden="1">
      <c r="A734" s="22" t="s">
        <v>44</v>
      </c>
      <c r="B734" s="23" t="s">
        <v>249</v>
      </c>
      <c r="C734" s="23" t="s">
        <v>45</v>
      </c>
      <c r="D734" s="24" t="s">
        <v>9</v>
      </c>
      <c r="E734" s="25">
        <f>E735</f>
        <v>350</v>
      </c>
      <c r="F734" s="25">
        <f t="shared" si="352"/>
        <v>350</v>
      </c>
      <c r="G734" s="25">
        <f t="shared" si="352"/>
        <v>350</v>
      </c>
      <c r="I734" s="32">
        <v>350</v>
      </c>
      <c r="J734" s="32">
        <v>350</v>
      </c>
      <c r="K734" s="32">
        <v>350</v>
      </c>
      <c r="L734" s="30">
        <f t="shared" si="292"/>
        <v>0</v>
      </c>
      <c r="M734" s="30">
        <f t="shared" si="292"/>
        <v>0</v>
      </c>
      <c r="N734" s="30">
        <f t="shared" si="292"/>
        <v>0</v>
      </c>
      <c r="Q734" s="109" t="s">
        <v>44</v>
      </c>
      <c r="R734" s="110" t="s">
        <v>249</v>
      </c>
      <c r="S734" s="110" t="s">
        <v>45</v>
      </c>
      <c r="T734" s="106" t="s">
        <v>9</v>
      </c>
      <c r="U734" s="111">
        <v>350</v>
      </c>
      <c r="V734" s="111">
        <v>350</v>
      </c>
      <c r="W734" s="111">
        <v>350</v>
      </c>
      <c r="X734" s="16" t="b">
        <f t="shared" si="343"/>
        <v>1</v>
      </c>
    </row>
    <row r="735" spans="1:24" s="16" customFormat="1" ht="47.25" hidden="1">
      <c r="A735" s="22" t="s">
        <v>46</v>
      </c>
      <c r="B735" s="23" t="s">
        <v>249</v>
      </c>
      <c r="C735" s="23" t="s">
        <v>47</v>
      </c>
      <c r="D735" s="24" t="s">
        <v>9</v>
      </c>
      <c r="E735" s="25">
        <f>E736</f>
        <v>350</v>
      </c>
      <c r="F735" s="25">
        <f t="shared" si="352"/>
        <v>350</v>
      </c>
      <c r="G735" s="25">
        <f t="shared" si="352"/>
        <v>350</v>
      </c>
      <c r="I735" s="32">
        <v>350</v>
      </c>
      <c r="J735" s="32">
        <v>350</v>
      </c>
      <c r="K735" s="32">
        <v>350</v>
      </c>
      <c r="L735" s="30">
        <f t="shared" si="292"/>
        <v>0</v>
      </c>
      <c r="M735" s="30">
        <f t="shared" si="292"/>
        <v>0</v>
      </c>
      <c r="N735" s="30">
        <f t="shared" si="292"/>
        <v>0</v>
      </c>
      <c r="Q735" s="109" t="s">
        <v>46</v>
      </c>
      <c r="R735" s="110" t="s">
        <v>249</v>
      </c>
      <c r="S735" s="110" t="s">
        <v>47</v>
      </c>
      <c r="T735" s="106" t="s">
        <v>9</v>
      </c>
      <c r="U735" s="111">
        <v>350</v>
      </c>
      <c r="V735" s="111">
        <v>350</v>
      </c>
      <c r="W735" s="111">
        <v>350</v>
      </c>
      <c r="X735" s="16" t="b">
        <f t="shared" si="343"/>
        <v>1</v>
      </c>
    </row>
    <row r="736" spans="1:24" s="16" customFormat="1" ht="47.25" hidden="1">
      <c r="A736" s="31" t="s">
        <v>48</v>
      </c>
      <c r="B736" s="23" t="s">
        <v>249</v>
      </c>
      <c r="C736" s="23" t="s">
        <v>353</v>
      </c>
      <c r="D736" s="24" t="s">
        <v>9</v>
      </c>
      <c r="E736" s="25">
        <f>E737</f>
        <v>350</v>
      </c>
      <c r="F736" s="25">
        <f t="shared" si="352"/>
        <v>350</v>
      </c>
      <c r="G736" s="25">
        <f t="shared" si="352"/>
        <v>350</v>
      </c>
      <c r="I736" s="32">
        <v>350</v>
      </c>
      <c r="J736" s="32">
        <v>350</v>
      </c>
      <c r="K736" s="32">
        <v>350</v>
      </c>
      <c r="L736" s="30">
        <f t="shared" si="292"/>
        <v>0</v>
      </c>
      <c r="M736" s="30">
        <f t="shared" si="292"/>
        <v>0</v>
      </c>
      <c r="N736" s="30">
        <f t="shared" si="292"/>
        <v>0</v>
      </c>
      <c r="Q736" s="112" t="s">
        <v>48</v>
      </c>
      <c r="R736" s="110" t="s">
        <v>249</v>
      </c>
      <c r="S736" s="110" t="s">
        <v>353</v>
      </c>
      <c r="T736" s="106" t="s">
        <v>9</v>
      </c>
      <c r="U736" s="111">
        <v>350</v>
      </c>
      <c r="V736" s="111">
        <v>350</v>
      </c>
      <c r="W736" s="111">
        <v>350</v>
      </c>
      <c r="X736" s="16" t="b">
        <f t="shared" si="343"/>
        <v>1</v>
      </c>
    </row>
    <row r="737" spans="1:24" s="16" customFormat="1" ht="31.5" hidden="1">
      <c r="A737" s="31" t="s">
        <v>28</v>
      </c>
      <c r="B737" s="23" t="s">
        <v>249</v>
      </c>
      <c r="C737" s="23" t="s">
        <v>353</v>
      </c>
      <c r="D737" s="23" t="s">
        <v>29</v>
      </c>
      <c r="E737" s="25">
        <v>350</v>
      </c>
      <c r="F737" s="25">
        <v>350</v>
      </c>
      <c r="G737" s="25">
        <v>350</v>
      </c>
      <c r="I737" s="32">
        <v>350</v>
      </c>
      <c r="J737" s="32">
        <v>350</v>
      </c>
      <c r="K737" s="32">
        <v>350</v>
      </c>
      <c r="L737" s="30">
        <f t="shared" si="292"/>
        <v>0</v>
      </c>
      <c r="M737" s="30">
        <f t="shared" si="292"/>
        <v>0</v>
      </c>
      <c r="N737" s="30">
        <f t="shared" si="292"/>
        <v>0</v>
      </c>
      <c r="Q737" s="112" t="s">
        <v>28</v>
      </c>
      <c r="R737" s="110" t="s">
        <v>249</v>
      </c>
      <c r="S737" s="110" t="s">
        <v>353</v>
      </c>
      <c r="T737" s="110" t="s">
        <v>29</v>
      </c>
      <c r="U737" s="111">
        <v>350</v>
      </c>
      <c r="V737" s="111">
        <v>350</v>
      </c>
      <c r="W737" s="111">
        <v>350</v>
      </c>
      <c r="X737" s="16" t="b">
        <f t="shared" si="343"/>
        <v>1</v>
      </c>
    </row>
    <row r="738" spans="1:24" s="16" customFormat="1" ht="31.5" hidden="1">
      <c r="A738" s="22" t="s">
        <v>73</v>
      </c>
      <c r="B738" s="23" t="s">
        <v>249</v>
      </c>
      <c r="C738" s="23" t="s">
        <v>12</v>
      </c>
      <c r="D738" s="24" t="s">
        <v>9</v>
      </c>
      <c r="E738" s="25">
        <f>E739</f>
        <v>1600</v>
      </c>
      <c r="F738" s="25">
        <f t="shared" ref="F738:G741" si="353">F739</f>
        <v>1600</v>
      </c>
      <c r="G738" s="25">
        <f t="shared" si="353"/>
        <v>1600</v>
      </c>
      <c r="I738" s="32">
        <v>1600</v>
      </c>
      <c r="J738" s="32">
        <v>1600</v>
      </c>
      <c r="K738" s="32">
        <v>1600</v>
      </c>
      <c r="L738" s="30">
        <f t="shared" si="292"/>
        <v>0</v>
      </c>
      <c r="M738" s="30">
        <f t="shared" si="292"/>
        <v>0</v>
      </c>
      <c r="N738" s="30">
        <f t="shared" si="292"/>
        <v>0</v>
      </c>
      <c r="Q738" s="109" t="s">
        <v>73</v>
      </c>
      <c r="R738" s="110" t="s">
        <v>249</v>
      </c>
      <c r="S738" s="110" t="s">
        <v>12</v>
      </c>
      <c r="T738" s="106" t="s">
        <v>9</v>
      </c>
      <c r="U738" s="111">
        <v>1600</v>
      </c>
      <c r="V738" s="111">
        <v>1600</v>
      </c>
      <c r="W738" s="111">
        <v>1600</v>
      </c>
      <c r="X738" s="16" t="b">
        <f t="shared" si="343"/>
        <v>1</v>
      </c>
    </row>
    <row r="739" spans="1:24" s="16" customFormat="1" ht="31.5" hidden="1">
      <c r="A739" s="22" t="s">
        <v>74</v>
      </c>
      <c r="B739" s="23" t="s">
        <v>249</v>
      </c>
      <c r="C739" s="23" t="s">
        <v>75</v>
      </c>
      <c r="D739" s="24" t="s">
        <v>9</v>
      </c>
      <c r="E739" s="25">
        <f>E740</f>
        <v>1600</v>
      </c>
      <c r="F739" s="25">
        <f t="shared" si="353"/>
        <v>1600</v>
      </c>
      <c r="G739" s="25">
        <f t="shared" si="353"/>
        <v>1600</v>
      </c>
      <c r="I739" s="32">
        <v>1600</v>
      </c>
      <c r="J739" s="32">
        <v>1600</v>
      </c>
      <c r="K739" s="32">
        <v>1600</v>
      </c>
      <c r="L739" s="30">
        <f t="shared" si="292"/>
        <v>0</v>
      </c>
      <c r="M739" s="30">
        <f t="shared" si="292"/>
        <v>0</v>
      </c>
      <c r="N739" s="30">
        <f t="shared" si="292"/>
        <v>0</v>
      </c>
      <c r="Q739" s="109" t="s">
        <v>74</v>
      </c>
      <c r="R739" s="110" t="s">
        <v>249</v>
      </c>
      <c r="S739" s="110" t="s">
        <v>75</v>
      </c>
      <c r="T739" s="106" t="s">
        <v>9</v>
      </c>
      <c r="U739" s="111">
        <v>1600</v>
      </c>
      <c r="V739" s="111">
        <v>1600</v>
      </c>
      <c r="W739" s="111">
        <v>1600</v>
      </c>
      <c r="X739" s="16" t="b">
        <f t="shared" si="343"/>
        <v>1</v>
      </c>
    </row>
    <row r="740" spans="1:24" s="16" customFormat="1" ht="47.25" hidden="1">
      <c r="A740" s="22" t="s">
        <v>76</v>
      </c>
      <c r="B740" s="23" t="s">
        <v>249</v>
      </c>
      <c r="C740" s="23" t="s">
        <v>77</v>
      </c>
      <c r="D740" s="24" t="s">
        <v>9</v>
      </c>
      <c r="E740" s="25">
        <f>E741</f>
        <v>1600</v>
      </c>
      <c r="F740" s="25">
        <f t="shared" si="353"/>
        <v>1600</v>
      </c>
      <c r="G740" s="25">
        <f t="shared" si="353"/>
        <v>1600</v>
      </c>
      <c r="I740" s="32">
        <v>1600</v>
      </c>
      <c r="J740" s="32">
        <v>1600</v>
      </c>
      <c r="K740" s="32">
        <v>1600</v>
      </c>
      <c r="L740" s="30">
        <f t="shared" si="292"/>
        <v>0</v>
      </c>
      <c r="M740" s="30">
        <f t="shared" si="292"/>
        <v>0</v>
      </c>
      <c r="N740" s="30">
        <f t="shared" si="292"/>
        <v>0</v>
      </c>
      <c r="Q740" s="109" t="s">
        <v>76</v>
      </c>
      <c r="R740" s="110" t="s">
        <v>249</v>
      </c>
      <c r="S740" s="110" t="s">
        <v>77</v>
      </c>
      <c r="T740" s="106" t="s">
        <v>9</v>
      </c>
      <c r="U740" s="111">
        <v>1600</v>
      </c>
      <c r="V740" s="111">
        <v>1600</v>
      </c>
      <c r="W740" s="111">
        <v>1600</v>
      </c>
      <c r="X740" s="16" t="b">
        <f t="shared" si="343"/>
        <v>1</v>
      </c>
    </row>
    <row r="741" spans="1:24" s="16" customFormat="1" ht="78.75" hidden="1">
      <c r="A741" s="31" t="s">
        <v>453</v>
      </c>
      <c r="B741" s="23" t="s">
        <v>249</v>
      </c>
      <c r="C741" s="23" t="s">
        <v>78</v>
      </c>
      <c r="D741" s="24" t="s">
        <v>9</v>
      </c>
      <c r="E741" s="25">
        <f>E742</f>
        <v>1600</v>
      </c>
      <c r="F741" s="25">
        <f t="shared" si="353"/>
        <v>1600</v>
      </c>
      <c r="G741" s="25">
        <f t="shared" si="353"/>
        <v>1600</v>
      </c>
      <c r="H741" s="16" t="s">
        <v>344</v>
      </c>
      <c r="I741" s="32">
        <v>1600</v>
      </c>
      <c r="J741" s="32">
        <v>1600</v>
      </c>
      <c r="K741" s="32">
        <v>1600</v>
      </c>
      <c r="L741" s="30">
        <f t="shared" si="292"/>
        <v>0</v>
      </c>
      <c r="M741" s="30">
        <f t="shared" si="292"/>
        <v>0</v>
      </c>
      <c r="N741" s="30">
        <f t="shared" si="292"/>
        <v>0</v>
      </c>
      <c r="Q741" s="112" t="s">
        <v>453</v>
      </c>
      <c r="R741" s="110" t="s">
        <v>249</v>
      </c>
      <c r="S741" s="110" t="s">
        <v>78</v>
      </c>
      <c r="T741" s="106" t="s">
        <v>9</v>
      </c>
      <c r="U741" s="111">
        <v>1600</v>
      </c>
      <c r="V741" s="111">
        <v>1600</v>
      </c>
      <c r="W741" s="111">
        <v>1600</v>
      </c>
      <c r="X741" s="16" t="b">
        <f t="shared" si="343"/>
        <v>1</v>
      </c>
    </row>
    <row r="742" spans="1:24" s="16" customFormat="1" ht="31.5" hidden="1">
      <c r="A742" s="31" t="s">
        <v>58</v>
      </c>
      <c r="B742" s="23" t="s">
        <v>249</v>
      </c>
      <c r="C742" s="23" t="s">
        <v>78</v>
      </c>
      <c r="D742" s="23" t="s">
        <v>59</v>
      </c>
      <c r="E742" s="25">
        <v>1600</v>
      </c>
      <c r="F742" s="25">
        <v>1600</v>
      </c>
      <c r="G742" s="25">
        <v>1600</v>
      </c>
      <c r="H742" s="16" t="s">
        <v>344</v>
      </c>
      <c r="I742" s="32">
        <v>1600</v>
      </c>
      <c r="J742" s="32">
        <v>1600</v>
      </c>
      <c r="K742" s="32">
        <v>1600</v>
      </c>
      <c r="L742" s="30">
        <f t="shared" si="292"/>
        <v>0</v>
      </c>
      <c r="M742" s="30">
        <f t="shared" si="292"/>
        <v>0</v>
      </c>
      <c r="N742" s="30">
        <f t="shared" si="292"/>
        <v>0</v>
      </c>
      <c r="Q742" s="112" t="s">
        <v>58</v>
      </c>
      <c r="R742" s="110" t="s">
        <v>249</v>
      </c>
      <c r="S742" s="110" t="s">
        <v>78</v>
      </c>
      <c r="T742" s="110" t="s">
        <v>59</v>
      </c>
      <c r="U742" s="111">
        <v>1600</v>
      </c>
      <c r="V742" s="111">
        <v>1600</v>
      </c>
      <c r="W742" s="111">
        <v>1600</v>
      </c>
      <c r="X742" s="16" t="b">
        <f t="shared" si="343"/>
        <v>1</v>
      </c>
    </row>
    <row r="743" spans="1:24" s="16" customFormat="1" ht="15.75" hidden="1">
      <c r="A743" s="22" t="s">
        <v>23</v>
      </c>
      <c r="B743" s="23" t="s">
        <v>249</v>
      </c>
      <c r="C743" s="23" t="s">
        <v>11</v>
      </c>
      <c r="D743" s="24" t="s">
        <v>9</v>
      </c>
      <c r="E743" s="25">
        <f>E744</f>
        <v>150</v>
      </c>
      <c r="F743" s="25">
        <f t="shared" ref="F743:G744" si="354">F744</f>
        <v>150</v>
      </c>
      <c r="G743" s="25">
        <f t="shared" si="354"/>
        <v>150</v>
      </c>
      <c r="I743" s="32">
        <v>150</v>
      </c>
      <c r="J743" s="32">
        <v>150</v>
      </c>
      <c r="K743" s="32">
        <v>150</v>
      </c>
      <c r="L743" s="30">
        <f t="shared" si="292"/>
        <v>0</v>
      </c>
      <c r="M743" s="30">
        <f t="shared" si="292"/>
        <v>0</v>
      </c>
      <c r="N743" s="30">
        <f t="shared" si="292"/>
        <v>0</v>
      </c>
      <c r="Q743" s="109" t="s">
        <v>23</v>
      </c>
      <c r="R743" s="110" t="s">
        <v>249</v>
      </c>
      <c r="S743" s="110" t="s">
        <v>11</v>
      </c>
      <c r="T743" s="106" t="s">
        <v>9</v>
      </c>
      <c r="U743" s="111">
        <v>150</v>
      </c>
      <c r="V743" s="111">
        <v>150</v>
      </c>
      <c r="W743" s="111">
        <v>150</v>
      </c>
      <c r="X743" s="16" t="b">
        <f t="shared" si="343"/>
        <v>1</v>
      </c>
    </row>
    <row r="744" spans="1:24" s="16" customFormat="1" ht="31.5" hidden="1">
      <c r="A744" s="31" t="s">
        <v>345</v>
      </c>
      <c r="B744" s="23" t="s">
        <v>249</v>
      </c>
      <c r="C744" s="23" t="s">
        <v>347</v>
      </c>
      <c r="D744" s="24" t="s">
        <v>9</v>
      </c>
      <c r="E744" s="25">
        <f>E745</f>
        <v>150</v>
      </c>
      <c r="F744" s="25">
        <f t="shared" si="354"/>
        <v>150</v>
      </c>
      <c r="G744" s="25">
        <f t="shared" si="354"/>
        <v>150</v>
      </c>
      <c r="I744" s="32">
        <v>150</v>
      </c>
      <c r="J744" s="32">
        <v>150</v>
      </c>
      <c r="K744" s="32">
        <v>150</v>
      </c>
      <c r="L744" s="30">
        <f t="shared" si="292"/>
        <v>0</v>
      </c>
      <c r="M744" s="30">
        <f t="shared" si="292"/>
        <v>0</v>
      </c>
      <c r="N744" s="30">
        <f t="shared" si="292"/>
        <v>0</v>
      </c>
      <c r="Q744" s="112" t="s">
        <v>345</v>
      </c>
      <c r="R744" s="110" t="s">
        <v>249</v>
      </c>
      <c r="S744" s="110" t="s">
        <v>347</v>
      </c>
      <c r="T744" s="106" t="s">
        <v>9</v>
      </c>
      <c r="U744" s="111">
        <v>150</v>
      </c>
      <c r="V744" s="111">
        <v>150</v>
      </c>
      <c r="W744" s="111">
        <v>150</v>
      </c>
      <c r="X744" s="16" t="b">
        <f t="shared" si="343"/>
        <v>1</v>
      </c>
    </row>
    <row r="745" spans="1:24" s="16" customFormat="1" ht="31.5" hidden="1">
      <c r="A745" s="31" t="s">
        <v>28</v>
      </c>
      <c r="B745" s="23" t="s">
        <v>249</v>
      </c>
      <c r="C745" s="23" t="s">
        <v>347</v>
      </c>
      <c r="D745" s="23" t="s">
        <v>29</v>
      </c>
      <c r="E745" s="25">
        <v>150</v>
      </c>
      <c r="F745" s="25">
        <v>150</v>
      </c>
      <c r="G745" s="25">
        <v>150</v>
      </c>
      <c r="I745" s="32">
        <v>150</v>
      </c>
      <c r="J745" s="32">
        <v>150</v>
      </c>
      <c r="K745" s="32">
        <v>150</v>
      </c>
      <c r="L745" s="30">
        <f t="shared" si="292"/>
        <v>0</v>
      </c>
      <c r="M745" s="30">
        <f t="shared" si="292"/>
        <v>0</v>
      </c>
      <c r="N745" s="30">
        <f t="shared" si="292"/>
        <v>0</v>
      </c>
      <c r="Q745" s="112" t="s">
        <v>28</v>
      </c>
      <c r="R745" s="110" t="s">
        <v>249</v>
      </c>
      <c r="S745" s="110" t="s">
        <v>347</v>
      </c>
      <c r="T745" s="110" t="s">
        <v>29</v>
      </c>
      <c r="U745" s="111">
        <v>150</v>
      </c>
      <c r="V745" s="111">
        <v>150</v>
      </c>
      <c r="W745" s="111">
        <v>150</v>
      </c>
      <c r="X745" s="16" t="b">
        <f t="shared" si="343"/>
        <v>1</v>
      </c>
    </row>
    <row r="746" spans="1:24" s="16" customFormat="1" ht="47.25">
      <c r="A746" s="26" t="s">
        <v>281</v>
      </c>
      <c r="B746" s="24" t="s">
        <v>282</v>
      </c>
      <c r="C746" s="27" t="s">
        <v>9</v>
      </c>
      <c r="D746" s="27" t="s">
        <v>9</v>
      </c>
      <c r="E746" s="15">
        <f>E747+E805+E810+E815</f>
        <v>3537437.1</v>
      </c>
      <c r="F746" s="15">
        <f t="shared" ref="F746:G746" si="355">F747+F805+F810+F815</f>
        <v>3549500.5999999996</v>
      </c>
      <c r="G746" s="15">
        <f t="shared" si="355"/>
        <v>3575421</v>
      </c>
      <c r="I746" s="28">
        <v>3537437.0974699999</v>
      </c>
      <c r="J746" s="28">
        <v>3549500.64855</v>
      </c>
      <c r="K746" s="28">
        <v>3575421.0385500002</v>
      </c>
      <c r="L746" s="29">
        <f t="shared" si="292"/>
        <v>-2.5300001725554466E-3</v>
      </c>
      <c r="M746" s="29">
        <f t="shared" si="292"/>
        <v>4.8550000414252281E-2</v>
      </c>
      <c r="N746" s="29">
        <f t="shared" si="292"/>
        <v>3.8550000172108412E-2</v>
      </c>
      <c r="Q746" s="105" t="s">
        <v>281</v>
      </c>
      <c r="R746" s="106" t="s">
        <v>282</v>
      </c>
      <c r="S746" s="107" t="s">
        <v>9</v>
      </c>
      <c r="T746" s="107" t="s">
        <v>9</v>
      </c>
      <c r="U746" s="108">
        <v>3537437.0974699999</v>
      </c>
      <c r="V746" s="108">
        <v>3549500.64855</v>
      </c>
      <c r="W746" s="108">
        <v>3575421.0385500002</v>
      </c>
      <c r="X746" s="16" t="b">
        <f t="shared" si="343"/>
        <v>1</v>
      </c>
    </row>
    <row r="747" spans="1:24" s="16" customFormat="1" ht="15.75" hidden="1">
      <c r="A747" s="22" t="s">
        <v>175</v>
      </c>
      <c r="B747" s="23" t="s">
        <v>282</v>
      </c>
      <c r="C747" s="23" t="s">
        <v>13</v>
      </c>
      <c r="D747" s="24" t="s">
        <v>9</v>
      </c>
      <c r="E747" s="25">
        <f>E748+E776+E786</f>
        <v>3521392.1</v>
      </c>
      <c r="F747" s="25">
        <f>F748+F776+F786</f>
        <v>3533455.5999999996</v>
      </c>
      <c r="G747" s="25">
        <f t="shared" ref="G747" si="356">G748+G776+G786</f>
        <v>3559376</v>
      </c>
      <c r="I747" s="32">
        <v>3521392.0974699999</v>
      </c>
      <c r="J747" s="32">
        <v>3533455.64855</v>
      </c>
      <c r="K747" s="32">
        <v>3559376.0385500002</v>
      </c>
      <c r="L747" s="30">
        <f t="shared" si="292"/>
        <v>-2.5300001725554466E-3</v>
      </c>
      <c r="M747" s="30">
        <f t="shared" si="292"/>
        <v>4.8550000414252281E-2</v>
      </c>
      <c r="N747" s="30">
        <f t="shared" si="292"/>
        <v>3.8550000172108412E-2</v>
      </c>
      <c r="Q747" s="109" t="s">
        <v>175</v>
      </c>
      <c r="R747" s="110" t="s">
        <v>282</v>
      </c>
      <c r="S747" s="110" t="s">
        <v>13</v>
      </c>
      <c r="T747" s="106" t="s">
        <v>9</v>
      </c>
      <c r="U747" s="111">
        <v>3521392.0974699999</v>
      </c>
      <c r="V747" s="111">
        <v>3533455.64855</v>
      </c>
      <c r="W747" s="111">
        <v>3559376.0385500002</v>
      </c>
      <c r="X747" s="16" t="b">
        <f t="shared" si="343"/>
        <v>1</v>
      </c>
    </row>
    <row r="748" spans="1:24" s="16" customFormat="1" ht="31.5" hidden="1">
      <c r="A748" s="22" t="s">
        <v>236</v>
      </c>
      <c r="B748" s="23" t="s">
        <v>282</v>
      </c>
      <c r="C748" s="23" t="s">
        <v>237</v>
      </c>
      <c r="D748" s="24" t="s">
        <v>9</v>
      </c>
      <c r="E748" s="25">
        <f>E749+E754+E758+E765+E770+E773</f>
        <v>3370848.6</v>
      </c>
      <c r="F748" s="25">
        <f>F749+F754+F758+F765+F770+F773</f>
        <v>3384504.8</v>
      </c>
      <c r="G748" s="25">
        <f t="shared" ref="G748" si="357">G749+G754+G758+G765+G770+G773</f>
        <v>3410398.4</v>
      </c>
      <c r="I748" s="32">
        <v>3370848.6572699999</v>
      </c>
      <c r="J748" s="32">
        <v>3384504.9374799998</v>
      </c>
      <c r="K748" s="32">
        <v>3410398.4474800001</v>
      </c>
      <c r="L748" s="30">
        <f t="shared" si="292"/>
        <v>5.7269999757409096E-2</v>
      </c>
      <c r="M748" s="30">
        <f t="shared" si="292"/>
        <v>0.13748000003397465</v>
      </c>
      <c r="N748" s="30">
        <f t="shared" si="292"/>
        <v>4.7480000182986259E-2</v>
      </c>
      <c r="Q748" s="109" t="s">
        <v>236</v>
      </c>
      <c r="R748" s="110" t="s">
        <v>282</v>
      </c>
      <c r="S748" s="110" t="s">
        <v>237</v>
      </c>
      <c r="T748" s="106" t="s">
        <v>9</v>
      </c>
      <c r="U748" s="111">
        <v>3370848.6572699999</v>
      </c>
      <c r="V748" s="111">
        <v>3384504.9374799998</v>
      </c>
      <c r="W748" s="111">
        <v>3410398.4474800001</v>
      </c>
      <c r="X748" s="16" t="b">
        <f t="shared" si="343"/>
        <v>1</v>
      </c>
    </row>
    <row r="749" spans="1:24" s="16" customFormat="1" ht="47.25" hidden="1">
      <c r="A749" s="22" t="s">
        <v>264</v>
      </c>
      <c r="B749" s="23" t="s">
        <v>282</v>
      </c>
      <c r="C749" s="23" t="s">
        <v>265</v>
      </c>
      <c r="D749" s="24" t="s">
        <v>9</v>
      </c>
      <c r="E749" s="25">
        <f>E750+E752</f>
        <v>28465</v>
      </c>
      <c r="F749" s="25">
        <f t="shared" ref="F749:G749" si="358">F750+F752</f>
        <v>28465</v>
      </c>
      <c r="G749" s="25">
        <f t="shared" si="358"/>
        <v>28465</v>
      </c>
      <c r="I749" s="32">
        <v>28465.018889999999</v>
      </c>
      <c r="J749" s="32">
        <v>28465.018889999999</v>
      </c>
      <c r="K749" s="32">
        <v>28465.018889999999</v>
      </c>
      <c r="L749" s="30">
        <f t="shared" si="292"/>
        <v>1.8889999999373686E-2</v>
      </c>
      <c r="M749" s="30">
        <f t="shared" si="292"/>
        <v>1.8889999999373686E-2</v>
      </c>
      <c r="N749" s="30">
        <f t="shared" si="292"/>
        <v>1.8889999999373686E-2</v>
      </c>
      <c r="Q749" s="109" t="s">
        <v>264</v>
      </c>
      <c r="R749" s="110" t="s">
        <v>282</v>
      </c>
      <c r="S749" s="110" t="s">
        <v>265</v>
      </c>
      <c r="T749" s="106" t="s">
        <v>9</v>
      </c>
      <c r="U749" s="111">
        <v>28465.018889999999</v>
      </c>
      <c r="V749" s="111">
        <v>28465.018889999999</v>
      </c>
      <c r="W749" s="111">
        <v>28465.018889999999</v>
      </c>
      <c r="X749" s="16" t="b">
        <f t="shared" si="343"/>
        <v>1</v>
      </c>
    </row>
    <row r="750" spans="1:24" s="16" customFormat="1" ht="47.25" hidden="1">
      <c r="A750" s="31" t="s">
        <v>531</v>
      </c>
      <c r="B750" s="23" t="s">
        <v>282</v>
      </c>
      <c r="C750" s="23" t="s">
        <v>267</v>
      </c>
      <c r="D750" s="24" t="s">
        <v>9</v>
      </c>
      <c r="E750" s="25">
        <f>E751</f>
        <v>2144.1</v>
      </c>
      <c r="F750" s="25">
        <f t="shared" ref="F750:G750" si="359">F751</f>
        <v>2144.1</v>
      </c>
      <c r="G750" s="25">
        <f t="shared" si="359"/>
        <v>2144.1</v>
      </c>
      <c r="I750" s="32">
        <v>2144.08889</v>
      </c>
      <c r="J750" s="32">
        <v>2144.08889</v>
      </c>
      <c r="K750" s="32">
        <v>2144.08889</v>
      </c>
      <c r="L750" s="30">
        <f t="shared" si="292"/>
        <v>-1.1109999999916909E-2</v>
      </c>
      <c r="M750" s="30">
        <f t="shared" si="292"/>
        <v>-1.1109999999916909E-2</v>
      </c>
      <c r="N750" s="30">
        <f t="shared" ref="L750:N813" si="360">K750-G750</f>
        <v>-1.1109999999916909E-2</v>
      </c>
      <c r="Q750" s="112" t="s">
        <v>531</v>
      </c>
      <c r="R750" s="110" t="s">
        <v>282</v>
      </c>
      <c r="S750" s="110" t="s">
        <v>267</v>
      </c>
      <c r="T750" s="106" t="s">
        <v>9</v>
      </c>
      <c r="U750" s="111">
        <v>2144.08889</v>
      </c>
      <c r="V750" s="111">
        <v>2144.08889</v>
      </c>
      <c r="W750" s="111">
        <v>2144.08889</v>
      </c>
      <c r="X750" s="16" t="b">
        <f t="shared" si="343"/>
        <v>1</v>
      </c>
    </row>
    <row r="751" spans="1:24" s="16" customFormat="1" ht="31.5" hidden="1">
      <c r="A751" s="31" t="s">
        <v>58</v>
      </c>
      <c r="B751" s="23" t="s">
        <v>282</v>
      </c>
      <c r="C751" s="23" t="s">
        <v>267</v>
      </c>
      <c r="D751" s="23" t="s">
        <v>59</v>
      </c>
      <c r="E751" s="25">
        <v>2144.1</v>
      </c>
      <c r="F751" s="25">
        <v>2144.1</v>
      </c>
      <c r="G751" s="25">
        <v>2144.1</v>
      </c>
      <c r="I751" s="32">
        <v>2144.08889</v>
      </c>
      <c r="J751" s="32">
        <v>2144.08889</v>
      </c>
      <c r="K751" s="32">
        <v>2144.08889</v>
      </c>
      <c r="L751" s="30">
        <f t="shared" si="360"/>
        <v>-1.1109999999916909E-2</v>
      </c>
      <c r="M751" s="30">
        <f t="shared" si="360"/>
        <v>-1.1109999999916909E-2</v>
      </c>
      <c r="N751" s="30">
        <f t="shared" si="360"/>
        <v>-1.1109999999916909E-2</v>
      </c>
      <c r="Q751" s="112" t="s">
        <v>58</v>
      </c>
      <c r="R751" s="110" t="s">
        <v>282</v>
      </c>
      <c r="S751" s="110" t="s">
        <v>267</v>
      </c>
      <c r="T751" s="110" t="s">
        <v>59</v>
      </c>
      <c r="U751" s="111">
        <v>2144.08889</v>
      </c>
      <c r="V751" s="111">
        <v>2144.08889</v>
      </c>
      <c r="W751" s="111">
        <v>2144.08889</v>
      </c>
      <c r="X751" s="16" t="b">
        <f t="shared" si="343"/>
        <v>1</v>
      </c>
    </row>
    <row r="752" spans="1:24" s="16" customFormat="1" ht="31.5" hidden="1">
      <c r="A752" s="31" t="s">
        <v>266</v>
      </c>
      <c r="B752" s="23" t="s">
        <v>282</v>
      </c>
      <c r="C752" s="23" t="s">
        <v>433</v>
      </c>
      <c r="D752" s="24" t="s">
        <v>9</v>
      </c>
      <c r="E752" s="25">
        <f>E753</f>
        <v>26320.9</v>
      </c>
      <c r="F752" s="25">
        <f t="shared" ref="F752:G752" si="361">F753</f>
        <v>26320.9</v>
      </c>
      <c r="G752" s="25">
        <f t="shared" si="361"/>
        <v>26320.9</v>
      </c>
      <c r="I752" s="32">
        <v>26320.93</v>
      </c>
      <c r="J752" s="32">
        <v>26320.93</v>
      </c>
      <c r="K752" s="32">
        <v>26320.93</v>
      </c>
      <c r="L752" s="30">
        <f t="shared" si="360"/>
        <v>2.9999999998835847E-2</v>
      </c>
      <c r="M752" s="30">
        <f t="shared" si="360"/>
        <v>2.9999999998835847E-2</v>
      </c>
      <c r="N752" s="30">
        <f t="shared" si="360"/>
        <v>2.9999999998835847E-2</v>
      </c>
      <c r="Q752" s="112" t="s">
        <v>266</v>
      </c>
      <c r="R752" s="110" t="s">
        <v>282</v>
      </c>
      <c r="S752" s="110" t="s">
        <v>433</v>
      </c>
      <c r="T752" s="106" t="s">
        <v>9</v>
      </c>
      <c r="U752" s="111">
        <v>26320.93</v>
      </c>
      <c r="V752" s="111">
        <v>26320.93</v>
      </c>
      <c r="W752" s="111">
        <v>26320.93</v>
      </c>
      <c r="X752" s="16" t="b">
        <f t="shared" si="343"/>
        <v>1</v>
      </c>
    </row>
    <row r="753" spans="1:24" s="16" customFormat="1" ht="31.5" hidden="1">
      <c r="A753" s="31" t="s">
        <v>58</v>
      </c>
      <c r="B753" s="23" t="s">
        <v>282</v>
      </c>
      <c r="C753" s="23" t="s">
        <v>433</v>
      </c>
      <c r="D753" s="23" t="s">
        <v>59</v>
      </c>
      <c r="E753" s="25">
        <v>26320.9</v>
      </c>
      <c r="F753" s="25">
        <v>26320.9</v>
      </c>
      <c r="G753" s="25">
        <v>26320.9</v>
      </c>
      <c r="I753" s="32">
        <v>26320.93</v>
      </c>
      <c r="J753" s="32">
        <v>26320.93</v>
      </c>
      <c r="K753" s="32">
        <v>26320.93</v>
      </c>
      <c r="L753" s="30">
        <f t="shared" si="360"/>
        <v>2.9999999998835847E-2</v>
      </c>
      <c r="M753" s="30">
        <f t="shared" si="360"/>
        <v>2.9999999998835847E-2</v>
      </c>
      <c r="N753" s="30">
        <f t="shared" si="360"/>
        <v>2.9999999998835847E-2</v>
      </c>
      <c r="Q753" s="112" t="s">
        <v>58</v>
      </c>
      <c r="R753" s="110" t="s">
        <v>282</v>
      </c>
      <c r="S753" s="110" t="s">
        <v>433</v>
      </c>
      <c r="T753" s="110" t="s">
        <v>59</v>
      </c>
      <c r="U753" s="111">
        <v>26320.93</v>
      </c>
      <c r="V753" s="111">
        <v>26320.93</v>
      </c>
      <c r="W753" s="111">
        <v>26320.93</v>
      </c>
      <c r="X753" s="16" t="b">
        <f t="shared" si="343"/>
        <v>1</v>
      </c>
    </row>
    <row r="754" spans="1:24" s="16" customFormat="1" ht="47.25" hidden="1">
      <c r="A754" s="22" t="s">
        <v>283</v>
      </c>
      <c r="B754" s="23" t="s">
        <v>282</v>
      </c>
      <c r="C754" s="23" t="s">
        <v>284</v>
      </c>
      <c r="D754" s="24" t="s">
        <v>9</v>
      </c>
      <c r="E754" s="25">
        <f>E755</f>
        <v>22383.4</v>
      </c>
      <c r="F754" s="25">
        <f t="shared" ref="F754:G754" si="362">F755</f>
        <v>21317.5</v>
      </c>
      <c r="G754" s="25">
        <f t="shared" si="362"/>
        <v>21317.5</v>
      </c>
      <c r="I754" s="32">
        <v>22383.360000000001</v>
      </c>
      <c r="J754" s="32">
        <v>21317.49</v>
      </c>
      <c r="K754" s="32">
        <v>21317.49</v>
      </c>
      <c r="L754" s="30">
        <f t="shared" si="360"/>
        <v>-4.0000000000873115E-2</v>
      </c>
      <c r="M754" s="30">
        <f t="shared" si="360"/>
        <v>-9.9999999983992893E-3</v>
      </c>
      <c r="N754" s="30">
        <f t="shared" si="360"/>
        <v>-9.9999999983992893E-3</v>
      </c>
      <c r="Q754" s="109" t="s">
        <v>283</v>
      </c>
      <c r="R754" s="110" t="s">
        <v>282</v>
      </c>
      <c r="S754" s="110" t="s">
        <v>284</v>
      </c>
      <c r="T754" s="106" t="s">
        <v>9</v>
      </c>
      <c r="U754" s="111">
        <v>22383.360000000001</v>
      </c>
      <c r="V754" s="111">
        <v>21317.49</v>
      </c>
      <c r="W754" s="111">
        <v>21317.49</v>
      </c>
      <c r="X754" s="16" t="b">
        <f t="shared" si="343"/>
        <v>1</v>
      </c>
    </row>
    <row r="755" spans="1:24" s="16" customFormat="1" ht="31.5" hidden="1">
      <c r="A755" s="31" t="s">
        <v>285</v>
      </c>
      <c r="B755" s="23" t="s">
        <v>282</v>
      </c>
      <c r="C755" s="23" t="s">
        <v>434</v>
      </c>
      <c r="D755" s="24" t="s">
        <v>9</v>
      </c>
      <c r="E755" s="25">
        <f>E756+E757</f>
        <v>22383.4</v>
      </c>
      <c r="F755" s="25">
        <f t="shared" ref="F755:G755" si="363">F756+F757</f>
        <v>21317.5</v>
      </c>
      <c r="G755" s="25">
        <f t="shared" si="363"/>
        <v>21317.5</v>
      </c>
      <c r="I755" s="32">
        <v>22383.360000000001</v>
      </c>
      <c r="J755" s="32">
        <v>21317.49</v>
      </c>
      <c r="K755" s="32">
        <v>21317.49</v>
      </c>
      <c r="L755" s="30">
        <f t="shared" si="360"/>
        <v>-4.0000000000873115E-2</v>
      </c>
      <c r="M755" s="30">
        <f t="shared" si="360"/>
        <v>-9.9999999983992893E-3</v>
      </c>
      <c r="N755" s="30">
        <f t="shared" si="360"/>
        <v>-9.9999999983992893E-3</v>
      </c>
      <c r="Q755" s="112" t="s">
        <v>285</v>
      </c>
      <c r="R755" s="110" t="s">
        <v>282</v>
      </c>
      <c r="S755" s="110" t="s">
        <v>434</v>
      </c>
      <c r="T755" s="106" t="s">
        <v>9</v>
      </c>
      <c r="U755" s="111">
        <v>22383.360000000001</v>
      </c>
      <c r="V755" s="111">
        <v>21317.49</v>
      </c>
      <c r="W755" s="111">
        <v>21317.49</v>
      </c>
      <c r="X755" s="16" t="b">
        <f t="shared" si="343"/>
        <v>1</v>
      </c>
    </row>
    <row r="756" spans="1:24" s="16" customFormat="1" ht="31.5" hidden="1">
      <c r="A756" s="31" t="s">
        <v>58</v>
      </c>
      <c r="B756" s="23" t="s">
        <v>282</v>
      </c>
      <c r="C756" s="23" t="s">
        <v>434</v>
      </c>
      <c r="D756" s="23" t="s">
        <v>59</v>
      </c>
      <c r="E756" s="25">
        <v>13383.4</v>
      </c>
      <c r="F756" s="25">
        <v>12817.5</v>
      </c>
      <c r="G756" s="25">
        <v>12817.5</v>
      </c>
      <c r="I756" s="32">
        <v>13383.36</v>
      </c>
      <c r="J756" s="32">
        <v>12817.49</v>
      </c>
      <c r="K756" s="32">
        <v>12817.49</v>
      </c>
      <c r="L756" s="30">
        <f t="shared" si="360"/>
        <v>-3.9999999999054126E-2</v>
      </c>
      <c r="M756" s="30">
        <f t="shared" si="360"/>
        <v>-1.0000000000218279E-2</v>
      </c>
      <c r="N756" s="30">
        <f t="shared" si="360"/>
        <v>-1.0000000000218279E-2</v>
      </c>
      <c r="Q756" s="112" t="s">
        <v>58</v>
      </c>
      <c r="R756" s="110" t="s">
        <v>282</v>
      </c>
      <c r="S756" s="110" t="s">
        <v>434</v>
      </c>
      <c r="T756" s="110" t="s">
        <v>59</v>
      </c>
      <c r="U756" s="111">
        <v>13383.36</v>
      </c>
      <c r="V756" s="111">
        <v>12817.49</v>
      </c>
      <c r="W756" s="111">
        <v>12817.49</v>
      </c>
      <c r="X756" s="16" t="b">
        <f t="shared" si="343"/>
        <v>1</v>
      </c>
    </row>
    <row r="757" spans="1:24" s="16" customFormat="1" ht="22.5" hidden="1">
      <c r="A757" s="31" t="s">
        <v>32</v>
      </c>
      <c r="B757" s="23" t="s">
        <v>282</v>
      </c>
      <c r="C757" s="23" t="s">
        <v>434</v>
      </c>
      <c r="D757" s="23" t="s">
        <v>33</v>
      </c>
      <c r="E757" s="25">
        <v>9000</v>
      </c>
      <c r="F757" s="25">
        <v>8500</v>
      </c>
      <c r="G757" s="25">
        <v>8500</v>
      </c>
      <c r="I757" s="32">
        <v>9000</v>
      </c>
      <c r="J757" s="32">
        <v>8500</v>
      </c>
      <c r="K757" s="32">
        <v>8500</v>
      </c>
      <c r="L757" s="30">
        <f t="shared" si="360"/>
        <v>0</v>
      </c>
      <c r="M757" s="30">
        <f t="shared" si="360"/>
        <v>0</v>
      </c>
      <c r="N757" s="30">
        <f t="shared" si="360"/>
        <v>0</v>
      </c>
      <c r="Q757" s="112" t="s">
        <v>32</v>
      </c>
      <c r="R757" s="110" t="s">
        <v>282</v>
      </c>
      <c r="S757" s="110" t="s">
        <v>434</v>
      </c>
      <c r="T757" s="110" t="s">
        <v>33</v>
      </c>
      <c r="U757" s="111">
        <v>9000</v>
      </c>
      <c r="V757" s="111">
        <v>8500</v>
      </c>
      <c r="W757" s="111">
        <v>8500</v>
      </c>
      <c r="X757" s="16" t="b">
        <f t="shared" si="343"/>
        <v>1</v>
      </c>
    </row>
    <row r="758" spans="1:24" s="16" customFormat="1" ht="47.25" hidden="1">
      <c r="A758" s="22" t="s">
        <v>55</v>
      </c>
      <c r="B758" s="23" t="s">
        <v>282</v>
      </c>
      <c r="C758" s="23" t="s">
        <v>268</v>
      </c>
      <c r="D758" s="24" t="s">
        <v>9</v>
      </c>
      <c r="E758" s="25">
        <f>E759+E761+E763</f>
        <v>616815.9</v>
      </c>
      <c r="F758" s="25">
        <f t="shared" ref="F758:G758" si="364">F759+F761+F763</f>
        <v>644537.69999999995</v>
      </c>
      <c r="G758" s="25">
        <f t="shared" si="364"/>
        <v>670431.29999999993</v>
      </c>
      <c r="I758" s="32">
        <v>616815.9425</v>
      </c>
      <c r="J758" s="32">
        <v>644537.82033000002</v>
      </c>
      <c r="K758" s="32">
        <v>670431.33033000003</v>
      </c>
      <c r="L758" s="30">
        <f t="shared" si="360"/>
        <v>4.2499999981373549E-2</v>
      </c>
      <c r="M758" s="30">
        <f t="shared" si="360"/>
        <v>0.12033000006340444</v>
      </c>
      <c r="N758" s="30">
        <f t="shared" si="360"/>
        <v>3.0330000096000731E-2</v>
      </c>
      <c r="Q758" s="109" t="s">
        <v>55</v>
      </c>
      <c r="R758" s="110" t="s">
        <v>282</v>
      </c>
      <c r="S758" s="110" t="s">
        <v>268</v>
      </c>
      <c r="T758" s="106" t="s">
        <v>9</v>
      </c>
      <c r="U758" s="111">
        <v>616815.9425</v>
      </c>
      <c r="V758" s="111">
        <v>644537.82033000002</v>
      </c>
      <c r="W758" s="111">
        <v>670431.33033000003</v>
      </c>
      <c r="X758" s="16" t="b">
        <f t="shared" si="343"/>
        <v>1</v>
      </c>
    </row>
    <row r="759" spans="1:24" s="16" customFormat="1" ht="31.5" hidden="1">
      <c r="A759" s="31" t="s">
        <v>222</v>
      </c>
      <c r="B759" s="23" t="s">
        <v>282</v>
      </c>
      <c r="C759" s="23" t="s">
        <v>286</v>
      </c>
      <c r="D759" s="24" t="s">
        <v>9</v>
      </c>
      <c r="E759" s="25">
        <f>E760</f>
        <v>82815.399999999994</v>
      </c>
      <c r="F759" s="25">
        <f t="shared" ref="F759:G759" si="365">F760</f>
        <v>82815.399999999994</v>
      </c>
      <c r="G759" s="25">
        <f t="shared" si="365"/>
        <v>82815.399999999994</v>
      </c>
      <c r="I759" s="32">
        <v>82815.43737</v>
      </c>
      <c r="J759" s="32">
        <v>82815.43737</v>
      </c>
      <c r="K759" s="32">
        <v>82815.43737</v>
      </c>
      <c r="L759" s="30">
        <f t="shared" si="360"/>
        <v>3.7370000005466864E-2</v>
      </c>
      <c r="M759" s="30">
        <f t="shared" si="360"/>
        <v>3.7370000005466864E-2</v>
      </c>
      <c r="N759" s="30">
        <f t="shared" si="360"/>
        <v>3.7370000005466864E-2</v>
      </c>
      <c r="Q759" s="112" t="s">
        <v>222</v>
      </c>
      <c r="R759" s="110" t="s">
        <v>282</v>
      </c>
      <c r="S759" s="110" t="s">
        <v>286</v>
      </c>
      <c r="T759" s="106" t="s">
        <v>9</v>
      </c>
      <c r="U759" s="111">
        <v>82815.43737</v>
      </c>
      <c r="V759" s="111">
        <v>82815.43737</v>
      </c>
      <c r="W759" s="111">
        <v>82815.43737</v>
      </c>
      <c r="X759" s="16" t="b">
        <f t="shared" si="343"/>
        <v>1</v>
      </c>
    </row>
    <row r="760" spans="1:24" s="16" customFormat="1" ht="31.5" hidden="1">
      <c r="A760" s="31" t="s">
        <v>58</v>
      </c>
      <c r="B760" s="23" t="s">
        <v>282</v>
      </c>
      <c r="C760" s="23" t="s">
        <v>286</v>
      </c>
      <c r="D760" s="23" t="s">
        <v>59</v>
      </c>
      <c r="E760" s="25">
        <v>82815.399999999994</v>
      </c>
      <c r="F760" s="25">
        <v>82815.399999999994</v>
      </c>
      <c r="G760" s="25">
        <v>82815.399999999994</v>
      </c>
      <c r="I760" s="32">
        <v>82815.43737</v>
      </c>
      <c r="J760" s="32">
        <v>82815.43737</v>
      </c>
      <c r="K760" s="32">
        <v>82815.43737</v>
      </c>
      <c r="L760" s="30">
        <f t="shared" si="360"/>
        <v>3.7370000005466864E-2</v>
      </c>
      <c r="M760" s="30">
        <f t="shared" si="360"/>
        <v>3.7370000005466864E-2</v>
      </c>
      <c r="N760" s="30">
        <f t="shared" si="360"/>
        <v>3.7370000005466864E-2</v>
      </c>
      <c r="Q760" s="112" t="s">
        <v>58</v>
      </c>
      <c r="R760" s="110" t="s">
        <v>282</v>
      </c>
      <c r="S760" s="110" t="s">
        <v>286</v>
      </c>
      <c r="T760" s="110" t="s">
        <v>59</v>
      </c>
      <c r="U760" s="111">
        <v>82815.43737</v>
      </c>
      <c r="V760" s="111">
        <v>82815.43737</v>
      </c>
      <c r="W760" s="111">
        <v>82815.43737</v>
      </c>
      <c r="X760" s="16" t="b">
        <f t="shared" si="343"/>
        <v>1</v>
      </c>
    </row>
    <row r="761" spans="1:24" s="16" customFormat="1" ht="63" hidden="1">
      <c r="A761" s="31" t="s">
        <v>418</v>
      </c>
      <c r="B761" s="23" t="s">
        <v>282</v>
      </c>
      <c r="C761" s="23" t="s">
        <v>287</v>
      </c>
      <c r="D761" s="24" t="s">
        <v>9</v>
      </c>
      <c r="E761" s="25">
        <f>E762</f>
        <v>8382.2000000000007</v>
      </c>
      <c r="F761" s="25">
        <f t="shared" ref="F761:G761" si="366">F762</f>
        <v>8382.2000000000007</v>
      </c>
      <c r="G761" s="25">
        <f t="shared" si="366"/>
        <v>8382.2000000000007</v>
      </c>
      <c r="I761" s="32">
        <v>8382.16</v>
      </c>
      <c r="J761" s="32">
        <v>8382.16</v>
      </c>
      <c r="K761" s="32">
        <v>8382.16</v>
      </c>
      <c r="L761" s="30">
        <f t="shared" si="360"/>
        <v>-4.0000000000873115E-2</v>
      </c>
      <c r="M761" s="30">
        <f t="shared" si="360"/>
        <v>-4.0000000000873115E-2</v>
      </c>
      <c r="N761" s="30">
        <f t="shared" si="360"/>
        <v>-4.0000000000873115E-2</v>
      </c>
      <c r="Q761" s="112" t="s">
        <v>418</v>
      </c>
      <c r="R761" s="110" t="s">
        <v>282</v>
      </c>
      <c r="S761" s="110" t="s">
        <v>287</v>
      </c>
      <c r="T761" s="106" t="s">
        <v>9</v>
      </c>
      <c r="U761" s="111">
        <v>8382.16</v>
      </c>
      <c r="V761" s="111">
        <v>8382.16</v>
      </c>
      <c r="W761" s="111">
        <v>8382.16</v>
      </c>
      <c r="X761" s="16" t="b">
        <f t="shared" si="343"/>
        <v>1</v>
      </c>
    </row>
    <row r="762" spans="1:24" s="16" customFormat="1" ht="31.5" hidden="1">
      <c r="A762" s="31" t="s">
        <v>58</v>
      </c>
      <c r="B762" s="23" t="s">
        <v>282</v>
      </c>
      <c r="C762" s="23" t="s">
        <v>287</v>
      </c>
      <c r="D762" s="23" t="s">
        <v>59</v>
      </c>
      <c r="E762" s="25">
        <v>8382.2000000000007</v>
      </c>
      <c r="F762" s="25">
        <v>8382.2000000000007</v>
      </c>
      <c r="G762" s="25">
        <v>8382.2000000000007</v>
      </c>
      <c r="I762" s="32">
        <v>8382.16</v>
      </c>
      <c r="J762" s="32">
        <v>8382.16</v>
      </c>
      <c r="K762" s="32">
        <v>8382.16</v>
      </c>
      <c r="L762" s="30">
        <f t="shared" si="360"/>
        <v>-4.0000000000873115E-2</v>
      </c>
      <c r="M762" s="30">
        <f t="shared" si="360"/>
        <v>-4.0000000000873115E-2</v>
      </c>
      <c r="N762" s="30">
        <f t="shared" si="360"/>
        <v>-4.0000000000873115E-2</v>
      </c>
      <c r="Q762" s="112" t="s">
        <v>58</v>
      </c>
      <c r="R762" s="110" t="s">
        <v>282</v>
      </c>
      <c r="S762" s="110" t="s">
        <v>287</v>
      </c>
      <c r="T762" s="110" t="s">
        <v>59</v>
      </c>
      <c r="U762" s="111">
        <v>8382.16</v>
      </c>
      <c r="V762" s="111">
        <v>8382.16</v>
      </c>
      <c r="W762" s="111">
        <v>8382.16</v>
      </c>
      <c r="X762" s="16" t="b">
        <f t="shared" si="343"/>
        <v>1</v>
      </c>
    </row>
    <row r="763" spans="1:24" s="16" customFormat="1" ht="31.5" hidden="1">
      <c r="A763" s="31" t="s">
        <v>57</v>
      </c>
      <c r="B763" s="23" t="s">
        <v>282</v>
      </c>
      <c r="C763" s="23" t="s">
        <v>435</v>
      </c>
      <c r="D763" s="24" t="s">
        <v>9</v>
      </c>
      <c r="E763" s="25">
        <f>E764</f>
        <v>525618.30000000005</v>
      </c>
      <c r="F763" s="25">
        <f t="shared" ref="F763:G763" si="367">F764</f>
        <v>553340.1</v>
      </c>
      <c r="G763" s="25">
        <f t="shared" si="367"/>
        <v>579233.69999999995</v>
      </c>
      <c r="I763" s="32">
        <v>525618.34513000003</v>
      </c>
      <c r="J763" s="32">
        <v>553340.22296000004</v>
      </c>
      <c r="K763" s="32">
        <v>579233.73296000005</v>
      </c>
      <c r="L763" s="30">
        <f t="shared" si="360"/>
        <v>4.5129999984055758E-2</v>
      </c>
      <c r="M763" s="30">
        <f t="shared" si="360"/>
        <v>0.12296000006608665</v>
      </c>
      <c r="N763" s="30">
        <f t="shared" si="360"/>
        <v>3.296000009868294E-2</v>
      </c>
      <c r="Q763" s="112" t="s">
        <v>57</v>
      </c>
      <c r="R763" s="110" t="s">
        <v>282</v>
      </c>
      <c r="S763" s="110" t="s">
        <v>435</v>
      </c>
      <c r="T763" s="106" t="s">
        <v>9</v>
      </c>
      <c r="U763" s="111">
        <v>525618.34513000003</v>
      </c>
      <c r="V763" s="111">
        <v>553340.22296000004</v>
      </c>
      <c r="W763" s="111">
        <v>579233.73296000005</v>
      </c>
      <c r="X763" s="16" t="b">
        <f t="shared" si="343"/>
        <v>1</v>
      </c>
    </row>
    <row r="764" spans="1:24" s="16" customFormat="1" ht="31.5" hidden="1">
      <c r="A764" s="31" t="s">
        <v>58</v>
      </c>
      <c r="B764" s="23" t="s">
        <v>282</v>
      </c>
      <c r="C764" s="23" t="s">
        <v>435</v>
      </c>
      <c r="D764" s="23" t="s">
        <v>59</v>
      </c>
      <c r="E764" s="25">
        <v>525618.30000000005</v>
      </c>
      <c r="F764" s="25">
        <v>553340.1</v>
      </c>
      <c r="G764" s="25">
        <v>579233.69999999995</v>
      </c>
      <c r="I764" s="32">
        <v>525618.34513000003</v>
      </c>
      <c r="J764" s="32">
        <v>553340.22296000004</v>
      </c>
      <c r="K764" s="32">
        <v>579233.73296000005</v>
      </c>
      <c r="L764" s="30">
        <f t="shared" si="360"/>
        <v>4.5129999984055758E-2</v>
      </c>
      <c r="M764" s="30">
        <f t="shared" si="360"/>
        <v>0.12296000006608665</v>
      </c>
      <c r="N764" s="30">
        <f t="shared" si="360"/>
        <v>3.296000009868294E-2</v>
      </c>
      <c r="Q764" s="112" t="s">
        <v>58</v>
      </c>
      <c r="R764" s="110" t="s">
        <v>282</v>
      </c>
      <c r="S764" s="110" t="s">
        <v>435</v>
      </c>
      <c r="T764" s="110" t="s">
        <v>59</v>
      </c>
      <c r="U764" s="111">
        <v>525618.34513000003</v>
      </c>
      <c r="V764" s="111">
        <v>553340.22296000004</v>
      </c>
      <c r="W764" s="111">
        <v>579233.73296000005</v>
      </c>
      <c r="X764" s="16" t="b">
        <f t="shared" si="343"/>
        <v>1</v>
      </c>
    </row>
    <row r="765" spans="1:24" s="16" customFormat="1" ht="47.25" hidden="1">
      <c r="A765" s="22" t="s">
        <v>60</v>
      </c>
      <c r="B765" s="23" t="s">
        <v>282</v>
      </c>
      <c r="C765" s="23" t="s">
        <v>288</v>
      </c>
      <c r="D765" s="24" t="s">
        <v>9</v>
      </c>
      <c r="E765" s="25">
        <f>E766+E768</f>
        <v>71616.7</v>
      </c>
      <c r="F765" s="25">
        <f t="shared" ref="F765:G765" si="368">F766+F768</f>
        <v>58617</v>
      </c>
      <c r="G765" s="25">
        <f t="shared" si="368"/>
        <v>58617</v>
      </c>
      <c r="I765" s="32">
        <v>71616.724879999994</v>
      </c>
      <c r="J765" s="32">
        <v>58616.997259999996</v>
      </c>
      <c r="K765" s="32">
        <v>58616.997259999996</v>
      </c>
      <c r="L765" s="30">
        <f t="shared" si="360"/>
        <v>2.4879999997210689E-2</v>
      </c>
      <c r="M765" s="30">
        <f t="shared" si="360"/>
        <v>-2.7400000035413541E-3</v>
      </c>
      <c r="N765" s="30">
        <f t="shared" si="360"/>
        <v>-2.7400000035413541E-3</v>
      </c>
      <c r="Q765" s="109" t="s">
        <v>60</v>
      </c>
      <c r="R765" s="110" t="s">
        <v>282</v>
      </c>
      <c r="S765" s="110" t="s">
        <v>288</v>
      </c>
      <c r="T765" s="106" t="s">
        <v>9</v>
      </c>
      <c r="U765" s="111">
        <v>71616.724879999994</v>
      </c>
      <c r="V765" s="111">
        <v>58616.997259999996</v>
      </c>
      <c r="W765" s="111">
        <v>58616.997259999996</v>
      </c>
      <c r="X765" s="16" t="b">
        <f t="shared" si="343"/>
        <v>1</v>
      </c>
    </row>
    <row r="766" spans="1:24" s="16" customFormat="1" ht="47.25" hidden="1">
      <c r="A766" s="31" t="s">
        <v>436</v>
      </c>
      <c r="B766" s="23" t="s">
        <v>282</v>
      </c>
      <c r="C766" s="23" t="s">
        <v>763</v>
      </c>
      <c r="D766" s="24" t="s">
        <v>9</v>
      </c>
      <c r="E766" s="25">
        <f>E767</f>
        <v>10261.700000000001</v>
      </c>
      <c r="F766" s="25">
        <f t="shared" ref="F766:G766" si="369">F767</f>
        <v>2469.8000000000002</v>
      </c>
      <c r="G766" s="25">
        <f t="shared" si="369"/>
        <v>2469.8000000000002</v>
      </c>
      <c r="I766" s="32">
        <v>10261.68088</v>
      </c>
      <c r="J766" s="32">
        <v>2469.7902600000002</v>
      </c>
      <c r="K766" s="32">
        <v>2469.7902600000002</v>
      </c>
      <c r="L766" s="30">
        <f t="shared" si="360"/>
        <v>-1.9120000000839354E-2</v>
      </c>
      <c r="M766" s="30">
        <f t="shared" si="360"/>
        <v>-9.7399999999652209E-3</v>
      </c>
      <c r="N766" s="30">
        <f t="shared" si="360"/>
        <v>-9.7399999999652209E-3</v>
      </c>
      <c r="Q766" s="112" t="s">
        <v>436</v>
      </c>
      <c r="R766" s="110" t="s">
        <v>282</v>
      </c>
      <c r="S766" s="110" t="s">
        <v>763</v>
      </c>
      <c r="T766" s="106" t="s">
        <v>9</v>
      </c>
      <c r="U766" s="111">
        <v>10261.68088</v>
      </c>
      <c r="V766" s="111">
        <v>2469.7902600000002</v>
      </c>
      <c r="W766" s="111">
        <v>2469.7902600000002</v>
      </c>
      <c r="X766" s="16" t="b">
        <f t="shared" si="343"/>
        <v>1</v>
      </c>
    </row>
    <row r="767" spans="1:24" s="16" customFormat="1" ht="31.5" hidden="1">
      <c r="A767" s="31" t="s">
        <v>58</v>
      </c>
      <c r="B767" s="23" t="s">
        <v>282</v>
      </c>
      <c r="C767" s="23" t="s">
        <v>763</v>
      </c>
      <c r="D767" s="23" t="s">
        <v>59</v>
      </c>
      <c r="E767" s="25">
        <v>10261.700000000001</v>
      </c>
      <c r="F767" s="25">
        <v>2469.8000000000002</v>
      </c>
      <c r="G767" s="25">
        <v>2469.8000000000002</v>
      </c>
      <c r="I767" s="32">
        <v>10261.68088</v>
      </c>
      <c r="J767" s="32">
        <v>2469.7902600000002</v>
      </c>
      <c r="K767" s="32">
        <v>2469.7902600000002</v>
      </c>
      <c r="L767" s="30">
        <f t="shared" si="360"/>
        <v>-1.9120000000839354E-2</v>
      </c>
      <c r="M767" s="30">
        <f t="shared" si="360"/>
        <v>-9.7399999999652209E-3</v>
      </c>
      <c r="N767" s="30">
        <f t="shared" si="360"/>
        <v>-9.7399999999652209E-3</v>
      </c>
      <c r="Q767" s="112" t="s">
        <v>58</v>
      </c>
      <c r="R767" s="110" t="s">
        <v>282</v>
      </c>
      <c r="S767" s="110" t="s">
        <v>763</v>
      </c>
      <c r="T767" s="110" t="s">
        <v>59</v>
      </c>
      <c r="U767" s="111">
        <v>10261.68088</v>
      </c>
      <c r="V767" s="111">
        <v>2469.7902600000002</v>
      </c>
      <c r="W767" s="111">
        <v>2469.7902600000002</v>
      </c>
      <c r="X767" s="16" t="b">
        <f t="shared" si="343"/>
        <v>1</v>
      </c>
    </row>
    <row r="768" spans="1:24" s="16" customFormat="1" ht="31.5" hidden="1">
      <c r="A768" s="31" t="s">
        <v>61</v>
      </c>
      <c r="B768" s="23" t="s">
        <v>282</v>
      </c>
      <c r="C768" s="23" t="s">
        <v>437</v>
      </c>
      <c r="D768" s="24" t="s">
        <v>9</v>
      </c>
      <c r="E768" s="25">
        <f>E769</f>
        <v>61355</v>
      </c>
      <c r="F768" s="25">
        <f t="shared" ref="F768:G768" si="370">F769</f>
        <v>56147.199999999997</v>
      </c>
      <c r="G768" s="25">
        <f t="shared" si="370"/>
        <v>56147.199999999997</v>
      </c>
      <c r="I768" s="32">
        <v>61355.044000000002</v>
      </c>
      <c r="J768" s="32">
        <v>56147.207000000002</v>
      </c>
      <c r="K768" s="32">
        <v>56147.207000000002</v>
      </c>
      <c r="L768" s="30">
        <f t="shared" si="360"/>
        <v>4.4000000001688022E-2</v>
      </c>
      <c r="M768" s="30">
        <f t="shared" si="360"/>
        <v>7.0000000050640665E-3</v>
      </c>
      <c r="N768" s="30">
        <f t="shared" si="360"/>
        <v>7.0000000050640665E-3</v>
      </c>
      <c r="Q768" s="112" t="s">
        <v>61</v>
      </c>
      <c r="R768" s="110" t="s">
        <v>282</v>
      </c>
      <c r="S768" s="110" t="s">
        <v>437</v>
      </c>
      <c r="T768" s="106" t="s">
        <v>9</v>
      </c>
      <c r="U768" s="111">
        <v>61355.044000000002</v>
      </c>
      <c r="V768" s="111">
        <v>56147.207000000002</v>
      </c>
      <c r="W768" s="111">
        <v>56147.207000000002</v>
      </c>
      <c r="X768" s="16" t="b">
        <f t="shared" si="343"/>
        <v>1</v>
      </c>
    </row>
    <row r="769" spans="1:24" s="16" customFormat="1" ht="31.5" hidden="1">
      <c r="A769" s="31" t="s">
        <v>58</v>
      </c>
      <c r="B769" s="23" t="s">
        <v>282</v>
      </c>
      <c r="C769" s="23" t="s">
        <v>437</v>
      </c>
      <c r="D769" s="23" t="s">
        <v>59</v>
      </c>
      <c r="E769" s="25">
        <v>61355</v>
      </c>
      <c r="F769" s="25">
        <v>56147.199999999997</v>
      </c>
      <c r="G769" s="25">
        <v>56147.199999999997</v>
      </c>
      <c r="I769" s="32">
        <v>61355.044000000002</v>
      </c>
      <c r="J769" s="32">
        <v>56147.207000000002</v>
      </c>
      <c r="K769" s="32">
        <v>56147.207000000002</v>
      </c>
      <c r="L769" s="30">
        <f t="shared" si="360"/>
        <v>4.4000000001688022E-2</v>
      </c>
      <c r="M769" s="30">
        <f t="shared" si="360"/>
        <v>7.0000000050640665E-3</v>
      </c>
      <c r="N769" s="30">
        <f t="shared" si="360"/>
        <v>7.0000000050640665E-3</v>
      </c>
      <c r="Q769" s="112" t="s">
        <v>58</v>
      </c>
      <c r="R769" s="110" t="s">
        <v>282</v>
      </c>
      <c r="S769" s="110" t="s">
        <v>437</v>
      </c>
      <c r="T769" s="110" t="s">
        <v>59</v>
      </c>
      <c r="U769" s="111">
        <v>61355.044000000002</v>
      </c>
      <c r="V769" s="111">
        <v>56147.207000000002</v>
      </c>
      <c r="W769" s="111">
        <v>56147.207000000002</v>
      </c>
      <c r="X769" s="16" t="b">
        <f t="shared" si="343"/>
        <v>1</v>
      </c>
    </row>
    <row r="770" spans="1:24" s="16" customFormat="1" ht="110.25" hidden="1">
      <c r="A770" s="22" t="s">
        <v>225</v>
      </c>
      <c r="B770" s="23" t="s">
        <v>282</v>
      </c>
      <c r="C770" s="23" t="s">
        <v>289</v>
      </c>
      <c r="D770" s="24" t="s">
        <v>9</v>
      </c>
      <c r="E770" s="25">
        <f>E771</f>
        <v>3369.1</v>
      </c>
      <c r="F770" s="25">
        <f t="shared" ref="F770:G771" si="371">F771</f>
        <v>3369.1</v>
      </c>
      <c r="G770" s="25">
        <f t="shared" si="371"/>
        <v>3369.1</v>
      </c>
      <c r="I770" s="32">
        <v>3369.0610000000001</v>
      </c>
      <c r="J770" s="32">
        <v>3369.0610000000001</v>
      </c>
      <c r="K770" s="32">
        <v>3369.0610000000001</v>
      </c>
      <c r="L770" s="30">
        <f t="shared" si="360"/>
        <v>-3.8999999999759893E-2</v>
      </c>
      <c r="M770" s="30">
        <f t="shared" si="360"/>
        <v>-3.8999999999759893E-2</v>
      </c>
      <c r="N770" s="30">
        <f t="shared" si="360"/>
        <v>-3.8999999999759893E-2</v>
      </c>
      <c r="Q770" s="109" t="s">
        <v>225</v>
      </c>
      <c r="R770" s="110" t="s">
        <v>282</v>
      </c>
      <c r="S770" s="110" t="s">
        <v>289</v>
      </c>
      <c r="T770" s="106" t="s">
        <v>9</v>
      </c>
      <c r="U770" s="111">
        <v>3369.0610000000001</v>
      </c>
      <c r="V770" s="111">
        <v>3369.0610000000001</v>
      </c>
      <c r="W770" s="111">
        <v>3369.0610000000001</v>
      </c>
      <c r="X770" s="16" t="b">
        <f t="shared" si="343"/>
        <v>1</v>
      </c>
    </row>
    <row r="771" spans="1:24" s="16" customFormat="1" ht="94.5" hidden="1">
      <c r="A771" s="31" t="s">
        <v>227</v>
      </c>
      <c r="B771" s="23" t="s">
        <v>282</v>
      </c>
      <c r="C771" s="23" t="s">
        <v>290</v>
      </c>
      <c r="D771" s="24" t="s">
        <v>9</v>
      </c>
      <c r="E771" s="25">
        <f>E772</f>
        <v>3369.1</v>
      </c>
      <c r="F771" s="25">
        <f t="shared" si="371"/>
        <v>3369.1</v>
      </c>
      <c r="G771" s="25">
        <f t="shared" si="371"/>
        <v>3369.1</v>
      </c>
      <c r="H771" s="16" t="s">
        <v>344</v>
      </c>
      <c r="I771" s="32">
        <v>3369.0610000000001</v>
      </c>
      <c r="J771" s="32">
        <v>3369.0610000000001</v>
      </c>
      <c r="K771" s="32">
        <v>3369.0610000000001</v>
      </c>
      <c r="L771" s="30">
        <f t="shared" si="360"/>
        <v>-3.8999999999759893E-2</v>
      </c>
      <c r="M771" s="30">
        <f t="shared" si="360"/>
        <v>-3.8999999999759893E-2</v>
      </c>
      <c r="N771" s="30">
        <f t="shared" si="360"/>
        <v>-3.8999999999759893E-2</v>
      </c>
      <c r="Q771" s="112" t="s">
        <v>227</v>
      </c>
      <c r="R771" s="110" t="s">
        <v>282</v>
      </c>
      <c r="S771" s="110" t="s">
        <v>290</v>
      </c>
      <c r="T771" s="106" t="s">
        <v>9</v>
      </c>
      <c r="U771" s="111">
        <v>3369.0610000000001</v>
      </c>
      <c r="V771" s="111">
        <v>3369.0610000000001</v>
      </c>
      <c r="W771" s="111">
        <v>3369.0610000000001</v>
      </c>
      <c r="X771" s="16" t="b">
        <f t="shared" si="343"/>
        <v>1</v>
      </c>
    </row>
    <row r="772" spans="1:24" s="16" customFormat="1" ht="31.5" hidden="1">
      <c r="A772" s="31" t="s">
        <v>58</v>
      </c>
      <c r="B772" s="23" t="s">
        <v>282</v>
      </c>
      <c r="C772" s="23" t="s">
        <v>290</v>
      </c>
      <c r="D772" s="23" t="s">
        <v>59</v>
      </c>
      <c r="E772" s="25">
        <v>3369.1</v>
      </c>
      <c r="F772" s="25">
        <v>3369.1</v>
      </c>
      <c r="G772" s="25">
        <v>3369.1</v>
      </c>
      <c r="H772" s="16" t="s">
        <v>344</v>
      </c>
      <c r="I772" s="32">
        <v>3369.0610000000001</v>
      </c>
      <c r="J772" s="32">
        <v>3369.0610000000001</v>
      </c>
      <c r="K772" s="32">
        <v>3369.0610000000001</v>
      </c>
      <c r="L772" s="30">
        <f t="shared" si="360"/>
        <v>-3.8999999999759893E-2</v>
      </c>
      <c r="M772" s="30">
        <f t="shared" si="360"/>
        <v>-3.8999999999759893E-2</v>
      </c>
      <c r="N772" s="30">
        <f t="shared" si="360"/>
        <v>-3.8999999999759893E-2</v>
      </c>
      <c r="Q772" s="112" t="s">
        <v>58</v>
      </c>
      <c r="R772" s="110" t="s">
        <v>282</v>
      </c>
      <c r="S772" s="110" t="s">
        <v>290</v>
      </c>
      <c r="T772" s="110" t="s">
        <v>59</v>
      </c>
      <c r="U772" s="111">
        <v>3369.0610000000001</v>
      </c>
      <c r="V772" s="111">
        <v>3369.0610000000001</v>
      </c>
      <c r="W772" s="111">
        <v>3369.0610000000001</v>
      </c>
      <c r="X772" s="16" t="b">
        <f t="shared" si="343"/>
        <v>1</v>
      </c>
    </row>
    <row r="773" spans="1:24" s="16" customFormat="1" ht="47.25" hidden="1">
      <c r="A773" s="22" t="s">
        <v>260</v>
      </c>
      <c r="B773" s="23" t="s">
        <v>282</v>
      </c>
      <c r="C773" s="23" t="s">
        <v>269</v>
      </c>
      <c r="D773" s="24" t="s">
        <v>9</v>
      </c>
      <c r="E773" s="25">
        <f>E774</f>
        <v>2628198.5</v>
      </c>
      <c r="F773" s="25">
        <f t="shared" ref="F773:G774" si="372">F774</f>
        <v>2628198.5</v>
      </c>
      <c r="G773" s="25">
        <f t="shared" si="372"/>
        <v>2628198.5</v>
      </c>
      <c r="I773" s="32">
        <v>2628198.5499999998</v>
      </c>
      <c r="J773" s="32">
        <v>2628198.5499999998</v>
      </c>
      <c r="K773" s="32">
        <v>2628198.5499999998</v>
      </c>
      <c r="L773" s="30">
        <f t="shared" si="360"/>
        <v>4.9999999813735485E-2</v>
      </c>
      <c r="M773" s="30">
        <f t="shared" si="360"/>
        <v>4.9999999813735485E-2</v>
      </c>
      <c r="N773" s="30">
        <f t="shared" si="360"/>
        <v>4.9999999813735485E-2</v>
      </c>
      <c r="Q773" s="109" t="s">
        <v>260</v>
      </c>
      <c r="R773" s="110" t="s">
        <v>282</v>
      </c>
      <c r="S773" s="110" t="s">
        <v>269</v>
      </c>
      <c r="T773" s="106" t="s">
        <v>9</v>
      </c>
      <c r="U773" s="111">
        <v>2628198.5499999998</v>
      </c>
      <c r="V773" s="111">
        <v>2628198.5499999998</v>
      </c>
      <c r="W773" s="111">
        <v>2628198.5499999998</v>
      </c>
      <c r="X773" s="16" t="b">
        <f t="shared" si="343"/>
        <v>1</v>
      </c>
    </row>
    <row r="774" spans="1:24" s="16" customFormat="1" ht="47.25" hidden="1">
      <c r="A774" s="31" t="s">
        <v>262</v>
      </c>
      <c r="B774" s="23" t="s">
        <v>282</v>
      </c>
      <c r="C774" s="23" t="s">
        <v>270</v>
      </c>
      <c r="D774" s="24" t="s">
        <v>9</v>
      </c>
      <c r="E774" s="25">
        <f>E775</f>
        <v>2628198.5</v>
      </c>
      <c r="F774" s="25">
        <f t="shared" si="372"/>
        <v>2628198.5</v>
      </c>
      <c r="G774" s="25">
        <f t="shared" si="372"/>
        <v>2628198.5</v>
      </c>
      <c r="H774" s="16" t="s">
        <v>344</v>
      </c>
      <c r="I774" s="32">
        <v>2628198.5499999998</v>
      </c>
      <c r="J774" s="32">
        <v>2628198.5499999998</v>
      </c>
      <c r="K774" s="32">
        <v>2628198.5499999998</v>
      </c>
      <c r="L774" s="30">
        <f t="shared" si="360"/>
        <v>4.9999999813735485E-2</v>
      </c>
      <c r="M774" s="30">
        <f t="shared" si="360"/>
        <v>4.9999999813735485E-2</v>
      </c>
      <c r="N774" s="30">
        <f t="shared" si="360"/>
        <v>4.9999999813735485E-2</v>
      </c>
      <c r="Q774" s="112" t="s">
        <v>262</v>
      </c>
      <c r="R774" s="110" t="s">
        <v>282</v>
      </c>
      <c r="S774" s="110" t="s">
        <v>270</v>
      </c>
      <c r="T774" s="106" t="s">
        <v>9</v>
      </c>
      <c r="U774" s="111">
        <v>2628198.5499999998</v>
      </c>
      <c r="V774" s="111">
        <v>2628198.5499999998</v>
      </c>
      <c r="W774" s="111">
        <v>2628198.5499999998</v>
      </c>
      <c r="X774" s="16" t="b">
        <f t="shared" si="343"/>
        <v>1</v>
      </c>
    </row>
    <row r="775" spans="1:24" s="16" customFormat="1" ht="31.5" hidden="1">
      <c r="A775" s="31" t="s">
        <v>58</v>
      </c>
      <c r="B775" s="23" t="s">
        <v>282</v>
      </c>
      <c r="C775" s="23" t="s">
        <v>270</v>
      </c>
      <c r="D775" s="23" t="s">
        <v>59</v>
      </c>
      <c r="E775" s="25">
        <v>2628198.5</v>
      </c>
      <c r="F775" s="25">
        <v>2628198.5</v>
      </c>
      <c r="G775" s="25">
        <v>2628198.5</v>
      </c>
      <c r="H775" s="16" t="s">
        <v>344</v>
      </c>
      <c r="I775" s="32">
        <v>2628198.5499999998</v>
      </c>
      <c r="J775" s="32">
        <v>2628198.5499999998</v>
      </c>
      <c r="K775" s="32">
        <v>2628198.5499999998</v>
      </c>
      <c r="L775" s="30">
        <f t="shared" si="360"/>
        <v>4.9999999813735485E-2</v>
      </c>
      <c r="M775" s="30">
        <f t="shared" si="360"/>
        <v>4.9999999813735485E-2</v>
      </c>
      <c r="N775" s="30">
        <f t="shared" si="360"/>
        <v>4.9999999813735485E-2</v>
      </c>
      <c r="Q775" s="112" t="s">
        <v>58</v>
      </c>
      <c r="R775" s="110" t="s">
        <v>282</v>
      </c>
      <c r="S775" s="110" t="s">
        <v>270</v>
      </c>
      <c r="T775" s="110" t="s">
        <v>59</v>
      </c>
      <c r="U775" s="111">
        <v>2628198.5499999998</v>
      </c>
      <c r="V775" s="111">
        <v>2628198.5499999998</v>
      </c>
      <c r="W775" s="111">
        <v>2628198.5499999998</v>
      </c>
      <c r="X775" s="16" t="b">
        <f t="shared" si="343"/>
        <v>1</v>
      </c>
    </row>
    <row r="776" spans="1:24" s="16" customFormat="1" ht="15.75" hidden="1">
      <c r="A776" s="22" t="s">
        <v>214</v>
      </c>
      <c r="B776" s="23" t="s">
        <v>282</v>
      </c>
      <c r="C776" s="23" t="s">
        <v>215</v>
      </c>
      <c r="D776" s="24" t="s">
        <v>9</v>
      </c>
      <c r="E776" s="25">
        <f>E777+E780+E783</f>
        <v>12589.5</v>
      </c>
      <c r="F776" s="25">
        <f t="shared" ref="F776:G776" si="373">F777+F780+F783</f>
        <v>12295.3</v>
      </c>
      <c r="G776" s="25">
        <f t="shared" si="373"/>
        <v>12322.1</v>
      </c>
      <c r="I776" s="32">
        <v>12589.464</v>
      </c>
      <c r="J776" s="32">
        <v>12295.263999999999</v>
      </c>
      <c r="K776" s="32">
        <v>12322.144</v>
      </c>
      <c r="L776" s="30">
        <f t="shared" si="360"/>
        <v>-3.6000000000058208E-2</v>
      </c>
      <c r="M776" s="30">
        <f t="shared" si="360"/>
        <v>-3.6000000000058208E-2</v>
      </c>
      <c r="N776" s="30">
        <f t="shared" si="360"/>
        <v>4.3999999999869033E-2</v>
      </c>
      <c r="Q776" s="109" t="s">
        <v>214</v>
      </c>
      <c r="R776" s="110" t="s">
        <v>282</v>
      </c>
      <c r="S776" s="110" t="s">
        <v>215</v>
      </c>
      <c r="T776" s="106" t="s">
        <v>9</v>
      </c>
      <c r="U776" s="111">
        <v>12589.464</v>
      </c>
      <c r="V776" s="111">
        <v>12295.263999999999</v>
      </c>
      <c r="W776" s="111">
        <v>12322.144</v>
      </c>
      <c r="X776" s="16" t="b">
        <f t="shared" si="343"/>
        <v>1</v>
      </c>
    </row>
    <row r="777" spans="1:24" s="16" customFormat="1" ht="126" hidden="1">
      <c r="A777" s="22" t="s">
        <v>539</v>
      </c>
      <c r="B777" s="23" t="s">
        <v>282</v>
      </c>
      <c r="C777" s="23" t="s">
        <v>291</v>
      </c>
      <c r="D777" s="24" t="s">
        <v>9</v>
      </c>
      <c r="E777" s="25">
        <f>E778</f>
        <v>500</v>
      </c>
      <c r="F777" s="25">
        <f t="shared" ref="F777:G778" si="374">F778</f>
        <v>500</v>
      </c>
      <c r="G777" s="25">
        <f t="shared" si="374"/>
        <v>500</v>
      </c>
      <c r="I777" s="32">
        <v>500</v>
      </c>
      <c r="J777" s="32">
        <v>500</v>
      </c>
      <c r="K777" s="32">
        <v>500</v>
      </c>
      <c r="L777" s="30">
        <f t="shared" si="360"/>
        <v>0</v>
      </c>
      <c r="M777" s="30">
        <f t="shared" si="360"/>
        <v>0</v>
      </c>
      <c r="N777" s="30">
        <f t="shared" si="360"/>
        <v>0</v>
      </c>
      <c r="Q777" s="109" t="s">
        <v>539</v>
      </c>
      <c r="R777" s="110" t="s">
        <v>282</v>
      </c>
      <c r="S777" s="110" t="s">
        <v>291</v>
      </c>
      <c r="T777" s="106" t="s">
        <v>9</v>
      </c>
      <c r="U777" s="111">
        <v>500</v>
      </c>
      <c r="V777" s="111">
        <v>500</v>
      </c>
      <c r="W777" s="111">
        <v>500</v>
      </c>
      <c r="X777" s="16" t="b">
        <f t="shared" si="343"/>
        <v>1</v>
      </c>
    </row>
    <row r="778" spans="1:24" s="16" customFormat="1" ht="110.25" hidden="1">
      <c r="A778" s="31" t="s">
        <v>540</v>
      </c>
      <c r="B778" s="23" t="s">
        <v>282</v>
      </c>
      <c r="C778" s="23" t="s">
        <v>438</v>
      </c>
      <c r="D778" s="24" t="s">
        <v>9</v>
      </c>
      <c r="E778" s="25">
        <f>E779</f>
        <v>500</v>
      </c>
      <c r="F778" s="25">
        <f t="shared" si="374"/>
        <v>500</v>
      </c>
      <c r="G778" s="25">
        <f t="shared" si="374"/>
        <v>500</v>
      </c>
      <c r="I778" s="32">
        <v>500</v>
      </c>
      <c r="J778" s="32">
        <v>500</v>
      </c>
      <c r="K778" s="32">
        <v>500</v>
      </c>
      <c r="L778" s="35">
        <f t="shared" si="360"/>
        <v>0</v>
      </c>
      <c r="M778" s="35">
        <f t="shared" si="360"/>
        <v>0</v>
      </c>
      <c r="N778" s="35">
        <f t="shared" si="360"/>
        <v>0</v>
      </c>
      <c r="Q778" s="112" t="s">
        <v>540</v>
      </c>
      <c r="R778" s="110" t="s">
        <v>282</v>
      </c>
      <c r="S778" s="110" t="s">
        <v>438</v>
      </c>
      <c r="T778" s="106" t="s">
        <v>9</v>
      </c>
      <c r="U778" s="111">
        <v>500</v>
      </c>
      <c r="V778" s="111">
        <v>500</v>
      </c>
      <c r="W778" s="111">
        <v>500</v>
      </c>
      <c r="X778" s="16" t="b">
        <f t="shared" ref="X778:X841" si="375">Q778=A778</f>
        <v>1</v>
      </c>
    </row>
    <row r="779" spans="1:24" s="16" customFormat="1" ht="31.5" hidden="1">
      <c r="A779" s="31" t="s">
        <v>58</v>
      </c>
      <c r="B779" s="23" t="s">
        <v>282</v>
      </c>
      <c r="C779" s="23" t="s">
        <v>438</v>
      </c>
      <c r="D779" s="23" t="s">
        <v>59</v>
      </c>
      <c r="E779" s="25">
        <v>500</v>
      </c>
      <c r="F779" s="25">
        <v>500</v>
      </c>
      <c r="G779" s="25">
        <v>500</v>
      </c>
      <c r="I779" s="32">
        <v>500</v>
      </c>
      <c r="J779" s="32">
        <v>500</v>
      </c>
      <c r="K779" s="32">
        <v>500</v>
      </c>
      <c r="L779" s="30">
        <f t="shared" si="360"/>
        <v>0</v>
      </c>
      <c r="M779" s="30">
        <f t="shared" si="360"/>
        <v>0</v>
      </c>
      <c r="N779" s="30">
        <f t="shared" si="360"/>
        <v>0</v>
      </c>
      <c r="Q779" s="112" t="s">
        <v>58</v>
      </c>
      <c r="R779" s="110" t="s">
        <v>282</v>
      </c>
      <c r="S779" s="110" t="s">
        <v>438</v>
      </c>
      <c r="T779" s="110" t="s">
        <v>59</v>
      </c>
      <c r="U779" s="111">
        <v>500</v>
      </c>
      <c r="V779" s="111">
        <v>500</v>
      </c>
      <c r="W779" s="111">
        <v>500</v>
      </c>
      <c r="X779" s="16" t="b">
        <f t="shared" si="375"/>
        <v>1</v>
      </c>
    </row>
    <row r="780" spans="1:24" s="16" customFormat="1" ht="47.25" hidden="1">
      <c r="A780" s="22" t="s">
        <v>292</v>
      </c>
      <c r="B780" s="23" t="s">
        <v>282</v>
      </c>
      <c r="C780" s="23" t="s">
        <v>293</v>
      </c>
      <c r="D780" s="24" t="s">
        <v>9</v>
      </c>
      <c r="E780" s="25">
        <f>E781</f>
        <v>12069.5</v>
      </c>
      <c r="F780" s="25">
        <f t="shared" ref="F780:G781" si="376">F781</f>
        <v>11775.3</v>
      </c>
      <c r="G780" s="25">
        <f t="shared" si="376"/>
        <v>11802.1</v>
      </c>
      <c r="I780" s="32">
        <v>12069.464</v>
      </c>
      <c r="J780" s="32">
        <v>11775.263999999999</v>
      </c>
      <c r="K780" s="32">
        <v>11802.144</v>
      </c>
      <c r="L780" s="30">
        <f t="shared" si="360"/>
        <v>-3.6000000000058208E-2</v>
      </c>
      <c r="M780" s="30">
        <f t="shared" si="360"/>
        <v>-3.6000000000058208E-2</v>
      </c>
      <c r="N780" s="30">
        <f t="shared" si="360"/>
        <v>4.3999999999869033E-2</v>
      </c>
      <c r="Q780" s="109" t="s">
        <v>292</v>
      </c>
      <c r="R780" s="110" t="s">
        <v>282</v>
      </c>
      <c r="S780" s="110" t="s">
        <v>293</v>
      </c>
      <c r="T780" s="106" t="s">
        <v>9</v>
      </c>
      <c r="U780" s="111">
        <v>12069.464</v>
      </c>
      <c r="V780" s="111">
        <v>11775.263999999999</v>
      </c>
      <c r="W780" s="111">
        <v>11802.144</v>
      </c>
      <c r="X780" s="16" t="b">
        <f t="shared" si="375"/>
        <v>1</v>
      </c>
    </row>
    <row r="781" spans="1:24" s="16" customFormat="1" ht="47.25" hidden="1">
      <c r="A781" s="31" t="s">
        <v>294</v>
      </c>
      <c r="B781" s="23" t="s">
        <v>282</v>
      </c>
      <c r="C781" s="23" t="s">
        <v>439</v>
      </c>
      <c r="D781" s="24" t="s">
        <v>9</v>
      </c>
      <c r="E781" s="25">
        <f>E782</f>
        <v>12069.5</v>
      </c>
      <c r="F781" s="25">
        <f t="shared" si="376"/>
        <v>11775.3</v>
      </c>
      <c r="G781" s="25">
        <f t="shared" si="376"/>
        <v>11802.1</v>
      </c>
      <c r="I781" s="32">
        <v>12069.464</v>
      </c>
      <c r="J781" s="32">
        <v>11775.263999999999</v>
      </c>
      <c r="K781" s="32">
        <v>11802.144</v>
      </c>
      <c r="L781" s="30">
        <f t="shared" si="360"/>
        <v>-3.6000000000058208E-2</v>
      </c>
      <c r="M781" s="30">
        <f t="shared" si="360"/>
        <v>-3.6000000000058208E-2</v>
      </c>
      <c r="N781" s="30">
        <f t="shared" si="360"/>
        <v>4.3999999999869033E-2</v>
      </c>
      <c r="Q781" s="112" t="s">
        <v>294</v>
      </c>
      <c r="R781" s="110" t="s">
        <v>282</v>
      </c>
      <c r="S781" s="110" t="s">
        <v>439</v>
      </c>
      <c r="T781" s="106" t="s">
        <v>9</v>
      </c>
      <c r="U781" s="111">
        <v>12069.464</v>
      </c>
      <c r="V781" s="111">
        <v>11775.263999999999</v>
      </c>
      <c r="W781" s="111">
        <v>11802.144</v>
      </c>
      <c r="X781" s="16" t="b">
        <f t="shared" si="375"/>
        <v>1</v>
      </c>
    </row>
    <row r="782" spans="1:24" s="16" customFormat="1" ht="31.5" hidden="1">
      <c r="A782" s="31" t="s">
        <v>58</v>
      </c>
      <c r="B782" s="23" t="s">
        <v>282</v>
      </c>
      <c r="C782" s="23" t="s">
        <v>439</v>
      </c>
      <c r="D782" s="23" t="s">
        <v>59</v>
      </c>
      <c r="E782" s="25">
        <v>12069.5</v>
      </c>
      <c r="F782" s="25">
        <v>11775.3</v>
      </c>
      <c r="G782" s="25">
        <v>11802.1</v>
      </c>
      <c r="I782" s="32">
        <v>12069.464</v>
      </c>
      <c r="J782" s="32">
        <v>11775.263999999999</v>
      </c>
      <c r="K782" s="32">
        <v>11802.144</v>
      </c>
      <c r="L782" s="30">
        <f t="shared" si="360"/>
        <v>-3.6000000000058208E-2</v>
      </c>
      <c r="M782" s="30">
        <f t="shared" si="360"/>
        <v>-3.6000000000058208E-2</v>
      </c>
      <c r="N782" s="30">
        <f t="shared" si="360"/>
        <v>4.3999999999869033E-2</v>
      </c>
      <c r="Q782" s="112" t="s">
        <v>58</v>
      </c>
      <c r="R782" s="110" t="s">
        <v>282</v>
      </c>
      <c r="S782" s="110" t="s">
        <v>439</v>
      </c>
      <c r="T782" s="110" t="s">
        <v>59</v>
      </c>
      <c r="U782" s="111">
        <v>12069.464</v>
      </c>
      <c r="V782" s="111">
        <v>11775.263999999999</v>
      </c>
      <c r="W782" s="111">
        <v>11802.144</v>
      </c>
      <c r="X782" s="16" t="b">
        <f t="shared" si="375"/>
        <v>1</v>
      </c>
    </row>
    <row r="783" spans="1:24" s="16" customFormat="1" ht="47.25" hidden="1">
      <c r="A783" s="22" t="s">
        <v>271</v>
      </c>
      <c r="B783" s="23" t="s">
        <v>282</v>
      </c>
      <c r="C783" s="23" t="s">
        <v>272</v>
      </c>
      <c r="D783" s="24" t="s">
        <v>9</v>
      </c>
      <c r="E783" s="25">
        <f>E784</f>
        <v>20</v>
      </c>
      <c r="F783" s="25">
        <f t="shared" ref="F783:G784" si="377">F784</f>
        <v>20</v>
      </c>
      <c r="G783" s="25">
        <f t="shared" si="377"/>
        <v>20</v>
      </c>
      <c r="I783" s="32">
        <v>20</v>
      </c>
      <c r="J783" s="32">
        <v>20</v>
      </c>
      <c r="K783" s="32">
        <v>20</v>
      </c>
      <c r="L783" s="30">
        <f t="shared" si="360"/>
        <v>0</v>
      </c>
      <c r="M783" s="30">
        <f t="shared" si="360"/>
        <v>0</v>
      </c>
      <c r="N783" s="30">
        <f t="shared" si="360"/>
        <v>0</v>
      </c>
      <c r="Q783" s="109" t="s">
        <v>271</v>
      </c>
      <c r="R783" s="110" t="s">
        <v>282</v>
      </c>
      <c r="S783" s="110" t="s">
        <v>272</v>
      </c>
      <c r="T783" s="106" t="s">
        <v>9</v>
      </c>
      <c r="U783" s="111">
        <v>20</v>
      </c>
      <c r="V783" s="111">
        <v>20</v>
      </c>
      <c r="W783" s="111">
        <v>20</v>
      </c>
      <c r="X783" s="16" t="b">
        <f t="shared" si="375"/>
        <v>1</v>
      </c>
    </row>
    <row r="784" spans="1:24" s="16" customFormat="1" ht="31.5" hidden="1">
      <c r="A784" s="31" t="s">
        <v>273</v>
      </c>
      <c r="B784" s="23" t="s">
        <v>282</v>
      </c>
      <c r="C784" s="23" t="s">
        <v>429</v>
      </c>
      <c r="D784" s="24" t="s">
        <v>9</v>
      </c>
      <c r="E784" s="25">
        <f>E785</f>
        <v>20</v>
      </c>
      <c r="F784" s="25">
        <f t="shared" si="377"/>
        <v>20</v>
      </c>
      <c r="G784" s="25">
        <f t="shared" si="377"/>
        <v>20</v>
      </c>
      <c r="I784" s="32">
        <v>20</v>
      </c>
      <c r="J784" s="32">
        <v>20</v>
      </c>
      <c r="K784" s="32">
        <v>20</v>
      </c>
      <c r="L784" s="30">
        <f t="shared" si="360"/>
        <v>0</v>
      </c>
      <c r="M784" s="30">
        <f t="shared" si="360"/>
        <v>0</v>
      </c>
      <c r="N784" s="30">
        <f t="shared" si="360"/>
        <v>0</v>
      </c>
      <c r="Q784" s="112" t="s">
        <v>273</v>
      </c>
      <c r="R784" s="110" t="s">
        <v>282</v>
      </c>
      <c r="S784" s="110" t="s">
        <v>429</v>
      </c>
      <c r="T784" s="106" t="s">
        <v>9</v>
      </c>
      <c r="U784" s="111">
        <v>20</v>
      </c>
      <c r="V784" s="111">
        <v>20</v>
      </c>
      <c r="W784" s="111">
        <v>20</v>
      </c>
      <c r="X784" s="16" t="b">
        <f t="shared" si="375"/>
        <v>1</v>
      </c>
    </row>
    <row r="785" spans="1:24" s="16" customFormat="1" ht="31.5" hidden="1">
      <c r="A785" s="31" t="s">
        <v>58</v>
      </c>
      <c r="B785" s="23" t="s">
        <v>282</v>
      </c>
      <c r="C785" s="23" t="s">
        <v>429</v>
      </c>
      <c r="D785" s="23" t="s">
        <v>59</v>
      </c>
      <c r="E785" s="25">
        <v>20</v>
      </c>
      <c r="F785" s="25">
        <v>20</v>
      </c>
      <c r="G785" s="25">
        <v>20</v>
      </c>
      <c r="I785" s="32">
        <v>20</v>
      </c>
      <c r="J785" s="32">
        <v>20</v>
      </c>
      <c r="K785" s="32">
        <v>20</v>
      </c>
      <c r="L785" s="30">
        <f t="shared" si="360"/>
        <v>0</v>
      </c>
      <c r="M785" s="30">
        <f t="shared" si="360"/>
        <v>0</v>
      </c>
      <c r="N785" s="30">
        <f t="shared" si="360"/>
        <v>0</v>
      </c>
      <c r="Q785" s="112" t="s">
        <v>58</v>
      </c>
      <c r="R785" s="110" t="s">
        <v>282</v>
      </c>
      <c r="S785" s="110" t="s">
        <v>429</v>
      </c>
      <c r="T785" s="110" t="s">
        <v>59</v>
      </c>
      <c r="U785" s="111">
        <v>20</v>
      </c>
      <c r="V785" s="111">
        <v>20</v>
      </c>
      <c r="W785" s="111">
        <v>20</v>
      </c>
      <c r="X785" s="16" t="b">
        <f t="shared" si="375"/>
        <v>1</v>
      </c>
    </row>
    <row r="786" spans="1:24" s="16" customFormat="1" ht="31.5" hidden="1">
      <c r="A786" s="22" t="s">
        <v>74</v>
      </c>
      <c r="B786" s="23" t="s">
        <v>282</v>
      </c>
      <c r="C786" s="23" t="s">
        <v>274</v>
      </c>
      <c r="D786" s="24" t="s">
        <v>9</v>
      </c>
      <c r="E786" s="25">
        <f>E787+E793+E799+E802</f>
        <v>137954</v>
      </c>
      <c r="F786" s="25">
        <f t="shared" ref="F786:G786" si="378">F787+F793+F799+F802</f>
        <v>136655.5</v>
      </c>
      <c r="G786" s="25">
        <f t="shared" si="378"/>
        <v>136655.5</v>
      </c>
      <c r="I786" s="32">
        <v>137953.9762</v>
      </c>
      <c r="J786" s="32">
        <v>136655.44706999999</v>
      </c>
      <c r="K786" s="32">
        <v>136655.44706999999</v>
      </c>
      <c r="L786" s="30">
        <f t="shared" si="360"/>
        <v>-2.3799999995389953E-2</v>
      </c>
      <c r="M786" s="30">
        <f t="shared" si="360"/>
        <v>-5.2930000005289912E-2</v>
      </c>
      <c r="N786" s="30">
        <f t="shared" si="360"/>
        <v>-5.2930000005289912E-2</v>
      </c>
      <c r="Q786" s="109" t="s">
        <v>74</v>
      </c>
      <c r="R786" s="110" t="s">
        <v>282</v>
      </c>
      <c r="S786" s="110" t="s">
        <v>274</v>
      </c>
      <c r="T786" s="106" t="s">
        <v>9</v>
      </c>
      <c r="U786" s="111">
        <v>137953.9762</v>
      </c>
      <c r="V786" s="111">
        <v>136655.44706999999</v>
      </c>
      <c r="W786" s="111">
        <v>136655.44706999999</v>
      </c>
      <c r="X786" s="16" t="b">
        <f t="shared" si="375"/>
        <v>1</v>
      </c>
    </row>
    <row r="787" spans="1:24" s="16" customFormat="1" ht="47.25" hidden="1">
      <c r="A787" s="22" t="s">
        <v>55</v>
      </c>
      <c r="B787" s="23" t="s">
        <v>282</v>
      </c>
      <c r="C787" s="23" t="s">
        <v>275</v>
      </c>
      <c r="D787" s="24" t="s">
        <v>9</v>
      </c>
      <c r="E787" s="25">
        <f>E788</f>
        <v>75500.7</v>
      </c>
      <c r="F787" s="25">
        <f t="shared" ref="F787:G787" si="379">F788</f>
        <v>74128.2</v>
      </c>
      <c r="G787" s="25">
        <f t="shared" si="379"/>
        <v>74128.2</v>
      </c>
      <c r="I787" s="32">
        <v>75500.665210000006</v>
      </c>
      <c r="J787" s="32">
        <v>74128.165210000006</v>
      </c>
      <c r="K787" s="32">
        <v>74128.165210000006</v>
      </c>
      <c r="L787" s="30">
        <f t="shared" si="360"/>
        <v>-3.4789999990607612E-2</v>
      </c>
      <c r="M787" s="30">
        <f t="shared" si="360"/>
        <v>-3.4789999990607612E-2</v>
      </c>
      <c r="N787" s="30">
        <f t="shared" si="360"/>
        <v>-3.4789999990607612E-2</v>
      </c>
      <c r="Q787" s="109" t="s">
        <v>55</v>
      </c>
      <c r="R787" s="110" t="s">
        <v>282</v>
      </c>
      <c r="S787" s="110" t="s">
        <v>275</v>
      </c>
      <c r="T787" s="106" t="s">
        <v>9</v>
      </c>
      <c r="U787" s="111">
        <v>75500.665210000006</v>
      </c>
      <c r="V787" s="111">
        <v>74128.165210000006</v>
      </c>
      <c r="W787" s="111">
        <v>74128.165210000006</v>
      </c>
      <c r="X787" s="16" t="b">
        <f t="shared" si="375"/>
        <v>1</v>
      </c>
    </row>
    <row r="788" spans="1:24" s="16" customFormat="1" ht="31.5" hidden="1">
      <c r="A788" s="31" t="s">
        <v>57</v>
      </c>
      <c r="B788" s="23" t="s">
        <v>282</v>
      </c>
      <c r="C788" s="23" t="s">
        <v>430</v>
      </c>
      <c r="D788" s="24" t="s">
        <v>9</v>
      </c>
      <c r="E788" s="25">
        <f>E789+E790+E791+E792</f>
        <v>75500.7</v>
      </c>
      <c r="F788" s="25">
        <f t="shared" ref="F788:G788" si="380">F789+F790+F791+F792</f>
        <v>74128.2</v>
      </c>
      <c r="G788" s="25">
        <f t="shared" si="380"/>
        <v>74128.2</v>
      </c>
      <c r="I788" s="32">
        <v>75500.665210000006</v>
      </c>
      <c r="J788" s="32">
        <v>74128.165210000006</v>
      </c>
      <c r="K788" s="32">
        <v>74128.165210000006</v>
      </c>
      <c r="L788" s="30">
        <f t="shared" si="360"/>
        <v>-3.4789999990607612E-2</v>
      </c>
      <c r="M788" s="30">
        <f t="shared" si="360"/>
        <v>-3.4789999990607612E-2</v>
      </c>
      <c r="N788" s="30">
        <f t="shared" si="360"/>
        <v>-3.4789999990607612E-2</v>
      </c>
      <c r="Q788" s="112" t="s">
        <v>57</v>
      </c>
      <c r="R788" s="110" t="s">
        <v>282</v>
      </c>
      <c r="S788" s="110" t="s">
        <v>430</v>
      </c>
      <c r="T788" s="106" t="s">
        <v>9</v>
      </c>
      <c r="U788" s="111">
        <v>75500.665210000006</v>
      </c>
      <c r="V788" s="111">
        <v>74128.165210000006</v>
      </c>
      <c r="W788" s="111">
        <v>74128.165210000006</v>
      </c>
      <c r="X788" s="16" t="b">
        <f t="shared" si="375"/>
        <v>1</v>
      </c>
    </row>
    <row r="789" spans="1:24" s="16" customFormat="1" ht="78.75" hidden="1">
      <c r="A789" s="31" t="s">
        <v>26</v>
      </c>
      <c r="B789" s="23" t="s">
        <v>282</v>
      </c>
      <c r="C789" s="23" t="s">
        <v>430</v>
      </c>
      <c r="D789" s="23" t="s">
        <v>27</v>
      </c>
      <c r="E789" s="25">
        <v>15959</v>
      </c>
      <c r="F789" s="25">
        <v>15959</v>
      </c>
      <c r="G789" s="25">
        <v>15959</v>
      </c>
      <c r="I789" s="32">
        <v>15959</v>
      </c>
      <c r="J789" s="32">
        <v>15959</v>
      </c>
      <c r="K789" s="32">
        <v>15959</v>
      </c>
      <c r="L789" s="30">
        <f t="shared" si="360"/>
        <v>0</v>
      </c>
      <c r="M789" s="30">
        <f t="shared" si="360"/>
        <v>0</v>
      </c>
      <c r="N789" s="30">
        <f t="shared" si="360"/>
        <v>0</v>
      </c>
      <c r="Q789" s="112" t="s">
        <v>26</v>
      </c>
      <c r="R789" s="110" t="s">
        <v>282</v>
      </c>
      <c r="S789" s="110" t="s">
        <v>430</v>
      </c>
      <c r="T789" s="110" t="s">
        <v>27</v>
      </c>
      <c r="U789" s="111">
        <v>15959</v>
      </c>
      <c r="V789" s="111">
        <v>15959</v>
      </c>
      <c r="W789" s="111">
        <v>15959</v>
      </c>
      <c r="X789" s="16" t="b">
        <f t="shared" si="375"/>
        <v>1</v>
      </c>
    </row>
    <row r="790" spans="1:24" s="16" customFormat="1" ht="31.5" hidden="1">
      <c r="A790" s="31" t="s">
        <v>28</v>
      </c>
      <c r="B790" s="23" t="s">
        <v>282</v>
      </c>
      <c r="C790" s="23" t="s">
        <v>430</v>
      </c>
      <c r="D790" s="23" t="s">
        <v>29</v>
      </c>
      <c r="E790" s="25">
        <v>1042</v>
      </c>
      <c r="F790" s="25">
        <v>1042</v>
      </c>
      <c r="G790" s="25">
        <v>1042</v>
      </c>
      <c r="I790" s="32">
        <v>1042</v>
      </c>
      <c r="J790" s="32">
        <v>1042</v>
      </c>
      <c r="K790" s="32">
        <v>1042</v>
      </c>
      <c r="L790" s="30">
        <f t="shared" si="360"/>
        <v>0</v>
      </c>
      <c r="M790" s="30">
        <f t="shared" si="360"/>
        <v>0</v>
      </c>
      <c r="N790" s="30">
        <f t="shared" si="360"/>
        <v>0</v>
      </c>
      <c r="Q790" s="112" t="s">
        <v>28</v>
      </c>
      <c r="R790" s="110" t="s">
        <v>282</v>
      </c>
      <c r="S790" s="110" t="s">
        <v>430</v>
      </c>
      <c r="T790" s="110" t="s">
        <v>29</v>
      </c>
      <c r="U790" s="111">
        <v>1042</v>
      </c>
      <c r="V790" s="111">
        <v>1042</v>
      </c>
      <c r="W790" s="111">
        <v>1042</v>
      </c>
      <c r="X790" s="16" t="b">
        <f t="shared" si="375"/>
        <v>1</v>
      </c>
    </row>
    <row r="791" spans="1:24" s="16" customFormat="1" ht="31.5" hidden="1">
      <c r="A791" s="31" t="s">
        <v>58</v>
      </c>
      <c r="B791" s="23" t="s">
        <v>282</v>
      </c>
      <c r="C791" s="23" t="s">
        <v>430</v>
      </c>
      <c r="D791" s="23" t="s">
        <v>59</v>
      </c>
      <c r="E791" s="25">
        <v>58489.7</v>
      </c>
      <c r="F791" s="25">
        <v>57117.2</v>
      </c>
      <c r="G791" s="25">
        <v>57117.2</v>
      </c>
      <c r="I791" s="32">
        <v>58489.665209999999</v>
      </c>
      <c r="J791" s="32">
        <v>57117.165209999999</v>
      </c>
      <c r="K791" s="32">
        <v>57117.165209999999</v>
      </c>
      <c r="L791" s="30">
        <f t="shared" si="360"/>
        <v>-3.4789999997883569E-2</v>
      </c>
      <c r="M791" s="30">
        <f t="shared" si="360"/>
        <v>-3.4789999997883569E-2</v>
      </c>
      <c r="N791" s="30">
        <f t="shared" si="360"/>
        <v>-3.4789999997883569E-2</v>
      </c>
      <c r="Q791" s="112" t="s">
        <v>58</v>
      </c>
      <c r="R791" s="110" t="s">
        <v>282</v>
      </c>
      <c r="S791" s="110" t="s">
        <v>430</v>
      </c>
      <c r="T791" s="110" t="s">
        <v>59</v>
      </c>
      <c r="U791" s="111">
        <v>58489.665209999999</v>
      </c>
      <c r="V791" s="111">
        <v>57117.165209999999</v>
      </c>
      <c r="W791" s="111">
        <v>57117.165209999999</v>
      </c>
      <c r="X791" s="16" t="b">
        <f t="shared" si="375"/>
        <v>1</v>
      </c>
    </row>
    <row r="792" spans="1:24" s="16" customFormat="1" ht="22.5" hidden="1">
      <c r="A792" s="31" t="s">
        <v>32</v>
      </c>
      <c r="B792" s="23" t="s">
        <v>282</v>
      </c>
      <c r="C792" s="23" t="s">
        <v>430</v>
      </c>
      <c r="D792" s="23" t="s">
        <v>33</v>
      </c>
      <c r="E792" s="25">
        <v>10</v>
      </c>
      <c r="F792" s="25">
        <v>10</v>
      </c>
      <c r="G792" s="25">
        <v>10</v>
      </c>
      <c r="I792" s="32">
        <v>10</v>
      </c>
      <c r="J792" s="32">
        <v>10</v>
      </c>
      <c r="K792" s="32">
        <v>10</v>
      </c>
      <c r="L792" s="30">
        <f t="shared" si="360"/>
        <v>0</v>
      </c>
      <c r="M792" s="30">
        <f t="shared" si="360"/>
        <v>0</v>
      </c>
      <c r="N792" s="30">
        <f t="shared" si="360"/>
        <v>0</v>
      </c>
      <c r="Q792" s="112" t="s">
        <v>32</v>
      </c>
      <c r="R792" s="110" t="s">
        <v>282</v>
      </c>
      <c r="S792" s="110" t="s">
        <v>430</v>
      </c>
      <c r="T792" s="110" t="s">
        <v>33</v>
      </c>
      <c r="U792" s="111">
        <v>10</v>
      </c>
      <c r="V792" s="111">
        <v>10</v>
      </c>
      <c r="W792" s="111">
        <v>10</v>
      </c>
      <c r="X792" s="16" t="b">
        <f t="shared" si="375"/>
        <v>1</v>
      </c>
    </row>
    <row r="793" spans="1:24" s="16" customFormat="1" ht="47.25" hidden="1">
      <c r="A793" s="22" t="s">
        <v>76</v>
      </c>
      <c r="B793" s="23" t="s">
        <v>282</v>
      </c>
      <c r="C793" s="23" t="s">
        <v>277</v>
      </c>
      <c r="D793" s="24" t="s">
        <v>9</v>
      </c>
      <c r="E793" s="25">
        <f>E794</f>
        <v>62152.5</v>
      </c>
      <c r="F793" s="25">
        <f t="shared" ref="F793:G793" si="381">F794</f>
        <v>62226.5</v>
      </c>
      <c r="G793" s="25">
        <f t="shared" si="381"/>
        <v>62226.5</v>
      </c>
      <c r="I793" s="32">
        <v>62152.548990000003</v>
      </c>
      <c r="J793" s="32">
        <v>62226.51986</v>
      </c>
      <c r="K793" s="32">
        <v>62226.51986</v>
      </c>
      <c r="L793" s="30">
        <f t="shared" si="360"/>
        <v>4.8990000002959277E-2</v>
      </c>
      <c r="M793" s="30">
        <f t="shared" si="360"/>
        <v>1.9860000000335276E-2</v>
      </c>
      <c r="N793" s="30">
        <f t="shared" si="360"/>
        <v>1.9860000000335276E-2</v>
      </c>
      <c r="Q793" s="109" t="s">
        <v>76</v>
      </c>
      <c r="R793" s="110" t="s">
        <v>282</v>
      </c>
      <c r="S793" s="110" t="s">
        <v>277</v>
      </c>
      <c r="T793" s="106" t="s">
        <v>9</v>
      </c>
      <c r="U793" s="111">
        <v>62152.548990000003</v>
      </c>
      <c r="V793" s="111">
        <v>62226.51986</v>
      </c>
      <c r="W793" s="111">
        <v>62226.51986</v>
      </c>
      <c r="X793" s="16" t="b">
        <f t="shared" si="375"/>
        <v>1</v>
      </c>
    </row>
    <row r="794" spans="1:24" s="16" customFormat="1" ht="31.5" hidden="1">
      <c r="A794" s="31" t="s">
        <v>25</v>
      </c>
      <c r="B794" s="23" t="s">
        <v>282</v>
      </c>
      <c r="C794" s="23" t="s">
        <v>431</v>
      </c>
      <c r="D794" s="24" t="s">
        <v>9</v>
      </c>
      <c r="E794" s="25">
        <f>E795+E796+E797+E798</f>
        <v>62152.5</v>
      </c>
      <c r="F794" s="25">
        <f t="shared" ref="F794:G794" si="382">F795+F796+F797+F798</f>
        <v>62226.5</v>
      </c>
      <c r="G794" s="25">
        <f t="shared" si="382"/>
        <v>62226.5</v>
      </c>
      <c r="I794" s="32">
        <v>62152.548990000003</v>
      </c>
      <c r="J794" s="32">
        <v>62226.51986</v>
      </c>
      <c r="K794" s="32">
        <v>62226.51986</v>
      </c>
      <c r="L794" s="30">
        <f t="shared" si="360"/>
        <v>4.8990000002959277E-2</v>
      </c>
      <c r="M794" s="30">
        <f t="shared" si="360"/>
        <v>1.9860000000335276E-2</v>
      </c>
      <c r="N794" s="30">
        <f t="shared" si="360"/>
        <v>1.9860000000335276E-2</v>
      </c>
      <c r="Q794" s="112" t="s">
        <v>25</v>
      </c>
      <c r="R794" s="110" t="s">
        <v>282</v>
      </c>
      <c r="S794" s="110" t="s">
        <v>431</v>
      </c>
      <c r="T794" s="106" t="s">
        <v>9</v>
      </c>
      <c r="U794" s="111">
        <v>62152.548990000003</v>
      </c>
      <c r="V794" s="111">
        <v>62226.51986</v>
      </c>
      <c r="W794" s="111">
        <v>62226.51986</v>
      </c>
      <c r="X794" s="16" t="b">
        <f t="shared" si="375"/>
        <v>1</v>
      </c>
    </row>
    <row r="795" spans="1:24" s="16" customFormat="1" ht="78.75" hidden="1">
      <c r="A795" s="31" t="s">
        <v>26</v>
      </c>
      <c r="B795" s="23" t="s">
        <v>282</v>
      </c>
      <c r="C795" s="23" t="s">
        <v>431</v>
      </c>
      <c r="D795" s="23" t="s">
        <v>27</v>
      </c>
      <c r="E795" s="25">
        <v>58302.5</v>
      </c>
      <c r="F795" s="25">
        <v>58376.5</v>
      </c>
      <c r="G795" s="25">
        <v>58376.5</v>
      </c>
      <c r="I795" s="32">
        <v>58302.548990000003</v>
      </c>
      <c r="J795" s="32">
        <v>58376.51986</v>
      </c>
      <c r="K795" s="32">
        <v>58376.51986</v>
      </c>
      <c r="L795" s="30">
        <f t="shared" si="360"/>
        <v>4.8990000002959277E-2</v>
      </c>
      <c r="M795" s="30">
        <f t="shared" si="360"/>
        <v>1.9860000000335276E-2</v>
      </c>
      <c r="N795" s="30">
        <f t="shared" si="360"/>
        <v>1.9860000000335276E-2</v>
      </c>
      <c r="Q795" s="112" t="s">
        <v>26</v>
      </c>
      <c r="R795" s="110" t="s">
        <v>282</v>
      </c>
      <c r="S795" s="110" t="s">
        <v>431</v>
      </c>
      <c r="T795" s="110" t="s">
        <v>27</v>
      </c>
      <c r="U795" s="111">
        <v>58302.548990000003</v>
      </c>
      <c r="V795" s="111">
        <v>58376.51986</v>
      </c>
      <c r="W795" s="111">
        <v>58376.51986</v>
      </c>
      <c r="X795" s="16" t="b">
        <f t="shared" si="375"/>
        <v>1</v>
      </c>
    </row>
    <row r="796" spans="1:24" s="16" customFormat="1" ht="31.5" hidden="1">
      <c r="A796" s="31" t="s">
        <v>28</v>
      </c>
      <c r="B796" s="23" t="s">
        <v>282</v>
      </c>
      <c r="C796" s="23" t="s">
        <v>431</v>
      </c>
      <c r="D796" s="23" t="s">
        <v>29</v>
      </c>
      <c r="E796" s="25">
        <v>3310</v>
      </c>
      <c r="F796" s="25">
        <v>3310</v>
      </c>
      <c r="G796" s="25">
        <v>3310</v>
      </c>
      <c r="I796" s="32">
        <v>3310</v>
      </c>
      <c r="J796" s="32">
        <v>3310</v>
      </c>
      <c r="K796" s="32">
        <v>3310</v>
      </c>
      <c r="L796" s="30">
        <f t="shared" si="360"/>
        <v>0</v>
      </c>
      <c r="M796" s="30">
        <f t="shared" si="360"/>
        <v>0</v>
      </c>
      <c r="N796" s="30">
        <f t="shared" si="360"/>
        <v>0</v>
      </c>
      <c r="Q796" s="112" t="s">
        <v>28</v>
      </c>
      <c r="R796" s="110" t="s">
        <v>282</v>
      </c>
      <c r="S796" s="110" t="s">
        <v>431</v>
      </c>
      <c r="T796" s="110" t="s">
        <v>29</v>
      </c>
      <c r="U796" s="111">
        <v>3310</v>
      </c>
      <c r="V796" s="111">
        <v>3310</v>
      </c>
      <c r="W796" s="111">
        <v>3310</v>
      </c>
      <c r="X796" s="16" t="b">
        <f t="shared" si="375"/>
        <v>1</v>
      </c>
    </row>
    <row r="797" spans="1:24" s="16" customFormat="1" ht="22.5" hidden="1">
      <c r="A797" s="31" t="s">
        <v>37</v>
      </c>
      <c r="B797" s="23" t="s">
        <v>282</v>
      </c>
      <c r="C797" s="23" t="s">
        <v>431</v>
      </c>
      <c r="D797" s="23" t="s">
        <v>38</v>
      </c>
      <c r="E797" s="25">
        <v>10</v>
      </c>
      <c r="F797" s="25">
        <v>10</v>
      </c>
      <c r="G797" s="25">
        <v>10</v>
      </c>
      <c r="I797" s="32">
        <v>10</v>
      </c>
      <c r="J797" s="32">
        <v>10</v>
      </c>
      <c r="K797" s="32">
        <v>10</v>
      </c>
      <c r="L797" s="30">
        <f t="shared" si="360"/>
        <v>0</v>
      </c>
      <c r="M797" s="30">
        <f t="shared" si="360"/>
        <v>0</v>
      </c>
      <c r="N797" s="30">
        <f t="shared" si="360"/>
        <v>0</v>
      </c>
      <c r="Q797" s="112" t="s">
        <v>37</v>
      </c>
      <c r="R797" s="110" t="s">
        <v>282</v>
      </c>
      <c r="S797" s="110" t="s">
        <v>431</v>
      </c>
      <c r="T797" s="110" t="s">
        <v>38</v>
      </c>
      <c r="U797" s="111">
        <v>10</v>
      </c>
      <c r="V797" s="111">
        <v>10</v>
      </c>
      <c r="W797" s="111">
        <v>10</v>
      </c>
      <c r="X797" s="16" t="b">
        <f t="shared" si="375"/>
        <v>1</v>
      </c>
    </row>
    <row r="798" spans="1:24" s="16" customFormat="1" ht="22.5" hidden="1">
      <c r="A798" s="31" t="s">
        <v>32</v>
      </c>
      <c r="B798" s="23" t="s">
        <v>282</v>
      </c>
      <c r="C798" s="23" t="s">
        <v>431</v>
      </c>
      <c r="D798" s="23" t="s">
        <v>33</v>
      </c>
      <c r="E798" s="25">
        <v>530</v>
      </c>
      <c r="F798" s="25">
        <v>530</v>
      </c>
      <c r="G798" s="25">
        <v>530</v>
      </c>
      <c r="I798" s="32">
        <v>530</v>
      </c>
      <c r="J798" s="32">
        <v>530</v>
      </c>
      <c r="K798" s="32">
        <v>530</v>
      </c>
      <c r="L798" s="30">
        <f t="shared" si="360"/>
        <v>0</v>
      </c>
      <c r="M798" s="30">
        <f t="shared" si="360"/>
        <v>0</v>
      </c>
      <c r="N798" s="30">
        <f t="shared" si="360"/>
        <v>0</v>
      </c>
      <c r="Q798" s="112" t="s">
        <v>32</v>
      </c>
      <c r="R798" s="110" t="s">
        <v>282</v>
      </c>
      <c r="S798" s="110" t="s">
        <v>431</v>
      </c>
      <c r="T798" s="110" t="s">
        <v>33</v>
      </c>
      <c r="U798" s="111">
        <v>530</v>
      </c>
      <c r="V798" s="111">
        <v>530</v>
      </c>
      <c r="W798" s="111">
        <v>530</v>
      </c>
      <c r="X798" s="16" t="b">
        <f t="shared" si="375"/>
        <v>1</v>
      </c>
    </row>
    <row r="799" spans="1:24" s="16" customFormat="1" ht="31.5" hidden="1">
      <c r="A799" s="22" t="s">
        <v>172</v>
      </c>
      <c r="B799" s="23" t="s">
        <v>282</v>
      </c>
      <c r="C799" s="23" t="s">
        <v>278</v>
      </c>
      <c r="D799" s="24" t="s">
        <v>9</v>
      </c>
      <c r="E799" s="25">
        <f>E800</f>
        <v>300</v>
      </c>
      <c r="F799" s="25">
        <f t="shared" ref="F799:G800" si="383">F800</f>
        <v>300</v>
      </c>
      <c r="G799" s="25">
        <f t="shared" si="383"/>
        <v>300</v>
      </c>
      <c r="I799" s="32">
        <v>300</v>
      </c>
      <c r="J799" s="32">
        <v>300</v>
      </c>
      <c r="K799" s="32">
        <v>300</v>
      </c>
      <c r="L799" s="30">
        <f t="shared" si="360"/>
        <v>0</v>
      </c>
      <c r="M799" s="30">
        <f t="shared" si="360"/>
        <v>0</v>
      </c>
      <c r="N799" s="30">
        <f t="shared" si="360"/>
        <v>0</v>
      </c>
      <c r="Q799" s="109" t="s">
        <v>172</v>
      </c>
      <c r="R799" s="110" t="s">
        <v>282</v>
      </c>
      <c r="S799" s="110" t="s">
        <v>278</v>
      </c>
      <c r="T799" s="106" t="s">
        <v>9</v>
      </c>
      <c r="U799" s="111">
        <v>300</v>
      </c>
      <c r="V799" s="111">
        <v>300</v>
      </c>
      <c r="W799" s="111">
        <v>300</v>
      </c>
      <c r="X799" s="16" t="b">
        <f t="shared" si="375"/>
        <v>1</v>
      </c>
    </row>
    <row r="800" spans="1:24" s="16" customFormat="1" ht="31.5" hidden="1">
      <c r="A800" s="31" t="s">
        <v>31</v>
      </c>
      <c r="B800" s="23" t="s">
        <v>282</v>
      </c>
      <c r="C800" s="23" t="s">
        <v>432</v>
      </c>
      <c r="D800" s="24" t="s">
        <v>9</v>
      </c>
      <c r="E800" s="25">
        <f>E801</f>
        <v>300</v>
      </c>
      <c r="F800" s="25">
        <f t="shared" si="383"/>
        <v>300</v>
      </c>
      <c r="G800" s="25">
        <f t="shared" si="383"/>
        <v>300</v>
      </c>
      <c r="I800" s="32">
        <v>300</v>
      </c>
      <c r="J800" s="32">
        <v>300</v>
      </c>
      <c r="K800" s="32">
        <v>300</v>
      </c>
      <c r="L800" s="30">
        <f t="shared" si="360"/>
        <v>0</v>
      </c>
      <c r="M800" s="30">
        <f t="shared" si="360"/>
        <v>0</v>
      </c>
      <c r="N800" s="30">
        <f t="shared" si="360"/>
        <v>0</v>
      </c>
      <c r="Q800" s="112" t="s">
        <v>31</v>
      </c>
      <c r="R800" s="110" t="s">
        <v>282</v>
      </c>
      <c r="S800" s="110" t="s">
        <v>432</v>
      </c>
      <c r="T800" s="106" t="s">
        <v>9</v>
      </c>
      <c r="U800" s="111">
        <v>300</v>
      </c>
      <c r="V800" s="111">
        <v>300</v>
      </c>
      <c r="W800" s="111">
        <v>300</v>
      </c>
      <c r="X800" s="16" t="b">
        <f t="shared" si="375"/>
        <v>1</v>
      </c>
    </row>
    <row r="801" spans="1:24" s="16" customFormat="1" ht="31.5" hidden="1">
      <c r="A801" s="31" t="s">
        <v>28</v>
      </c>
      <c r="B801" s="23" t="s">
        <v>282</v>
      </c>
      <c r="C801" s="23" t="s">
        <v>432</v>
      </c>
      <c r="D801" s="23" t="s">
        <v>29</v>
      </c>
      <c r="E801" s="25">
        <v>300</v>
      </c>
      <c r="F801" s="25">
        <v>300</v>
      </c>
      <c r="G801" s="25">
        <v>300</v>
      </c>
      <c r="I801" s="32">
        <v>300</v>
      </c>
      <c r="J801" s="32">
        <v>300</v>
      </c>
      <c r="K801" s="32">
        <v>300</v>
      </c>
      <c r="L801" s="30">
        <f t="shared" si="360"/>
        <v>0</v>
      </c>
      <c r="M801" s="30">
        <f t="shared" si="360"/>
        <v>0</v>
      </c>
      <c r="N801" s="30">
        <f t="shared" si="360"/>
        <v>0</v>
      </c>
      <c r="Q801" s="112" t="s">
        <v>28</v>
      </c>
      <c r="R801" s="110" t="s">
        <v>282</v>
      </c>
      <c r="S801" s="110" t="s">
        <v>432</v>
      </c>
      <c r="T801" s="110" t="s">
        <v>29</v>
      </c>
      <c r="U801" s="111">
        <v>300</v>
      </c>
      <c r="V801" s="111">
        <v>300</v>
      </c>
      <c r="W801" s="111">
        <v>300</v>
      </c>
      <c r="X801" s="16" t="b">
        <f t="shared" si="375"/>
        <v>1</v>
      </c>
    </row>
    <row r="802" spans="1:24" s="16" customFormat="1" ht="110.25" hidden="1">
      <c r="A802" s="22" t="s">
        <v>225</v>
      </c>
      <c r="B802" s="23" t="s">
        <v>282</v>
      </c>
      <c r="C802" s="23" t="s">
        <v>279</v>
      </c>
      <c r="D802" s="24" t="s">
        <v>9</v>
      </c>
      <c r="E802" s="25">
        <f>E803</f>
        <v>0.8</v>
      </c>
      <c r="F802" s="25">
        <f t="shared" ref="F802:G803" si="384">F803</f>
        <v>0.8</v>
      </c>
      <c r="G802" s="25">
        <f t="shared" si="384"/>
        <v>0.8</v>
      </c>
      <c r="I802" s="32">
        <v>0.76200000000000001</v>
      </c>
      <c r="J802" s="32">
        <v>0.76200000000000001</v>
      </c>
      <c r="K802" s="32">
        <v>0.76200000000000001</v>
      </c>
      <c r="L802" s="30">
        <f t="shared" si="360"/>
        <v>-3.8000000000000034E-2</v>
      </c>
      <c r="M802" s="30">
        <f t="shared" si="360"/>
        <v>-3.8000000000000034E-2</v>
      </c>
      <c r="N802" s="30">
        <f t="shared" si="360"/>
        <v>-3.8000000000000034E-2</v>
      </c>
      <c r="Q802" s="109" t="s">
        <v>225</v>
      </c>
      <c r="R802" s="110" t="s">
        <v>282</v>
      </c>
      <c r="S802" s="110" t="s">
        <v>279</v>
      </c>
      <c r="T802" s="106" t="s">
        <v>9</v>
      </c>
      <c r="U802" s="111">
        <v>0.76200000000000001</v>
      </c>
      <c r="V802" s="111">
        <v>0.76200000000000001</v>
      </c>
      <c r="W802" s="111">
        <v>0.76200000000000001</v>
      </c>
      <c r="X802" s="16" t="b">
        <f t="shared" si="375"/>
        <v>1</v>
      </c>
    </row>
    <row r="803" spans="1:24" s="16" customFormat="1" ht="94.5" hidden="1">
      <c r="A803" s="31" t="s">
        <v>227</v>
      </c>
      <c r="B803" s="23" t="s">
        <v>282</v>
      </c>
      <c r="C803" s="23" t="s">
        <v>280</v>
      </c>
      <c r="D803" s="24" t="s">
        <v>9</v>
      </c>
      <c r="E803" s="25">
        <f>E804</f>
        <v>0.8</v>
      </c>
      <c r="F803" s="25">
        <f t="shared" si="384"/>
        <v>0.8</v>
      </c>
      <c r="G803" s="25">
        <f t="shared" si="384"/>
        <v>0.8</v>
      </c>
      <c r="H803" s="16" t="s">
        <v>344</v>
      </c>
      <c r="I803" s="32">
        <v>0.76200000000000001</v>
      </c>
      <c r="J803" s="32">
        <v>0.76200000000000001</v>
      </c>
      <c r="K803" s="32">
        <v>0.76200000000000001</v>
      </c>
      <c r="L803" s="30">
        <f t="shared" si="360"/>
        <v>-3.8000000000000034E-2</v>
      </c>
      <c r="M803" s="30">
        <f t="shared" si="360"/>
        <v>-3.8000000000000034E-2</v>
      </c>
      <c r="N803" s="30">
        <f t="shared" si="360"/>
        <v>-3.8000000000000034E-2</v>
      </c>
      <c r="Q803" s="112" t="s">
        <v>227</v>
      </c>
      <c r="R803" s="110" t="s">
        <v>282</v>
      </c>
      <c r="S803" s="110" t="s">
        <v>280</v>
      </c>
      <c r="T803" s="106" t="s">
        <v>9</v>
      </c>
      <c r="U803" s="111">
        <v>0.76200000000000001</v>
      </c>
      <c r="V803" s="111">
        <v>0.76200000000000001</v>
      </c>
      <c r="W803" s="111">
        <v>0.76200000000000001</v>
      </c>
      <c r="X803" s="16" t="b">
        <f t="shared" si="375"/>
        <v>1</v>
      </c>
    </row>
    <row r="804" spans="1:24" s="16" customFormat="1" ht="31.5" hidden="1">
      <c r="A804" s="31" t="s">
        <v>58</v>
      </c>
      <c r="B804" s="23" t="s">
        <v>282</v>
      </c>
      <c r="C804" s="23" t="s">
        <v>280</v>
      </c>
      <c r="D804" s="23" t="s">
        <v>59</v>
      </c>
      <c r="E804" s="25">
        <v>0.8</v>
      </c>
      <c r="F804" s="25">
        <v>0.8</v>
      </c>
      <c r="G804" s="25">
        <v>0.8</v>
      </c>
      <c r="H804" s="16" t="s">
        <v>344</v>
      </c>
      <c r="I804" s="32">
        <v>0.76200000000000001</v>
      </c>
      <c r="J804" s="32">
        <v>0.76200000000000001</v>
      </c>
      <c r="K804" s="32">
        <v>0.76200000000000001</v>
      </c>
      <c r="L804" s="30">
        <f t="shared" si="360"/>
        <v>-3.8000000000000034E-2</v>
      </c>
      <c r="M804" s="30">
        <f t="shared" si="360"/>
        <v>-3.8000000000000034E-2</v>
      </c>
      <c r="N804" s="30">
        <f t="shared" si="360"/>
        <v>-3.8000000000000034E-2</v>
      </c>
      <c r="Q804" s="112" t="s">
        <v>58</v>
      </c>
      <c r="R804" s="110" t="s">
        <v>282</v>
      </c>
      <c r="S804" s="110" t="s">
        <v>280</v>
      </c>
      <c r="T804" s="110" t="s">
        <v>59</v>
      </c>
      <c r="U804" s="111">
        <v>0.76200000000000001</v>
      </c>
      <c r="V804" s="111">
        <v>0.76200000000000001</v>
      </c>
      <c r="W804" s="111">
        <v>0.76200000000000001</v>
      </c>
      <c r="X804" s="16" t="b">
        <f t="shared" si="375"/>
        <v>1</v>
      </c>
    </row>
    <row r="805" spans="1:24" s="16" customFormat="1" ht="31.5" hidden="1">
      <c r="A805" s="22" t="s">
        <v>43</v>
      </c>
      <c r="B805" s="23" t="s">
        <v>282</v>
      </c>
      <c r="C805" s="23" t="s">
        <v>10</v>
      </c>
      <c r="D805" s="24" t="s">
        <v>9</v>
      </c>
      <c r="E805" s="25">
        <f>E806</f>
        <v>1404</v>
      </c>
      <c r="F805" s="25">
        <f t="shared" ref="F805:G808" si="385">F806</f>
        <v>1404</v>
      </c>
      <c r="G805" s="25">
        <f t="shared" si="385"/>
        <v>1404</v>
      </c>
      <c r="I805" s="32">
        <v>1404</v>
      </c>
      <c r="J805" s="32">
        <v>1404</v>
      </c>
      <c r="K805" s="32">
        <v>1404</v>
      </c>
      <c r="L805" s="30">
        <f t="shared" si="360"/>
        <v>0</v>
      </c>
      <c r="M805" s="30">
        <f t="shared" si="360"/>
        <v>0</v>
      </c>
      <c r="N805" s="30">
        <f t="shared" si="360"/>
        <v>0</v>
      </c>
      <c r="Q805" s="109" t="s">
        <v>43</v>
      </c>
      <c r="R805" s="110" t="s">
        <v>282</v>
      </c>
      <c r="S805" s="110" t="s">
        <v>10</v>
      </c>
      <c r="T805" s="106" t="s">
        <v>9</v>
      </c>
      <c r="U805" s="111">
        <v>1404</v>
      </c>
      <c r="V805" s="111">
        <v>1404</v>
      </c>
      <c r="W805" s="111">
        <v>1404</v>
      </c>
      <c r="X805" s="16" t="b">
        <f t="shared" si="375"/>
        <v>1</v>
      </c>
    </row>
    <row r="806" spans="1:24" s="16" customFormat="1" ht="31.5" hidden="1">
      <c r="A806" s="22" t="s">
        <v>44</v>
      </c>
      <c r="B806" s="23" t="s">
        <v>282</v>
      </c>
      <c r="C806" s="23" t="s">
        <v>45</v>
      </c>
      <c r="D806" s="24" t="s">
        <v>9</v>
      </c>
      <c r="E806" s="25">
        <f>E807</f>
        <v>1404</v>
      </c>
      <c r="F806" s="25">
        <f t="shared" si="385"/>
        <v>1404</v>
      </c>
      <c r="G806" s="25">
        <f t="shared" si="385"/>
        <v>1404</v>
      </c>
      <c r="I806" s="32">
        <v>1404</v>
      </c>
      <c r="J806" s="32">
        <v>1404</v>
      </c>
      <c r="K806" s="32">
        <v>1404</v>
      </c>
      <c r="L806" s="30">
        <f t="shared" si="360"/>
        <v>0</v>
      </c>
      <c r="M806" s="30">
        <f t="shared" si="360"/>
        <v>0</v>
      </c>
      <c r="N806" s="30">
        <f t="shared" si="360"/>
        <v>0</v>
      </c>
      <c r="Q806" s="109" t="s">
        <v>44</v>
      </c>
      <c r="R806" s="110" t="s">
        <v>282</v>
      </c>
      <c r="S806" s="110" t="s">
        <v>45</v>
      </c>
      <c r="T806" s="106" t="s">
        <v>9</v>
      </c>
      <c r="U806" s="111">
        <v>1404</v>
      </c>
      <c r="V806" s="111">
        <v>1404</v>
      </c>
      <c r="W806" s="111">
        <v>1404</v>
      </c>
      <c r="X806" s="16" t="b">
        <f t="shared" si="375"/>
        <v>1</v>
      </c>
    </row>
    <row r="807" spans="1:24" s="16" customFormat="1" ht="47.25" hidden="1">
      <c r="A807" s="22" t="s">
        <v>46</v>
      </c>
      <c r="B807" s="23" t="s">
        <v>282</v>
      </c>
      <c r="C807" s="23" t="s">
        <v>47</v>
      </c>
      <c r="D807" s="24" t="s">
        <v>9</v>
      </c>
      <c r="E807" s="25">
        <f>E808</f>
        <v>1404</v>
      </c>
      <c r="F807" s="25">
        <f t="shared" si="385"/>
        <v>1404</v>
      </c>
      <c r="G807" s="25">
        <f t="shared" si="385"/>
        <v>1404</v>
      </c>
      <c r="I807" s="32">
        <v>1404</v>
      </c>
      <c r="J807" s="32">
        <v>1404</v>
      </c>
      <c r="K807" s="32">
        <v>1404</v>
      </c>
      <c r="L807" s="30">
        <f t="shared" si="360"/>
        <v>0</v>
      </c>
      <c r="M807" s="30">
        <f t="shared" si="360"/>
        <v>0</v>
      </c>
      <c r="N807" s="30">
        <f t="shared" si="360"/>
        <v>0</v>
      </c>
      <c r="Q807" s="109" t="s">
        <v>46</v>
      </c>
      <c r="R807" s="110" t="s">
        <v>282</v>
      </c>
      <c r="S807" s="110" t="s">
        <v>47</v>
      </c>
      <c r="T807" s="106" t="s">
        <v>9</v>
      </c>
      <c r="U807" s="111">
        <v>1404</v>
      </c>
      <c r="V807" s="111">
        <v>1404</v>
      </c>
      <c r="W807" s="111">
        <v>1404</v>
      </c>
      <c r="X807" s="16" t="b">
        <f t="shared" si="375"/>
        <v>1</v>
      </c>
    </row>
    <row r="808" spans="1:24" s="16" customFormat="1" ht="47.25" hidden="1">
      <c r="A808" s="31" t="s">
        <v>48</v>
      </c>
      <c r="B808" s="23" t="s">
        <v>282</v>
      </c>
      <c r="C808" s="23" t="s">
        <v>353</v>
      </c>
      <c r="D808" s="24" t="s">
        <v>9</v>
      </c>
      <c r="E808" s="25">
        <f>E809</f>
        <v>1404</v>
      </c>
      <c r="F808" s="25">
        <f t="shared" si="385"/>
        <v>1404</v>
      </c>
      <c r="G808" s="25">
        <f t="shared" si="385"/>
        <v>1404</v>
      </c>
      <c r="I808" s="32">
        <v>1404</v>
      </c>
      <c r="J808" s="32">
        <v>1404</v>
      </c>
      <c r="K808" s="32">
        <v>1404</v>
      </c>
      <c r="L808" s="30">
        <f t="shared" si="360"/>
        <v>0</v>
      </c>
      <c r="M808" s="30">
        <f t="shared" si="360"/>
        <v>0</v>
      </c>
      <c r="N808" s="30">
        <f t="shared" si="360"/>
        <v>0</v>
      </c>
      <c r="Q808" s="112" t="s">
        <v>48</v>
      </c>
      <c r="R808" s="110" t="s">
        <v>282</v>
      </c>
      <c r="S808" s="110" t="s">
        <v>353</v>
      </c>
      <c r="T808" s="106" t="s">
        <v>9</v>
      </c>
      <c r="U808" s="111">
        <v>1404</v>
      </c>
      <c r="V808" s="111">
        <v>1404</v>
      </c>
      <c r="W808" s="111">
        <v>1404</v>
      </c>
      <c r="X808" s="16" t="b">
        <f t="shared" si="375"/>
        <v>1</v>
      </c>
    </row>
    <row r="809" spans="1:24" s="16" customFormat="1" ht="31.5" hidden="1">
      <c r="A809" s="31" t="s">
        <v>58</v>
      </c>
      <c r="B809" s="23" t="s">
        <v>282</v>
      </c>
      <c r="C809" s="23" t="s">
        <v>353</v>
      </c>
      <c r="D809" s="23" t="s">
        <v>59</v>
      </c>
      <c r="E809" s="25">
        <v>1404</v>
      </c>
      <c r="F809" s="25">
        <v>1404</v>
      </c>
      <c r="G809" s="25">
        <v>1404</v>
      </c>
      <c r="I809" s="32">
        <v>1404</v>
      </c>
      <c r="J809" s="32">
        <v>1404</v>
      </c>
      <c r="K809" s="32">
        <v>1404</v>
      </c>
      <c r="L809" s="30">
        <f t="shared" si="360"/>
        <v>0</v>
      </c>
      <c r="M809" s="30">
        <f t="shared" si="360"/>
        <v>0</v>
      </c>
      <c r="N809" s="30">
        <f t="shared" si="360"/>
        <v>0</v>
      </c>
      <c r="Q809" s="112" t="s">
        <v>58</v>
      </c>
      <c r="R809" s="110" t="s">
        <v>282</v>
      </c>
      <c r="S809" s="110" t="s">
        <v>353</v>
      </c>
      <c r="T809" s="110" t="s">
        <v>59</v>
      </c>
      <c r="U809" s="111">
        <v>1404</v>
      </c>
      <c r="V809" s="111">
        <v>1404</v>
      </c>
      <c r="W809" s="111">
        <v>1404</v>
      </c>
      <c r="X809" s="16" t="b">
        <f t="shared" si="375"/>
        <v>1</v>
      </c>
    </row>
    <row r="810" spans="1:24" s="16" customFormat="1" ht="31.5" hidden="1">
      <c r="A810" s="22" t="s">
        <v>49</v>
      </c>
      <c r="B810" s="23" t="s">
        <v>282</v>
      </c>
      <c r="C810" s="23" t="s">
        <v>14</v>
      </c>
      <c r="D810" s="24" t="s">
        <v>9</v>
      </c>
      <c r="E810" s="25">
        <f>E811</f>
        <v>14521</v>
      </c>
      <c r="F810" s="25">
        <f t="shared" ref="F810:G813" si="386">F811</f>
        <v>14521</v>
      </c>
      <c r="G810" s="25">
        <f t="shared" si="386"/>
        <v>14521</v>
      </c>
      <c r="I810" s="32">
        <v>14521</v>
      </c>
      <c r="J810" s="32">
        <v>14521</v>
      </c>
      <c r="K810" s="32">
        <v>14521</v>
      </c>
      <c r="L810" s="30">
        <f t="shared" si="360"/>
        <v>0</v>
      </c>
      <c r="M810" s="30">
        <f t="shared" si="360"/>
        <v>0</v>
      </c>
      <c r="N810" s="30">
        <f t="shared" si="360"/>
        <v>0</v>
      </c>
      <c r="Q810" s="109" t="s">
        <v>49</v>
      </c>
      <c r="R810" s="110" t="s">
        <v>282</v>
      </c>
      <c r="S810" s="110" t="s">
        <v>14</v>
      </c>
      <c r="T810" s="106" t="s">
        <v>9</v>
      </c>
      <c r="U810" s="111">
        <v>14521</v>
      </c>
      <c r="V810" s="111">
        <v>14521</v>
      </c>
      <c r="W810" s="111">
        <v>14521</v>
      </c>
      <c r="X810" s="16" t="b">
        <f t="shared" si="375"/>
        <v>1</v>
      </c>
    </row>
    <row r="811" spans="1:24" s="16" customFormat="1" ht="15.75" hidden="1">
      <c r="A811" s="22" t="s">
        <v>295</v>
      </c>
      <c r="B811" s="23" t="s">
        <v>282</v>
      </c>
      <c r="C811" s="23" t="s">
        <v>296</v>
      </c>
      <c r="D811" s="24" t="s">
        <v>9</v>
      </c>
      <c r="E811" s="25">
        <f>E812</f>
        <v>14521</v>
      </c>
      <c r="F811" s="25">
        <f t="shared" si="386"/>
        <v>14521</v>
      </c>
      <c r="G811" s="25">
        <f t="shared" si="386"/>
        <v>14521</v>
      </c>
      <c r="I811" s="32">
        <v>14521</v>
      </c>
      <c r="J811" s="32">
        <v>14521</v>
      </c>
      <c r="K811" s="32">
        <v>14521</v>
      </c>
      <c r="L811" s="30">
        <f t="shared" si="360"/>
        <v>0</v>
      </c>
      <c r="M811" s="30">
        <f t="shared" si="360"/>
        <v>0</v>
      </c>
      <c r="N811" s="30">
        <f t="shared" si="360"/>
        <v>0</v>
      </c>
      <c r="Q811" s="109" t="s">
        <v>295</v>
      </c>
      <c r="R811" s="110" t="s">
        <v>282</v>
      </c>
      <c r="S811" s="110" t="s">
        <v>296</v>
      </c>
      <c r="T811" s="106" t="s">
        <v>9</v>
      </c>
      <c r="U811" s="111">
        <v>14521</v>
      </c>
      <c r="V811" s="111">
        <v>14521</v>
      </c>
      <c r="W811" s="111">
        <v>14521</v>
      </c>
      <c r="X811" s="16" t="b">
        <f t="shared" si="375"/>
        <v>1</v>
      </c>
    </row>
    <row r="812" spans="1:24" s="16" customFormat="1" ht="63" hidden="1">
      <c r="A812" s="22" t="s">
        <v>297</v>
      </c>
      <c r="B812" s="23" t="s">
        <v>282</v>
      </c>
      <c r="C812" s="23" t="s">
        <v>298</v>
      </c>
      <c r="D812" s="24" t="s">
        <v>9</v>
      </c>
      <c r="E812" s="25">
        <f>E813</f>
        <v>14521</v>
      </c>
      <c r="F812" s="25">
        <f t="shared" si="386"/>
        <v>14521</v>
      </c>
      <c r="G812" s="25">
        <f t="shared" si="386"/>
        <v>14521</v>
      </c>
      <c r="I812" s="32">
        <v>14521</v>
      </c>
      <c r="J812" s="32">
        <v>14521</v>
      </c>
      <c r="K812" s="32">
        <v>14521</v>
      </c>
      <c r="L812" s="30">
        <f t="shared" si="360"/>
        <v>0</v>
      </c>
      <c r="M812" s="30">
        <f t="shared" si="360"/>
        <v>0</v>
      </c>
      <c r="N812" s="30">
        <f t="shared" si="360"/>
        <v>0</v>
      </c>
      <c r="Q812" s="109" t="s">
        <v>297</v>
      </c>
      <c r="R812" s="110" t="s">
        <v>282</v>
      </c>
      <c r="S812" s="110" t="s">
        <v>298</v>
      </c>
      <c r="T812" s="106" t="s">
        <v>9</v>
      </c>
      <c r="U812" s="111">
        <v>14521</v>
      </c>
      <c r="V812" s="111">
        <v>14521</v>
      </c>
      <c r="W812" s="111">
        <v>14521</v>
      </c>
      <c r="X812" s="16" t="b">
        <f t="shared" si="375"/>
        <v>1</v>
      </c>
    </row>
    <row r="813" spans="1:24" s="16" customFormat="1" ht="63" hidden="1">
      <c r="A813" s="31" t="s">
        <v>299</v>
      </c>
      <c r="B813" s="23" t="s">
        <v>282</v>
      </c>
      <c r="C813" s="23" t="s">
        <v>440</v>
      </c>
      <c r="D813" s="24" t="s">
        <v>9</v>
      </c>
      <c r="E813" s="25">
        <f>E814</f>
        <v>14521</v>
      </c>
      <c r="F813" s="25">
        <f t="shared" si="386"/>
        <v>14521</v>
      </c>
      <c r="G813" s="25">
        <f t="shared" si="386"/>
        <v>14521</v>
      </c>
      <c r="I813" s="32">
        <v>14521</v>
      </c>
      <c r="J813" s="32">
        <v>14521</v>
      </c>
      <c r="K813" s="32">
        <v>14521</v>
      </c>
      <c r="L813" s="30">
        <f t="shared" si="360"/>
        <v>0</v>
      </c>
      <c r="M813" s="30">
        <f t="shared" si="360"/>
        <v>0</v>
      </c>
      <c r="N813" s="30">
        <f t="shared" si="360"/>
        <v>0</v>
      </c>
      <c r="Q813" s="112" t="s">
        <v>299</v>
      </c>
      <c r="R813" s="110" t="s">
        <v>282</v>
      </c>
      <c r="S813" s="110" t="s">
        <v>440</v>
      </c>
      <c r="T813" s="106" t="s">
        <v>9</v>
      </c>
      <c r="U813" s="111">
        <v>14521</v>
      </c>
      <c r="V813" s="111">
        <v>14521</v>
      </c>
      <c r="W813" s="111">
        <v>14521</v>
      </c>
      <c r="X813" s="16" t="b">
        <f t="shared" si="375"/>
        <v>1</v>
      </c>
    </row>
    <row r="814" spans="1:24" s="16" customFormat="1" ht="31.5" hidden="1">
      <c r="A814" s="31" t="s">
        <v>58</v>
      </c>
      <c r="B814" s="23" t="s">
        <v>282</v>
      </c>
      <c r="C814" s="23" t="s">
        <v>440</v>
      </c>
      <c r="D814" s="23" t="s">
        <v>59</v>
      </c>
      <c r="E814" s="25">
        <v>14521</v>
      </c>
      <c r="F814" s="25">
        <v>14521</v>
      </c>
      <c r="G814" s="25">
        <v>14521</v>
      </c>
      <c r="I814" s="32">
        <v>14521</v>
      </c>
      <c r="J814" s="32">
        <v>14521</v>
      </c>
      <c r="K814" s="32">
        <v>14521</v>
      </c>
      <c r="L814" s="30">
        <f t="shared" ref="L814:N889" si="387">I814-E814</f>
        <v>0</v>
      </c>
      <c r="M814" s="30">
        <f t="shared" si="387"/>
        <v>0</v>
      </c>
      <c r="N814" s="30">
        <f t="shared" si="387"/>
        <v>0</v>
      </c>
      <c r="Q814" s="112" t="s">
        <v>58</v>
      </c>
      <c r="R814" s="110" t="s">
        <v>282</v>
      </c>
      <c r="S814" s="110" t="s">
        <v>440</v>
      </c>
      <c r="T814" s="110" t="s">
        <v>59</v>
      </c>
      <c r="U814" s="111">
        <v>14521</v>
      </c>
      <c r="V814" s="111">
        <v>14521</v>
      </c>
      <c r="W814" s="111">
        <v>14521</v>
      </c>
      <c r="X814" s="16" t="b">
        <f t="shared" si="375"/>
        <v>1</v>
      </c>
    </row>
    <row r="815" spans="1:24" s="16" customFormat="1" ht="15.75" hidden="1">
      <c r="A815" s="22" t="s">
        <v>23</v>
      </c>
      <c r="B815" s="23" t="s">
        <v>282</v>
      </c>
      <c r="C815" s="23" t="s">
        <v>11</v>
      </c>
      <c r="D815" s="24" t="s">
        <v>9</v>
      </c>
      <c r="E815" s="25">
        <f>E816</f>
        <v>120</v>
      </c>
      <c r="F815" s="25">
        <f t="shared" ref="F815:G816" si="388">F816</f>
        <v>120</v>
      </c>
      <c r="G815" s="25">
        <f t="shared" si="388"/>
        <v>120</v>
      </c>
      <c r="I815" s="32">
        <v>120</v>
      </c>
      <c r="J815" s="32">
        <v>120</v>
      </c>
      <c r="K815" s="32">
        <v>120</v>
      </c>
      <c r="L815" s="30">
        <f t="shared" si="387"/>
        <v>0</v>
      </c>
      <c r="M815" s="30">
        <f t="shared" si="387"/>
        <v>0</v>
      </c>
      <c r="N815" s="30">
        <f t="shared" si="387"/>
        <v>0</v>
      </c>
      <c r="Q815" s="109" t="s">
        <v>23</v>
      </c>
      <c r="R815" s="110" t="s">
        <v>282</v>
      </c>
      <c r="S815" s="110" t="s">
        <v>11</v>
      </c>
      <c r="T815" s="106" t="s">
        <v>9</v>
      </c>
      <c r="U815" s="111">
        <v>120</v>
      </c>
      <c r="V815" s="111">
        <v>120</v>
      </c>
      <c r="W815" s="111">
        <v>120</v>
      </c>
      <c r="X815" s="16" t="b">
        <f t="shared" si="375"/>
        <v>1</v>
      </c>
    </row>
    <row r="816" spans="1:24" s="16" customFormat="1" ht="31.5" hidden="1">
      <c r="A816" s="31" t="s">
        <v>345</v>
      </c>
      <c r="B816" s="23" t="s">
        <v>282</v>
      </c>
      <c r="C816" s="23" t="s">
        <v>347</v>
      </c>
      <c r="D816" s="24" t="s">
        <v>9</v>
      </c>
      <c r="E816" s="25">
        <f>E817</f>
        <v>120</v>
      </c>
      <c r="F816" s="25">
        <f t="shared" si="388"/>
        <v>120</v>
      </c>
      <c r="G816" s="25">
        <f t="shared" si="388"/>
        <v>120</v>
      </c>
      <c r="I816" s="32">
        <v>120</v>
      </c>
      <c r="J816" s="32">
        <v>120</v>
      </c>
      <c r="K816" s="32">
        <v>120</v>
      </c>
      <c r="L816" s="30">
        <f t="shared" si="387"/>
        <v>0</v>
      </c>
      <c r="M816" s="30">
        <f t="shared" si="387"/>
        <v>0</v>
      </c>
      <c r="N816" s="30">
        <f t="shared" si="387"/>
        <v>0</v>
      </c>
      <c r="Q816" s="112" t="s">
        <v>345</v>
      </c>
      <c r="R816" s="110" t="s">
        <v>282</v>
      </c>
      <c r="S816" s="110" t="s">
        <v>347</v>
      </c>
      <c r="T816" s="106" t="s">
        <v>9</v>
      </c>
      <c r="U816" s="111">
        <v>120</v>
      </c>
      <c r="V816" s="111">
        <v>120</v>
      </c>
      <c r="W816" s="111">
        <v>120</v>
      </c>
      <c r="X816" s="16" t="b">
        <f t="shared" si="375"/>
        <v>1</v>
      </c>
    </row>
    <row r="817" spans="1:24" s="16" customFormat="1" ht="31.5" hidden="1">
      <c r="A817" s="31" t="s">
        <v>28</v>
      </c>
      <c r="B817" s="23" t="s">
        <v>282</v>
      </c>
      <c r="C817" s="23" t="s">
        <v>347</v>
      </c>
      <c r="D817" s="23" t="s">
        <v>29</v>
      </c>
      <c r="E817" s="25">
        <v>120</v>
      </c>
      <c r="F817" s="25">
        <v>120</v>
      </c>
      <c r="G817" s="25">
        <v>120</v>
      </c>
      <c r="I817" s="32">
        <v>120</v>
      </c>
      <c r="J817" s="32">
        <v>120</v>
      </c>
      <c r="K817" s="32">
        <v>120</v>
      </c>
      <c r="L817" s="30">
        <f t="shared" si="387"/>
        <v>0</v>
      </c>
      <c r="M817" s="30">
        <f t="shared" si="387"/>
        <v>0</v>
      </c>
      <c r="N817" s="30">
        <f t="shared" si="387"/>
        <v>0</v>
      </c>
      <c r="Q817" s="112" t="s">
        <v>28</v>
      </c>
      <c r="R817" s="110" t="s">
        <v>282</v>
      </c>
      <c r="S817" s="110" t="s">
        <v>347</v>
      </c>
      <c r="T817" s="110" t="s">
        <v>29</v>
      </c>
      <c r="U817" s="111">
        <v>120</v>
      </c>
      <c r="V817" s="111">
        <v>120</v>
      </c>
      <c r="W817" s="111">
        <v>120</v>
      </c>
      <c r="X817" s="16" t="b">
        <f t="shared" si="375"/>
        <v>1</v>
      </c>
    </row>
    <row r="818" spans="1:24" s="16" customFormat="1" ht="78.75">
      <c r="A818" s="26" t="s">
        <v>300</v>
      </c>
      <c r="B818" s="24" t="s">
        <v>301</v>
      </c>
      <c r="C818" s="27" t="s">
        <v>9</v>
      </c>
      <c r="D818" s="27" t="s">
        <v>9</v>
      </c>
      <c r="E818" s="15">
        <f>E819+E824+E866</f>
        <v>109832</v>
      </c>
      <c r="F818" s="15">
        <f t="shared" ref="F818" si="389">F819+F824+F866</f>
        <v>116521.7</v>
      </c>
      <c r="G818" s="15">
        <f>G819+G824+G866</f>
        <v>120846.9</v>
      </c>
      <c r="I818" s="28">
        <v>109832.01691000001</v>
      </c>
      <c r="J818" s="28">
        <v>116521.65852</v>
      </c>
      <c r="K818" s="28">
        <v>120846.85885</v>
      </c>
      <c r="L818" s="29">
        <f t="shared" si="387"/>
        <v>1.6910000005736947E-2</v>
      </c>
      <c r="M818" s="29">
        <f t="shared" si="387"/>
        <v>-4.1479999999864958E-2</v>
      </c>
      <c r="N818" s="29">
        <f t="shared" si="387"/>
        <v>-4.1149999990011565E-2</v>
      </c>
      <c r="Q818" s="105" t="s">
        <v>300</v>
      </c>
      <c r="R818" s="106" t="s">
        <v>301</v>
      </c>
      <c r="S818" s="107" t="s">
        <v>9</v>
      </c>
      <c r="T818" s="107" t="s">
        <v>9</v>
      </c>
      <c r="U818" s="108">
        <v>109832.01691000001</v>
      </c>
      <c r="V818" s="108">
        <v>116521.65852</v>
      </c>
      <c r="W818" s="108">
        <v>120846.85885</v>
      </c>
      <c r="X818" s="16" t="b">
        <f t="shared" si="375"/>
        <v>1</v>
      </c>
    </row>
    <row r="819" spans="1:24" s="16" customFormat="1" ht="31.5" hidden="1">
      <c r="A819" s="22" t="s">
        <v>43</v>
      </c>
      <c r="B819" s="23" t="s">
        <v>301</v>
      </c>
      <c r="C819" s="23" t="s">
        <v>10</v>
      </c>
      <c r="D819" s="24" t="s">
        <v>9</v>
      </c>
      <c r="E819" s="25">
        <f>E820</f>
        <v>16.5</v>
      </c>
      <c r="F819" s="25">
        <f t="shared" ref="F819:G822" si="390">F820</f>
        <v>16.5</v>
      </c>
      <c r="G819" s="25">
        <f t="shared" si="390"/>
        <v>16.5</v>
      </c>
      <c r="I819" s="32">
        <v>16.5</v>
      </c>
      <c r="J819" s="32">
        <v>16.5</v>
      </c>
      <c r="K819" s="32">
        <v>16.5</v>
      </c>
      <c r="L819" s="30">
        <f t="shared" si="387"/>
        <v>0</v>
      </c>
      <c r="M819" s="30">
        <f t="shared" si="387"/>
        <v>0</v>
      </c>
      <c r="N819" s="30">
        <f t="shared" si="387"/>
        <v>0</v>
      </c>
      <c r="Q819" s="109" t="s">
        <v>43</v>
      </c>
      <c r="R819" s="110" t="s">
        <v>301</v>
      </c>
      <c r="S819" s="110" t="s">
        <v>10</v>
      </c>
      <c r="T819" s="106" t="s">
        <v>9</v>
      </c>
      <c r="U819" s="111">
        <v>16.5</v>
      </c>
      <c r="V819" s="111">
        <v>16.5</v>
      </c>
      <c r="W819" s="111">
        <v>16.5</v>
      </c>
      <c r="X819" s="16" t="b">
        <f t="shared" si="375"/>
        <v>1</v>
      </c>
    </row>
    <row r="820" spans="1:24" s="16" customFormat="1" ht="31.5" hidden="1">
      <c r="A820" s="22" t="s">
        <v>44</v>
      </c>
      <c r="B820" s="23" t="s">
        <v>301</v>
      </c>
      <c r="C820" s="23" t="s">
        <v>45</v>
      </c>
      <c r="D820" s="24" t="s">
        <v>9</v>
      </c>
      <c r="E820" s="25">
        <f>E821</f>
        <v>16.5</v>
      </c>
      <c r="F820" s="25">
        <f t="shared" si="390"/>
        <v>16.5</v>
      </c>
      <c r="G820" s="25">
        <f t="shared" si="390"/>
        <v>16.5</v>
      </c>
      <c r="I820" s="32">
        <v>16.5</v>
      </c>
      <c r="J820" s="32">
        <v>16.5</v>
      </c>
      <c r="K820" s="32">
        <v>16.5</v>
      </c>
      <c r="L820" s="30">
        <f t="shared" si="387"/>
        <v>0</v>
      </c>
      <c r="M820" s="30">
        <f t="shared" si="387"/>
        <v>0</v>
      </c>
      <c r="N820" s="30">
        <f t="shared" si="387"/>
        <v>0</v>
      </c>
      <c r="Q820" s="109" t="s">
        <v>44</v>
      </c>
      <c r="R820" s="110" t="s">
        <v>301</v>
      </c>
      <c r="S820" s="110" t="s">
        <v>45</v>
      </c>
      <c r="T820" s="106" t="s">
        <v>9</v>
      </c>
      <c r="U820" s="111">
        <v>16.5</v>
      </c>
      <c r="V820" s="111">
        <v>16.5</v>
      </c>
      <c r="W820" s="111">
        <v>16.5</v>
      </c>
      <c r="X820" s="16" t="b">
        <f t="shared" si="375"/>
        <v>1</v>
      </c>
    </row>
    <row r="821" spans="1:24" s="16" customFormat="1" ht="47.25" hidden="1">
      <c r="A821" s="22" t="s">
        <v>46</v>
      </c>
      <c r="B821" s="23" t="s">
        <v>301</v>
      </c>
      <c r="C821" s="23" t="s">
        <v>47</v>
      </c>
      <c r="D821" s="24" t="s">
        <v>9</v>
      </c>
      <c r="E821" s="25">
        <f>E822</f>
        <v>16.5</v>
      </c>
      <c r="F821" s="25">
        <f t="shared" si="390"/>
        <v>16.5</v>
      </c>
      <c r="G821" s="25">
        <f t="shared" si="390"/>
        <v>16.5</v>
      </c>
      <c r="I821" s="32">
        <v>16.5</v>
      </c>
      <c r="J821" s="32">
        <v>16.5</v>
      </c>
      <c r="K821" s="32">
        <v>16.5</v>
      </c>
      <c r="L821" s="30">
        <f t="shared" si="387"/>
        <v>0</v>
      </c>
      <c r="M821" s="30">
        <f t="shared" si="387"/>
        <v>0</v>
      </c>
      <c r="N821" s="30">
        <f t="shared" si="387"/>
        <v>0</v>
      </c>
      <c r="Q821" s="109" t="s">
        <v>46</v>
      </c>
      <c r="R821" s="110" t="s">
        <v>301</v>
      </c>
      <c r="S821" s="110" t="s">
        <v>47</v>
      </c>
      <c r="T821" s="106" t="s">
        <v>9</v>
      </c>
      <c r="U821" s="111">
        <v>16.5</v>
      </c>
      <c r="V821" s="111">
        <v>16.5</v>
      </c>
      <c r="W821" s="111">
        <v>16.5</v>
      </c>
      <c r="X821" s="16" t="b">
        <f t="shared" si="375"/>
        <v>1</v>
      </c>
    </row>
    <row r="822" spans="1:24" s="16" customFormat="1" ht="47.25" hidden="1">
      <c r="A822" s="31" t="s">
        <v>48</v>
      </c>
      <c r="B822" s="23" t="s">
        <v>301</v>
      </c>
      <c r="C822" s="23" t="s">
        <v>353</v>
      </c>
      <c r="D822" s="24" t="s">
        <v>9</v>
      </c>
      <c r="E822" s="25">
        <f>E823</f>
        <v>16.5</v>
      </c>
      <c r="F822" s="25">
        <f t="shared" si="390"/>
        <v>16.5</v>
      </c>
      <c r="G822" s="25">
        <f t="shared" si="390"/>
        <v>16.5</v>
      </c>
      <c r="I822" s="32">
        <v>16.5</v>
      </c>
      <c r="J822" s="32">
        <v>16.5</v>
      </c>
      <c r="K822" s="32">
        <v>16.5</v>
      </c>
      <c r="L822" s="30">
        <f t="shared" si="387"/>
        <v>0</v>
      </c>
      <c r="M822" s="30">
        <f t="shared" si="387"/>
        <v>0</v>
      </c>
      <c r="N822" s="30">
        <f t="shared" si="387"/>
        <v>0</v>
      </c>
      <c r="Q822" s="112" t="s">
        <v>48</v>
      </c>
      <c r="R822" s="110" t="s">
        <v>301</v>
      </c>
      <c r="S822" s="110" t="s">
        <v>353</v>
      </c>
      <c r="T822" s="106" t="s">
        <v>9</v>
      </c>
      <c r="U822" s="111">
        <v>16.5</v>
      </c>
      <c r="V822" s="111">
        <v>16.5</v>
      </c>
      <c r="W822" s="111">
        <v>16.5</v>
      </c>
      <c r="X822" s="16" t="b">
        <f t="shared" si="375"/>
        <v>1</v>
      </c>
    </row>
    <row r="823" spans="1:24" s="16" customFormat="1" ht="31.5" hidden="1">
      <c r="A823" s="31" t="s">
        <v>28</v>
      </c>
      <c r="B823" s="23" t="s">
        <v>301</v>
      </c>
      <c r="C823" s="23" t="s">
        <v>353</v>
      </c>
      <c r="D823" s="23" t="s">
        <v>29</v>
      </c>
      <c r="E823" s="25">
        <v>16.5</v>
      </c>
      <c r="F823" s="25">
        <v>16.5</v>
      </c>
      <c r="G823" s="25">
        <v>16.5</v>
      </c>
      <c r="I823" s="32">
        <v>16.5</v>
      </c>
      <c r="J823" s="32">
        <v>16.5</v>
      </c>
      <c r="K823" s="32">
        <v>16.5</v>
      </c>
      <c r="L823" s="30">
        <f t="shared" si="387"/>
        <v>0</v>
      </c>
      <c r="M823" s="30">
        <f t="shared" si="387"/>
        <v>0</v>
      </c>
      <c r="N823" s="30">
        <f t="shared" si="387"/>
        <v>0</v>
      </c>
      <c r="Q823" s="112" t="s">
        <v>28</v>
      </c>
      <c r="R823" s="110" t="s">
        <v>301</v>
      </c>
      <c r="S823" s="110" t="s">
        <v>353</v>
      </c>
      <c r="T823" s="110" t="s">
        <v>29</v>
      </c>
      <c r="U823" s="111">
        <v>16.5</v>
      </c>
      <c r="V823" s="111">
        <v>16.5</v>
      </c>
      <c r="W823" s="111">
        <v>16.5</v>
      </c>
      <c r="X823" s="16" t="b">
        <f t="shared" si="375"/>
        <v>1</v>
      </c>
    </row>
    <row r="824" spans="1:24" s="16" customFormat="1" ht="31.5" hidden="1">
      <c r="A824" s="22" t="s">
        <v>191</v>
      </c>
      <c r="B824" s="23" t="s">
        <v>301</v>
      </c>
      <c r="C824" s="23" t="s">
        <v>19</v>
      </c>
      <c r="D824" s="24" t="s">
        <v>9</v>
      </c>
      <c r="E824" s="25">
        <f>E825+E838+E853</f>
        <v>109745.5</v>
      </c>
      <c r="F824" s="25">
        <f>F825+F838+F853</f>
        <v>116435.2</v>
      </c>
      <c r="G824" s="25">
        <f>G825+G838+G853</f>
        <v>120760.4</v>
      </c>
      <c r="I824" s="32">
        <v>109745.51691000001</v>
      </c>
      <c r="J824" s="32">
        <v>116435.15852</v>
      </c>
      <c r="K824" s="32">
        <v>120760.35885</v>
      </c>
      <c r="L824" s="30">
        <f t="shared" si="387"/>
        <v>1.6910000005736947E-2</v>
      </c>
      <c r="M824" s="30">
        <f t="shared" si="387"/>
        <v>-4.1479999999864958E-2</v>
      </c>
      <c r="N824" s="30">
        <f t="shared" si="387"/>
        <v>-4.1149999990011565E-2</v>
      </c>
      <c r="Q824" s="109" t="s">
        <v>191</v>
      </c>
      <c r="R824" s="110" t="s">
        <v>301</v>
      </c>
      <c r="S824" s="110" t="s">
        <v>19</v>
      </c>
      <c r="T824" s="106" t="s">
        <v>9</v>
      </c>
      <c r="U824" s="111">
        <v>109745.51691000001</v>
      </c>
      <c r="V824" s="111">
        <v>116435.15852</v>
      </c>
      <c r="W824" s="111">
        <v>120760.35885</v>
      </c>
      <c r="X824" s="16" t="b">
        <f t="shared" si="375"/>
        <v>1</v>
      </c>
    </row>
    <row r="825" spans="1:24" s="16" customFormat="1" ht="47.25" hidden="1">
      <c r="A825" s="22" t="s">
        <v>302</v>
      </c>
      <c r="B825" s="23" t="s">
        <v>301</v>
      </c>
      <c r="C825" s="23" t="s">
        <v>303</v>
      </c>
      <c r="D825" s="24" t="s">
        <v>9</v>
      </c>
      <c r="E825" s="25">
        <f>E826+E829+E832+E835</f>
        <v>7755.1</v>
      </c>
      <c r="F825" s="25">
        <f>F826+F829+F832+F835</f>
        <v>9559.9</v>
      </c>
      <c r="G825" s="25">
        <f t="shared" ref="G825" si="391">G826+G829+G832+G835</f>
        <v>9669.4</v>
      </c>
      <c r="I825" s="32">
        <v>7755.0429000000004</v>
      </c>
      <c r="J825" s="32">
        <v>9559.8367500000004</v>
      </c>
      <c r="K825" s="32">
        <v>9669.3457500000004</v>
      </c>
      <c r="L825" s="30">
        <f t="shared" si="387"/>
        <v>-5.7099999999991269E-2</v>
      </c>
      <c r="M825" s="30">
        <f t="shared" si="387"/>
        <v>-6.32499999992433E-2</v>
      </c>
      <c r="N825" s="30">
        <f t="shared" si="387"/>
        <v>-5.4249999999228748E-2</v>
      </c>
      <c r="Q825" s="109" t="s">
        <v>302</v>
      </c>
      <c r="R825" s="110" t="s">
        <v>301</v>
      </c>
      <c r="S825" s="110" t="s">
        <v>303</v>
      </c>
      <c r="T825" s="106" t="s">
        <v>9</v>
      </c>
      <c r="U825" s="111">
        <v>7755.0429000000004</v>
      </c>
      <c r="V825" s="111">
        <v>9559.8367500000004</v>
      </c>
      <c r="W825" s="111">
        <v>9669.3457500000004</v>
      </c>
      <c r="X825" s="16" t="b">
        <f t="shared" si="375"/>
        <v>1</v>
      </c>
    </row>
    <row r="826" spans="1:24" s="16" customFormat="1" ht="78.75" hidden="1">
      <c r="A826" s="22" t="s">
        <v>304</v>
      </c>
      <c r="B826" s="23" t="s">
        <v>301</v>
      </c>
      <c r="C826" s="23" t="s">
        <v>305</v>
      </c>
      <c r="D826" s="24" t="s">
        <v>9</v>
      </c>
      <c r="E826" s="25">
        <f>E827</f>
        <v>251.5</v>
      </c>
      <c r="F826" s="25">
        <f t="shared" ref="F826:G827" si="392">F827</f>
        <v>1253</v>
      </c>
      <c r="G826" s="25">
        <f t="shared" si="392"/>
        <v>1249</v>
      </c>
      <c r="I826" s="32">
        <v>251.47200000000001</v>
      </c>
      <c r="J826" s="32">
        <v>1252.99</v>
      </c>
      <c r="K826" s="32">
        <v>1248.99</v>
      </c>
      <c r="L826" s="30">
        <f t="shared" si="387"/>
        <v>-2.7999999999991587E-2</v>
      </c>
      <c r="M826" s="30">
        <f t="shared" si="387"/>
        <v>-9.9999999999909051E-3</v>
      </c>
      <c r="N826" s="30">
        <f t="shared" si="387"/>
        <v>-9.9999999999909051E-3</v>
      </c>
      <c r="Q826" s="109" t="s">
        <v>304</v>
      </c>
      <c r="R826" s="110" t="s">
        <v>301</v>
      </c>
      <c r="S826" s="110" t="s">
        <v>305</v>
      </c>
      <c r="T826" s="106" t="s">
        <v>9</v>
      </c>
      <c r="U826" s="111">
        <v>251.47200000000001</v>
      </c>
      <c r="V826" s="111">
        <v>1252.99</v>
      </c>
      <c r="W826" s="111">
        <v>1248.99</v>
      </c>
      <c r="X826" s="16" t="b">
        <f t="shared" si="375"/>
        <v>1</v>
      </c>
    </row>
    <row r="827" spans="1:24" s="16" customFormat="1" ht="63" hidden="1">
      <c r="A827" s="31" t="s">
        <v>306</v>
      </c>
      <c r="B827" s="23" t="s">
        <v>301</v>
      </c>
      <c r="C827" s="23" t="s">
        <v>441</v>
      </c>
      <c r="D827" s="24" t="s">
        <v>9</v>
      </c>
      <c r="E827" s="25">
        <f>E828</f>
        <v>251.5</v>
      </c>
      <c r="F827" s="25">
        <f t="shared" si="392"/>
        <v>1253</v>
      </c>
      <c r="G827" s="25">
        <f t="shared" si="392"/>
        <v>1249</v>
      </c>
      <c r="I827" s="32">
        <v>251.47200000000001</v>
      </c>
      <c r="J827" s="32">
        <v>1252.99</v>
      </c>
      <c r="K827" s="32">
        <v>1248.99</v>
      </c>
      <c r="L827" s="30">
        <f t="shared" si="387"/>
        <v>-2.7999999999991587E-2</v>
      </c>
      <c r="M827" s="30">
        <f t="shared" si="387"/>
        <v>-9.9999999999909051E-3</v>
      </c>
      <c r="N827" s="30">
        <f t="shared" si="387"/>
        <v>-9.9999999999909051E-3</v>
      </c>
      <c r="Q827" s="112" t="s">
        <v>306</v>
      </c>
      <c r="R827" s="110" t="s">
        <v>301</v>
      </c>
      <c r="S827" s="110" t="s">
        <v>441</v>
      </c>
      <c r="T827" s="106" t="s">
        <v>9</v>
      </c>
      <c r="U827" s="111">
        <v>251.47200000000001</v>
      </c>
      <c r="V827" s="111">
        <v>1252.99</v>
      </c>
      <c r="W827" s="111">
        <v>1248.99</v>
      </c>
      <c r="X827" s="16" t="b">
        <f t="shared" si="375"/>
        <v>1</v>
      </c>
    </row>
    <row r="828" spans="1:24" s="16" customFormat="1" ht="31.5" hidden="1">
      <c r="A828" s="31" t="s">
        <v>28</v>
      </c>
      <c r="B828" s="23" t="s">
        <v>301</v>
      </c>
      <c r="C828" s="23" t="s">
        <v>441</v>
      </c>
      <c r="D828" s="23" t="s">
        <v>29</v>
      </c>
      <c r="E828" s="25">
        <v>251.5</v>
      </c>
      <c r="F828" s="25">
        <v>1253</v>
      </c>
      <c r="G828" s="25">
        <v>1249</v>
      </c>
      <c r="I828" s="32">
        <v>251.47200000000001</v>
      </c>
      <c r="J828" s="32">
        <v>1252.99</v>
      </c>
      <c r="K828" s="32">
        <v>1248.99</v>
      </c>
      <c r="L828" s="30">
        <f t="shared" si="387"/>
        <v>-2.7999999999991587E-2</v>
      </c>
      <c r="M828" s="30">
        <f t="shared" si="387"/>
        <v>-9.9999999999909051E-3</v>
      </c>
      <c r="N828" s="30">
        <f t="shared" si="387"/>
        <v>-9.9999999999909051E-3</v>
      </c>
      <c r="Q828" s="112" t="s">
        <v>28</v>
      </c>
      <c r="R828" s="110" t="s">
        <v>301</v>
      </c>
      <c r="S828" s="110" t="s">
        <v>441</v>
      </c>
      <c r="T828" s="110" t="s">
        <v>29</v>
      </c>
      <c r="U828" s="111">
        <v>251.47200000000001</v>
      </c>
      <c r="V828" s="111">
        <v>1252.99</v>
      </c>
      <c r="W828" s="111">
        <v>1248.99</v>
      </c>
      <c r="X828" s="16" t="b">
        <f t="shared" si="375"/>
        <v>1</v>
      </c>
    </row>
    <row r="829" spans="1:24" s="16" customFormat="1" ht="78.75" hidden="1">
      <c r="A829" s="22" t="s">
        <v>307</v>
      </c>
      <c r="B829" s="23" t="s">
        <v>301</v>
      </c>
      <c r="C829" s="23" t="s">
        <v>308</v>
      </c>
      <c r="D829" s="24" t="s">
        <v>9</v>
      </c>
      <c r="E829" s="25">
        <f>E830</f>
        <v>2600</v>
      </c>
      <c r="F829" s="25">
        <f t="shared" ref="F829:G830" si="393">F830</f>
        <v>3552.5</v>
      </c>
      <c r="G829" s="25">
        <f t="shared" si="393"/>
        <v>3552.5</v>
      </c>
      <c r="I829" s="32">
        <v>2600</v>
      </c>
      <c r="J829" s="32">
        <v>3552.5</v>
      </c>
      <c r="K829" s="32">
        <v>3552.5</v>
      </c>
      <c r="L829" s="30">
        <f t="shared" si="387"/>
        <v>0</v>
      </c>
      <c r="M829" s="30">
        <f t="shared" si="387"/>
        <v>0</v>
      </c>
      <c r="N829" s="30">
        <f t="shared" si="387"/>
        <v>0</v>
      </c>
      <c r="Q829" s="109" t="s">
        <v>307</v>
      </c>
      <c r="R829" s="110" t="s">
        <v>301</v>
      </c>
      <c r="S829" s="110" t="s">
        <v>308</v>
      </c>
      <c r="T829" s="106" t="s">
        <v>9</v>
      </c>
      <c r="U829" s="111">
        <v>2600</v>
      </c>
      <c r="V829" s="111">
        <v>3552.5</v>
      </c>
      <c r="W829" s="111">
        <v>3552.5</v>
      </c>
      <c r="X829" s="16" t="b">
        <f t="shared" si="375"/>
        <v>1</v>
      </c>
    </row>
    <row r="830" spans="1:24" s="16" customFormat="1" ht="63" hidden="1">
      <c r="A830" s="31" t="s">
        <v>309</v>
      </c>
      <c r="B830" s="23" t="s">
        <v>301</v>
      </c>
      <c r="C830" s="23" t="s">
        <v>442</v>
      </c>
      <c r="D830" s="24" t="s">
        <v>9</v>
      </c>
      <c r="E830" s="25">
        <f>E831</f>
        <v>2600</v>
      </c>
      <c r="F830" s="25">
        <f t="shared" si="393"/>
        <v>3552.5</v>
      </c>
      <c r="G830" s="25">
        <f t="shared" si="393"/>
        <v>3552.5</v>
      </c>
      <c r="I830" s="32">
        <v>2600</v>
      </c>
      <c r="J830" s="32">
        <v>3552.5</v>
      </c>
      <c r="K830" s="32">
        <v>3552.5</v>
      </c>
      <c r="L830" s="30">
        <f t="shared" si="387"/>
        <v>0</v>
      </c>
      <c r="M830" s="30">
        <f t="shared" si="387"/>
        <v>0</v>
      </c>
      <c r="N830" s="30">
        <f t="shared" si="387"/>
        <v>0</v>
      </c>
      <c r="Q830" s="112" t="s">
        <v>309</v>
      </c>
      <c r="R830" s="110" t="s">
        <v>301</v>
      </c>
      <c r="S830" s="110" t="s">
        <v>442</v>
      </c>
      <c r="T830" s="106" t="s">
        <v>9</v>
      </c>
      <c r="U830" s="111">
        <v>2600</v>
      </c>
      <c r="V830" s="111">
        <v>3552.5</v>
      </c>
      <c r="W830" s="111">
        <v>3552.5</v>
      </c>
      <c r="X830" s="16" t="b">
        <f t="shared" si="375"/>
        <v>1</v>
      </c>
    </row>
    <row r="831" spans="1:24" s="16" customFormat="1" ht="31.5" hidden="1">
      <c r="A831" s="31" t="s">
        <v>28</v>
      </c>
      <c r="B831" s="23" t="s">
        <v>301</v>
      </c>
      <c r="C831" s="23" t="s">
        <v>442</v>
      </c>
      <c r="D831" s="23" t="s">
        <v>29</v>
      </c>
      <c r="E831" s="25">
        <v>2600</v>
      </c>
      <c r="F831" s="25">
        <v>3552.5</v>
      </c>
      <c r="G831" s="25">
        <v>3552.5</v>
      </c>
      <c r="I831" s="32">
        <v>2600</v>
      </c>
      <c r="J831" s="32">
        <v>3552.5</v>
      </c>
      <c r="K831" s="32">
        <v>3552.5</v>
      </c>
      <c r="L831" s="30">
        <f t="shared" si="387"/>
        <v>0</v>
      </c>
      <c r="M831" s="30">
        <f t="shared" si="387"/>
        <v>0</v>
      </c>
      <c r="N831" s="30">
        <f t="shared" si="387"/>
        <v>0</v>
      </c>
      <c r="Q831" s="112" t="s">
        <v>28</v>
      </c>
      <c r="R831" s="110" t="s">
        <v>301</v>
      </c>
      <c r="S831" s="110" t="s">
        <v>442</v>
      </c>
      <c r="T831" s="110" t="s">
        <v>29</v>
      </c>
      <c r="U831" s="111">
        <v>2600</v>
      </c>
      <c r="V831" s="111">
        <v>3552.5</v>
      </c>
      <c r="W831" s="111">
        <v>3552.5</v>
      </c>
      <c r="X831" s="16" t="b">
        <f t="shared" si="375"/>
        <v>1</v>
      </c>
    </row>
    <row r="832" spans="1:24" s="16" customFormat="1" ht="47.25" hidden="1">
      <c r="A832" s="22" t="s">
        <v>551</v>
      </c>
      <c r="B832" s="23" t="s">
        <v>301</v>
      </c>
      <c r="C832" s="23" t="s">
        <v>552</v>
      </c>
      <c r="D832" s="24" t="s">
        <v>9</v>
      </c>
      <c r="E832" s="25">
        <f>E833</f>
        <v>10</v>
      </c>
      <c r="F832" s="25">
        <f t="shared" ref="F832:G833" si="394">F833</f>
        <v>10</v>
      </c>
      <c r="G832" s="25">
        <f t="shared" si="394"/>
        <v>10</v>
      </c>
      <c r="I832" s="32">
        <v>10</v>
      </c>
      <c r="J832" s="32">
        <v>10</v>
      </c>
      <c r="K832" s="32">
        <v>10</v>
      </c>
      <c r="L832" s="30">
        <f t="shared" si="387"/>
        <v>0</v>
      </c>
      <c r="M832" s="30">
        <f t="shared" si="387"/>
        <v>0</v>
      </c>
      <c r="N832" s="30">
        <f t="shared" si="387"/>
        <v>0</v>
      </c>
      <c r="Q832" s="109" t="s">
        <v>551</v>
      </c>
      <c r="R832" s="110" t="s">
        <v>301</v>
      </c>
      <c r="S832" s="110" t="s">
        <v>552</v>
      </c>
      <c r="T832" s="106" t="s">
        <v>9</v>
      </c>
      <c r="U832" s="111">
        <v>10</v>
      </c>
      <c r="V832" s="111">
        <v>10</v>
      </c>
      <c r="W832" s="111">
        <v>10</v>
      </c>
      <c r="X832" s="16" t="b">
        <f t="shared" si="375"/>
        <v>1</v>
      </c>
    </row>
    <row r="833" spans="1:24" s="16" customFormat="1" ht="47.25" hidden="1">
      <c r="A833" s="31" t="s">
        <v>553</v>
      </c>
      <c r="B833" s="23" t="s">
        <v>301</v>
      </c>
      <c r="C833" s="23" t="s">
        <v>554</v>
      </c>
      <c r="D833" s="24" t="s">
        <v>9</v>
      </c>
      <c r="E833" s="25">
        <f>E834</f>
        <v>10</v>
      </c>
      <c r="F833" s="25">
        <f t="shared" si="394"/>
        <v>10</v>
      </c>
      <c r="G833" s="25">
        <f t="shared" si="394"/>
        <v>10</v>
      </c>
      <c r="I833" s="32">
        <v>10</v>
      </c>
      <c r="J833" s="32">
        <v>10</v>
      </c>
      <c r="K833" s="32">
        <v>10</v>
      </c>
      <c r="L833" s="30">
        <f t="shared" si="387"/>
        <v>0</v>
      </c>
      <c r="M833" s="30">
        <f t="shared" si="387"/>
        <v>0</v>
      </c>
      <c r="N833" s="30">
        <f t="shared" si="387"/>
        <v>0</v>
      </c>
      <c r="Q833" s="112" t="s">
        <v>553</v>
      </c>
      <c r="R833" s="110" t="s">
        <v>301</v>
      </c>
      <c r="S833" s="110" t="s">
        <v>554</v>
      </c>
      <c r="T833" s="106" t="s">
        <v>9</v>
      </c>
      <c r="U833" s="111">
        <v>10</v>
      </c>
      <c r="V833" s="111">
        <v>10</v>
      </c>
      <c r="W833" s="111">
        <v>10</v>
      </c>
      <c r="X833" s="16" t="b">
        <f t="shared" si="375"/>
        <v>1</v>
      </c>
    </row>
    <row r="834" spans="1:24" s="16" customFormat="1" ht="31.5" hidden="1">
      <c r="A834" s="31" t="s">
        <v>28</v>
      </c>
      <c r="B834" s="23" t="s">
        <v>301</v>
      </c>
      <c r="C834" s="23" t="s">
        <v>554</v>
      </c>
      <c r="D834" s="23" t="s">
        <v>29</v>
      </c>
      <c r="E834" s="25">
        <v>10</v>
      </c>
      <c r="F834" s="25">
        <v>10</v>
      </c>
      <c r="G834" s="25">
        <v>10</v>
      </c>
      <c r="I834" s="32">
        <v>10</v>
      </c>
      <c r="J834" s="32">
        <v>10</v>
      </c>
      <c r="K834" s="32">
        <v>10</v>
      </c>
      <c r="L834" s="30">
        <f t="shared" si="387"/>
        <v>0</v>
      </c>
      <c r="M834" s="30">
        <f t="shared" si="387"/>
        <v>0</v>
      </c>
      <c r="N834" s="30">
        <f t="shared" si="387"/>
        <v>0</v>
      </c>
      <c r="Q834" s="112" t="s">
        <v>28</v>
      </c>
      <c r="R834" s="110" t="s">
        <v>301</v>
      </c>
      <c r="S834" s="110" t="s">
        <v>554</v>
      </c>
      <c r="T834" s="110" t="s">
        <v>29</v>
      </c>
      <c r="U834" s="111">
        <v>10</v>
      </c>
      <c r="V834" s="111">
        <v>10</v>
      </c>
      <c r="W834" s="111">
        <v>10</v>
      </c>
      <c r="X834" s="16" t="b">
        <f t="shared" si="375"/>
        <v>1</v>
      </c>
    </row>
    <row r="835" spans="1:24" s="16" customFormat="1" ht="94.5" hidden="1">
      <c r="A835" s="22" t="s">
        <v>310</v>
      </c>
      <c r="B835" s="23" t="s">
        <v>301</v>
      </c>
      <c r="C835" s="23" t="s">
        <v>311</v>
      </c>
      <c r="D835" s="24" t="s">
        <v>9</v>
      </c>
      <c r="E835" s="25">
        <f>E836</f>
        <v>4893.6000000000004</v>
      </c>
      <c r="F835" s="25">
        <f t="shared" ref="F835:G836" si="395">F836</f>
        <v>4744.3999999999996</v>
      </c>
      <c r="G835" s="25">
        <f t="shared" si="395"/>
        <v>4857.8999999999996</v>
      </c>
      <c r="I835" s="32">
        <v>4893.5708999999997</v>
      </c>
      <c r="J835" s="32">
        <v>4744.3467499999997</v>
      </c>
      <c r="K835" s="32">
        <v>4857.8557499999997</v>
      </c>
      <c r="L835" s="30">
        <f t="shared" si="387"/>
        <v>-2.9100000000653381E-2</v>
      </c>
      <c r="M835" s="30">
        <f t="shared" si="387"/>
        <v>-5.3249999999934516E-2</v>
      </c>
      <c r="N835" s="30">
        <f t="shared" si="387"/>
        <v>-4.4249999999919964E-2</v>
      </c>
      <c r="Q835" s="109" t="s">
        <v>310</v>
      </c>
      <c r="R835" s="110" t="s">
        <v>301</v>
      </c>
      <c r="S835" s="110" t="s">
        <v>311</v>
      </c>
      <c r="T835" s="106" t="s">
        <v>9</v>
      </c>
      <c r="U835" s="111">
        <v>4893.5708999999997</v>
      </c>
      <c r="V835" s="111">
        <v>4744.3467499999997</v>
      </c>
      <c r="W835" s="111">
        <v>4857.8557499999997</v>
      </c>
      <c r="X835" s="16" t="b">
        <f t="shared" si="375"/>
        <v>1</v>
      </c>
    </row>
    <row r="836" spans="1:24" s="16" customFormat="1" ht="94.5" hidden="1">
      <c r="A836" s="31" t="s">
        <v>312</v>
      </c>
      <c r="B836" s="23" t="s">
        <v>301</v>
      </c>
      <c r="C836" s="23" t="s">
        <v>443</v>
      </c>
      <c r="D836" s="24" t="s">
        <v>9</v>
      </c>
      <c r="E836" s="25">
        <f>E837</f>
        <v>4893.6000000000004</v>
      </c>
      <c r="F836" s="25">
        <f t="shared" si="395"/>
        <v>4744.3999999999996</v>
      </c>
      <c r="G836" s="25">
        <f t="shared" si="395"/>
        <v>4857.8999999999996</v>
      </c>
      <c r="I836" s="32">
        <v>4893.5708999999997</v>
      </c>
      <c r="J836" s="32">
        <v>4744.3467499999997</v>
      </c>
      <c r="K836" s="32">
        <v>4857.8557499999997</v>
      </c>
      <c r="L836" s="30">
        <f t="shared" si="387"/>
        <v>-2.9100000000653381E-2</v>
      </c>
      <c r="M836" s="30">
        <f t="shared" si="387"/>
        <v>-5.3249999999934516E-2</v>
      </c>
      <c r="N836" s="30">
        <f t="shared" si="387"/>
        <v>-4.4249999999919964E-2</v>
      </c>
      <c r="Q836" s="112" t="s">
        <v>312</v>
      </c>
      <c r="R836" s="110" t="s">
        <v>301</v>
      </c>
      <c r="S836" s="110" t="s">
        <v>443</v>
      </c>
      <c r="T836" s="106" t="s">
        <v>9</v>
      </c>
      <c r="U836" s="111">
        <v>4893.5708999999997</v>
      </c>
      <c r="V836" s="111">
        <v>4744.3467499999997</v>
      </c>
      <c r="W836" s="111">
        <v>4857.8557499999997</v>
      </c>
      <c r="X836" s="16" t="b">
        <f t="shared" si="375"/>
        <v>1</v>
      </c>
    </row>
    <row r="837" spans="1:24" s="16" customFormat="1" ht="31.5" hidden="1">
      <c r="A837" s="31" t="s">
        <v>28</v>
      </c>
      <c r="B837" s="23" t="s">
        <v>301</v>
      </c>
      <c r="C837" s="23" t="s">
        <v>443</v>
      </c>
      <c r="D837" s="23" t="s">
        <v>29</v>
      </c>
      <c r="E837" s="25">
        <v>4893.6000000000004</v>
      </c>
      <c r="F837" s="25">
        <v>4744.3999999999996</v>
      </c>
      <c r="G837" s="25">
        <v>4857.8999999999996</v>
      </c>
      <c r="I837" s="32">
        <v>4893.5708999999997</v>
      </c>
      <c r="J837" s="32">
        <v>4744.3467499999997</v>
      </c>
      <c r="K837" s="32">
        <v>4857.8557499999997</v>
      </c>
      <c r="L837" s="30">
        <f t="shared" si="387"/>
        <v>-2.9100000000653381E-2</v>
      </c>
      <c r="M837" s="30">
        <f t="shared" si="387"/>
        <v>-5.3249999999934516E-2</v>
      </c>
      <c r="N837" s="30">
        <f t="shared" si="387"/>
        <v>-4.4249999999919964E-2</v>
      </c>
      <c r="Q837" s="112" t="s">
        <v>28</v>
      </c>
      <c r="R837" s="110" t="s">
        <v>301</v>
      </c>
      <c r="S837" s="110" t="s">
        <v>443</v>
      </c>
      <c r="T837" s="110" t="s">
        <v>29</v>
      </c>
      <c r="U837" s="111">
        <v>4893.5708999999997</v>
      </c>
      <c r="V837" s="111">
        <v>4744.3467499999997</v>
      </c>
      <c r="W837" s="111">
        <v>4857.8557499999997</v>
      </c>
      <c r="X837" s="16" t="b">
        <f t="shared" si="375"/>
        <v>1</v>
      </c>
    </row>
    <row r="838" spans="1:24" s="16" customFormat="1" ht="15.75" hidden="1">
      <c r="A838" s="22" t="s">
        <v>192</v>
      </c>
      <c r="B838" s="23" t="s">
        <v>301</v>
      </c>
      <c r="C838" s="23" t="s">
        <v>193</v>
      </c>
      <c r="D838" s="24" t="s">
        <v>9</v>
      </c>
      <c r="E838" s="25">
        <f>E839+E844+E847+E850</f>
        <v>8147.5</v>
      </c>
      <c r="F838" s="25">
        <f t="shared" ref="F838" si="396">F839+F844+F847+F850</f>
        <v>12844.1</v>
      </c>
      <c r="G838" s="25">
        <f>G839+G844+G847+G850</f>
        <v>17059.8</v>
      </c>
      <c r="I838" s="32">
        <v>8147.4863699999996</v>
      </c>
      <c r="J838" s="32">
        <v>12844.126979999999</v>
      </c>
      <c r="K838" s="32">
        <v>17059.818309999999</v>
      </c>
      <c r="L838" s="30">
        <f t="shared" si="387"/>
        <v>-1.363000000037573E-2</v>
      </c>
      <c r="M838" s="30">
        <f t="shared" si="387"/>
        <v>2.6979999998729909E-2</v>
      </c>
      <c r="N838" s="30">
        <f t="shared" si="387"/>
        <v>1.8309999999473803E-2</v>
      </c>
      <c r="Q838" s="109" t="s">
        <v>192</v>
      </c>
      <c r="R838" s="110" t="s">
        <v>301</v>
      </c>
      <c r="S838" s="110" t="s">
        <v>193</v>
      </c>
      <c r="T838" s="106" t="s">
        <v>9</v>
      </c>
      <c r="U838" s="111">
        <v>8147.4863699999996</v>
      </c>
      <c r="V838" s="111">
        <v>12844.126979999999</v>
      </c>
      <c r="W838" s="111">
        <v>17059.818309999999</v>
      </c>
      <c r="X838" s="16" t="b">
        <f t="shared" si="375"/>
        <v>1</v>
      </c>
    </row>
    <row r="839" spans="1:24" s="16" customFormat="1" ht="47.25" hidden="1">
      <c r="A839" s="22" t="s">
        <v>313</v>
      </c>
      <c r="B839" s="23" t="s">
        <v>301</v>
      </c>
      <c r="C839" s="23" t="s">
        <v>314</v>
      </c>
      <c r="D839" s="24" t="s">
        <v>9</v>
      </c>
      <c r="E839" s="25">
        <f>E840+E842</f>
        <v>6322.2</v>
      </c>
      <c r="F839" s="25">
        <f t="shared" ref="F839" si="397">F840+F842</f>
        <v>6366.6</v>
      </c>
      <c r="G839" s="25">
        <f>G840+G842</f>
        <v>10569</v>
      </c>
      <c r="I839" s="32">
        <v>6322.1994800000002</v>
      </c>
      <c r="J839" s="32">
        <v>6366.5814499999997</v>
      </c>
      <c r="K839" s="32">
        <v>10568.947700000001</v>
      </c>
      <c r="L839" s="30">
        <f t="shared" si="387"/>
        <v>-5.1999999959662091E-4</v>
      </c>
      <c r="M839" s="30">
        <f t="shared" si="387"/>
        <v>-1.855000000068685E-2</v>
      </c>
      <c r="N839" s="30">
        <f t="shared" si="387"/>
        <v>-5.2299999999377178E-2</v>
      </c>
      <c r="Q839" s="109" t="s">
        <v>313</v>
      </c>
      <c r="R839" s="110" t="s">
        <v>301</v>
      </c>
      <c r="S839" s="110" t="s">
        <v>314</v>
      </c>
      <c r="T839" s="106" t="s">
        <v>9</v>
      </c>
      <c r="U839" s="111">
        <v>6322.1994800000002</v>
      </c>
      <c r="V839" s="111">
        <v>6366.5814499999997</v>
      </c>
      <c r="W839" s="111">
        <v>10568.947700000001</v>
      </c>
      <c r="X839" s="16" t="b">
        <f t="shared" si="375"/>
        <v>1</v>
      </c>
    </row>
    <row r="840" spans="1:24" s="16" customFormat="1" ht="94.5" hidden="1">
      <c r="A840" s="31" t="s">
        <v>523</v>
      </c>
      <c r="B840" s="23" t="s">
        <v>301</v>
      </c>
      <c r="C840" s="23" t="s">
        <v>524</v>
      </c>
      <c r="D840" s="24" t="s">
        <v>9</v>
      </c>
      <c r="E840" s="25">
        <f>E841</f>
        <v>700</v>
      </c>
      <c r="F840" s="25">
        <f t="shared" ref="F840:G840" si="398">F841</f>
        <v>0</v>
      </c>
      <c r="G840" s="25">
        <f t="shared" si="398"/>
        <v>4200</v>
      </c>
      <c r="H840" s="16" t="s">
        <v>555</v>
      </c>
      <c r="I840" s="32">
        <v>700</v>
      </c>
      <c r="J840" s="32">
        <v>0</v>
      </c>
      <c r="K840" s="32">
        <v>4200</v>
      </c>
      <c r="L840" s="30">
        <f t="shared" si="387"/>
        <v>0</v>
      </c>
      <c r="M840" s="30">
        <f t="shared" si="387"/>
        <v>0</v>
      </c>
      <c r="N840" s="30">
        <f t="shared" si="387"/>
        <v>0</v>
      </c>
      <c r="Q840" s="112" t="s">
        <v>523</v>
      </c>
      <c r="R840" s="110" t="s">
        <v>301</v>
      </c>
      <c r="S840" s="110" t="s">
        <v>524</v>
      </c>
      <c r="T840" s="106" t="s">
        <v>9</v>
      </c>
      <c r="U840" s="111">
        <v>700</v>
      </c>
      <c r="V840" s="111" t="s">
        <v>9</v>
      </c>
      <c r="W840" s="111">
        <v>4200</v>
      </c>
      <c r="X840" s="16" t="b">
        <f t="shared" si="375"/>
        <v>1</v>
      </c>
    </row>
    <row r="841" spans="1:24" s="16" customFormat="1" ht="31.5" hidden="1">
      <c r="A841" s="31" t="s">
        <v>28</v>
      </c>
      <c r="B841" s="23" t="s">
        <v>301</v>
      </c>
      <c r="C841" s="23" t="s">
        <v>524</v>
      </c>
      <c r="D841" s="23" t="s">
        <v>29</v>
      </c>
      <c r="E841" s="25">
        <v>700</v>
      </c>
      <c r="F841" s="25">
        <v>0</v>
      </c>
      <c r="G841" s="25">
        <v>4200</v>
      </c>
      <c r="H841" s="16" t="s">
        <v>555</v>
      </c>
      <c r="I841" s="32">
        <v>700</v>
      </c>
      <c r="J841" s="32">
        <v>0</v>
      </c>
      <c r="K841" s="32">
        <v>4200</v>
      </c>
      <c r="L841" s="30">
        <f t="shared" si="387"/>
        <v>0</v>
      </c>
      <c r="M841" s="30">
        <f t="shared" si="387"/>
        <v>0</v>
      </c>
      <c r="N841" s="30">
        <f t="shared" si="387"/>
        <v>0</v>
      </c>
      <c r="Q841" s="112" t="s">
        <v>28</v>
      </c>
      <c r="R841" s="110" t="s">
        <v>301</v>
      </c>
      <c r="S841" s="110" t="s">
        <v>524</v>
      </c>
      <c r="T841" s="110" t="s">
        <v>29</v>
      </c>
      <c r="U841" s="111">
        <v>700</v>
      </c>
      <c r="V841" s="111" t="s">
        <v>9</v>
      </c>
      <c r="W841" s="111">
        <v>4200</v>
      </c>
      <c r="X841" s="16" t="b">
        <f t="shared" si="375"/>
        <v>1</v>
      </c>
    </row>
    <row r="842" spans="1:24" s="16" customFormat="1" ht="47.25" hidden="1">
      <c r="A842" s="31" t="s">
        <v>315</v>
      </c>
      <c r="B842" s="23" t="s">
        <v>301</v>
      </c>
      <c r="C842" s="23" t="s">
        <v>444</v>
      </c>
      <c r="D842" s="24" t="s">
        <v>9</v>
      </c>
      <c r="E842" s="25">
        <f>E843</f>
        <v>5622.2</v>
      </c>
      <c r="F842" s="25">
        <f t="shared" ref="F842:G842" si="399">F843</f>
        <v>6366.6</v>
      </c>
      <c r="G842" s="25">
        <f t="shared" si="399"/>
        <v>6369</v>
      </c>
      <c r="I842" s="32">
        <v>5622.1994800000002</v>
      </c>
      <c r="J842" s="32">
        <v>6366.5814499999997</v>
      </c>
      <c r="K842" s="32">
        <v>6368.9476999999997</v>
      </c>
      <c r="L842" s="30">
        <f t="shared" si="387"/>
        <v>-5.1999999959662091E-4</v>
      </c>
      <c r="M842" s="30">
        <f t="shared" si="387"/>
        <v>-1.855000000068685E-2</v>
      </c>
      <c r="N842" s="30">
        <f t="shared" si="387"/>
        <v>-5.2300000000286673E-2</v>
      </c>
      <c r="Q842" s="112" t="s">
        <v>315</v>
      </c>
      <c r="R842" s="110" t="s">
        <v>301</v>
      </c>
      <c r="S842" s="110" t="s">
        <v>444</v>
      </c>
      <c r="T842" s="106" t="s">
        <v>9</v>
      </c>
      <c r="U842" s="111">
        <v>5622.1994800000002</v>
      </c>
      <c r="V842" s="111">
        <v>6366.5814499999997</v>
      </c>
      <c r="W842" s="111">
        <v>6368.9476999999997</v>
      </c>
      <c r="X842" s="16" t="b">
        <f t="shared" ref="X842:X902" si="400">Q842=A842</f>
        <v>1</v>
      </c>
    </row>
    <row r="843" spans="1:24" s="16" customFormat="1" ht="31.5" hidden="1">
      <c r="A843" s="31" t="s">
        <v>28</v>
      </c>
      <c r="B843" s="23" t="s">
        <v>301</v>
      </c>
      <c r="C843" s="23" t="s">
        <v>444</v>
      </c>
      <c r="D843" s="23" t="s">
        <v>29</v>
      </c>
      <c r="E843" s="25">
        <v>5622.2</v>
      </c>
      <c r="F843" s="25">
        <v>6366.6</v>
      </c>
      <c r="G843" s="25">
        <v>6369</v>
      </c>
      <c r="I843" s="32">
        <v>5622.1994800000002</v>
      </c>
      <c r="J843" s="32">
        <v>6366.5814499999997</v>
      </c>
      <c r="K843" s="32">
        <v>6368.9476999999997</v>
      </c>
      <c r="L843" s="30">
        <f t="shared" si="387"/>
        <v>-5.1999999959662091E-4</v>
      </c>
      <c r="M843" s="30">
        <f t="shared" si="387"/>
        <v>-1.855000000068685E-2</v>
      </c>
      <c r="N843" s="30">
        <f t="shared" si="387"/>
        <v>-5.2300000000286673E-2</v>
      </c>
      <c r="Q843" s="112" t="s">
        <v>28</v>
      </c>
      <c r="R843" s="110" t="s">
        <v>301</v>
      </c>
      <c r="S843" s="110" t="s">
        <v>444</v>
      </c>
      <c r="T843" s="110" t="s">
        <v>29</v>
      </c>
      <c r="U843" s="111">
        <v>5622.1994800000002</v>
      </c>
      <c r="V843" s="111">
        <v>6366.5814499999997</v>
      </c>
      <c r="W843" s="111">
        <v>6368.9476999999997</v>
      </c>
      <c r="X843" s="16" t="b">
        <f t="shared" si="400"/>
        <v>1</v>
      </c>
    </row>
    <row r="844" spans="1:24" s="16" customFormat="1" ht="31.5" hidden="1">
      <c r="A844" s="22" t="s">
        <v>194</v>
      </c>
      <c r="B844" s="23" t="s">
        <v>301</v>
      </c>
      <c r="C844" s="23" t="s">
        <v>195</v>
      </c>
      <c r="D844" s="24" t="s">
        <v>9</v>
      </c>
      <c r="E844" s="25">
        <f>E845</f>
        <v>0</v>
      </c>
      <c r="F844" s="25">
        <f t="shared" ref="F844:G845" si="401">F845</f>
        <v>4000</v>
      </c>
      <c r="G844" s="25">
        <f t="shared" si="401"/>
        <v>4000</v>
      </c>
      <c r="I844" s="32">
        <v>0</v>
      </c>
      <c r="J844" s="32">
        <v>4000</v>
      </c>
      <c r="K844" s="32">
        <v>4000</v>
      </c>
      <c r="L844" s="30">
        <f t="shared" si="387"/>
        <v>0</v>
      </c>
      <c r="M844" s="30">
        <f t="shared" si="387"/>
        <v>0</v>
      </c>
      <c r="N844" s="30">
        <f t="shared" si="387"/>
        <v>0</v>
      </c>
      <c r="Q844" s="109" t="s">
        <v>194</v>
      </c>
      <c r="R844" s="110" t="s">
        <v>301</v>
      </c>
      <c r="S844" s="110" t="s">
        <v>195</v>
      </c>
      <c r="T844" s="106" t="s">
        <v>9</v>
      </c>
      <c r="U844" s="111" t="s">
        <v>9</v>
      </c>
      <c r="V844" s="111">
        <v>4000</v>
      </c>
      <c r="W844" s="111">
        <v>4000</v>
      </c>
      <c r="X844" s="16" t="b">
        <f t="shared" si="400"/>
        <v>1</v>
      </c>
    </row>
    <row r="845" spans="1:24" s="16" customFormat="1" ht="31.5" hidden="1">
      <c r="A845" s="31" t="s">
        <v>196</v>
      </c>
      <c r="B845" s="23" t="s">
        <v>301</v>
      </c>
      <c r="C845" s="23" t="s">
        <v>402</v>
      </c>
      <c r="D845" s="24" t="s">
        <v>9</v>
      </c>
      <c r="E845" s="25">
        <f>E846</f>
        <v>0</v>
      </c>
      <c r="F845" s="25">
        <f t="shared" si="401"/>
        <v>4000</v>
      </c>
      <c r="G845" s="25">
        <f t="shared" si="401"/>
        <v>4000</v>
      </c>
      <c r="I845" s="32">
        <v>0</v>
      </c>
      <c r="J845" s="32">
        <v>4000</v>
      </c>
      <c r="K845" s="32">
        <v>4000</v>
      </c>
      <c r="L845" s="30">
        <f t="shared" si="387"/>
        <v>0</v>
      </c>
      <c r="M845" s="30">
        <f t="shared" si="387"/>
        <v>0</v>
      </c>
      <c r="N845" s="30">
        <f t="shared" si="387"/>
        <v>0</v>
      </c>
      <c r="Q845" s="112" t="s">
        <v>196</v>
      </c>
      <c r="R845" s="110" t="s">
        <v>301</v>
      </c>
      <c r="S845" s="110" t="s">
        <v>402</v>
      </c>
      <c r="T845" s="106" t="s">
        <v>9</v>
      </c>
      <c r="U845" s="111" t="s">
        <v>9</v>
      </c>
      <c r="V845" s="111">
        <v>4000</v>
      </c>
      <c r="W845" s="111">
        <v>4000</v>
      </c>
      <c r="X845" s="16" t="b">
        <f t="shared" si="400"/>
        <v>1</v>
      </c>
    </row>
    <row r="846" spans="1:24" s="16" customFormat="1" ht="31.5" hidden="1">
      <c r="A846" s="31" t="s">
        <v>119</v>
      </c>
      <c r="B846" s="23" t="s">
        <v>301</v>
      </c>
      <c r="C846" s="23" t="s">
        <v>402</v>
      </c>
      <c r="D846" s="23" t="s">
        <v>120</v>
      </c>
      <c r="E846" s="25">
        <v>0</v>
      </c>
      <c r="F846" s="25">
        <v>4000</v>
      </c>
      <c r="G846" s="25">
        <v>4000</v>
      </c>
      <c r="I846" s="32">
        <v>0</v>
      </c>
      <c r="J846" s="32">
        <v>4000</v>
      </c>
      <c r="K846" s="32">
        <v>4000</v>
      </c>
      <c r="L846" s="30">
        <f t="shared" si="387"/>
        <v>0</v>
      </c>
      <c r="M846" s="30">
        <f t="shared" si="387"/>
        <v>0</v>
      </c>
      <c r="N846" s="30">
        <f t="shared" si="387"/>
        <v>0</v>
      </c>
      <c r="Q846" s="112" t="s">
        <v>119</v>
      </c>
      <c r="R846" s="110" t="s">
        <v>301</v>
      </c>
      <c r="S846" s="110" t="s">
        <v>402</v>
      </c>
      <c r="T846" s="110" t="s">
        <v>120</v>
      </c>
      <c r="U846" s="111" t="s">
        <v>9</v>
      </c>
      <c r="V846" s="111">
        <v>4000</v>
      </c>
      <c r="W846" s="111">
        <v>4000</v>
      </c>
      <c r="X846" s="16" t="b">
        <f t="shared" si="400"/>
        <v>1</v>
      </c>
    </row>
    <row r="847" spans="1:24" s="16" customFormat="1" ht="47.25" hidden="1">
      <c r="A847" s="22" t="s">
        <v>316</v>
      </c>
      <c r="B847" s="23" t="s">
        <v>301</v>
      </c>
      <c r="C847" s="23" t="s">
        <v>317</v>
      </c>
      <c r="D847" s="24" t="s">
        <v>9</v>
      </c>
      <c r="E847" s="25">
        <f>E848</f>
        <v>1201.3</v>
      </c>
      <c r="F847" s="25">
        <f t="shared" ref="F847:G848" si="402">F848</f>
        <v>1835</v>
      </c>
      <c r="G847" s="25">
        <f t="shared" si="402"/>
        <v>1848.3</v>
      </c>
      <c r="I847" s="32">
        <v>1201.29089</v>
      </c>
      <c r="J847" s="32">
        <v>1835.0155299999999</v>
      </c>
      <c r="K847" s="32">
        <v>1848.34061</v>
      </c>
      <c r="L847" s="30">
        <f t="shared" si="387"/>
        <v>-9.1099999999642023E-3</v>
      </c>
      <c r="M847" s="30">
        <f t="shared" si="387"/>
        <v>1.5529999999898791E-2</v>
      </c>
      <c r="N847" s="30">
        <f t="shared" si="387"/>
        <v>4.0610000000015134E-2</v>
      </c>
      <c r="Q847" s="109" t="s">
        <v>316</v>
      </c>
      <c r="R847" s="110" t="s">
        <v>301</v>
      </c>
      <c r="S847" s="110" t="s">
        <v>317</v>
      </c>
      <c r="T847" s="106" t="s">
        <v>9</v>
      </c>
      <c r="U847" s="111">
        <v>1201.29089</v>
      </c>
      <c r="V847" s="111">
        <v>1835.0155299999999</v>
      </c>
      <c r="W847" s="111">
        <v>1848.34061</v>
      </c>
      <c r="X847" s="16" t="b">
        <f t="shared" si="400"/>
        <v>1</v>
      </c>
    </row>
    <row r="848" spans="1:24" s="16" customFormat="1" ht="31.5" hidden="1">
      <c r="A848" s="31" t="s">
        <v>318</v>
      </c>
      <c r="B848" s="23" t="s">
        <v>301</v>
      </c>
      <c r="C848" s="23" t="s">
        <v>445</v>
      </c>
      <c r="D848" s="24" t="s">
        <v>9</v>
      </c>
      <c r="E848" s="25">
        <f>E849</f>
        <v>1201.3</v>
      </c>
      <c r="F848" s="25">
        <f t="shared" si="402"/>
        <v>1835</v>
      </c>
      <c r="G848" s="25">
        <f t="shared" si="402"/>
        <v>1848.3</v>
      </c>
      <c r="I848" s="32">
        <v>1201.29089</v>
      </c>
      <c r="J848" s="32">
        <v>1835.0155299999999</v>
      </c>
      <c r="K848" s="32">
        <v>1848.34061</v>
      </c>
      <c r="L848" s="30">
        <f t="shared" si="387"/>
        <v>-9.1099999999642023E-3</v>
      </c>
      <c r="M848" s="30">
        <f t="shared" si="387"/>
        <v>1.5529999999898791E-2</v>
      </c>
      <c r="N848" s="30">
        <f t="shared" si="387"/>
        <v>4.0610000000015134E-2</v>
      </c>
      <c r="Q848" s="112" t="s">
        <v>318</v>
      </c>
      <c r="R848" s="110" t="s">
        <v>301</v>
      </c>
      <c r="S848" s="110" t="s">
        <v>445</v>
      </c>
      <c r="T848" s="106" t="s">
        <v>9</v>
      </c>
      <c r="U848" s="111">
        <v>1201.29089</v>
      </c>
      <c r="V848" s="111">
        <v>1835.0155299999999</v>
      </c>
      <c r="W848" s="111">
        <v>1848.34061</v>
      </c>
      <c r="X848" s="16" t="b">
        <f t="shared" si="400"/>
        <v>1</v>
      </c>
    </row>
    <row r="849" spans="1:24" s="16" customFormat="1" ht="31.5" hidden="1">
      <c r="A849" s="31" t="s">
        <v>28</v>
      </c>
      <c r="B849" s="23" t="s">
        <v>301</v>
      </c>
      <c r="C849" s="23" t="s">
        <v>445</v>
      </c>
      <c r="D849" s="23" t="s">
        <v>29</v>
      </c>
      <c r="E849" s="25">
        <v>1201.3</v>
      </c>
      <c r="F849" s="25">
        <v>1835</v>
      </c>
      <c r="G849" s="25">
        <v>1848.3</v>
      </c>
      <c r="I849" s="32">
        <v>1201.29089</v>
      </c>
      <c r="J849" s="32">
        <v>1835.0155299999999</v>
      </c>
      <c r="K849" s="32">
        <v>1848.34061</v>
      </c>
      <c r="L849" s="30">
        <f t="shared" si="387"/>
        <v>-9.1099999999642023E-3</v>
      </c>
      <c r="M849" s="30">
        <f t="shared" si="387"/>
        <v>1.5529999999898791E-2</v>
      </c>
      <c r="N849" s="30">
        <f t="shared" si="387"/>
        <v>4.0610000000015134E-2</v>
      </c>
      <c r="Q849" s="112" t="s">
        <v>28</v>
      </c>
      <c r="R849" s="110" t="s">
        <v>301</v>
      </c>
      <c r="S849" s="110" t="s">
        <v>445</v>
      </c>
      <c r="T849" s="110" t="s">
        <v>29</v>
      </c>
      <c r="U849" s="111">
        <v>1201.29089</v>
      </c>
      <c r="V849" s="111">
        <v>1835.0155299999999</v>
      </c>
      <c r="W849" s="111">
        <v>1848.34061</v>
      </c>
      <c r="X849" s="16" t="b">
        <f t="shared" si="400"/>
        <v>1</v>
      </c>
    </row>
    <row r="850" spans="1:24" s="16" customFormat="1" ht="47.25" hidden="1">
      <c r="A850" s="22" t="s">
        <v>319</v>
      </c>
      <c r="B850" s="23" t="s">
        <v>301</v>
      </c>
      <c r="C850" s="23" t="s">
        <v>320</v>
      </c>
      <c r="D850" s="24" t="s">
        <v>9</v>
      </c>
      <c r="E850" s="25">
        <f>E851</f>
        <v>624</v>
      </c>
      <c r="F850" s="25">
        <f t="shared" ref="F850:G851" si="403">F851</f>
        <v>642.5</v>
      </c>
      <c r="G850" s="25">
        <f t="shared" si="403"/>
        <v>642.5</v>
      </c>
      <c r="I850" s="32">
        <v>623.99599999999998</v>
      </c>
      <c r="J850" s="32">
        <v>642.53</v>
      </c>
      <c r="K850" s="32">
        <v>642.53</v>
      </c>
      <c r="L850" s="30">
        <f t="shared" si="387"/>
        <v>-4.0000000000190994E-3</v>
      </c>
      <c r="M850" s="30">
        <f t="shared" si="387"/>
        <v>2.9999999999972715E-2</v>
      </c>
      <c r="N850" s="30">
        <f t="shared" si="387"/>
        <v>2.9999999999972715E-2</v>
      </c>
      <c r="Q850" s="109" t="s">
        <v>319</v>
      </c>
      <c r="R850" s="110" t="s">
        <v>301</v>
      </c>
      <c r="S850" s="110" t="s">
        <v>320</v>
      </c>
      <c r="T850" s="106" t="s">
        <v>9</v>
      </c>
      <c r="U850" s="111">
        <v>623.99599999999998</v>
      </c>
      <c r="V850" s="111">
        <v>642.53</v>
      </c>
      <c r="W850" s="111">
        <v>642.53</v>
      </c>
      <c r="X850" s="16" t="b">
        <f t="shared" si="400"/>
        <v>1</v>
      </c>
    </row>
    <row r="851" spans="1:24" s="16" customFormat="1" ht="31.5" hidden="1">
      <c r="A851" s="31" t="s">
        <v>321</v>
      </c>
      <c r="B851" s="23" t="s">
        <v>301</v>
      </c>
      <c r="C851" s="23" t="s">
        <v>446</v>
      </c>
      <c r="D851" s="24" t="s">
        <v>9</v>
      </c>
      <c r="E851" s="25">
        <f>E852</f>
        <v>624</v>
      </c>
      <c r="F851" s="25">
        <f t="shared" si="403"/>
        <v>642.5</v>
      </c>
      <c r="G851" s="25">
        <f t="shared" si="403"/>
        <v>642.5</v>
      </c>
      <c r="I851" s="32">
        <v>623.99599999999998</v>
      </c>
      <c r="J851" s="32">
        <v>642.53</v>
      </c>
      <c r="K851" s="32">
        <v>642.53</v>
      </c>
      <c r="L851" s="30">
        <f t="shared" si="387"/>
        <v>-4.0000000000190994E-3</v>
      </c>
      <c r="M851" s="30">
        <f t="shared" si="387"/>
        <v>2.9999999999972715E-2</v>
      </c>
      <c r="N851" s="30">
        <f t="shared" si="387"/>
        <v>2.9999999999972715E-2</v>
      </c>
      <c r="Q851" s="112" t="s">
        <v>321</v>
      </c>
      <c r="R851" s="110" t="s">
        <v>301</v>
      </c>
      <c r="S851" s="110" t="s">
        <v>446</v>
      </c>
      <c r="T851" s="106" t="s">
        <v>9</v>
      </c>
      <c r="U851" s="111">
        <v>623.99599999999998</v>
      </c>
      <c r="V851" s="111">
        <v>642.53</v>
      </c>
      <c r="W851" s="111">
        <v>642.53</v>
      </c>
      <c r="X851" s="16" t="b">
        <f t="shared" si="400"/>
        <v>1</v>
      </c>
    </row>
    <row r="852" spans="1:24" s="16" customFormat="1" ht="31.5" hidden="1">
      <c r="A852" s="31" t="s">
        <v>28</v>
      </c>
      <c r="B852" s="23" t="s">
        <v>301</v>
      </c>
      <c r="C852" s="23" t="s">
        <v>446</v>
      </c>
      <c r="D852" s="23" t="s">
        <v>29</v>
      </c>
      <c r="E852" s="25">
        <v>624</v>
      </c>
      <c r="F852" s="25">
        <v>642.5</v>
      </c>
      <c r="G852" s="25">
        <v>642.5</v>
      </c>
      <c r="I852" s="32">
        <v>623.99599999999998</v>
      </c>
      <c r="J852" s="32">
        <v>642.53</v>
      </c>
      <c r="K852" s="32">
        <v>642.53</v>
      </c>
      <c r="L852" s="30">
        <f t="shared" si="387"/>
        <v>-4.0000000000190994E-3</v>
      </c>
      <c r="M852" s="30">
        <f t="shared" si="387"/>
        <v>2.9999999999972715E-2</v>
      </c>
      <c r="N852" s="30">
        <f t="shared" si="387"/>
        <v>2.9999999999972715E-2</v>
      </c>
      <c r="Q852" s="112" t="s">
        <v>28</v>
      </c>
      <c r="R852" s="110" t="s">
        <v>301</v>
      </c>
      <c r="S852" s="110" t="s">
        <v>446</v>
      </c>
      <c r="T852" s="110" t="s">
        <v>29</v>
      </c>
      <c r="U852" s="111">
        <v>623.99599999999998</v>
      </c>
      <c r="V852" s="111">
        <v>642.53</v>
      </c>
      <c r="W852" s="111">
        <v>642.53</v>
      </c>
      <c r="X852" s="16" t="b">
        <f t="shared" si="400"/>
        <v>1</v>
      </c>
    </row>
    <row r="853" spans="1:24" s="16" customFormat="1" ht="31.5" hidden="1">
      <c r="A853" s="22" t="s">
        <v>74</v>
      </c>
      <c r="B853" s="23" t="s">
        <v>301</v>
      </c>
      <c r="C853" s="23" t="s">
        <v>322</v>
      </c>
      <c r="D853" s="24" t="s">
        <v>9</v>
      </c>
      <c r="E853" s="25">
        <f>E854+E859+E863</f>
        <v>93842.9</v>
      </c>
      <c r="F853" s="25">
        <f t="shared" ref="F853:G853" si="404">F854+F859+F863</f>
        <v>94031.2</v>
      </c>
      <c r="G853" s="25">
        <f t="shared" si="404"/>
        <v>94031.2</v>
      </c>
      <c r="I853" s="32">
        <v>93842.987640000007</v>
      </c>
      <c r="J853" s="32">
        <v>94031.194789999994</v>
      </c>
      <c r="K853" s="32">
        <v>94031.194789999994</v>
      </c>
      <c r="L853" s="30">
        <f t="shared" si="387"/>
        <v>8.7640000012470409E-2</v>
      </c>
      <c r="M853" s="30">
        <f t="shared" si="387"/>
        <v>-5.2100000029895455E-3</v>
      </c>
      <c r="N853" s="30">
        <f t="shared" si="387"/>
        <v>-5.2100000029895455E-3</v>
      </c>
      <c r="Q853" s="109" t="s">
        <v>74</v>
      </c>
      <c r="R853" s="110" t="s">
        <v>301</v>
      </c>
      <c r="S853" s="110" t="s">
        <v>322</v>
      </c>
      <c r="T853" s="106" t="s">
        <v>9</v>
      </c>
      <c r="U853" s="111">
        <v>93842.987640000007</v>
      </c>
      <c r="V853" s="111">
        <v>94031.194789999994</v>
      </c>
      <c r="W853" s="111">
        <v>94031.194789999994</v>
      </c>
      <c r="X853" s="16" t="b">
        <f t="shared" si="400"/>
        <v>1</v>
      </c>
    </row>
    <row r="854" spans="1:24" s="16" customFormat="1" ht="47.25" hidden="1">
      <c r="A854" s="22" t="s">
        <v>55</v>
      </c>
      <c r="B854" s="23" t="s">
        <v>301</v>
      </c>
      <c r="C854" s="23" t="s">
        <v>323</v>
      </c>
      <c r="D854" s="24" t="s">
        <v>9</v>
      </c>
      <c r="E854" s="25">
        <f>E855</f>
        <v>47680</v>
      </c>
      <c r="F854" s="25">
        <f t="shared" ref="F854:G854" si="405">F855</f>
        <v>47849.7</v>
      </c>
      <c r="G854" s="25">
        <f t="shared" si="405"/>
        <v>47849.7</v>
      </c>
      <c r="I854" s="32">
        <v>47680.0481</v>
      </c>
      <c r="J854" s="32">
        <v>47849.736360000003</v>
      </c>
      <c r="K854" s="32">
        <v>47849.736360000003</v>
      </c>
      <c r="L854" s="30">
        <f t="shared" si="387"/>
        <v>4.8099999999976717E-2</v>
      </c>
      <c r="M854" s="30">
        <f t="shared" si="387"/>
        <v>3.6360000005515758E-2</v>
      </c>
      <c r="N854" s="30">
        <f t="shared" si="387"/>
        <v>3.6360000005515758E-2</v>
      </c>
      <c r="Q854" s="109" t="s">
        <v>55</v>
      </c>
      <c r="R854" s="110" t="s">
        <v>301</v>
      </c>
      <c r="S854" s="110" t="s">
        <v>323</v>
      </c>
      <c r="T854" s="106" t="s">
        <v>9</v>
      </c>
      <c r="U854" s="111">
        <v>47680.0481</v>
      </c>
      <c r="V854" s="111">
        <v>47849.736360000003</v>
      </c>
      <c r="W854" s="111">
        <v>47849.736360000003</v>
      </c>
      <c r="X854" s="16" t="b">
        <f t="shared" si="400"/>
        <v>1</v>
      </c>
    </row>
    <row r="855" spans="1:24" s="16" customFormat="1" ht="31.5" hidden="1">
      <c r="A855" s="31" t="s">
        <v>57</v>
      </c>
      <c r="B855" s="23" t="s">
        <v>301</v>
      </c>
      <c r="C855" s="23" t="s">
        <v>447</v>
      </c>
      <c r="D855" s="24" t="s">
        <v>9</v>
      </c>
      <c r="E855" s="25">
        <f>E856+E857+E858</f>
        <v>47680</v>
      </c>
      <c r="F855" s="25">
        <f t="shared" ref="F855:G855" si="406">F856+F857+F858</f>
        <v>47849.7</v>
      </c>
      <c r="G855" s="25">
        <f t="shared" si="406"/>
        <v>47849.7</v>
      </c>
      <c r="I855" s="32">
        <v>47680.0481</v>
      </c>
      <c r="J855" s="32">
        <v>47849.736360000003</v>
      </c>
      <c r="K855" s="32">
        <v>47849.736360000003</v>
      </c>
      <c r="L855" s="30">
        <f t="shared" si="387"/>
        <v>4.8099999999976717E-2</v>
      </c>
      <c r="M855" s="30">
        <f t="shared" si="387"/>
        <v>3.6360000005515758E-2</v>
      </c>
      <c r="N855" s="30">
        <f t="shared" si="387"/>
        <v>3.6360000005515758E-2</v>
      </c>
      <c r="Q855" s="112" t="s">
        <v>57</v>
      </c>
      <c r="R855" s="110" t="s">
        <v>301</v>
      </c>
      <c r="S855" s="110" t="s">
        <v>447</v>
      </c>
      <c r="T855" s="106" t="s">
        <v>9</v>
      </c>
      <c r="U855" s="111">
        <v>47680.0481</v>
      </c>
      <c r="V855" s="111">
        <v>47849.736360000003</v>
      </c>
      <c r="W855" s="111">
        <v>47849.736360000003</v>
      </c>
      <c r="X855" s="16" t="b">
        <f t="shared" si="400"/>
        <v>1</v>
      </c>
    </row>
    <row r="856" spans="1:24" s="16" customFormat="1" ht="78.75" hidden="1">
      <c r="A856" s="31" t="s">
        <v>26</v>
      </c>
      <c r="B856" s="23" t="s">
        <v>301</v>
      </c>
      <c r="C856" s="23" t="s">
        <v>447</v>
      </c>
      <c r="D856" s="23" t="s">
        <v>27</v>
      </c>
      <c r="E856" s="25">
        <v>45662.5</v>
      </c>
      <c r="F856" s="25">
        <v>45832.2</v>
      </c>
      <c r="G856" s="25">
        <v>45832.2</v>
      </c>
      <c r="I856" s="32">
        <v>45662.512750000002</v>
      </c>
      <c r="J856" s="32">
        <v>45832.201000000001</v>
      </c>
      <c r="K856" s="32">
        <v>45832.201000000001</v>
      </c>
      <c r="L856" s="30">
        <f t="shared" si="387"/>
        <v>1.2750000001688022E-2</v>
      </c>
      <c r="M856" s="30">
        <f t="shared" si="387"/>
        <v>1.0000000038417056E-3</v>
      </c>
      <c r="N856" s="30">
        <f t="shared" si="387"/>
        <v>1.0000000038417056E-3</v>
      </c>
      <c r="Q856" s="112" t="s">
        <v>26</v>
      </c>
      <c r="R856" s="110" t="s">
        <v>301</v>
      </c>
      <c r="S856" s="110" t="s">
        <v>447</v>
      </c>
      <c r="T856" s="110" t="s">
        <v>27</v>
      </c>
      <c r="U856" s="111">
        <v>45662.512750000002</v>
      </c>
      <c r="V856" s="111">
        <v>45832.201000000001</v>
      </c>
      <c r="W856" s="111">
        <v>45832.201000000001</v>
      </c>
      <c r="X856" s="16" t="b">
        <f t="shared" si="400"/>
        <v>1</v>
      </c>
    </row>
    <row r="857" spans="1:24" s="16" customFormat="1" ht="31.5" hidden="1">
      <c r="A857" s="31" t="s">
        <v>28</v>
      </c>
      <c r="B857" s="23" t="s">
        <v>301</v>
      </c>
      <c r="C857" s="23" t="s">
        <v>447</v>
      </c>
      <c r="D857" s="23" t="s">
        <v>29</v>
      </c>
      <c r="E857" s="25">
        <v>1867.7</v>
      </c>
      <c r="F857" s="25">
        <v>1867.7</v>
      </c>
      <c r="G857" s="25">
        <v>1867.7</v>
      </c>
      <c r="I857" s="32">
        <v>1867.72335</v>
      </c>
      <c r="J857" s="32">
        <v>1867.72336</v>
      </c>
      <c r="K857" s="32">
        <v>1867.72336</v>
      </c>
      <c r="L857" s="30">
        <f t="shared" si="387"/>
        <v>2.3349999999936699E-2</v>
      </c>
      <c r="M857" s="30">
        <f t="shared" si="387"/>
        <v>2.3359999999911452E-2</v>
      </c>
      <c r="N857" s="30">
        <f t="shared" si="387"/>
        <v>2.3359999999911452E-2</v>
      </c>
      <c r="Q857" s="112" t="s">
        <v>28</v>
      </c>
      <c r="R857" s="110" t="s">
        <v>301</v>
      </c>
      <c r="S857" s="110" t="s">
        <v>447</v>
      </c>
      <c r="T857" s="110" t="s">
        <v>29</v>
      </c>
      <c r="U857" s="111">
        <v>1867.72335</v>
      </c>
      <c r="V857" s="111">
        <v>1867.72336</v>
      </c>
      <c r="W857" s="111">
        <v>1867.72336</v>
      </c>
      <c r="X857" s="16" t="b">
        <f t="shared" si="400"/>
        <v>1</v>
      </c>
    </row>
    <row r="858" spans="1:24" s="16" customFormat="1" ht="22.5" hidden="1">
      <c r="A858" s="31" t="s">
        <v>32</v>
      </c>
      <c r="B858" s="23" t="s">
        <v>301</v>
      </c>
      <c r="C858" s="23" t="s">
        <v>447</v>
      </c>
      <c r="D858" s="23" t="s">
        <v>33</v>
      </c>
      <c r="E858" s="25">
        <v>149.80000000000001</v>
      </c>
      <c r="F858" s="25">
        <v>149.80000000000001</v>
      </c>
      <c r="G858" s="25">
        <v>149.80000000000001</v>
      </c>
      <c r="I858" s="32">
        <v>149.81200000000001</v>
      </c>
      <c r="J858" s="32">
        <v>149.81200000000001</v>
      </c>
      <c r="K858" s="32">
        <v>149.81200000000001</v>
      </c>
      <c r="L858" s="30">
        <f t="shared" si="387"/>
        <v>1.2000000000000455E-2</v>
      </c>
      <c r="M858" s="30">
        <f t="shared" si="387"/>
        <v>1.2000000000000455E-2</v>
      </c>
      <c r="N858" s="30">
        <f t="shared" si="387"/>
        <v>1.2000000000000455E-2</v>
      </c>
      <c r="Q858" s="112" t="s">
        <v>32</v>
      </c>
      <c r="R858" s="110" t="s">
        <v>301</v>
      </c>
      <c r="S858" s="110" t="s">
        <v>447</v>
      </c>
      <c r="T858" s="110" t="s">
        <v>33</v>
      </c>
      <c r="U858" s="111">
        <v>149.81200000000001</v>
      </c>
      <c r="V858" s="111">
        <v>149.81200000000001</v>
      </c>
      <c r="W858" s="111">
        <v>149.81200000000001</v>
      </c>
      <c r="X858" s="16" t="b">
        <f t="shared" si="400"/>
        <v>1</v>
      </c>
    </row>
    <row r="859" spans="1:24" s="16" customFormat="1" ht="47.25" hidden="1">
      <c r="A859" s="22" t="s">
        <v>76</v>
      </c>
      <c r="B859" s="23" t="s">
        <v>301</v>
      </c>
      <c r="C859" s="23" t="s">
        <v>324</v>
      </c>
      <c r="D859" s="24" t="s">
        <v>9</v>
      </c>
      <c r="E859" s="25">
        <f>E860</f>
        <v>44960.2</v>
      </c>
      <c r="F859" s="25">
        <f t="shared" ref="F859:G859" si="407">F860</f>
        <v>44978.8</v>
      </c>
      <c r="G859" s="25">
        <f t="shared" si="407"/>
        <v>44978.8</v>
      </c>
      <c r="I859" s="32">
        <v>44960.245540000004</v>
      </c>
      <c r="J859" s="32">
        <v>44978.764430000003</v>
      </c>
      <c r="K859" s="32">
        <v>44978.764430000003</v>
      </c>
      <c r="L859" s="30">
        <f t="shared" si="387"/>
        <v>4.5540000006440096E-2</v>
      </c>
      <c r="M859" s="30">
        <f t="shared" si="387"/>
        <v>-3.5570000000006985E-2</v>
      </c>
      <c r="N859" s="30">
        <f t="shared" si="387"/>
        <v>-3.5570000000006985E-2</v>
      </c>
      <c r="Q859" s="109" t="s">
        <v>76</v>
      </c>
      <c r="R859" s="110" t="s">
        <v>301</v>
      </c>
      <c r="S859" s="110" t="s">
        <v>324</v>
      </c>
      <c r="T859" s="106" t="s">
        <v>9</v>
      </c>
      <c r="U859" s="111">
        <v>44960.245540000004</v>
      </c>
      <c r="V859" s="111">
        <v>44978.764430000003</v>
      </c>
      <c r="W859" s="111">
        <v>44978.764430000003</v>
      </c>
      <c r="X859" s="16" t="b">
        <f t="shared" si="400"/>
        <v>1</v>
      </c>
    </row>
    <row r="860" spans="1:24" s="16" customFormat="1" ht="31.5" hidden="1">
      <c r="A860" s="31" t="s">
        <v>25</v>
      </c>
      <c r="B860" s="23" t="s">
        <v>301</v>
      </c>
      <c r="C860" s="23" t="s">
        <v>448</v>
      </c>
      <c r="D860" s="24" t="s">
        <v>9</v>
      </c>
      <c r="E860" s="25">
        <f>E861+E862</f>
        <v>44960.2</v>
      </c>
      <c r="F860" s="25">
        <f t="shared" ref="F860:G860" si="408">F861+F862</f>
        <v>44978.8</v>
      </c>
      <c r="G860" s="25">
        <f t="shared" si="408"/>
        <v>44978.8</v>
      </c>
      <c r="I860" s="32">
        <v>44960.245540000004</v>
      </c>
      <c r="J860" s="32">
        <v>44978.764430000003</v>
      </c>
      <c r="K860" s="32">
        <v>44978.764430000003</v>
      </c>
      <c r="L860" s="30">
        <f t="shared" si="387"/>
        <v>4.5540000006440096E-2</v>
      </c>
      <c r="M860" s="30">
        <f t="shared" si="387"/>
        <v>-3.5570000000006985E-2</v>
      </c>
      <c r="N860" s="30">
        <f t="shared" si="387"/>
        <v>-3.5570000000006985E-2</v>
      </c>
      <c r="Q860" s="112" t="s">
        <v>25</v>
      </c>
      <c r="R860" s="110" t="s">
        <v>301</v>
      </c>
      <c r="S860" s="110" t="s">
        <v>448</v>
      </c>
      <c r="T860" s="106" t="s">
        <v>9</v>
      </c>
      <c r="U860" s="111">
        <v>44960.245540000004</v>
      </c>
      <c r="V860" s="111">
        <v>44978.764430000003</v>
      </c>
      <c r="W860" s="111">
        <v>44978.764430000003</v>
      </c>
      <c r="X860" s="16" t="b">
        <f t="shared" si="400"/>
        <v>1</v>
      </c>
    </row>
    <row r="861" spans="1:24" s="16" customFormat="1" ht="78.75" hidden="1">
      <c r="A861" s="31" t="s">
        <v>26</v>
      </c>
      <c r="B861" s="23" t="s">
        <v>301</v>
      </c>
      <c r="C861" s="23" t="s">
        <v>448</v>
      </c>
      <c r="D861" s="23" t="s">
        <v>27</v>
      </c>
      <c r="E861" s="25">
        <v>41781.5</v>
      </c>
      <c r="F861" s="25">
        <v>41369</v>
      </c>
      <c r="G861" s="25">
        <v>41369</v>
      </c>
      <c r="I861" s="32">
        <v>41781.515700000004</v>
      </c>
      <c r="J861" s="32">
        <v>41368.96931</v>
      </c>
      <c r="K861" s="32">
        <v>41368.96931</v>
      </c>
      <c r="L861" s="30">
        <f t="shared" si="387"/>
        <v>1.5700000003562309E-2</v>
      </c>
      <c r="M861" s="30">
        <f t="shared" si="387"/>
        <v>-3.0689999999594875E-2</v>
      </c>
      <c r="N861" s="30">
        <f t="shared" si="387"/>
        <v>-3.0689999999594875E-2</v>
      </c>
      <c r="Q861" s="112" t="s">
        <v>26</v>
      </c>
      <c r="R861" s="110" t="s">
        <v>301</v>
      </c>
      <c r="S861" s="110" t="s">
        <v>448</v>
      </c>
      <c r="T861" s="110" t="s">
        <v>27</v>
      </c>
      <c r="U861" s="111">
        <v>41781.515700000004</v>
      </c>
      <c r="V861" s="111">
        <v>41368.96931</v>
      </c>
      <c r="W861" s="111">
        <v>41368.96931</v>
      </c>
      <c r="X861" s="16" t="b">
        <f t="shared" si="400"/>
        <v>1</v>
      </c>
    </row>
    <row r="862" spans="1:24" s="16" customFormat="1" ht="31.5" hidden="1">
      <c r="A862" s="31" t="s">
        <v>28</v>
      </c>
      <c r="B862" s="23" t="s">
        <v>301</v>
      </c>
      <c r="C862" s="23" t="s">
        <v>448</v>
      </c>
      <c r="D862" s="23" t="s">
        <v>29</v>
      </c>
      <c r="E862" s="25">
        <v>3178.7</v>
      </c>
      <c r="F862" s="25">
        <v>3609.8</v>
      </c>
      <c r="G862" s="25">
        <v>3609.8</v>
      </c>
      <c r="I862" s="32">
        <v>3178.72984</v>
      </c>
      <c r="J862" s="32">
        <v>3609.7951200000002</v>
      </c>
      <c r="K862" s="32">
        <v>3609.7951200000002</v>
      </c>
      <c r="L862" s="30">
        <f t="shared" si="387"/>
        <v>2.9840000000149303E-2</v>
      </c>
      <c r="M862" s="30">
        <f t="shared" si="387"/>
        <v>-4.8799999999573629E-3</v>
      </c>
      <c r="N862" s="30">
        <f t="shared" si="387"/>
        <v>-4.8799999999573629E-3</v>
      </c>
      <c r="Q862" s="112" t="s">
        <v>28</v>
      </c>
      <c r="R862" s="110" t="s">
        <v>301</v>
      </c>
      <c r="S862" s="110" t="s">
        <v>448</v>
      </c>
      <c r="T862" s="110" t="s">
        <v>29</v>
      </c>
      <c r="U862" s="111">
        <v>3178.72984</v>
      </c>
      <c r="V862" s="111">
        <v>3609.7951200000002</v>
      </c>
      <c r="W862" s="111">
        <v>3609.7951200000002</v>
      </c>
      <c r="X862" s="16" t="b">
        <f t="shared" si="400"/>
        <v>1</v>
      </c>
    </row>
    <row r="863" spans="1:24" s="16" customFormat="1" ht="31.5" hidden="1">
      <c r="A863" s="22" t="s">
        <v>172</v>
      </c>
      <c r="B863" s="23" t="s">
        <v>301</v>
      </c>
      <c r="C863" s="23" t="s">
        <v>325</v>
      </c>
      <c r="D863" s="24" t="s">
        <v>9</v>
      </c>
      <c r="E863" s="25">
        <f>E864</f>
        <v>1202.7</v>
      </c>
      <c r="F863" s="25">
        <f t="shared" ref="F863:G864" si="409">F864</f>
        <v>1202.7</v>
      </c>
      <c r="G863" s="25">
        <f t="shared" si="409"/>
        <v>1202.7</v>
      </c>
      <c r="I863" s="32">
        <v>1202.694</v>
      </c>
      <c r="J863" s="32">
        <v>1202.694</v>
      </c>
      <c r="K863" s="32">
        <v>1202.694</v>
      </c>
      <c r="L863" s="30">
        <f t="shared" si="387"/>
        <v>-6.0000000000854925E-3</v>
      </c>
      <c r="M863" s="30">
        <f t="shared" si="387"/>
        <v>-6.0000000000854925E-3</v>
      </c>
      <c r="N863" s="30">
        <f t="shared" si="387"/>
        <v>-6.0000000000854925E-3</v>
      </c>
      <c r="Q863" s="109" t="s">
        <v>172</v>
      </c>
      <c r="R863" s="110" t="s">
        <v>301</v>
      </c>
      <c r="S863" s="110" t="s">
        <v>325</v>
      </c>
      <c r="T863" s="106" t="s">
        <v>9</v>
      </c>
      <c r="U863" s="111">
        <v>1202.694</v>
      </c>
      <c r="V863" s="111">
        <v>1202.694</v>
      </c>
      <c r="W863" s="111">
        <v>1202.694</v>
      </c>
      <c r="X863" s="16" t="b">
        <f t="shared" si="400"/>
        <v>1</v>
      </c>
    </row>
    <row r="864" spans="1:24" s="16" customFormat="1" ht="31.5" hidden="1">
      <c r="A864" s="31" t="s">
        <v>31</v>
      </c>
      <c r="B864" s="23" t="s">
        <v>301</v>
      </c>
      <c r="C864" s="23" t="s">
        <v>449</v>
      </c>
      <c r="D864" s="24" t="s">
        <v>9</v>
      </c>
      <c r="E864" s="25">
        <f>E865</f>
        <v>1202.7</v>
      </c>
      <c r="F864" s="25">
        <f t="shared" si="409"/>
        <v>1202.7</v>
      </c>
      <c r="G864" s="25">
        <f t="shared" si="409"/>
        <v>1202.7</v>
      </c>
      <c r="I864" s="32">
        <v>1202.694</v>
      </c>
      <c r="J864" s="32">
        <v>1202.694</v>
      </c>
      <c r="K864" s="32">
        <v>1202.694</v>
      </c>
      <c r="L864" s="30">
        <f t="shared" si="387"/>
        <v>-6.0000000000854925E-3</v>
      </c>
      <c r="M864" s="30">
        <f t="shared" si="387"/>
        <v>-6.0000000000854925E-3</v>
      </c>
      <c r="N864" s="30">
        <f t="shared" si="387"/>
        <v>-6.0000000000854925E-3</v>
      </c>
      <c r="Q864" s="112" t="s">
        <v>31</v>
      </c>
      <c r="R864" s="110" t="s">
        <v>301</v>
      </c>
      <c r="S864" s="110" t="s">
        <v>449</v>
      </c>
      <c r="T864" s="106" t="s">
        <v>9</v>
      </c>
      <c r="U864" s="111">
        <v>1202.694</v>
      </c>
      <c r="V864" s="111">
        <v>1202.694</v>
      </c>
      <c r="W864" s="111">
        <v>1202.694</v>
      </c>
      <c r="X864" s="16" t="b">
        <f t="shared" si="400"/>
        <v>1</v>
      </c>
    </row>
    <row r="865" spans="1:24" s="16" customFormat="1" ht="22.5" hidden="1">
      <c r="A865" s="31" t="s">
        <v>32</v>
      </c>
      <c r="B865" s="23" t="s">
        <v>301</v>
      </c>
      <c r="C865" s="23" t="s">
        <v>449</v>
      </c>
      <c r="D865" s="23" t="s">
        <v>33</v>
      </c>
      <c r="E865" s="25">
        <v>1202.7</v>
      </c>
      <c r="F865" s="25">
        <v>1202.7</v>
      </c>
      <c r="G865" s="25">
        <v>1202.7</v>
      </c>
      <c r="I865" s="32">
        <v>1202.694</v>
      </c>
      <c r="J865" s="32">
        <v>1202.694</v>
      </c>
      <c r="K865" s="32">
        <v>1202.694</v>
      </c>
      <c r="L865" s="30">
        <f t="shared" si="387"/>
        <v>-6.0000000000854925E-3</v>
      </c>
      <c r="M865" s="30">
        <f t="shared" si="387"/>
        <v>-6.0000000000854925E-3</v>
      </c>
      <c r="N865" s="30">
        <f t="shared" si="387"/>
        <v>-6.0000000000854925E-3</v>
      </c>
      <c r="Q865" s="112" t="s">
        <v>32</v>
      </c>
      <c r="R865" s="110" t="s">
        <v>301</v>
      </c>
      <c r="S865" s="110" t="s">
        <v>449</v>
      </c>
      <c r="T865" s="110" t="s">
        <v>33</v>
      </c>
      <c r="U865" s="111">
        <v>1202.694</v>
      </c>
      <c r="V865" s="111">
        <v>1202.694</v>
      </c>
      <c r="W865" s="111">
        <v>1202.694</v>
      </c>
      <c r="X865" s="16" t="b">
        <f t="shared" si="400"/>
        <v>1</v>
      </c>
    </row>
    <row r="866" spans="1:24" s="16" customFormat="1" ht="15.75" hidden="1">
      <c r="A866" s="22" t="s">
        <v>23</v>
      </c>
      <c r="B866" s="23" t="s">
        <v>301</v>
      </c>
      <c r="C866" s="23" t="s">
        <v>11</v>
      </c>
      <c r="D866" s="24" t="s">
        <v>9</v>
      </c>
      <c r="E866" s="25">
        <f>E867</f>
        <v>70</v>
      </c>
      <c r="F866" s="25">
        <f t="shared" ref="F866:G867" si="410">F867</f>
        <v>70</v>
      </c>
      <c r="G866" s="25">
        <f t="shared" si="410"/>
        <v>70</v>
      </c>
      <c r="I866" s="32">
        <v>70</v>
      </c>
      <c r="J866" s="32">
        <v>70</v>
      </c>
      <c r="K866" s="32">
        <v>70</v>
      </c>
      <c r="L866" s="30">
        <f t="shared" si="387"/>
        <v>0</v>
      </c>
      <c r="M866" s="30">
        <f t="shared" si="387"/>
        <v>0</v>
      </c>
      <c r="N866" s="30">
        <f t="shared" si="387"/>
        <v>0</v>
      </c>
      <c r="Q866" s="109" t="s">
        <v>23</v>
      </c>
      <c r="R866" s="110" t="s">
        <v>301</v>
      </c>
      <c r="S866" s="110" t="s">
        <v>11</v>
      </c>
      <c r="T866" s="106" t="s">
        <v>9</v>
      </c>
      <c r="U866" s="111">
        <v>70</v>
      </c>
      <c r="V866" s="111">
        <v>70</v>
      </c>
      <c r="W866" s="111">
        <v>70</v>
      </c>
      <c r="X866" s="16" t="b">
        <f t="shared" si="400"/>
        <v>1</v>
      </c>
    </row>
    <row r="867" spans="1:24" s="16" customFormat="1" ht="31.5" hidden="1">
      <c r="A867" s="31" t="s">
        <v>345</v>
      </c>
      <c r="B867" s="23" t="s">
        <v>301</v>
      </c>
      <c r="C867" s="23" t="s">
        <v>347</v>
      </c>
      <c r="D867" s="24" t="s">
        <v>9</v>
      </c>
      <c r="E867" s="25">
        <f>E868</f>
        <v>70</v>
      </c>
      <c r="F867" s="25">
        <f t="shared" si="410"/>
        <v>70</v>
      </c>
      <c r="G867" s="25">
        <f t="shared" si="410"/>
        <v>70</v>
      </c>
      <c r="I867" s="32">
        <v>70</v>
      </c>
      <c r="J867" s="32">
        <v>70</v>
      </c>
      <c r="K867" s="32">
        <v>70</v>
      </c>
      <c r="L867" s="30">
        <f t="shared" si="387"/>
        <v>0</v>
      </c>
      <c r="M867" s="30">
        <f t="shared" si="387"/>
        <v>0</v>
      </c>
      <c r="N867" s="30">
        <f t="shared" si="387"/>
        <v>0</v>
      </c>
      <c r="Q867" s="112" t="s">
        <v>345</v>
      </c>
      <c r="R867" s="110" t="s">
        <v>301</v>
      </c>
      <c r="S867" s="110" t="s">
        <v>347</v>
      </c>
      <c r="T867" s="106" t="s">
        <v>9</v>
      </c>
      <c r="U867" s="111">
        <v>70</v>
      </c>
      <c r="V867" s="111">
        <v>70</v>
      </c>
      <c r="W867" s="111">
        <v>70</v>
      </c>
      <c r="X867" s="16" t="b">
        <f t="shared" si="400"/>
        <v>1</v>
      </c>
    </row>
    <row r="868" spans="1:24" s="16" customFormat="1" ht="31.5" hidden="1">
      <c r="A868" s="31" t="s">
        <v>28</v>
      </c>
      <c r="B868" s="23" t="s">
        <v>301</v>
      </c>
      <c r="C868" s="23" t="s">
        <v>347</v>
      </c>
      <c r="D868" s="23" t="s">
        <v>29</v>
      </c>
      <c r="E868" s="25">
        <v>70</v>
      </c>
      <c r="F868" s="25">
        <v>70</v>
      </c>
      <c r="G868" s="25">
        <v>70</v>
      </c>
      <c r="I868" s="32">
        <v>70</v>
      </c>
      <c r="J868" s="32">
        <v>70</v>
      </c>
      <c r="K868" s="32">
        <v>70</v>
      </c>
      <c r="L868" s="30">
        <f t="shared" si="387"/>
        <v>0</v>
      </c>
      <c r="M868" s="30">
        <f t="shared" si="387"/>
        <v>0</v>
      </c>
      <c r="N868" s="30">
        <f t="shared" si="387"/>
        <v>0</v>
      </c>
      <c r="Q868" s="112" t="s">
        <v>28</v>
      </c>
      <c r="R868" s="110" t="s">
        <v>301</v>
      </c>
      <c r="S868" s="110" t="s">
        <v>347</v>
      </c>
      <c r="T868" s="110" t="s">
        <v>29</v>
      </c>
      <c r="U868" s="111">
        <v>70</v>
      </c>
      <c r="V868" s="111">
        <v>70</v>
      </c>
      <c r="W868" s="111">
        <v>70</v>
      </c>
      <c r="X868" s="16" t="b">
        <f t="shared" si="400"/>
        <v>1</v>
      </c>
    </row>
    <row r="869" spans="1:24" s="16" customFormat="1" ht="47.25">
      <c r="A869" s="26" t="s">
        <v>326</v>
      </c>
      <c r="B869" s="24" t="s">
        <v>327</v>
      </c>
      <c r="C869" s="27" t="s">
        <v>9</v>
      </c>
      <c r="D869" s="27" t="s">
        <v>9</v>
      </c>
      <c r="E869" s="15">
        <f>E870+E887+E892</f>
        <v>608890.4</v>
      </c>
      <c r="F869" s="15">
        <f t="shared" ref="F869:G869" si="411">F870+F887+F892</f>
        <v>1389789.4</v>
      </c>
      <c r="G869" s="15">
        <f t="shared" si="411"/>
        <v>1563149.1</v>
      </c>
      <c r="I869" s="28">
        <v>608890.35186000005</v>
      </c>
      <c r="J869" s="28">
        <v>1389789.41918</v>
      </c>
      <c r="K869" s="28">
        <v>1563149.07439</v>
      </c>
      <c r="L869" s="29">
        <f t="shared" si="387"/>
        <v>-4.8139999969862401E-2</v>
      </c>
      <c r="M869" s="29">
        <f t="shared" si="387"/>
        <v>1.9180000061169267E-2</v>
      </c>
      <c r="N869" s="29">
        <f t="shared" si="387"/>
        <v>-2.5610000127926469E-2</v>
      </c>
      <c r="Q869" s="105" t="s">
        <v>326</v>
      </c>
      <c r="R869" s="106" t="s">
        <v>327</v>
      </c>
      <c r="S869" s="107" t="s">
        <v>9</v>
      </c>
      <c r="T869" s="107" t="s">
        <v>9</v>
      </c>
      <c r="U869" s="108">
        <v>596890.35186000005</v>
      </c>
      <c r="V869" s="108">
        <v>1273789.41918</v>
      </c>
      <c r="W869" s="108">
        <v>1442149.07439</v>
      </c>
      <c r="X869" s="16" t="b">
        <f t="shared" si="400"/>
        <v>1</v>
      </c>
    </row>
    <row r="870" spans="1:24" s="16" customFormat="1" ht="31.5" hidden="1">
      <c r="A870" s="22" t="s">
        <v>134</v>
      </c>
      <c r="B870" s="23" t="s">
        <v>327</v>
      </c>
      <c r="C870" s="23" t="s">
        <v>17</v>
      </c>
      <c r="D870" s="24" t="s">
        <v>9</v>
      </c>
      <c r="E870" s="25">
        <f>E871+E875+E879</f>
        <v>156119.70000000001</v>
      </c>
      <c r="F870" s="25">
        <f t="shared" ref="F870:G870" si="412">F871+F875+F879</f>
        <v>188314.1</v>
      </c>
      <c r="G870" s="25">
        <f t="shared" si="412"/>
        <v>200182.39999999999</v>
      </c>
      <c r="I870" s="32">
        <v>156119.67004999999</v>
      </c>
      <c r="J870" s="32">
        <v>188314.12354999999</v>
      </c>
      <c r="K870" s="32">
        <v>200182.41914000001</v>
      </c>
      <c r="L870" s="30">
        <f t="shared" si="387"/>
        <v>-2.9950000025564805E-2</v>
      </c>
      <c r="M870" s="30">
        <f t="shared" si="387"/>
        <v>2.354999998351559E-2</v>
      </c>
      <c r="N870" s="30">
        <f t="shared" si="387"/>
        <v>1.9140000018524006E-2</v>
      </c>
      <c r="Q870" s="109" t="s">
        <v>134</v>
      </c>
      <c r="R870" s="110" t="s">
        <v>327</v>
      </c>
      <c r="S870" s="110" t="s">
        <v>17</v>
      </c>
      <c r="T870" s="106" t="s">
        <v>9</v>
      </c>
      <c r="U870" s="111">
        <v>156119.67004999999</v>
      </c>
      <c r="V870" s="111">
        <v>188314.12354999999</v>
      </c>
      <c r="W870" s="111">
        <v>200182.41914000001</v>
      </c>
      <c r="X870" s="16" t="b">
        <f t="shared" si="400"/>
        <v>1</v>
      </c>
    </row>
    <row r="871" spans="1:24" s="16" customFormat="1" ht="15.75" hidden="1">
      <c r="A871" s="22" t="s">
        <v>135</v>
      </c>
      <c r="B871" s="23" t="s">
        <v>327</v>
      </c>
      <c r="C871" s="23" t="s">
        <v>136</v>
      </c>
      <c r="D871" s="24" t="s">
        <v>9</v>
      </c>
      <c r="E871" s="25">
        <f>E872</f>
        <v>697.4</v>
      </c>
      <c r="F871" s="25">
        <f t="shared" ref="F871:G873" si="413">F872</f>
        <v>792.2</v>
      </c>
      <c r="G871" s="25">
        <f t="shared" si="413"/>
        <v>702</v>
      </c>
      <c r="I871" s="32">
        <v>697.4</v>
      </c>
      <c r="J871" s="32">
        <v>792.2</v>
      </c>
      <c r="K871" s="32">
        <v>702</v>
      </c>
      <c r="L871" s="30">
        <f t="shared" si="387"/>
        <v>0</v>
      </c>
      <c r="M871" s="30">
        <f t="shared" si="387"/>
        <v>0</v>
      </c>
      <c r="N871" s="30">
        <f t="shared" si="387"/>
        <v>0</v>
      </c>
      <c r="Q871" s="109" t="s">
        <v>135</v>
      </c>
      <c r="R871" s="110" t="s">
        <v>327</v>
      </c>
      <c r="S871" s="110" t="s">
        <v>136</v>
      </c>
      <c r="T871" s="106" t="s">
        <v>9</v>
      </c>
      <c r="U871" s="111">
        <v>697.4</v>
      </c>
      <c r="V871" s="111">
        <v>792.2</v>
      </c>
      <c r="W871" s="111">
        <v>702</v>
      </c>
      <c r="X871" s="16" t="b">
        <f t="shared" si="400"/>
        <v>1</v>
      </c>
    </row>
    <row r="872" spans="1:24" s="16" customFormat="1" ht="63" hidden="1">
      <c r="A872" s="22" t="s">
        <v>328</v>
      </c>
      <c r="B872" s="23" t="s">
        <v>327</v>
      </c>
      <c r="C872" s="23" t="s">
        <v>329</v>
      </c>
      <c r="D872" s="24" t="s">
        <v>9</v>
      </c>
      <c r="E872" s="25">
        <f>E873</f>
        <v>697.4</v>
      </c>
      <c r="F872" s="25">
        <f t="shared" si="413"/>
        <v>792.2</v>
      </c>
      <c r="G872" s="25">
        <f t="shared" si="413"/>
        <v>702</v>
      </c>
      <c r="I872" s="32">
        <v>697.4</v>
      </c>
      <c r="J872" s="32">
        <v>792.2</v>
      </c>
      <c r="K872" s="32">
        <v>702</v>
      </c>
      <c r="L872" s="30">
        <f t="shared" si="387"/>
        <v>0</v>
      </c>
      <c r="M872" s="30">
        <f t="shared" si="387"/>
        <v>0</v>
      </c>
      <c r="N872" s="30">
        <f t="shared" si="387"/>
        <v>0</v>
      </c>
      <c r="Q872" s="109" t="s">
        <v>328</v>
      </c>
      <c r="R872" s="110" t="s">
        <v>327</v>
      </c>
      <c r="S872" s="110" t="s">
        <v>329</v>
      </c>
      <c r="T872" s="106" t="s">
        <v>9</v>
      </c>
      <c r="U872" s="111">
        <v>697.4</v>
      </c>
      <c r="V872" s="111">
        <v>792.2</v>
      </c>
      <c r="W872" s="111">
        <v>702</v>
      </c>
      <c r="X872" s="16" t="b">
        <f t="shared" si="400"/>
        <v>1</v>
      </c>
    </row>
    <row r="873" spans="1:24" s="16" customFormat="1" ht="63" hidden="1">
      <c r="A873" s="31" t="s">
        <v>330</v>
      </c>
      <c r="B873" s="23" t="s">
        <v>327</v>
      </c>
      <c r="C873" s="23" t="s">
        <v>450</v>
      </c>
      <c r="D873" s="24" t="s">
        <v>9</v>
      </c>
      <c r="E873" s="25">
        <f>E874</f>
        <v>697.4</v>
      </c>
      <c r="F873" s="25">
        <f t="shared" si="413"/>
        <v>792.2</v>
      </c>
      <c r="G873" s="25">
        <f t="shared" si="413"/>
        <v>702</v>
      </c>
      <c r="I873" s="32">
        <v>697.4</v>
      </c>
      <c r="J873" s="32">
        <v>792.2</v>
      </c>
      <c r="K873" s="32">
        <v>702</v>
      </c>
      <c r="L873" s="30">
        <f t="shared" si="387"/>
        <v>0</v>
      </c>
      <c r="M873" s="30">
        <f t="shared" si="387"/>
        <v>0</v>
      </c>
      <c r="N873" s="30">
        <f t="shared" si="387"/>
        <v>0</v>
      </c>
      <c r="Q873" s="112" t="s">
        <v>330</v>
      </c>
      <c r="R873" s="110" t="s">
        <v>327</v>
      </c>
      <c r="S873" s="110" t="s">
        <v>450</v>
      </c>
      <c r="T873" s="106" t="s">
        <v>9</v>
      </c>
      <c r="U873" s="111">
        <v>697.4</v>
      </c>
      <c r="V873" s="111">
        <v>792.2</v>
      </c>
      <c r="W873" s="111">
        <v>702</v>
      </c>
      <c r="X873" s="16" t="b">
        <f t="shared" si="400"/>
        <v>1</v>
      </c>
    </row>
    <row r="874" spans="1:24" s="16" customFormat="1" ht="31.5" hidden="1">
      <c r="A874" s="31" t="s">
        <v>28</v>
      </c>
      <c r="B874" s="23" t="s">
        <v>327</v>
      </c>
      <c r="C874" s="23" t="s">
        <v>450</v>
      </c>
      <c r="D874" s="23" t="s">
        <v>29</v>
      </c>
      <c r="E874" s="25">
        <v>697.4</v>
      </c>
      <c r="F874" s="25">
        <v>792.2</v>
      </c>
      <c r="G874" s="25">
        <v>702</v>
      </c>
      <c r="I874" s="32">
        <v>697.4</v>
      </c>
      <c r="J874" s="32">
        <v>792.2</v>
      </c>
      <c r="K874" s="32">
        <v>702</v>
      </c>
      <c r="L874" s="30">
        <f t="shared" si="387"/>
        <v>0</v>
      </c>
      <c r="M874" s="30">
        <f t="shared" si="387"/>
        <v>0</v>
      </c>
      <c r="N874" s="30">
        <f t="shared" si="387"/>
        <v>0</v>
      </c>
      <c r="Q874" s="112" t="s">
        <v>28</v>
      </c>
      <c r="R874" s="110" t="s">
        <v>327</v>
      </c>
      <c r="S874" s="110" t="s">
        <v>450</v>
      </c>
      <c r="T874" s="110" t="s">
        <v>29</v>
      </c>
      <c r="U874" s="111">
        <v>697.4</v>
      </c>
      <c r="V874" s="111">
        <v>792.2</v>
      </c>
      <c r="W874" s="111">
        <v>702</v>
      </c>
      <c r="X874" s="16" t="b">
        <f t="shared" si="400"/>
        <v>1</v>
      </c>
    </row>
    <row r="875" spans="1:24" s="16" customFormat="1" ht="15.75" hidden="1">
      <c r="A875" s="22" t="s">
        <v>331</v>
      </c>
      <c r="B875" s="23" t="s">
        <v>327</v>
      </c>
      <c r="C875" s="23" t="s">
        <v>332</v>
      </c>
      <c r="D875" s="24" t="s">
        <v>9</v>
      </c>
      <c r="E875" s="25">
        <f>E876</f>
        <v>96241.7</v>
      </c>
      <c r="F875" s="25">
        <f t="shared" ref="F875:G877" si="414">F876</f>
        <v>128026</v>
      </c>
      <c r="G875" s="25">
        <f t="shared" si="414"/>
        <v>139880.4</v>
      </c>
      <c r="I875" s="32">
        <v>96241.7</v>
      </c>
      <c r="J875" s="32">
        <v>128026</v>
      </c>
      <c r="K875" s="32">
        <v>139880.4</v>
      </c>
      <c r="L875" s="30">
        <f t="shared" si="387"/>
        <v>0</v>
      </c>
      <c r="M875" s="30">
        <f t="shared" si="387"/>
        <v>0</v>
      </c>
      <c r="N875" s="30">
        <f t="shared" si="387"/>
        <v>0</v>
      </c>
      <c r="Q875" s="109" t="s">
        <v>331</v>
      </c>
      <c r="R875" s="110" t="s">
        <v>327</v>
      </c>
      <c r="S875" s="110" t="s">
        <v>332</v>
      </c>
      <c r="T875" s="106" t="s">
        <v>9</v>
      </c>
      <c r="U875" s="111">
        <v>96241.7</v>
      </c>
      <c r="V875" s="111">
        <v>128026</v>
      </c>
      <c r="W875" s="111">
        <v>139880.4</v>
      </c>
      <c r="X875" s="16" t="b">
        <f t="shared" si="400"/>
        <v>1</v>
      </c>
    </row>
    <row r="876" spans="1:24" s="16" customFormat="1" ht="31.5" hidden="1">
      <c r="A876" s="22" t="s">
        <v>333</v>
      </c>
      <c r="B876" s="23" t="s">
        <v>327</v>
      </c>
      <c r="C876" s="23" t="s">
        <v>334</v>
      </c>
      <c r="D876" s="24" t="s">
        <v>9</v>
      </c>
      <c r="E876" s="25">
        <f>E877</f>
        <v>96241.7</v>
      </c>
      <c r="F876" s="25">
        <f t="shared" si="414"/>
        <v>128026</v>
      </c>
      <c r="G876" s="25">
        <f t="shared" si="414"/>
        <v>139880.4</v>
      </c>
      <c r="I876" s="32">
        <v>96241.7</v>
      </c>
      <c r="J876" s="32">
        <v>128026</v>
      </c>
      <c r="K876" s="32">
        <v>139880.4</v>
      </c>
      <c r="L876" s="30">
        <f t="shared" si="387"/>
        <v>0</v>
      </c>
      <c r="M876" s="30">
        <f t="shared" si="387"/>
        <v>0</v>
      </c>
      <c r="N876" s="30">
        <f t="shared" si="387"/>
        <v>0</v>
      </c>
      <c r="Q876" s="109" t="s">
        <v>333</v>
      </c>
      <c r="R876" s="110" t="s">
        <v>327</v>
      </c>
      <c r="S876" s="110" t="s">
        <v>334</v>
      </c>
      <c r="T876" s="106" t="s">
        <v>9</v>
      </c>
      <c r="U876" s="111">
        <v>96241.7</v>
      </c>
      <c r="V876" s="111">
        <v>128026</v>
      </c>
      <c r="W876" s="111">
        <v>139880.4</v>
      </c>
      <c r="X876" s="16" t="b">
        <f t="shared" si="400"/>
        <v>1</v>
      </c>
    </row>
    <row r="877" spans="1:24" s="16" customFormat="1" ht="31.5" hidden="1">
      <c r="A877" s="31" t="s">
        <v>335</v>
      </c>
      <c r="B877" s="23" t="s">
        <v>327</v>
      </c>
      <c r="C877" s="23" t="s">
        <v>451</v>
      </c>
      <c r="D877" s="24" t="s">
        <v>9</v>
      </c>
      <c r="E877" s="25">
        <f>E878</f>
        <v>96241.7</v>
      </c>
      <c r="F877" s="25">
        <f t="shared" si="414"/>
        <v>128026</v>
      </c>
      <c r="G877" s="25">
        <f t="shared" si="414"/>
        <v>139880.4</v>
      </c>
      <c r="I877" s="32">
        <v>96241.7</v>
      </c>
      <c r="J877" s="32">
        <v>128026</v>
      </c>
      <c r="K877" s="32">
        <v>139880.4</v>
      </c>
      <c r="L877" s="29">
        <f t="shared" si="387"/>
        <v>0</v>
      </c>
      <c r="M877" s="29">
        <f t="shared" si="387"/>
        <v>0</v>
      </c>
      <c r="N877" s="29">
        <f t="shared" si="387"/>
        <v>0</v>
      </c>
      <c r="Q877" s="112" t="s">
        <v>335</v>
      </c>
      <c r="R877" s="110" t="s">
        <v>327</v>
      </c>
      <c r="S877" s="110" t="s">
        <v>451</v>
      </c>
      <c r="T877" s="106" t="s">
        <v>9</v>
      </c>
      <c r="U877" s="111">
        <v>96241.7</v>
      </c>
      <c r="V877" s="111">
        <v>128026</v>
      </c>
      <c r="W877" s="111">
        <v>139880.4</v>
      </c>
      <c r="X877" s="16" t="b">
        <f t="shared" si="400"/>
        <v>1</v>
      </c>
    </row>
    <row r="878" spans="1:24" s="16" customFormat="1" ht="22.5" hidden="1">
      <c r="A878" s="31" t="s">
        <v>336</v>
      </c>
      <c r="B878" s="23" t="s">
        <v>327</v>
      </c>
      <c r="C878" s="23" t="s">
        <v>451</v>
      </c>
      <c r="D878" s="23" t="s">
        <v>337</v>
      </c>
      <c r="E878" s="25">
        <v>96241.7</v>
      </c>
      <c r="F878" s="25">
        <v>128026</v>
      </c>
      <c r="G878" s="25">
        <v>139880.4</v>
      </c>
      <c r="I878" s="32">
        <v>96241.7</v>
      </c>
      <c r="J878" s="32">
        <v>128026</v>
      </c>
      <c r="K878" s="32">
        <v>139880.4</v>
      </c>
      <c r="L878" s="29">
        <f t="shared" si="387"/>
        <v>0</v>
      </c>
      <c r="M878" s="29">
        <f t="shared" si="387"/>
        <v>0</v>
      </c>
      <c r="N878" s="29">
        <f t="shared" si="387"/>
        <v>0</v>
      </c>
      <c r="Q878" s="112" t="s">
        <v>336</v>
      </c>
      <c r="R878" s="110" t="s">
        <v>327</v>
      </c>
      <c r="S878" s="110" t="s">
        <v>451</v>
      </c>
      <c r="T878" s="110" t="s">
        <v>337</v>
      </c>
      <c r="U878" s="111">
        <v>96241.7</v>
      </c>
      <c r="V878" s="111">
        <v>128026</v>
      </c>
      <c r="W878" s="111">
        <v>139880.4</v>
      </c>
      <c r="X878" s="16" t="b">
        <f t="shared" si="400"/>
        <v>1</v>
      </c>
    </row>
    <row r="879" spans="1:24" s="16" customFormat="1" ht="31.5" hidden="1">
      <c r="A879" s="22" t="s">
        <v>74</v>
      </c>
      <c r="B879" s="23" t="s">
        <v>327</v>
      </c>
      <c r="C879" s="23" t="s">
        <v>239</v>
      </c>
      <c r="D879" s="24" t="s">
        <v>9</v>
      </c>
      <c r="E879" s="25">
        <f>E880+E884</f>
        <v>59180.600000000006</v>
      </c>
      <c r="F879" s="25">
        <f t="shared" ref="F879:G879" si="415">F880+F884</f>
        <v>59495.9</v>
      </c>
      <c r="G879" s="25">
        <f t="shared" si="415"/>
        <v>59600</v>
      </c>
      <c r="I879" s="32">
        <v>59180.570050000002</v>
      </c>
      <c r="J879" s="32">
        <v>59495.92355</v>
      </c>
      <c r="K879" s="32">
        <v>59600.019139999997</v>
      </c>
      <c r="L879" s="29">
        <f t="shared" si="387"/>
        <v>-2.9950000003736932E-2</v>
      </c>
      <c r="M879" s="29">
        <f t="shared" si="387"/>
        <v>2.3549999998067506E-2</v>
      </c>
      <c r="N879" s="29">
        <f t="shared" si="387"/>
        <v>1.9139999996696133E-2</v>
      </c>
      <c r="Q879" s="109" t="s">
        <v>74</v>
      </c>
      <c r="R879" s="110" t="s">
        <v>327</v>
      </c>
      <c r="S879" s="110" t="s">
        <v>239</v>
      </c>
      <c r="T879" s="106" t="s">
        <v>9</v>
      </c>
      <c r="U879" s="111">
        <v>59180.570050000002</v>
      </c>
      <c r="V879" s="111">
        <v>59495.92355</v>
      </c>
      <c r="W879" s="111">
        <v>59600.019139999997</v>
      </c>
      <c r="X879" s="16" t="b">
        <f t="shared" si="400"/>
        <v>1</v>
      </c>
    </row>
    <row r="880" spans="1:24" s="16" customFormat="1" ht="47.25" hidden="1">
      <c r="A880" s="22" t="s">
        <v>76</v>
      </c>
      <c r="B880" s="23" t="s">
        <v>327</v>
      </c>
      <c r="C880" s="23" t="s">
        <v>240</v>
      </c>
      <c r="D880" s="24" t="s">
        <v>9</v>
      </c>
      <c r="E880" s="25">
        <f>E881</f>
        <v>59127.3</v>
      </c>
      <c r="F880" s="25">
        <f t="shared" ref="F880:G880" si="416">F881</f>
        <v>59442.6</v>
      </c>
      <c r="G880" s="25">
        <f t="shared" si="416"/>
        <v>59546.7</v>
      </c>
      <c r="I880" s="32">
        <v>59127.270049999999</v>
      </c>
      <c r="J880" s="32">
        <v>59442.623549999997</v>
      </c>
      <c r="K880" s="32">
        <v>59546.719140000001</v>
      </c>
      <c r="L880" s="29">
        <f t="shared" si="387"/>
        <v>-2.9950000003736932E-2</v>
      </c>
      <c r="M880" s="29">
        <f t="shared" si="387"/>
        <v>2.3549999998067506E-2</v>
      </c>
      <c r="N880" s="29">
        <f t="shared" si="387"/>
        <v>1.9140000003972091E-2</v>
      </c>
      <c r="Q880" s="109" t="s">
        <v>76</v>
      </c>
      <c r="R880" s="110" t="s">
        <v>327</v>
      </c>
      <c r="S880" s="110" t="s">
        <v>240</v>
      </c>
      <c r="T880" s="106" t="s">
        <v>9</v>
      </c>
      <c r="U880" s="111">
        <v>59127.270049999999</v>
      </c>
      <c r="V880" s="111">
        <v>59442.623549999997</v>
      </c>
      <c r="W880" s="111">
        <v>59546.719140000001</v>
      </c>
      <c r="X880" s="16" t="b">
        <f t="shared" si="400"/>
        <v>1</v>
      </c>
    </row>
    <row r="881" spans="1:24" s="16" customFormat="1" ht="31.5" hidden="1">
      <c r="A881" s="31" t="s">
        <v>25</v>
      </c>
      <c r="B881" s="23" t="s">
        <v>327</v>
      </c>
      <c r="C881" s="23" t="s">
        <v>423</v>
      </c>
      <c r="D881" s="24" t="s">
        <v>9</v>
      </c>
      <c r="E881" s="25">
        <f>E882+E883</f>
        <v>59127.3</v>
      </c>
      <c r="F881" s="25">
        <f t="shared" ref="F881:G881" si="417">F882+F883</f>
        <v>59442.6</v>
      </c>
      <c r="G881" s="25">
        <f t="shared" si="417"/>
        <v>59546.7</v>
      </c>
      <c r="I881" s="32">
        <v>59127.270049999999</v>
      </c>
      <c r="J881" s="32">
        <v>59442.623549999997</v>
      </c>
      <c r="K881" s="32">
        <v>59546.719140000001</v>
      </c>
      <c r="L881" s="29">
        <f t="shared" si="387"/>
        <v>-2.9950000003736932E-2</v>
      </c>
      <c r="M881" s="29">
        <f t="shared" si="387"/>
        <v>2.3549999998067506E-2</v>
      </c>
      <c r="N881" s="29">
        <f t="shared" si="387"/>
        <v>1.9140000003972091E-2</v>
      </c>
      <c r="Q881" s="112" t="s">
        <v>25</v>
      </c>
      <c r="R881" s="110" t="s">
        <v>327</v>
      </c>
      <c r="S881" s="110" t="s">
        <v>423</v>
      </c>
      <c r="T881" s="106" t="s">
        <v>9</v>
      </c>
      <c r="U881" s="111">
        <v>59127.270049999999</v>
      </c>
      <c r="V881" s="111">
        <v>59442.623549999997</v>
      </c>
      <c r="W881" s="111">
        <v>59546.719140000001</v>
      </c>
      <c r="X881" s="16" t="b">
        <f t="shared" si="400"/>
        <v>1</v>
      </c>
    </row>
    <row r="882" spans="1:24" s="16" customFormat="1" ht="78.75" hidden="1">
      <c r="A882" s="31" t="s">
        <v>26</v>
      </c>
      <c r="B882" s="23" t="s">
        <v>327</v>
      </c>
      <c r="C882" s="23" t="s">
        <v>423</v>
      </c>
      <c r="D882" s="23" t="s">
        <v>27</v>
      </c>
      <c r="E882" s="25">
        <v>58237</v>
      </c>
      <c r="F882" s="25">
        <v>58455.1</v>
      </c>
      <c r="G882" s="25">
        <v>58455.1</v>
      </c>
      <c r="I882" s="32">
        <v>58236.963450000003</v>
      </c>
      <c r="J882" s="32">
        <v>58455.13005</v>
      </c>
      <c r="K882" s="32">
        <v>58455.13005</v>
      </c>
      <c r="L882" s="29">
        <f t="shared" si="387"/>
        <v>-3.6549999997077975E-2</v>
      </c>
      <c r="M882" s="29">
        <f t="shared" si="387"/>
        <v>3.0050000001210719E-2</v>
      </c>
      <c r="N882" s="29">
        <f t="shared" si="387"/>
        <v>3.0050000001210719E-2</v>
      </c>
      <c r="Q882" s="112" t="s">
        <v>26</v>
      </c>
      <c r="R882" s="110" t="s">
        <v>327</v>
      </c>
      <c r="S882" s="110" t="s">
        <v>423</v>
      </c>
      <c r="T882" s="110" t="s">
        <v>27</v>
      </c>
      <c r="U882" s="111">
        <v>58236.963450000003</v>
      </c>
      <c r="V882" s="111">
        <v>58455.13005</v>
      </c>
      <c r="W882" s="111">
        <v>58455.13005</v>
      </c>
      <c r="X882" s="16" t="b">
        <f t="shared" si="400"/>
        <v>1</v>
      </c>
    </row>
    <row r="883" spans="1:24" s="16" customFormat="1" ht="31.5" hidden="1">
      <c r="A883" s="31" t="s">
        <v>28</v>
      </c>
      <c r="B883" s="23" t="s">
        <v>327</v>
      </c>
      <c r="C883" s="23" t="s">
        <v>423</v>
      </c>
      <c r="D883" s="23" t="s">
        <v>29</v>
      </c>
      <c r="E883" s="25">
        <v>890.3</v>
      </c>
      <c r="F883" s="25">
        <v>987.5</v>
      </c>
      <c r="G883" s="25">
        <v>1091.5999999999999</v>
      </c>
      <c r="I883" s="32">
        <v>890.3066</v>
      </c>
      <c r="J883" s="32">
        <v>987.49350000000004</v>
      </c>
      <c r="K883" s="32">
        <v>1091.5890899999999</v>
      </c>
      <c r="L883" s="29">
        <f t="shared" si="387"/>
        <v>6.600000000048567E-3</v>
      </c>
      <c r="M883" s="29">
        <f t="shared" si="387"/>
        <v>-6.4999999999599822E-3</v>
      </c>
      <c r="N883" s="29">
        <f t="shared" si="387"/>
        <v>-1.0909999999967113E-2</v>
      </c>
      <c r="Q883" s="112" t="s">
        <v>28</v>
      </c>
      <c r="R883" s="110" t="s">
        <v>327</v>
      </c>
      <c r="S883" s="110" t="s">
        <v>423</v>
      </c>
      <c r="T883" s="110" t="s">
        <v>29</v>
      </c>
      <c r="U883" s="111">
        <v>890.3066</v>
      </c>
      <c r="V883" s="111">
        <v>987.49350000000004</v>
      </c>
      <c r="W883" s="111">
        <v>1091.5890899999999</v>
      </c>
      <c r="X883" s="16" t="b">
        <f t="shared" si="400"/>
        <v>1</v>
      </c>
    </row>
    <row r="884" spans="1:24" s="16" customFormat="1" ht="31.5" hidden="1">
      <c r="A884" s="22" t="s">
        <v>172</v>
      </c>
      <c r="B884" s="23" t="s">
        <v>327</v>
      </c>
      <c r="C884" s="23" t="s">
        <v>241</v>
      </c>
      <c r="D884" s="24" t="s">
        <v>9</v>
      </c>
      <c r="E884" s="25">
        <f>E885</f>
        <v>53.3</v>
      </c>
      <c r="F884" s="25">
        <f t="shared" ref="F884:G885" si="418">F885</f>
        <v>53.3</v>
      </c>
      <c r="G884" s="25">
        <f t="shared" si="418"/>
        <v>53.3</v>
      </c>
      <c r="I884" s="32">
        <v>53.3</v>
      </c>
      <c r="J884" s="32">
        <v>53.3</v>
      </c>
      <c r="K884" s="32">
        <v>53.3</v>
      </c>
      <c r="L884" s="29">
        <f t="shared" si="387"/>
        <v>0</v>
      </c>
      <c r="M884" s="29">
        <f t="shared" si="387"/>
        <v>0</v>
      </c>
      <c r="N884" s="29">
        <f t="shared" si="387"/>
        <v>0</v>
      </c>
      <c r="Q884" s="109" t="s">
        <v>172</v>
      </c>
      <c r="R884" s="110" t="s">
        <v>327</v>
      </c>
      <c r="S884" s="110" t="s">
        <v>241</v>
      </c>
      <c r="T884" s="106" t="s">
        <v>9</v>
      </c>
      <c r="U884" s="111">
        <v>53.3</v>
      </c>
      <c r="V884" s="111">
        <v>53.3</v>
      </c>
      <c r="W884" s="111">
        <v>53.3</v>
      </c>
      <c r="X884" s="16" t="b">
        <f t="shared" si="400"/>
        <v>1</v>
      </c>
    </row>
    <row r="885" spans="1:24" s="16" customFormat="1" ht="31.5" hidden="1">
      <c r="A885" s="31" t="s">
        <v>31</v>
      </c>
      <c r="B885" s="23" t="s">
        <v>327</v>
      </c>
      <c r="C885" s="23" t="s">
        <v>424</v>
      </c>
      <c r="D885" s="24" t="s">
        <v>9</v>
      </c>
      <c r="E885" s="25">
        <f>E886</f>
        <v>53.3</v>
      </c>
      <c r="F885" s="25">
        <f t="shared" si="418"/>
        <v>53.3</v>
      </c>
      <c r="G885" s="25">
        <f t="shared" si="418"/>
        <v>53.3</v>
      </c>
      <c r="I885" s="32">
        <v>53.3</v>
      </c>
      <c r="J885" s="32">
        <v>53.3</v>
      </c>
      <c r="K885" s="32">
        <v>53.3</v>
      </c>
      <c r="L885" s="29">
        <f t="shared" si="387"/>
        <v>0</v>
      </c>
      <c r="M885" s="29">
        <f t="shared" si="387"/>
        <v>0</v>
      </c>
      <c r="N885" s="29">
        <f t="shared" si="387"/>
        <v>0</v>
      </c>
      <c r="Q885" s="112" t="s">
        <v>31</v>
      </c>
      <c r="R885" s="110" t="s">
        <v>327</v>
      </c>
      <c r="S885" s="110" t="s">
        <v>424</v>
      </c>
      <c r="T885" s="106" t="s">
        <v>9</v>
      </c>
      <c r="U885" s="111">
        <v>53.3</v>
      </c>
      <c r="V885" s="111">
        <v>53.3</v>
      </c>
      <c r="W885" s="111">
        <v>53.3</v>
      </c>
      <c r="X885" s="16" t="b">
        <f t="shared" si="400"/>
        <v>1</v>
      </c>
    </row>
    <row r="886" spans="1:24" s="16" customFormat="1" ht="22.5" hidden="1">
      <c r="A886" s="31" t="s">
        <v>32</v>
      </c>
      <c r="B886" s="23" t="s">
        <v>327</v>
      </c>
      <c r="C886" s="23" t="s">
        <v>424</v>
      </c>
      <c r="D886" s="23" t="s">
        <v>33</v>
      </c>
      <c r="E886" s="25">
        <v>53.3</v>
      </c>
      <c r="F886" s="25">
        <v>53.3</v>
      </c>
      <c r="G886" s="25">
        <v>53.3</v>
      </c>
      <c r="I886" s="32">
        <v>53.3</v>
      </c>
      <c r="J886" s="32">
        <v>53.3</v>
      </c>
      <c r="K886" s="32">
        <v>53.3</v>
      </c>
      <c r="L886" s="29">
        <f t="shared" si="387"/>
        <v>0</v>
      </c>
      <c r="M886" s="29">
        <f t="shared" si="387"/>
        <v>0</v>
      </c>
      <c r="N886" s="29">
        <f t="shared" si="387"/>
        <v>0</v>
      </c>
      <c r="Q886" s="112" t="s">
        <v>32</v>
      </c>
      <c r="R886" s="110" t="s">
        <v>327</v>
      </c>
      <c r="S886" s="110" t="s">
        <v>424</v>
      </c>
      <c r="T886" s="110" t="s">
        <v>33</v>
      </c>
      <c r="U886" s="111">
        <v>53.3</v>
      </c>
      <c r="V886" s="111">
        <v>53.3</v>
      </c>
      <c r="W886" s="111">
        <v>53.3</v>
      </c>
      <c r="X886" s="16" t="b">
        <f t="shared" si="400"/>
        <v>1</v>
      </c>
    </row>
    <row r="887" spans="1:24" s="16" customFormat="1" ht="31.5" hidden="1">
      <c r="A887" s="22" t="s">
        <v>454</v>
      </c>
      <c r="B887" s="23" t="s">
        <v>327</v>
      </c>
      <c r="C887" s="23" t="s">
        <v>15</v>
      </c>
      <c r="D887" s="24" t="s">
        <v>9</v>
      </c>
      <c r="E887" s="25">
        <f>E888</f>
        <v>180500</v>
      </c>
      <c r="F887" s="25">
        <f t="shared" ref="F887:G890" si="419">F888</f>
        <v>285000</v>
      </c>
      <c r="G887" s="25">
        <f t="shared" si="419"/>
        <v>285000</v>
      </c>
      <c r="I887" s="32">
        <v>180500</v>
      </c>
      <c r="J887" s="32">
        <v>285000</v>
      </c>
      <c r="K887" s="32">
        <v>285000</v>
      </c>
      <c r="L887" s="29">
        <f t="shared" si="387"/>
        <v>0</v>
      </c>
      <c r="M887" s="29">
        <f t="shared" si="387"/>
        <v>0</v>
      </c>
      <c r="N887" s="29">
        <f t="shared" si="387"/>
        <v>0</v>
      </c>
      <c r="Q887" s="109" t="s">
        <v>454</v>
      </c>
      <c r="R887" s="110" t="s">
        <v>327</v>
      </c>
      <c r="S887" s="110" t="s">
        <v>15</v>
      </c>
      <c r="T887" s="106" t="s">
        <v>9</v>
      </c>
      <c r="U887" s="111">
        <v>180500</v>
      </c>
      <c r="V887" s="111">
        <v>285000</v>
      </c>
      <c r="W887" s="111">
        <v>285000</v>
      </c>
      <c r="X887" s="16" t="b">
        <f t="shared" si="400"/>
        <v>1</v>
      </c>
    </row>
    <row r="888" spans="1:24" s="16" customFormat="1" ht="47.25" hidden="1">
      <c r="A888" s="22" t="s">
        <v>503</v>
      </c>
      <c r="B888" s="23" t="s">
        <v>327</v>
      </c>
      <c r="C888" s="23" t="s">
        <v>210</v>
      </c>
      <c r="D888" s="24" t="s">
        <v>9</v>
      </c>
      <c r="E888" s="25">
        <f>E889</f>
        <v>180500</v>
      </c>
      <c r="F888" s="25">
        <f t="shared" si="419"/>
        <v>285000</v>
      </c>
      <c r="G888" s="25">
        <f t="shared" si="419"/>
        <v>285000</v>
      </c>
      <c r="I888" s="32">
        <v>180500</v>
      </c>
      <c r="J888" s="32">
        <v>285000</v>
      </c>
      <c r="K888" s="32">
        <v>285000</v>
      </c>
      <c r="L888" s="29">
        <f t="shared" si="387"/>
        <v>0</v>
      </c>
      <c r="M888" s="29">
        <f t="shared" si="387"/>
        <v>0</v>
      </c>
      <c r="N888" s="29">
        <f t="shared" si="387"/>
        <v>0</v>
      </c>
      <c r="Q888" s="109" t="s">
        <v>503</v>
      </c>
      <c r="R888" s="110" t="s">
        <v>327</v>
      </c>
      <c r="S888" s="110" t="s">
        <v>210</v>
      </c>
      <c r="T888" s="106" t="s">
        <v>9</v>
      </c>
      <c r="U888" s="111">
        <v>180500</v>
      </c>
      <c r="V888" s="111">
        <v>285000</v>
      </c>
      <c r="W888" s="111">
        <v>285000</v>
      </c>
      <c r="X888" s="16" t="b">
        <f t="shared" si="400"/>
        <v>1</v>
      </c>
    </row>
    <row r="889" spans="1:24" s="16" customFormat="1" ht="47.25" hidden="1">
      <c r="A889" s="22" t="s">
        <v>508</v>
      </c>
      <c r="B889" s="23" t="s">
        <v>327</v>
      </c>
      <c r="C889" s="23" t="s">
        <v>509</v>
      </c>
      <c r="D889" s="24" t="s">
        <v>9</v>
      </c>
      <c r="E889" s="25">
        <f>E890</f>
        <v>180500</v>
      </c>
      <c r="F889" s="25">
        <f t="shared" si="419"/>
        <v>285000</v>
      </c>
      <c r="G889" s="25">
        <f t="shared" si="419"/>
        <v>285000</v>
      </c>
      <c r="I889" s="32">
        <v>180500</v>
      </c>
      <c r="J889" s="32">
        <v>285000</v>
      </c>
      <c r="K889" s="32">
        <v>285000</v>
      </c>
      <c r="L889" s="29">
        <f t="shared" si="387"/>
        <v>0</v>
      </c>
      <c r="M889" s="29">
        <f t="shared" si="387"/>
        <v>0</v>
      </c>
      <c r="N889" s="29">
        <f t="shared" si="387"/>
        <v>0</v>
      </c>
      <c r="Q889" s="109" t="s">
        <v>508</v>
      </c>
      <c r="R889" s="110" t="s">
        <v>327</v>
      </c>
      <c r="S889" s="110" t="s">
        <v>509</v>
      </c>
      <c r="T889" s="106" t="s">
        <v>9</v>
      </c>
      <c r="U889" s="111">
        <v>180500</v>
      </c>
      <c r="V889" s="111">
        <v>285000</v>
      </c>
      <c r="W889" s="111">
        <v>285000</v>
      </c>
      <c r="X889" s="16" t="b">
        <f t="shared" si="400"/>
        <v>1</v>
      </c>
    </row>
    <row r="890" spans="1:24" s="16" customFormat="1" ht="31.5" hidden="1">
      <c r="A890" s="31" t="s">
        <v>510</v>
      </c>
      <c r="B890" s="23" t="s">
        <v>327</v>
      </c>
      <c r="C890" s="23" t="s">
        <v>416</v>
      </c>
      <c r="D890" s="24" t="s">
        <v>9</v>
      </c>
      <c r="E890" s="25">
        <f>E891</f>
        <v>180500</v>
      </c>
      <c r="F890" s="25">
        <f t="shared" si="419"/>
        <v>285000</v>
      </c>
      <c r="G890" s="25">
        <f t="shared" si="419"/>
        <v>285000</v>
      </c>
      <c r="I890" s="32">
        <v>180500</v>
      </c>
      <c r="J890" s="32">
        <v>285000</v>
      </c>
      <c r="K890" s="32">
        <v>285000</v>
      </c>
      <c r="L890" s="29">
        <f t="shared" ref="L890:N903" si="420">I890-E890</f>
        <v>0</v>
      </c>
      <c r="M890" s="29">
        <f t="shared" si="420"/>
        <v>0</v>
      </c>
      <c r="N890" s="29">
        <f t="shared" si="420"/>
        <v>0</v>
      </c>
      <c r="Q890" s="112" t="s">
        <v>510</v>
      </c>
      <c r="R890" s="110" t="s">
        <v>327</v>
      </c>
      <c r="S890" s="110" t="s">
        <v>416</v>
      </c>
      <c r="T890" s="106" t="s">
        <v>9</v>
      </c>
      <c r="U890" s="111">
        <v>180500</v>
      </c>
      <c r="V890" s="111">
        <v>285000</v>
      </c>
      <c r="W890" s="111">
        <v>285000</v>
      </c>
      <c r="X890" s="16" t="b">
        <f t="shared" si="400"/>
        <v>1</v>
      </c>
    </row>
    <row r="891" spans="1:24" s="16" customFormat="1" ht="22.5" hidden="1">
      <c r="A891" s="31" t="s">
        <v>32</v>
      </c>
      <c r="B891" s="23" t="s">
        <v>327</v>
      </c>
      <c r="C891" s="23" t="s">
        <v>416</v>
      </c>
      <c r="D891" s="23" t="s">
        <v>33</v>
      </c>
      <c r="E891" s="25">
        <v>180500</v>
      </c>
      <c r="F891" s="25">
        <v>285000</v>
      </c>
      <c r="G891" s="25">
        <v>285000</v>
      </c>
      <c r="I891" s="32">
        <v>180500</v>
      </c>
      <c r="J891" s="32">
        <v>285000</v>
      </c>
      <c r="K891" s="32">
        <v>285000</v>
      </c>
      <c r="L891" s="29">
        <f t="shared" si="420"/>
        <v>0</v>
      </c>
      <c r="M891" s="29">
        <f t="shared" si="420"/>
        <v>0</v>
      </c>
      <c r="N891" s="29">
        <f t="shared" si="420"/>
        <v>0</v>
      </c>
      <c r="Q891" s="112" t="s">
        <v>32</v>
      </c>
      <c r="R891" s="110" t="s">
        <v>327</v>
      </c>
      <c r="S891" s="110" t="s">
        <v>416</v>
      </c>
      <c r="T891" s="110" t="s">
        <v>33</v>
      </c>
      <c r="U891" s="111">
        <v>180500</v>
      </c>
      <c r="V891" s="111">
        <v>285000</v>
      </c>
      <c r="W891" s="111">
        <v>285000</v>
      </c>
      <c r="X891" s="16" t="b">
        <f t="shared" si="400"/>
        <v>1</v>
      </c>
    </row>
    <row r="892" spans="1:24" s="16" customFormat="1" ht="15.75" hidden="1">
      <c r="A892" s="22" t="s">
        <v>23</v>
      </c>
      <c r="B892" s="23" t="s">
        <v>327</v>
      </c>
      <c r="C892" s="23" t="s">
        <v>11</v>
      </c>
      <c r="D892" s="24" t="s">
        <v>9</v>
      </c>
      <c r="E892" s="25">
        <f>E893+E895+E897+E899+E901</f>
        <v>272270.7</v>
      </c>
      <c r="F892" s="25">
        <f t="shared" ref="F892:G892" si="421">F893+F895+F897+F899+F901</f>
        <v>916475.3</v>
      </c>
      <c r="G892" s="25">
        <f t="shared" si="421"/>
        <v>1077966.7000000002</v>
      </c>
      <c r="I892" s="32">
        <v>272270.68180999998</v>
      </c>
      <c r="J892" s="32">
        <v>916475.29562999995</v>
      </c>
      <c r="K892" s="32">
        <v>1077966.6552500001</v>
      </c>
      <c r="L892" s="29">
        <f t="shared" si="420"/>
        <v>-1.8190000031609088E-2</v>
      </c>
      <c r="M892" s="29">
        <f t="shared" si="420"/>
        <v>-4.3700000969693065E-3</v>
      </c>
      <c r="N892" s="29">
        <f t="shared" si="420"/>
        <v>-4.4750000117346644E-2</v>
      </c>
      <c r="Q892" s="109" t="s">
        <v>23</v>
      </c>
      <c r="R892" s="110" t="s">
        <v>327</v>
      </c>
      <c r="S892" s="110" t="s">
        <v>11</v>
      </c>
      <c r="T892" s="106" t="s">
        <v>9</v>
      </c>
      <c r="U892" s="111">
        <v>260270.68181000001</v>
      </c>
      <c r="V892" s="111">
        <v>800475.29562999995</v>
      </c>
      <c r="W892" s="111">
        <v>956966.65524999995</v>
      </c>
      <c r="X892" s="16" t="b">
        <f t="shared" si="400"/>
        <v>1</v>
      </c>
    </row>
    <row r="893" spans="1:24" s="16" customFormat="1" ht="31.5" hidden="1">
      <c r="A893" s="31" t="s">
        <v>345</v>
      </c>
      <c r="B893" s="23" t="s">
        <v>327</v>
      </c>
      <c r="C893" s="23" t="s">
        <v>347</v>
      </c>
      <c r="D893" s="24" t="s">
        <v>9</v>
      </c>
      <c r="E893" s="25">
        <f>E894</f>
        <v>159.30000000000001</v>
      </c>
      <c r="F893" s="25">
        <f t="shared" ref="F893:G893" si="422">F894</f>
        <v>160</v>
      </c>
      <c r="G893" s="25">
        <f t="shared" si="422"/>
        <v>165.8</v>
      </c>
      <c r="I893" s="32">
        <v>159.29</v>
      </c>
      <c r="J893" s="32">
        <v>160</v>
      </c>
      <c r="K893" s="32">
        <v>165.785</v>
      </c>
      <c r="L893" s="29">
        <f t="shared" si="420"/>
        <v>-1.0000000000019327E-2</v>
      </c>
      <c r="M893" s="29">
        <f t="shared" si="420"/>
        <v>0</v>
      </c>
      <c r="N893" s="29">
        <f t="shared" si="420"/>
        <v>-1.5000000000014779E-2</v>
      </c>
      <c r="Q893" s="112" t="s">
        <v>345</v>
      </c>
      <c r="R893" s="110" t="s">
        <v>327</v>
      </c>
      <c r="S893" s="110" t="s">
        <v>347</v>
      </c>
      <c r="T893" s="106" t="s">
        <v>9</v>
      </c>
      <c r="U893" s="111">
        <v>159.29</v>
      </c>
      <c r="V893" s="111">
        <v>160</v>
      </c>
      <c r="W893" s="111">
        <v>165.785</v>
      </c>
      <c r="X893" s="16" t="b">
        <f t="shared" si="400"/>
        <v>1</v>
      </c>
    </row>
    <row r="894" spans="1:24" s="16" customFormat="1" ht="31.5" hidden="1">
      <c r="A894" s="31" t="s">
        <v>28</v>
      </c>
      <c r="B894" s="23" t="s">
        <v>327</v>
      </c>
      <c r="C894" s="23" t="s">
        <v>347</v>
      </c>
      <c r="D894" s="23" t="s">
        <v>29</v>
      </c>
      <c r="E894" s="25">
        <v>159.30000000000001</v>
      </c>
      <c r="F894" s="25">
        <v>160</v>
      </c>
      <c r="G894" s="25">
        <v>165.8</v>
      </c>
      <c r="I894" s="32">
        <v>159.29</v>
      </c>
      <c r="J894" s="32">
        <v>160</v>
      </c>
      <c r="K894" s="32">
        <v>165.785</v>
      </c>
      <c r="L894" s="29">
        <f t="shared" si="420"/>
        <v>-1.0000000000019327E-2</v>
      </c>
      <c r="M894" s="29">
        <f t="shared" si="420"/>
        <v>0</v>
      </c>
      <c r="N894" s="29">
        <f t="shared" si="420"/>
        <v>-1.5000000000014779E-2</v>
      </c>
      <c r="Q894" s="112" t="s">
        <v>28</v>
      </c>
      <c r="R894" s="110" t="s">
        <v>327</v>
      </c>
      <c r="S894" s="110" t="s">
        <v>347</v>
      </c>
      <c r="T894" s="110" t="s">
        <v>29</v>
      </c>
      <c r="U894" s="111">
        <v>159.29</v>
      </c>
      <c r="V894" s="111">
        <v>160</v>
      </c>
      <c r="W894" s="111">
        <v>165.785</v>
      </c>
      <c r="X894" s="16" t="b">
        <f t="shared" si="400"/>
        <v>1</v>
      </c>
    </row>
    <row r="895" spans="1:24" s="16" customFormat="1" ht="31.5" hidden="1">
      <c r="A895" s="31" t="s">
        <v>99</v>
      </c>
      <c r="B895" s="23" t="s">
        <v>327</v>
      </c>
      <c r="C895" s="23" t="s">
        <v>368</v>
      </c>
      <c r="D895" s="24" t="s">
        <v>9</v>
      </c>
      <c r="E895" s="25">
        <f>E896</f>
        <v>9500</v>
      </c>
      <c r="F895" s="25">
        <f t="shared" ref="F895:G895" si="423">F896</f>
        <v>15000</v>
      </c>
      <c r="G895" s="25">
        <f t="shared" si="423"/>
        <v>15000</v>
      </c>
      <c r="I895" s="32">
        <v>9500</v>
      </c>
      <c r="J895" s="32">
        <v>15000</v>
      </c>
      <c r="K895" s="32">
        <v>15000</v>
      </c>
      <c r="L895" s="29">
        <f t="shared" si="420"/>
        <v>0</v>
      </c>
      <c r="M895" s="29">
        <f t="shared" si="420"/>
        <v>0</v>
      </c>
      <c r="N895" s="29">
        <f t="shared" si="420"/>
        <v>0</v>
      </c>
      <c r="Q895" s="112" t="s">
        <v>99</v>
      </c>
      <c r="R895" s="110" t="s">
        <v>327</v>
      </c>
      <c r="S895" s="110" t="s">
        <v>368</v>
      </c>
      <c r="T895" s="106" t="s">
        <v>9</v>
      </c>
      <c r="U895" s="111">
        <v>9500</v>
      </c>
      <c r="V895" s="111">
        <v>15000</v>
      </c>
      <c r="W895" s="111">
        <v>15000</v>
      </c>
      <c r="X895" s="16" t="b">
        <f t="shared" si="400"/>
        <v>1</v>
      </c>
    </row>
    <row r="896" spans="1:24" s="16" customFormat="1" ht="15.75" hidden="1">
      <c r="A896" s="31" t="s">
        <v>32</v>
      </c>
      <c r="B896" s="23" t="s">
        <v>327</v>
      </c>
      <c r="C896" s="23" t="s">
        <v>368</v>
      </c>
      <c r="D896" s="23" t="s">
        <v>33</v>
      </c>
      <c r="E896" s="25">
        <v>9500</v>
      </c>
      <c r="F896" s="25">
        <v>15000</v>
      </c>
      <c r="G896" s="25">
        <v>15000</v>
      </c>
      <c r="I896" s="32">
        <v>9500</v>
      </c>
      <c r="J896" s="32">
        <v>15000</v>
      </c>
      <c r="K896" s="32">
        <v>15000</v>
      </c>
      <c r="L896" s="29">
        <f t="shared" si="420"/>
        <v>0</v>
      </c>
      <c r="M896" s="29">
        <f t="shared" si="420"/>
        <v>0</v>
      </c>
      <c r="N896" s="29">
        <f t="shared" si="420"/>
        <v>0</v>
      </c>
      <c r="Q896" s="112" t="s">
        <v>32</v>
      </c>
      <c r="R896" s="110" t="s">
        <v>327</v>
      </c>
      <c r="S896" s="110" t="s">
        <v>368</v>
      </c>
      <c r="T896" s="110" t="s">
        <v>33</v>
      </c>
      <c r="U896" s="111">
        <v>9500</v>
      </c>
      <c r="V896" s="111">
        <v>15000</v>
      </c>
      <c r="W896" s="111">
        <v>15000</v>
      </c>
      <c r="X896" s="16" t="b">
        <f t="shared" si="400"/>
        <v>1</v>
      </c>
    </row>
    <row r="897" spans="1:24" s="16" customFormat="1" ht="15.75" hidden="1">
      <c r="A897" s="31" t="s">
        <v>338</v>
      </c>
      <c r="B897" s="23" t="s">
        <v>327</v>
      </c>
      <c r="C897" s="23" t="s">
        <v>339</v>
      </c>
      <c r="D897" s="24" t="s">
        <v>9</v>
      </c>
      <c r="E897" s="25">
        <f>E898</f>
        <v>7000</v>
      </c>
      <c r="F897" s="25">
        <f t="shared" ref="F897:G897" si="424">F898</f>
        <v>10000</v>
      </c>
      <c r="G897" s="25">
        <f t="shared" si="424"/>
        <v>10000</v>
      </c>
      <c r="I897" s="32">
        <v>7000</v>
      </c>
      <c r="J897" s="32">
        <v>10000</v>
      </c>
      <c r="K897" s="32">
        <v>10000</v>
      </c>
      <c r="L897" s="29">
        <f t="shared" si="420"/>
        <v>0</v>
      </c>
      <c r="M897" s="29">
        <f t="shared" si="420"/>
        <v>0</v>
      </c>
      <c r="N897" s="29">
        <f t="shared" si="420"/>
        <v>0</v>
      </c>
      <c r="Q897" s="112" t="s">
        <v>338</v>
      </c>
      <c r="R897" s="110" t="s">
        <v>327</v>
      </c>
      <c r="S897" s="110" t="s">
        <v>339</v>
      </c>
      <c r="T897" s="106" t="s">
        <v>9</v>
      </c>
      <c r="U897" s="111">
        <v>7000</v>
      </c>
      <c r="V897" s="111">
        <v>10000</v>
      </c>
      <c r="W897" s="111">
        <v>10000</v>
      </c>
      <c r="X897" s="16" t="b">
        <f t="shared" si="400"/>
        <v>1</v>
      </c>
    </row>
    <row r="898" spans="1:24" s="16" customFormat="1" ht="15.75" hidden="1">
      <c r="A898" s="31" t="s">
        <v>32</v>
      </c>
      <c r="B898" s="23" t="s">
        <v>327</v>
      </c>
      <c r="C898" s="23" t="s">
        <v>339</v>
      </c>
      <c r="D898" s="23" t="s">
        <v>33</v>
      </c>
      <c r="E898" s="25">
        <v>7000</v>
      </c>
      <c r="F898" s="25">
        <v>10000</v>
      </c>
      <c r="G898" s="25">
        <v>10000</v>
      </c>
      <c r="I898" s="32">
        <v>7000</v>
      </c>
      <c r="J898" s="32">
        <v>10000</v>
      </c>
      <c r="K898" s="32">
        <v>10000</v>
      </c>
      <c r="L898" s="29">
        <f t="shared" si="420"/>
        <v>0</v>
      </c>
      <c r="M898" s="29">
        <f t="shared" si="420"/>
        <v>0</v>
      </c>
      <c r="N898" s="29">
        <f t="shared" si="420"/>
        <v>0</v>
      </c>
      <c r="Q898" s="112" t="s">
        <v>32</v>
      </c>
      <c r="R898" s="110" t="s">
        <v>327</v>
      </c>
      <c r="S898" s="110" t="s">
        <v>339</v>
      </c>
      <c r="T898" s="110" t="s">
        <v>33</v>
      </c>
      <c r="U898" s="111">
        <v>7000</v>
      </c>
      <c r="V898" s="111">
        <v>10000</v>
      </c>
      <c r="W898" s="111">
        <v>10000</v>
      </c>
      <c r="X898" s="16" t="b">
        <f t="shared" si="400"/>
        <v>1</v>
      </c>
    </row>
    <row r="899" spans="1:24" s="16" customFormat="1" ht="236.25" hidden="1">
      <c r="A899" s="31" t="s">
        <v>525</v>
      </c>
      <c r="B899" s="23" t="s">
        <v>327</v>
      </c>
      <c r="C899" s="23" t="s">
        <v>340</v>
      </c>
      <c r="D899" s="24" t="s">
        <v>9</v>
      </c>
      <c r="E899" s="25">
        <f>E900</f>
        <v>255611.4</v>
      </c>
      <c r="F899" s="25">
        <f t="shared" ref="F899:G899" si="425">F900</f>
        <v>510315.3</v>
      </c>
      <c r="G899" s="25">
        <f t="shared" si="425"/>
        <v>521800.9</v>
      </c>
      <c r="I899" s="32">
        <v>255611.39181</v>
      </c>
      <c r="J899" s="32">
        <v>510315.29563000001</v>
      </c>
      <c r="K899" s="32">
        <v>521800.87024999998</v>
      </c>
      <c r="L899" s="29">
        <f t="shared" si="420"/>
        <v>-8.189999993192032E-3</v>
      </c>
      <c r="M899" s="29">
        <f t="shared" si="420"/>
        <v>-4.3699999805539846E-3</v>
      </c>
      <c r="N899" s="29">
        <f t="shared" si="420"/>
        <v>-2.9750000045169145E-2</v>
      </c>
      <c r="Q899" s="112" t="s">
        <v>525</v>
      </c>
      <c r="R899" s="110" t="s">
        <v>327</v>
      </c>
      <c r="S899" s="110" t="s">
        <v>340</v>
      </c>
      <c r="T899" s="106" t="s">
        <v>9</v>
      </c>
      <c r="U899" s="111">
        <v>243611.39181</v>
      </c>
      <c r="V899" s="111">
        <v>510315.29563000001</v>
      </c>
      <c r="W899" s="111">
        <v>521800.87024999998</v>
      </c>
      <c r="X899" s="16" t="b">
        <f t="shared" si="400"/>
        <v>1</v>
      </c>
    </row>
    <row r="900" spans="1:24" s="16" customFormat="1" ht="15.75" hidden="1">
      <c r="A900" s="31" t="s">
        <v>32</v>
      </c>
      <c r="B900" s="23" t="s">
        <v>327</v>
      </c>
      <c r="C900" s="23" t="s">
        <v>340</v>
      </c>
      <c r="D900" s="23" t="s">
        <v>33</v>
      </c>
      <c r="E900" s="25">
        <f>243611.4+12000</f>
        <v>255611.4</v>
      </c>
      <c r="F900" s="25">
        <v>510315.3</v>
      </c>
      <c r="G900" s="25">
        <v>521800.9</v>
      </c>
      <c r="I900" s="32">
        <v>255611.39181</v>
      </c>
      <c r="J900" s="32">
        <v>510315.29563000001</v>
      </c>
      <c r="K900" s="32">
        <v>521800.87024999998</v>
      </c>
      <c r="L900" s="29">
        <f t="shared" si="420"/>
        <v>-8.189999993192032E-3</v>
      </c>
      <c r="M900" s="29">
        <f t="shared" si="420"/>
        <v>-4.3699999805539846E-3</v>
      </c>
      <c r="N900" s="29">
        <f t="shared" si="420"/>
        <v>-2.9750000045169145E-2</v>
      </c>
      <c r="Q900" s="112" t="s">
        <v>32</v>
      </c>
      <c r="R900" s="110" t="s">
        <v>327</v>
      </c>
      <c r="S900" s="110" t="s">
        <v>340</v>
      </c>
      <c r="T900" s="110" t="s">
        <v>33</v>
      </c>
      <c r="U900" s="111">
        <v>243611.39181</v>
      </c>
      <c r="V900" s="111">
        <v>510315.29563000001</v>
      </c>
      <c r="W900" s="111">
        <v>521800.87024999998</v>
      </c>
      <c r="X900" s="16" t="b">
        <f t="shared" si="400"/>
        <v>1</v>
      </c>
    </row>
    <row r="901" spans="1:24" s="16" customFormat="1" ht="15.75" hidden="1">
      <c r="A901" s="31" t="s">
        <v>341</v>
      </c>
      <c r="B901" s="23" t="s">
        <v>327</v>
      </c>
      <c r="C901" s="23" t="s">
        <v>342</v>
      </c>
      <c r="D901" s="24" t="s">
        <v>9</v>
      </c>
      <c r="E901" s="25">
        <f>E902</f>
        <v>0</v>
      </c>
      <c r="F901" s="25">
        <f t="shared" ref="F901:G901" si="426">F902</f>
        <v>381000</v>
      </c>
      <c r="G901" s="25">
        <f t="shared" si="426"/>
        <v>531000</v>
      </c>
      <c r="I901" s="32">
        <v>0</v>
      </c>
      <c r="J901" s="32">
        <v>381000</v>
      </c>
      <c r="K901" s="32">
        <v>531000</v>
      </c>
      <c r="L901" s="29">
        <f t="shared" si="420"/>
        <v>0</v>
      </c>
      <c r="M901" s="29">
        <f t="shared" si="420"/>
        <v>0</v>
      </c>
      <c r="N901" s="29">
        <f t="shared" si="420"/>
        <v>0</v>
      </c>
      <c r="Q901" s="112" t="s">
        <v>341</v>
      </c>
      <c r="R901" s="110" t="s">
        <v>327</v>
      </c>
      <c r="S901" s="110" t="s">
        <v>342</v>
      </c>
      <c r="T901" s="106" t="s">
        <v>9</v>
      </c>
      <c r="U901" s="111" t="s">
        <v>9</v>
      </c>
      <c r="V901" s="111">
        <v>265000</v>
      </c>
      <c r="W901" s="111">
        <v>410000</v>
      </c>
      <c r="X901" s="16" t="b">
        <f t="shared" si="400"/>
        <v>1</v>
      </c>
    </row>
    <row r="902" spans="1:24" s="16" customFormat="1" ht="15.75" hidden="1">
      <c r="A902" s="31" t="s">
        <v>32</v>
      </c>
      <c r="B902" s="23" t="s">
        <v>327</v>
      </c>
      <c r="C902" s="23" t="s">
        <v>342</v>
      </c>
      <c r="D902" s="23" t="s">
        <v>33</v>
      </c>
      <c r="E902" s="25">
        <v>0</v>
      </c>
      <c r="F902" s="25">
        <f>265000+116000</f>
        <v>381000</v>
      </c>
      <c r="G902" s="25">
        <f>410000+121000</f>
        <v>531000</v>
      </c>
      <c r="I902" s="32">
        <v>0</v>
      </c>
      <c r="J902" s="32">
        <v>381000</v>
      </c>
      <c r="K902" s="32">
        <v>531000</v>
      </c>
      <c r="L902" s="29">
        <f t="shared" si="420"/>
        <v>0</v>
      </c>
      <c r="M902" s="29">
        <f t="shared" si="420"/>
        <v>0</v>
      </c>
      <c r="N902" s="29">
        <f t="shared" si="420"/>
        <v>0</v>
      </c>
      <c r="Q902" s="112" t="s">
        <v>32</v>
      </c>
      <c r="R902" s="110" t="s">
        <v>327</v>
      </c>
      <c r="S902" s="110" t="s">
        <v>342</v>
      </c>
      <c r="T902" s="110" t="s">
        <v>33</v>
      </c>
      <c r="U902" s="111" t="s">
        <v>9</v>
      </c>
      <c r="V902" s="111">
        <v>265000</v>
      </c>
      <c r="W902" s="111">
        <v>410000</v>
      </c>
      <c r="X902" s="16" t="b">
        <f t="shared" si="400"/>
        <v>1</v>
      </c>
    </row>
    <row r="903" spans="1:24" s="16" customFormat="1" ht="15.75">
      <c r="A903" s="17" t="s">
        <v>511</v>
      </c>
      <c r="B903" s="18" t="s">
        <v>9</v>
      </c>
      <c r="C903" s="18" t="s">
        <v>9</v>
      </c>
      <c r="D903" s="18" t="s">
        <v>9</v>
      </c>
      <c r="E903" s="15">
        <f>E9+E22+E39+E140+E259+E350+E413+E511+E523+E568+E613+E660+E688+E746+E818+E869</f>
        <v>12617392.799999999</v>
      </c>
      <c r="F903" s="15">
        <f t="shared" ref="F903:K903" si="427">F9+F22+F39+F140+F259+F350+F413+F511+F523+F568+F613+F660+F688+F746+F818+F869</f>
        <v>12864888.4</v>
      </c>
      <c r="G903" s="15">
        <f t="shared" si="427"/>
        <v>13076959.800000001</v>
      </c>
      <c r="H903" s="15"/>
      <c r="I903" s="15">
        <f t="shared" si="427"/>
        <v>12617392.84247</v>
      </c>
      <c r="J903" s="15">
        <f t="shared" si="427"/>
        <v>12864888.47419</v>
      </c>
      <c r="K903" s="15">
        <f t="shared" si="427"/>
        <v>13076959.843880001</v>
      </c>
      <c r="L903" s="29">
        <f t="shared" si="420"/>
        <v>4.2470000684261322E-2</v>
      </c>
      <c r="M903" s="29">
        <f t="shared" si="420"/>
        <v>7.419000007212162E-2</v>
      </c>
      <c r="N903" s="29">
        <f t="shared" si="420"/>
        <v>4.3880000710487366E-2</v>
      </c>
      <c r="Q903" s="113"/>
      <c r="R903" s="113"/>
      <c r="S903" s="113"/>
      <c r="T903" s="113"/>
      <c r="U903" s="113"/>
      <c r="V903" s="113"/>
      <c r="W903" s="113"/>
    </row>
    <row r="904" spans="1:24" s="16" customFormat="1" ht="15">
      <c r="L904" s="36"/>
      <c r="M904" s="36"/>
      <c r="N904" s="36"/>
      <c r="Q904" s="113"/>
      <c r="R904" s="113"/>
      <c r="S904" s="113"/>
      <c r="T904" s="113"/>
      <c r="U904" s="113"/>
      <c r="V904" s="113"/>
      <c r="W904" s="113"/>
    </row>
    <row r="905" spans="1:24" s="16" customFormat="1" ht="15">
      <c r="L905" s="36"/>
      <c r="M905" s="36"/>
      <c r="N905" s="36"/>
      <c r="Q905" s="113"/>
      <c r="R905" s="113"/>
      <c r="S905" s="113"/>
      <c r="T905" s="113"/>
      <c r="U905" s="113"/>
      <c r="V905" s="113"/>
      <c r="W905" s="113"/>
    </row>
    <row r="906" spans="1:24" s="16" customFormat="1" ht="15">
      <c r="C906" s="8" t="s">
        <v>13</v>
      </c>
      <c r="D906" s="8" t="s">
        <v>9</v>
      </c>
      <c r="E906" s="9">
        <f>E351+E689+E747</f>
        <v>6558304.5</v>
      </c>
      <c r="F906" s="9">
        <f t="shared" ref="F906:G906" si="428">F351+F689+F747</f>
        <v>6577079.4000000004</v>
      </c>
      <c r="G906" s="9">
        <f t="shared" si="428"/>
        <v>6632349.7999999998</v>
      </c>
      <c r="H906" s="9"/>
      <c r="I906" s="9">
        <f t="shared" ref="I906:K906" si="429">I351+I689+I747</f>
        <v>6558304.5135900006</v>
      </c>
      <c r="J906" s="9">
        <f t="shared" si="429"/>
        <v>6577079.4621099997</v>
      </c>
      <c r="K906" s="9">
        <f t="shared" si="429"/>
        <v>6632349.8621100001</v>
      </c>
      <c r="L906" s="30">
        <f t="shared" ref="L906:N920" si="430">I906-E906</f>
        <v>1.3590000569820404E-2</v>
      </c>
      <c r="M906" s="30">
        <f t="shared" si="430"/>
        <v>6.2109999358654022E-2</v>
      </c>
      <c r="N906" s="30">
        <f t="shared" si="430"/>
        <v>6.2110000289976597E-2</v>
      </c>
      <c r="Q906" s="113"/>
      <c r="R906" s="113"/>
      <c r="S906" s="113"/>
      <c r="T906" s="113"/>
      <c r="U906" s="113"/>
      <c r="V906" s="113"/>
      <c r="W906" s="113"/>
    </row>
    <row r="907" spans="1:24" s="16" customFormat="1" ht="15">
      <c r="C907" s="8" t="s">
        <v>10</v>
      </c>
      <c r="D907" s="8" t="s">
        <v>9</v>
      </c>
      <c r="E907" s="9">
        <f>E40+E141+E356+E414+E569+E661+E733+E805+E819</f>
        <v>957110.49999999988</v>
      </c>
      <c r="F907" s="9">
        <f t="shared" ref="F907:G907" si="431">F40+F141+F356+F414+F569+F661+F733+F805+F819</f>
        <v>960135.2</v>
      </c>
      <c r="G907" s="9">
        <f t="shared" si="431"/>
        <v>969783.2</v>
      </c>
      <c r="H907" s="9"/>
      <c r="I907" s="9">
        <f t="shared" ref="I907:K907" si="432">I40+I141+I356+I414+I569+I661+I733+I805+I819</f>
        <v>957110.5599799999</v>
      </c>
      <c r="J907" s="9">
        <f t="shared" si="432"/>
        <v>960135.19485999993</v>
      </c>
      <c r="K907" s="9">
        <f t="shared" si="432"/>
        <v>969783.25485999999</v>
      </c>
      <c r="L907" s="30">
        <f t="shared" si="430"/>
        <v>5.9980000020004809E-2</v>
      </c>
      <c r="M907" s="30">
        <f t="shared" si="430"/>
        <v>-5.1400000229477882E-3</v>
      </c>
      <c r="N907" s="30">
        <f t="shared" si="430"/>
        <v>5.4860000032931566E-2</v>
      </c>
      <c r="Q907" s="113"/>
      <c r="R907" s="113"/>
      <c r="S907" s="113"/>
      <c r="T907" s="113"/>
      <c r="U907" s="113"/>
      <c r="V907" s="113"/>
      <c r="W907" s="113"/>
    </row>
    <row r="908" spans="1:24" s="16" customFormat="1" ht="15">
      <c r="C908" s="8" t="s">
        <v>16</v>
      </c>
      <c r="D908" s="8" t="s">
        <v>9</v>
      </c>
      <c r="E908" s="9">
        <f>E361+E614</f>
        <v>93566.399999999994</v>
      </c>
      <c r="F908" s="9">
        <f t="shared" ref="F908:G908" si="433">F361+F614</f>
        <v>93402.2</v>
      </c>
      <c r="G908" s="9">
        <f t="shared" si="433"/>
        <v>81031.099999999991</v>
      </c>
      <c r="H908" s="9"/>
      <c r="I908" s="9">
        <f t="shared" ref="I908:K908" si="434">I361+I614</f>
        <v>93566.361539999998</v>
      </c>
      <c r="J908" s="9">
        <f t="shared" si="434"/>
        <v>93402.207219999997</v>
      </c>
      <c r="K908" s="9">
        <f t="shared" si="434"/>
        <v>81031.100000000006</v>
      </c>
      <c r="L908" s="30">
        <f t="shared" si="430"/>
        <v>-3.8459999996121041E-2</v>
      </c>
      <c r="M908" s="30">
        <f t="shared" si="430"/>
        <v>7.219999999506399E-3</v>
      </c>
      <c r="N908" s="30">
        <f t="shared" si="430"/>
        <v>0</v>
      </c>
      <c r="Q908" s="113"/>
      <c r="R908" s="113"/>
      <c r="S908" s="113"/>
      <c r="T908" s="113"/>
      <c r="U908" s="113"/>
      <c r="V908" s="113"/>
      <c r="W908" s="113"/>
    </row>
    <row r="909" spans="1:24" s="16" customFormat="1" ht="15">
      <c r="C909" s="8" t="s">
        <v>14</v>
      </c>
      <c r="D909" s="8" t="s">
        <v>9</v>
      </c>
      <c r="E909" s="9">
        <f>E45+E260+E810</f>
        <v>521513.09999999992</v>
      </c>
      <c r="F909" s="9">
        <f t="shared" ref="F909:G909" si="435">F45+F260+F810</f>
        <v>33560</v>
      </c>
      <c r="G909" s="9">
        <f t="shared" si="435"/>
        <v>33574.9</v>
      </c>
      <c r="H909" s="9"/>
      <c r="I909" s="9">
        <f t="shared" ref="I909:K909" si="436">I45+I260+I810</f>
        <v>521513.07394999999</v>
      </c>
      <c r="J909" s="9">
        <f t="shared" si="436"/>
        <v>33559.97105</v>
      </c>
      <c r="K909" s="9">
        <f t="shared" si="436"/>
        <v>33574.891049999998</v>
      </c>
      <c r="L909" s="30">
        <f t="shared" si="430"/>
        <v>-2.6049999927636236E-2</v>
      </c>
      <c r="M909" s="30">
        <f t="shared" si="430"/>
        <v>-2.8949999999895226E-2</v>
      </c>
      <c r="N909" s="30">
        <f t="shared" si="430"/>
        <v>-8.9500000030966476E-3</v>
      </c>
      <c r="Q909" s="113"/>
      <c r="R909" s="113"/>
      <c r="S909" s="113"/>
      <c r="T909" s="113"/>
      <c r="U909" s="113"/>
      <c r="V909" s="113"/>
      <c r="W909" s="113"/>
    </row>
    <row r="910" spans="1:24" s="16" customFormat="1" ht="15">
      <c r="C910" s="8" t="s">
        <v>19</v>
      </c>
      <c r="D910" s="8" t="s">
        <v>9</v>
      </c>
      <c r="E910" s="9">
        <f>E379+E824</f>
        <v>119545.5</v>
      </c>
      <c r="F910" s="9">
        <f t="shared" ref="F910:G910" si="437">F379+F824</f>
        <v>118435.2</v>
      </c>
      <c r="G910" s="9">
        <f t="shared" si="437"/>
        <v>122760.4</v>
      </c>
      <c r="H910" s="9"/>
      <c r="I910" s="9">
        <f t="shared" ref="I910:K910" si="438">I379+I824</f>
        <v>119545.51691000001</v>
      </c>
      <c r="J910" s="9">
        <f t="shared" si="438"/>
        <v>118435.15852</v>
      </c>
      <c r="K910" s="9">
        <f t="shared" si="438"/>
        <v>122760.35885</v>
      </c>
      <c r="L910" s="30">
        <f t="shared" si="430"/>
        <v>1.6910000005736947E-2</v>
      </c>
      <c r="M910" s="30">
        <f t="shared" si="430"/>
        <v>-4.1479999999864958E-2</v>
      </c>
      <c r="N910" s="30">
        <f t="shared" si="430"/>
        <v>-4.1149999990011565E-2</v>
      </c>
      <c r="Q910" s="113"/>
      <c r="R910" s="113"/>
      <c r="S910" s="113"/>
      <c r="T910" s="113"/>
      <c r="U910" s="113"/>
      <c r="V910" s="113"/>
      <c r="W910" s="113"/>
    </row>
    <row r="911" spans="1:24" s="16" customFormat="1" ht="15">
      <c r="C911" s="8" t="s">
        <v>17</v>
      </c>
      <c r="D911" s="8" t="s">
        <v>9</v>
      </c>
      <c r="E911" s="9">
        <f>E146+E621+E870</f>
        <v>201895.5</v>
      </c>
      <c r="F911" s="9">
        <f t="shared" ref="F911:G911" si="439">F146+F621+F870</f>
        <v>227446.2</v>
      </c>
      <c r="G911" s="9">
        <f t="shared" si="439"/>
        <v>239334.5</v>
      </c>
      <c r="H911" s="9"/>
      <c r="I911" s="9">
        <f t="shared" ref="I911:K911" si="440">I146+I621+I870</f>
        <v>201895.46867999999</v>
      </c>
      <c r="J911" s="9">
        <f t="shared" si="440"/>
        <v>227446.22761</v>
      </c>
      <c r="K911" s="9">
        <f t="shared" si="440"/>
        <v>239334.5232</v>
      </c>
      <c r="L911" s="30">
        <f t="shared" si="430"/>
        <v>-3.1320000009145588E-2</v>
      </c>
      <c r="M911" s="30">
        <f t="shared" si="430"/>
        <v>2.7609999990090728E-2</v>
      </c>
      <c r="N911" s="30">
        <f t="shared" si="430"/>
        <v>2.3199999995995313E-2</v>
      </c>
      <c r="Q911" s="113"/>
      <c r="R911" s="113"/>
      <c r="S911" s="113"/>
      <c r="T911" s="113"/>
      <c r="U911" s="113"/>
      <c r="V911" s="113"/>
      <c r="W911" s="113"/>
    </row>
    <row r="912" spans="1:24" s="16" customFormat="1" ht="15">
      <c r="C912" s="8" t="s">
        <v>20</v>
      </c>
      <c r="D912" s="8" t="s">
        <v>9</v>
      </c>
      <c r="E912" s="9">
        <f>E57</f>
        <v>76449.100000000006</v>
      </c>
      <c r="F912" s="9">
        <f t="shared" ref="F912:G912" si="441">F57</f>
        <v>83419.400000000009</v>
      </c>
      <c r="G912" s="9">
        <f t="shared" si="441"/>
        <v>83419.400000000009</v>
      </c>
      <c r="H912" s="9"/>
      <c r="I912" s="9">
        <f t="shared" ref="I912:K912" si="442">I57</f>
        <v>76449.100980000003</v>
      </c>
      <c r="J912" s="9">
        <f t="shared" si="442"/>
        <v>83419.397979999994</v>
      </c>
      <c r="K912" s="9">
        <f t="shared" si="442"/>
        <v>83419.397979999994</v>
      </c>
      <c r="L912" s="30">
        <f t="shared" si="430"/>
        <v>9.799999970709905E-4</v>
      </c>
      <c r="M912" s="30">
        <f t="shared" si="430"/>
        <v>-2.0200000144541264E-3</v>
      </c>
      <c r="N912" s="30">
        <f t="shared" si="430"/>
        <v>-2.0200000144541264E-3</v>
      </c>
      <c r="Q912" s="113"/>
      <c r="R912" s="113"/>
      <c r="S912" s="113"/>
      <c r="T912" s="113"/>
      <c r="U912" s="113"/>
      <c r="V912" s="113"/>
      <c r="W912" s="113"/>
    </row>
    <row r="913" spans="3:23" s="16" customFormat="1" ht="15">
      <c r="C913" s="8" t="s">
        <v>18</v>
      </c>
      <c r="D913" s="8" t="s">
        <v>9</v>
      </c>
      <c r="E913" s="9">
        <f>E151+E281+E384+E419</f>
        <v>669822.5</v>
      </c>
      <c r="F913" s="9">
        <f t="shared" ref="F913:G913" si="443">F151+F281+F384+F419</f>
        <v>561002.19999999995</v>
      </c>
      <c r="G913" s="9">
        <f t="shared" si="443"/>
        <v>572248.30000000005</v>
      </c>
      <c r="H913" s="9"/>
      <c r="I913" s="9">
        <f t="shared" ref="I913:K913" si="444">I151+I281+I384+I419</f>
        <v>669822.48390000011</v>
      </c>
      <c r="J913" s="9">
        <f t="shared" si="444"/>
        <v>561002.27804</v>
      </c>
      <c r="K913" s="9">
        <f t="shared" si="444"/>
        <v>572248.27561000001</v>
      </c>
      <c r="L913" s="30">
        <f t="shared" si="430"/>
        <v>-1.6099999891594052E-2</v>
      </c>
      <c r="M913" s="30">
        <f t="shared" si="430"/>
        <v>7.8040000051259995E-2</v>
      </c>
      <c r="N913" s="30">
        <f t="shared" si="430"/>
        <v>-2.4390000035054982E-2</v>
      </c>
      <c r="Q913" s="113"/>
      <c r="R913" s="113"/>
      <c r="S913" s="113"/>
      <c r="T913" s="113"/>
      <c r="U913" s="113"/>
      <c r="V913" s="113"/>
      <c r="W913" s="113"/>
    </row>
    <row r="914" spans="3:23" s="16" customFormat="1" ht="15">
      <c r="C914" s="8" t="s">
        <v>12</v>
      </c>
      <c r="D914" s="8" t="s">
        <v>9</v>
      </c>
      <c r="E914" s="9">
        <f>E72+E175+E512+E738</f>
        <v>35259.9</v>
      </c>
      <c r="F914" s="9">
        <f t="shared" ref="F914:G914" si="445">F72+F175+F512+F738</f>
        <v>35259.9</v>
      </c>
      <c r="G914" s="9">
        <f t="shared" si="445"/>
        <v>35259.9</v>
      </c>
      <c r="H914" s="9"/>
      <c r="I914" s="9">
        <f t="shared" ref="I914:K914" si="446">I72+I175+I512+I738</f>
        <v>35259.9</v>
      </c>
      <c r="J914" s="9">
        <f t="shared" si="446"/>
        <v>35259.9</v>
      </c>
      <c r="K914" s="9">
        <f t="shared" si="446"/>
        <v>35259.9</v>
      </c>
      <c r="L914" s="30">
        <f t="shared" si="430"/>
        <v>0</v>
      </c>
      <c r="M914" s="30">
        <f t="shared" si="430"/>
        <v>0</v>
      </c>
      <c r="N914" s="30">
        <f t="shared" si="430"/>
        <v>0</v>
      </c>
      <c r="Q914" s="113"/>
      <c r="R914" s="113"/>
      <c r="S914" s="113"/>
      <c r="T914" s="113"/>
      <c r="U914" s="113"/>
      <c r="V914" s="113"/>
      <c r="W914" s="113"/>
    </row>
    <row r="915" spans="3:23" s="16" customFormat="1" ht="15">
      <c r="C915" s="8" t="s">
        <v>15</v>
      </c>
      <c r="D915" s="8" t="s">
        <v>9</v>
      </c>
      <c r="E915" s="9">
        <f>E77+E181+E392+E452+E524+E634+E887</f>
        <v>930843.5</v>
      </c>
      <c r="F915" s="9">
        <f t="shared" ref="F915:G915" si="447">F77+F181+F392+F452+F524+F634+F887</f>
        <v>1257497.8999999999</v>
      </c>
      <c r="G915" s="9">
        <f t="shared" si="447"/>
        <v>1240864.8999999999</v>
      </c>
      <c r="H915" s="9"/>
      <c r="I915" s="9">
        <f t="shared" ref="I915:K915" si="448">I77+I181+I392+I452+I524+I634+I887</f>
        <v>930843.57114000001</v>
      </c>
      <c r="J915" s="9">
        <f t="shared" si="448"/>
        <v>1257497.9473899999</v>
      </c>
      <c r="K915" s="9">
        <f t="shared" si="448"/>
        <v>1240864.9007700002</v>
      </c>
      <c r="L915" s="30">
        <f t="shared" si="430"/>
        <v>7.1140000014565885E-2</v>
      </c>
      <c r="M915" s="30">
        <f t="shared" si="430"/>
        <v>4.7389999963343143E-2</v>
      </c>
      <c r="N915" s="30">
        <f t="shared" si="430"/>
        <v>7.7000027522444725E-4</v>
      </c>
      <c r="Q915" s="113"/>
      <c r="R915" s="113"/>
      <c r="S915" s="113"/>
      <c r="T915" s="113"/>
      <c r="U915" s="113"/>
      <c r="V915" s="113"/>
      <c r="W915" s="113"/>
    </row>
    <row r="916" spans="3:23" s="16" customFormat="1" ht="15">
      <c r="C916" s="8" t="s">
        <v>84</v>
      </c>
      <c r="D916" s="8"/>
      <c r="E916" s="9">
        <f>E88+E645</f>
        <v>2743</v>
      </c>
      <c r="F916" s="9">
        <f t="shared" ref="F916:G916" si="449">F88+F645</f>
        <v>1933</v>
      </c>
      <c r="G916" s="9">
        <f t="shared" si="449"/>
        <v>1933</v>
      </c>
      <c r="H916" s="9"/>
      <c r="I916" s="9">
        <f t="shared" ref="I916:K916" si="450">I88+I645</f>
        <v>2743</v>
      </c>
      <c r="J916" s="9">
        <f t="shared" si="450"/>
        <v>1933</v>
      </c>
      <c r="K916" s="9">
        <f t="shared" si="450"/>
        <v>1933</v>
      </c>
      <c r="L916" s="30">
        <f t="shared" si="430"/>
        <v>0</v>
      </c>
      <c r="M916" s="30">
        <f t="shared" si="430"/>
        <v>0</v>
      </c>
      <c r="N916" s="30">
        <f t="shared" si="430"/>
        <v>0</v>
      </c>
      <c r="Q916" s="113"/>
      <c r="R916" s="113"/>
      <c r="S916" s="113"/>
      <c r="T916" s="113"/>
      <c r="U916" s="113"/>
      <c r="V916" s="113"/>
      <c r="W916" s="113"/>
    </row>
    <row r="917" spans="3:23" s="16" customFormat="1" ht="15">
      <c r="C917" s="8" t="s">
        <v>93</v>
      </c>
      <c r="D917" s="8"/>
      <c r="E917" s="9">
        <f>E97+E605</f>
        <v>5650</v>
      </c>
      <c r="F917" s="9">
        <f t="shared" ref="F917:G917" si="451">F97+F605</f>
        <v>5650</v>
      </c>
      <c r="G917" s="9">
        <f t="shared" si="451"/>
        <v>5650</v>
      </c>
      <c r="H917" s="9"/>
      <c r="I917" s="9">
        <f t="shared" ref="I917:K917" si="452">I97+I605</f>
        <v>5650</v>
      </c>
      <c r="J917" s="9">
        <f t="shared" si="452"/>
        <v>5650</v>
      </c>
      <c r="K917" s="9">
        <f t="shared" si="452"/>
        <v>5650</v>
      </c>
      <c r="L917" s="30">
        <f t="shared" si="430"/>
        <v>0</v>
      </c>
      <c r="M917" s="30">
        <f t="shared" si="430"/>
        <v>0</v>
      </c>
      <c r="N917" s="30">
        <f t="shared" si="430"/>
        <v>0</v>
      </c>
      <c r="Q917" s="113"/>
      <c r="R917" s="113"/>
      <c r="S917" s="113"/>
      <c r="T917" s="113"/>
      <c r="U917" s="113"/>
      <c r="V917" s="113"/>
      <c r="W917" s="113"/>
    </row>
    <row r="918" spans="3:23" s="16" customFormat="1" ht="15">
      <c r="C918" s="8" t="s">
        <v>470</v>
      </c>
      <c r="D918" s="8" t="s">
        <v>9</v>
      </c>
      <c r="E918" s="9">
        <f>E209+E287+E401+E496</f>
        <v>1658963.7</v>
      </c>
      <c r="F918" s="9">
        <f t="shared" ref="F918:G918" si="453">F209+F287+F401+F496</f>
        <v>1469072.0000000002</v>
      </c>
      <c r="G918" s="9">
        <f t="shared" si="453"/>
        <v>1456091.4</v>
      </c>
      <c r="H918" s="9"/>
      <c r="I918" s="9">
        <f t="shared" ref="I918:K918" si="454">I209+I287+I401+I496</f>
        <v>1658963.6914799998</v>
      </c>
      <c r="J918" s="9">
        <f t="shared" si="454"/>
        <v>1469071.9432399999</v>
      </c>
      <c r="K918" s="9">
        <f t="shared" si="454"/>
        <v>1456091.40894</v>
      </c>
      <c r="L918" s="30">
        <f t="shared" si="430"/>
        <v>-8.5200001485645771E-3</v>
      </c>
      <c r="M918" s="30">
        <f t="shared" si="430"/>
        <v>-5.6760000297799706E-2</v>
      </c>
      <c r="N918" s="30">
        <f t="shared" si="430"/>
        <v>8.9400000870227814E-3</v>
      </c>
      <c r="Q918" s="113"/>
      <c r="R918" s="113"/>
      <c r="S918" s="113"/>
      <c r="T918" s="113"/>
      <c r="U918" s="113"/>
      <c r="V918" s="113"/>
      <c r="W918" s="113"/>
    </row>
    <row r="919" spans="3:23" s="16" customFormat="1" ht="15">
      <c r="C919" s="8" t="s">
        <v>11</v>
      </c>
      <c r="D919" s="8" t="s">
        <v>9</v>
      </c>
      <c r="E919" s="9">
        <f>E10+E23+E102+E238+E345+E406+E503+E520+E565+E610+E650+E685+E743+E815+E866+E892</f>
        <v>785725.60000000009</v>
      </c>
      <c r="F919" s="9">
        <f t="shared" ref="F919:G919" si="455">F10+F23+F102+F238+F345+F406+F503+F520+F565+F610+F650+F685+F743+F815+F866+F892</f>
        <v>1440995.8</v>
      </c>
      <c r="G919" s="9">
        <f t="shared" si="455"/>
        <v>1602659.0000000002</v>
      </c>
      <c r="H919" s="9"/>
      <c r="I919" s="9">
        <f t="shared" ref="I919:K919" si="456">I10+I23+I102+I238+I345+I406+I503+I520+I565+I610+I650+I685+I743+I815+I866+I892</f>
        <v>785725.60031999997</v>
      </c>
      <c r="J919" s="9">
        <f t="shared" si="456"/>
        <v>1440995.78617</v>
      </c>
      <c r="K919" s="9">
        <f t="shared" si="456"/>
        <v>1602658.9705100001</v>
      </c>
      <c r="L919" s="30">
        <f t="shared" si="430"/>
        <v>3.1999987550079823E-4</v>
      </c>
      <c r="M919" s="30">
        <f t="shared" si="430"/>
        <v>-1.3830000068992376E-2</v>
      </c>
      <c r="N919" s="30">
        <f t="shared" si="430"/>
        <v>-2.9490000102669001E-2</v>
      </c>
      <c r="Q919" s="113"/>
      <c r="R919" s="113"/>
      <c r="S919" s="113"/>
      <c r="T919" s="113"/>
      <c r="U919" s="113"/>
      <c r="V919" s="113"/>
      <c r="W919" s="113"/>
    </row>
    <row r="920" spans="3:23" s="16" customFormat="1" ht="15">
      <c r="C920" s="8" t="s">
        <v>9</v>
      </c>
      <c r="D920" s="8" t="s">
        <v>9</v>
      </c>
      <c r="E920" s="10">
        <f>SUM(E906:E919)</f>
        <v>12617392.799999999</v>
      </c>
      <c r="F920" s="10">
        <f t="shared" ref="F920:G920" si="457">SUM(F906:F919)</f>
        <v>12864888.400000002</v>
      </c>
      <c r="G920" s="10">
        <f t="shared" si="457"/>
        <v>13076959.800000003</v>
      </c>
      <c r="H920" s="10"/>
      <c r="I920" s="10">
        <f t="shared" ref="I920:K920" si="458">SUM(I906:I919)</f>
        <v>12617392.842470001</v>
      </c>
      <c r="J920" s="10">
        <f t="shared" si="458"/>
        <v>12864888.47419</v>
      </c>
      <c r="K920" s="10">
        <f t="shared" si="458"/>
        <v>13076959.843880001</v>
      </c>
      <c r="L920" s="30">
        <f t="shared" si="430"/>
        <v>4.2470002546906471E-2</v>
      </c>
      <c r="M920" s="30">
        <f t="shared" si="430"/>
        <v>7.4189998209476471E-2</v>
      </c>
      <c r="N920" s="30">
        <f t="shared" si="430"/>
        <v>4.3879998847842216E-2</v>
      </c>
      <c r="Q920" s="113"/>
      <c r="R920" s="113"/>
      <c r="S920" s="113"/>
      <c r="T920" s="113"/>
      <c r="U920" s="113"/>
      <c r="V920" s="113"/>
      <c r="W920" s="113"/>
    </row>
    <row r="921" spans="3:23" s="16" customFormat="1" ht="15">
      <c r="C921" s="11"/>
      <c r="D921" s="1"/>
      <c r="E921" s="114">
        <f>SUM(E906:E918)</f>
        <v>11831667.199999999</v>
      </c>
      <c r="F921" s="114">
        <f t="shared" ref="F921:G921" si="459">SUM(F906:F918)</f>
        <v>11423892.600000001</v>
      </c>
      <c r="G921" s="114">
        <f t="shared" si="459"/>
        <v>11474300.800000003</v>
      </c>
      <c r="L921" s="36"/>
      <c r="M921" s="36"/>
      <c r="N921" s="36"/>
      <c r="Q921" s="113"/>
      <c r="R921" s="113"/>
      <c r="S921" s="113"/>
      <c r="T921" s="113"/>
      <c r="U921" s="113"/>
      <c r="V921" s="113"/>
      <c r="W921" s="113"/>
    </row>
    <row r="922" spans="3:23" s="16" customFormat="1" ht="15">
      <c r="C922" s="6"/>
      <c r="D922" s="7"/>
      <c r="E922" s="115">
        <f>E921/E920</f>
        <v>0.93772678615506055</v>
      </c>
      <c r="F922" s="115">
        <f t="shared" ref="F922:G922" si="460">F921/F920</f>
        <v>0.88799002718126951</v>
      </c>
      <c r="G922" s="115">
        <f t="shared" si="460"/>
        <v>0.87744406769530636</v>
      </c>
      <c r="L922" s="36"/>
      <c r="M922" s="36"/>
      <c r="N922" s="36"/>
      <c r="Q922" s="113"/>
      <c r="R922" s="113"/>
      <c r="S922" s="113"/>
      <c r="T922" s="113"/>
      <c r="U922" s="113"/>
      <c r="V922" s="113"/>
      <c r="W922" s="113"/>
    </row>
    <row r="923" spans="3:23" s="16" customFormat="1" ht="15">
      <c r="C923" s="6"/>
      <c r="D923" s="2"/>
      <c r="E923" s="116"/>
      <c r="F923" s="116"/>
      <c r="G923" s="117"/>
      <c r="L923" s="36"/>
      <c r="M923" s="36"/>
      <c r="N923" s="36"/>
      <c r="Q923" s="113"/>
      <c r="R923" s="113"/>
      <c r="S923" s="113"/>
      <c r="T923" s="113"/>
      <c r="U923" s="113"/>
      <c r="V923" s="113"/>
      <c r="W923" s="113"/>
    </row>
    <row r="924" spans="3:23" s="16" customFormat="1" ht="15">
      <c r="C924" s="6"/>
      <c r="D924" s="12">
        <v>400</v>
      </c>
      <c r="E924" s="118">
        <f>E174+E264+E270+E272+E278+E280+E355+E360+E383+E388+E391+E396+E400+E405+E445+E528+E532+E534+E546+E619+E846</f>
        <v>814503.7</v>
      </c>
      <c r="F924" s="118">
        <f t="shared" ref="F924:G924" si="461">F174+F264+F270+F272+F278+F280+F355+F360+F383+F388+F391+F396+F400+F405+F445+F528+F532+F534+F546+F619+F846</f>
        <v>581233.39999999991</v>
      </c>
      <c r="G924" s="118">
        <f t="shared" si="461"/>
        <v>560400.19999999995</v>
      </c>
      <c r="L924" s="36"/>
      <c r="M924" s="36"/>
      <c r="N924" s="36"/>
      <c r="Q924" s="113"/>
      <c r="R924" s="113"/>
      <c r="S924" s="113"/>
      <c r="T924" s="113"/>
      <c r="U924" s="113"/>
      <c r="V924" s="113"/>
      <c r="W924" s="113"/>
    </row>
    <row r="925" spans="3:23" s="16" customFormat="1" ht="15">
      <c r="C925" s="6"/>
      <c r="D925" s="12" t="s">
        <v>343</v>
      </c>
      <c r="E925" s="119">
        <f>E24+E103</f>
        <v>2256</v>
      </c>
      <c r="F925" s="119">
        <f t="shared" ref="F925:G925" si="462">F24+F103</f>
        <v>2456</v>
      </c>
      <c r="G925" s="119">
        <f t="shared" si="462"/>
        <v>2624</v>
      </c>
      <c r="L925" s="36"/>
      <c r="M925" s="36"/>
      <c r="N925" s="36"/>
      <c r="Q925" s="113"/>
      <c r="R925" s="113"/>
      <c r="S925" s="113"/>
      <c r="T925" s="113"/>
      <c r="U925" s="113"/>
      <c r="V925" s="113"/>
      <c r="W925" s="113"/>
    </row>
    <row r="926" spans="3:23" s="16" customFormat="1" ht="15">
      <c r="C926" s="6"/>
      <c r="D926" s="11" t="s">
        <v>344</v>
      </c>
      <c r="E926" s="120">
        <f>E75+E86+E120+E134+E158+E178+E254+E426+E472+E485+E509+E515+E531+E533+E536+E539+E554+E556+E558+E560+E590+E678+E692+E705+E708+E712+E741+E771+E774+E803</f>
        <v>5384919.5</v>
      </c>
      <c r="F926" s="120">
        <f t="shared" ref="F926:G926" si="463">F75+F86+F120+F134+F158+F178+F254+F426+F472+F485+F509+F515+F531+F533+F536+F539+F554+F556+F558+F560+F590+F678+F692+F705+F708+F712+F741+F771+F774+F803</f>
        <v>5386438.7000000002</v>
      </c>
      <c r="G926" s="120">
        <f t="shared" si="463"/>
        <v>5386438.7000000002</v>
      </c>
      <c r="L926" s="36"/>
      <c r="M926" s="36"/>
      <c r="N926" s="36"/>
      <c r="Q926" s="113"/>
      <c r="R926" s="113"/>
      <c r="S926" s="113"/>
      <c r="T926" s="113"/>
      <c r="U926" s="113"/>
      <c r="V926" s="113"/>
      <c r="W926" s="113"/>
    </row>
    <row r="927" spans="3:23" s="16" customFormat="1" ht="15">
      <c r="C927" s="6"/>
      <c r="D927" s="6"/>
      <c r="E927" s="121">
        <v>5384919.5</v>
      </c>
      <c r="F927" s="122">
        <v>5386438.6999999993</v>
      </c>
      <c r="G927" s="123">
        <v>5386438.6999999993</v>
      </c>
      <c r="L927" s="36"/>
      <c r="M927" s="36"/>
      <c r="N927" s="36"/>
      <c r="Q927" s="113"/>
      <c r="R927" s="113"/>
      <c r="S927" s="113"/>
      <c r="T927" s="113"/>
      <c r="U927" s="113"/>
      <c r="V927" s="113"/>
      <c r="W927" s="113"/>
    </row>
    <row r="928" spans="3:23" s="16" customFormat="1" ht="15">
      <c r="C928" s="6"/>
      <c r="D928" s="6"/>
      <c r="E928" s="124">
        <f>E926-E927</f>
        <v>0</v>
      </c>
      <c r="F928" s="124">
        <f t="shared" ref="F928:G928" si="464">F926-F927</f>
        <v>0</v>
      </c>
      <c r="G928" s="124">
        <f t="shared" si="464"/>
        <v>0</v>
      </c>
      <c r="M928" s="36"/>
      <c r="N928" s="36"/>
      <c r="Q928" s="113"/>
      <c r="R928" s="113"/>
      <c r="S928" s="113"/>
      <c r="T928" s="113"/>
      <c r="U928" s="113"/>
      <c r="V928" s="113"/>
      <c r="W928" s="113"/>
    </row>
    <row r="929" spans="3:23" s="16" customFormat="1" ht="25.5">
      <c r="C929" s="6"/>
      <c r="D929" s="20" t="s">
        <v>609</v>
      </c>
      <c r="E929" s="125">
        <f>E472</f>
        <v>60112.3</v>
      </c>
      <c r="F929" s="125">
        <f t="shared" ref="F929:G929" si="465">F472</f>
        <v>60112.3</v>
      </c>
      <c r="G929" s="125">
        <f t="shared" si="465"/>
        <v>60112.3</v>
      </c>
      <c r="M929" s="36"/>
      <c r="N929" s="36"/>
      <c r="Q929" s="113"/>
      <c r="R929" s="113"/>
      <c r="S929" s="113"/>
      <c r="T929" s="113"/>
      <c r="U929" s="113"/>
      <c r="V929" s="113"/>
      <c r="W929" s="113"/>
    </row>
    <row r="930" spans="3:23" s="16" customFormat="1" ht="25.5">
      <c r="C930" s="6"/>
      <c r="D930" s="20" t="s">
        <v>610</v>
      </c>
      <c r="E930" s="125">
        <f>E485</f>
        <v>106.5</v>
      </c>
      <c r="F930" s="125">
        <f t="shared" ref="F930:G930" si="466">F485</f>
        <v>106.5</v>
      </c>
      <c r="G930" s="125">
        <f t="shared" si="466"/>
        <v>106.5</v>
      </c>
      <c r="M930" s="36"/>
      <c r="N930" s="36"/>
      <c r="Q930" s="113"/>
      <c r="R930" s="113"/>
      <c r="S930" s="113"/>
      <c r="T930" s="113"/>
      <c r="U930" s="113"/>
      <c r="V930" s="113"/>
      <c r="W930" s="113"/>
    </row>
    <row r="931" spans="3:23" s="16" customFormat="1" ht="25.5">
      <c r="C931" s="6"/>
      <c r="D931" s="20" t="s">
        <v>611</v>
      </c>
      <c r="E931" s="125">
        <f>E556</f>
        <v>772.8</v>
      </c>
      <c r="F931" s="125">
        <f t="shared" ref="F931:G931" si="467">F556</f>
        <v>772.8</v>
      </c>
      <c r="G931" s="125">
        <f t="shared" si="467"/>
        <v>772.8</v>
      </c>
      <c r="M931" s="36"/>
      <c r="N931" s="36"/>
      <c r="Q931" s="113"/>
      <c r="R931" s="113"/>
      <c r="S931" s="113"/>
      <c r="T931" s="113"/>
      <c r="U931" s="113"/>
      <c r="V931" s="113"/>
      <c r="W931" s="113"/>
    </row>
    <row r="932" spans="3:23" s="16" customFormat="1" ht="25.5">
      <c r="C932" s="6"/>
      <c r="D932" s="20" t="s">
        <v>612</v>
      </c>
      <c r="E932" s="125">
        <f>E531</f>
        <v>156759.9</v>
      </c>
      <c r="F932" s="125">
        <f t="shared" ref="F932:G932" si="468">F531</f>
        <v>160526.6</v>
      </c>
      <c r="G932" s="125">
        <f t="shared" si="468"/>
        <v>159869.79999999999</v>
      </c>
      <c r="M932" s="36"/>
      <c r="N932" s="36"/>
      <c r="Q932" s="113"/>
      <c r="R932" s="113"/>
      <c r="S932" s="113"/>
      <c r="T932" s="113"/>
      <c r="U932" s="113"/>
      <c r="V932" s="113"/>
      <c r="W932" s="113"/>
    </row>
    <row r="933" spans="3:23" s="16" customFormat="1" ht="38.25">
      <c r="C933" s="6"/>
      <c r="D933" s="20" t="s">
        <v>613</v>
      </c>
      <c r="E933" s="125"/>
      <c r="F933" s="120"/>
      <c r="G933" s="120"/>
      <c r="M933" s="36"/>
      <c r="N933" s="36"/>
      <c r="Q933" s="113"/>
      <c r="R933" s="113"/>
      <c r="S933" s="113"/>
      <c r="T933" s="113"/>
      <c r="U933" s="113"/>
      <c r="V933" s="113"/>
      <c r="W933" s="113"/>
    </row>
    <row r="934" spans="3:23" s="16" customFormat="1" ht="38.25">
      <c r="C934" s="6"/>
      <c r="D934" s="20" t="s">
        <v>613</v>
      </c>
      <c r="E934" s="125"/>
      <c r="F934" s="120"/>
      <c r="G934" s="120"/>
      <c r="M934" s="36"/>
      <c r="N934" s="36"/>
      <c r="Q934" s="113"/>
      <c r="R934" s="113"/>
      <c r="S934" s="113"/>
      <c r="T934" s="113"/>
      <c r="U934" s="113"/>
      <c r="V934" s="113"/>
      <c r="W934" s="113"/>
    </row>
    <row r="935" spans="3:23" s="16" customFormat="1" ht="25.5">
      <c r="C935" s="6"/>
      <c r="D935" s="20" t="s">
        <v>614</v>
      </c>
      <c r="E935" s="125">
        <f>E560</f>
        <v>511.4</v>
      </c>
      <c r="F935" s="125">
        <f t="shared" ref="F935:G935" si="469">F560</f>
        <v>511.4</v>
      </c>
      <c r="G935" s="125">
        <f t="shared" si="469"/>
        <v>511.4</v>
      </c>
      <c r="M935" s="36"/>
      <c r="N935" s="36"/>
      <c r="Q935" s="113"/>
      <c r="R935" s="113"/>
      <c r="S935" s="113"/>
      <c r="T935" s="113"/>
      <c r="U935" s="113"/>
      <c r="V935" s="113"/>
      <c r="W935" s="113"/>
    </row>
    <row r="936" spans="3:23" s="16" customFormat="1" ht="25.5">
      <c r="C936" s="6"/>
      <c r="D936" s="20" t="s">
        <v>615</v>
      </c>
      <c r="E936" s="125"/>
      <c r="F936" s="120"/>
      <c r="G936" s="120"/>
      <c r="M936" s="36"/>
      <c r="N936" s="36"/>
      <c r="Q936" s="113"/>
      <c r="R936" s="113"/>
      <c r="S936" s="113"/>
      <c r="T936" s="113"/>
      <c r="U936" s="113"/>
      <c r="V936" s="113"/>
      <c r="W936" s="113"/>
    </row>
    <row r="937" spans="3:23" s="16" customFormat="1" ht="25.5">
      <c r="C937" s="6"/>
      <c r="D937" s="20" t="s">
        <v>616</v>
      </c>
      <c r="E937" s="125">
        <f>E590+E678+E705+E771+E803</f>
        <v>6700</v>
      </c>
      <c r="F937" s="125">
        <f t="shared" ref="F937:G937" si="470">F590+F678+F705+F771+F803</f>
        <v>6700</v>
      </c>
      <c r="G937" s="125">
        <f t="shared" si="470"/>
        <v>6700</v>
      </c>
      <c r="M937" s="36"/>
      <c r="N937" s="36"/>
      <c r="Q937" s="113"/>
      <c r="R937" s="113"/>
      <c r="S937" s="113"/>
      <c r="T937" s="113"/>
      <c r="U937" s="113"/>
      <c r="V937" s="113"/>
      <c r="W937" s="113"/>
    </row>
    <row r="938" spans="3:23" s="16" customFormat="1" ht="38.25">
      <c r="C938" s="6"/>
      <c r="D938" s="20" t="s">
        <v>617</v>
      </c>
      <c r="E938" s="125">
        <f>E536</f>
        <v>7313.2</v>
      </c>
      <c r="F938" s="125">
        <f t="shared" ref="F938:G938" si="471">F536</f>
        <v>7313.2</v>
      </c>
      <c r="G938" s="125">
        <f t="shared" si="471"/>
        <v>7313.2</v>
      </c>
      <c r="M938" s="36"/>
      <c r="N938" s="36"/>
      <c r="Q938" s="113"/>
      <c r="R938" s="113"/>
      <c r="S938" s="113"/>
      <c r="T938" s="113"/>
      <c r="U938" s="113"/>
      <c r="V938" s="113"/>
      <c r="W938" s="113"/>
    </row>
    <row r="939" spans="3:23" s="16" customFormat="1" ht="38.25">
      <c r="C939" s="6"/>
      <c r="D939" s="20" t="s">
        <v>618</v>
      </c>
      <c r="E939" s="125">
        <f>E539</f>
        <v>9141.5</v>
      </c>
      <c r="F939" s="125">
        <f t="shared" ref="F939:G939" si="472">F539</f>
        <v>9141.5</v>
      </c>
      <c r="G939" s="125">
        <f t="shared" si="472"/>
        <v>9141.5</v>
      </c>
      <c r="M939" s="36"/>
      <c r="N939" s="36"/>
      <c r="Q939" s="113"/>
      <c r="R939" s="113"/>
      <c r="S939" s="113"/>
      <c r="T939" s="113"/>
      <c r="U939" s="113"/>
      <c r="V939" s="113"/>
      <c r="W939" s="113"/>
    </row>
    <row r="940" spans="3:23" s="16" customFormat="1" ht="25.5">
      <c r="C940" s="6"/>
      <c r="D940" s="20" t="s">
        <v>619</v>
      </c>
      <c r="E940" s="125">
        <f>E554</f>
        <v>51.5</v>
      </c>
      <c r="F940" s="125">
        <f t="shared" ref="F940:G940" si="473">F554</f>
        <v>51.5</v>
      </c>
      <c r="G940" s="125">
        <f t="shared" si="473"/>
        <v>51.5</v>
      </c>
      <c r="M940" s="36"/>
      <c r="N940" s="36"/>
      <c r="Q940" s="113"/>
      <c r="R940" s="113"/>
      <c r="S940" s="113"/>
      <c r="T940" s="113"/>
      <c r="U940" s="113"/>
      <c r="V940" s="113"/>
      <c r="W940" s="113"/>
    </row>
    <row r="941" spans="3:23" s="16" customFormat="1" ht="25.5">
      <c r="C941" s="6"/>
      <c r="D941" s="20" t="s">
        <v>620</v>
      </c>
      <c r="E941" s="125">
        <f>E708+E712+E774</f>
        <v>4943888.0999999996</v>
      </c>
      <c r="F941" s="125">
        <f t="shared" ref="F941:G941" si="474">F708+F712+F774</f>
        <v>4943888.0999999996</v>
      </c>
      <c r="G941" s="125">
        <f t="shared" si="474"/>
        <v>4943888.0999999996</v>
      </c>
      <c r="M941" s="36"/>
      <c r="N941" s="36"/>
      <c r="Q941" s="113"/>
      <c r="R941" s="113"/>
      <c r="S941" s="113"/>
      <c r="T941" s="113"/>
      <c r="U941" s="113"/>
      <c r="V941" s="113"/>
      <c r="W941" s="113"/>
    </row>
    <row r="942" spans="3:23" s="16" customFormat="1" ht="25.5">
      <c r="C942" s="6"/>
      <c r="D942" s="20" t="s">
        <v>621</v>
      </c>
      <c r="E942" s="125">
        <f>E692</f>
        <v>112911.2</v>
      </c>
      <c r="F942" s="125">
        <f t="shared" ref="F942:G942" si="475">F692</f>
        <v>112911.2</v>
      </c>
      <c r="G942" s="125">
        <f t="shared" si="475"/>
        <v>112911.2</v>
      </c>
      <c r="K942" s="37"/>
      <c r="L942" s="37"/>
      <c r="M942" s="38"/>
      <c r="N942" s="38"/>
      <c r="Q942" s="113"/>
      <c r="R942" s="113"/>
      <c r="S942" s="113"/>
      <c r="T942" s="113"/>
      <c r="U942" s="113"/>
      <c r="V942" s="113"/>
      <c r="W942" s="113"/>
    </row>
    <row r="943" spans="3:23" s="16" customFormat="1" ht="25.5">
      <c r="C943" s="6"/>
      <c r="D943" s="20" t="s">
        <v>622</v>
      </c>
      <c r="E943" s="125">
        <f>E75+E178+E515+E741</f>
        <v>35259.9</v>
      </c>
      <c r="F943" s="125">
        <f t="shared" ref="F943:G943" si="476">F75+F178+F515+F741</f>
        <v>35259.9</v>
      </c>
      <c r="G943" s="125">
        <f t="shared" si="476"/>
        <v>35259.9</v>
      </c>
      <c r="K943" s="37"/>
      <c r="L943" s="37"/>
      <c r="M943" s="38"/>
      <c r="N943" s="38"/>
      <c r="Q943" s="113"/>
      <c r="R943" s="113"/>
      <c r="S943" s="113"/>
      <c r="T943" s="113"/>
      <c r="U943" s="113"/>
      <c r="V943" s="113"/>
      <c r="W943" s="113"/>
    </row>
    <row r="944" spans="3:23" s="16" customFormat="1" ht="25.5">
      <c r="C944" s="6"/>
      <c r="D944" s="20" t="s">
        <v>623</v>
      </c>
      <c r="E944" s="125">
        <f>E558</f>
        <v>204.6</v>
      </c>
      <c r="F944" s="125">
        <f t="shared" ref="F944:G944" si="477">F558</f>
        <v>204.6</v>
      </c>
      <c r="G944" s="125">
        <f t="shared" si="477"/>
        <v>204.6</v>
      </c>
      <c r="K944" s="37"/>
      <c r="L944" s="37"/>
      <c r="M944" s="38"/>
      <c r="N944" s="38"/>
      <c r="Q944" s="113"/>
      <c r="R944" s="113"/>
      <c r="S944" s="113"/>
      <c r="T944" s="113"/>
      <c r="U944" s="113"/>
      <c r="V944" s="113"/>
      <c r="W944" s="113"/>
    </row>
    <row r="945" spans="1:23" s="16" customFormat="1" ht="25.5">
      <c r="C945" s="6"/>
      <c r="D945" s="20" t="s">
        <v>624</v>
      </c>
      <c r="E945" s="125">
        <f>E86</f>
        <v>175</v>
      </c>
      <c r="F945" s="125">
        <f t="shared" ref="F945:G945" si="478">F86</f>
        <v>175</v>
      </c>
      <c r="G945" s="125">
        <f t="shared" si="478"/>
        <v>175</v>
      </c>
      <c r="K945" s="37"/>
      <c r="L945" s="37"/>
      <c r="M945" s="38"/>
      <c r="N945" s="38"/>
      <c r="Q945" s="113"/>
      <c r="R945" s="113"/>
      <c r="S945" s="113"/>
      <c r="T945" s="113"/>
      <c r="U945" s="113"/>
      <c r="V945" s="113"/>
      <c r="W945" s="113"/>
    </row>
    <row r="946" spans="1:23" s="16" customFormat="1" ht="25.5">
      <c r="C946" s="6"/>
      <c r="D946" s="20" t="s">
        <v>625</v>
      </c>
      <c r="E946" s="125">
        <f>E158+E426</f>
        <v>1108.2</v>
      </c>
      <c r="F946" s="125">
        <f t="shared" ref="F946:G946" si="479">F158+F426</f>
        <v>894.2</v>
      </c>
      <c r="G946" s="125">
        <f t="shared" si="479"/>
        <v>894.2</v>
      </c>
      <c r="K946" s="37"/>
      <c r="L946" s="37"/>
      <c r="M946" s="38"/>
      <c r="N946" s="38"/>
      <c r="Q946" s="113"/>
      <c r="R946" s="113"/>
      <c r="S946" s="113"/>
      <c r="T946" s="113"/>
      <c r="U946" s="113"/>
      <c r="V946" s="113"/>
      <c r="W946" s="113"/>
    </row>
    <row r="947" spans="1:23" s="16" customFormat="1" ht="25.5">
      <c r="C947" s="6"/>
      <c r="D947" s="20" t="s">
        <v>626</v>
      </c>
      <c r="E947" s="125"/>
      <c r="F947" s="120"/>
      <c r="G947" s="120"/>
      <c r="K947" s="37"/>
      <c r="L947" s="37"/>
      <c r="M947" s="38"/>
      <c r="N947" s="38"/>
      <c r="Q947" s="113"/>
      <c r="R947" s="113"/>
      <c r="S947" s="113"/>
      <c r="T947" s="113"/>
      <c r="U947" s="113"/>
      <c r="V947" s="113"/>
      <c r="W947" s="113"/>
    </row>
    <row r="948" spans="1:23" s="16" customFormat="1" ht="38.25">
      <c r="C948" s="6"/>
      <c r="D948" s="20" t="s">
        <v>627</v>
      </c>
      <c r="E948" s="125">
        <f>E120</f>
        <v>82.3</v>
      </c>
      <c r="F948" s="125">
        <f t="shared" ref="F948:G948" si="480">F120</f>
        <v>1815.4</v>
      </c>
      <c r="G948" s="125">
        <f t="shared" si="480"/>
        <v>1815.4</v>
      </c>
      <c r="K948" s="37"/>
      <c r="L948" s="37"/>
      <c r="M948" s="38"/>
      <c r="N948" s="38"/>
      <c r="Q948" s="113"/>
      <c r="R948" s="113"/>
      <c r="S948" s="113"/>
      <c r="T948" s="113"/>
      <c r="U948" s="113"/>
      <c r="V948" s="113"/>
      <c r="W948" s="113"/>
    </row>
    <row r="949" spans="1:23" s="16" customFormat="1" ht="25.5">
      <c r="C949" s="6"/>
      <c r="D949" s="20" t="s">
        <v>628</v>
      </c>
      <c r="E949" s="125">
        <f>E134+E254+E509</f>
        <v>80.900000000000006</v>
      </c>
      <c r="F949" s="125">
        <f t="shared" ref="F949:G949" si="481">F134+F254+F509</f>
        <v>80.900000000000006</v>
      </c>
      <c r="G949" s="125">
        <f t="shared" si="481"/>
        <v>80.900000000000006</v>
      </c>
      <c r="K949" s="37"/>
      <c r="L949" s="40"/>
      <c r="M949" s="38"/>
      <c r="N949" s="38"/>
      <c r="Q949" s="113"/>
      <c r="R949" s="113"/>
      <c r="S949" s="113"/>
      <c r="T949" s="113"/>
      <c r="U949" s="113"/>
      <c r="V949" s="113"/>
      <c r="W949" s="113"/>
    </row>
    <row r="950" spans="1:23" s="16" customFormat="1" ht="15">
      <c r="C950" s="6"/>
      <c r="D950" s="6"/>
      <c r="E950" s="13"/>
      <c r="F950" s="13"/>
      <c r="G950" s="13"/>
      <c r="K950" s="37"/>
      <c r="L950" s="37"/>
      <c r="M950" s="38"/>
      <c r="N950" s="38"/>
      <c r="Q950" s="113"/>
      <c r="R950" s="113"/>
      <c r="S950" s="113"/>
      <c r="T950" s="113"/>
      <c r="U950" s="113"/>
      <c r="V950" s="113"/>
      <c r="W950" s="113"/>
    </row>
    <row r="951" spans="1:23" ht="15">
      <c r="A951" s="16"/>
      <c r="B951" s="16"/>
      <c r="C951" s="6"/>
      <c r="D951" s="6"/>
      <c r="E951" s="13"/>
      <c r="F951" s="13"/>
      <c r="G951" s="13"/>
      <c r="H951" s="16"/>
      <c r="I951" s="16"/>
      <c r="J951" s="16"/>
      <c r="K951" s="37"/>
      <c r="L951" s="40"/>
      <c r="M951" s="38"/>
      <c r="N951" s="38"/>
    </row>
    <row r="952" spans="1:23" ht="15">
      <c r="A952" s="16"/>
      <c r="B952" s="16"/>
      <c r="C952" s="16"/>
      <c r="D952" s="39" t="s">
        <v>532</v>
      </c>
      <c r="E952" s="125">
        <f>E840</f>
        <v>700</v>
      </c>
      <c r="F952" s="125">
        <f t="shared" ref="F952:G952" si="482">F840</f>
        <v>0</v>
      </c>
      <c r="G952" s="125">
        <f t="shared" si="482"/>
        <v>4200</v>
      </c>
      <c r="H952" s="16"/>
      <c r="I952" s="16"/>
      <c r="J952" s="16"/>
      <c r="K952" s="37"/>
      <c r="L952" s="40"/>
      <c r="M952" s="38"/>
      <c r="N952" s="38"/>
    </row>
    <row r="953" spans="1:23" ht="15">
      <c r="A953" s="16"/>
      <c r="B953" s="16"/>
      <c r="C953" s="16"/>
      <c r="D953" s="39"/>
      <c r="E953" s="121">
        <v>700</v>
      </c>
      <c r="F953" s="122">
        <v>0</v>
      </c>
      <c r="G953" s="123">
        <v>4200</v>
      </c>
      <c r="H953" s="16"/>
      <c r="I953" s="16"/>
      <c r="J953" s="16"/>
      <c r="K953" s="37"/>
      <c r="L953" s="37"/>
      <c r="M953" s="38"/>
      <c r="N953" s="38"/>
    </row>
  </sheetData>
  <autoFilter ref="A8:AG903">
    <filterColumn colId="2">
      <filters blank="1"/>
    </filterColumn>
  </autoFilter>
  <mergeCells count="5">
    <mergeCell ref="A1:G1"/>
    <mergeCell ref="A2:G2"/>
    <mergeCell ref="A3:G3"/>
    <mergeCell ref="A4:G4"/>
    <mergeCell ref="A6:G6"/>
  </mergeCells>
  <pageMargins left="0.39370078740157483" right="0.19685039370078741" top="0.39370078740157483" bottom="0.39370078740157483" header="0.19685039370078741" footer="0.19685039370078741"/>
  <pageSetup paperSize="9" scale="63" firstPageNumber="22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G1129"/>
  <sheetViews>
    <sheetView view="pageBreakPreview" zoomScale="55" zoomScaleNormal="100" zoomScaleSheetLayoutView="55" workbookViewId="0">
      <selection activeCell="E1090" sqref="E1090"/>
    </sheetView>
  </sheetViews>
  <sheetFormatPr defaultRowHeight="12.75"/>
  <cols>
    <col min="1" max="1" width="72.6640625" style="3" customWidth="1"/>
    <col min="2" max="2" width="11.6640625" style="3" customWidth="1"/>
    <col min="3" max="3" width="20.5" style="3" bestFit="1" customWidth="1"/>
    <col min="4" max="4" width="8.83203125" style="3" customWidth="1"/>
    <col min="5" max="7" width="19.6640625" style="46" bestFit="1" customWidth="1"/>
    <col min="8" max="10" width="22.6640625" style="3" bestFit="1" customWidth="1"/>
    <col min="11" max="13" width="19.6640625" style="46" customWidth="1"/>
    <col min="14" max="14" width="9.33203125" style="3"/>
    <col min="15" max="17" width="28.6640625" style="14" customWidth="1"/>
    <col min="18" max="18" width="16.6640625" style="14" customWidth="1"/>
    <col min="19" max="20" width="18.33203125" style="14" customWidth="1"/>
    <col min="21" max="22" width="9.33203125" style="3"/>
    <col min="23" max="23" width="60.1640625" style="3" customWidth="1"/>
    <col min="24" max="24" width="9.33203125" style="3"/>
    <col min="25" max="25" width="16.5" style="3" bestFit="1" customWidth="1"/>
    <col min="26" max="26" width="9.33203125" style="3"/>
    <col min="27" max="29" width="19.33203125" style="3" bestFit="1" customWidth="1"/>
    <col min="30" max="30" width="10.1640625" style="68" bestFit="1" customWidth="1"/>
    <col min="31" max="33" width="10.1640625" style="3" bestFit="1" customWidth="1"/>
    <col min="34" max="16384" width="9.33203125" style="3"/>
  </cols>
  <sheetData>
    <row r="1" spans="1:33" ht="15.75">
      <c r="A1" s="138" t="s">
        <v>0</v>
      </c>
      <c r="B1" s="138"/>
      <c r="C1" s="138"/>
      <c r="D1" s="138"/>
      <c r="E1" s="138"/>
      <c r="F1" s="138"/>
      <c r="G1" s="138"/>
      <c r="H1" s="103"/>
      <c r="I1" s="103"/>
      <c r="J1" s="103"/>
      <c r="K1" s="103"/>
      <c r="L1" s="103"/>
      <c r="M1" s="103"/>
    </row>
    <row r="2" spans="1:33" ht="15.75">
      <c r="A2" s="138" t="s">
        <v>1</v>
      </c>
      <c r="B2" s="138"/>
      <c r="C2" s="138"/>
      <c r="D2" s="138"/>
      <c r="E2" s="138"/>
      <c r="F2" s="138"/>
      <c r="G2" s="138"/>
      <c r="H2" s="103"/>
      <c r="I2" s="103"/>
      <c r="J2" s="103"/>
      <c r="K2" s="103"/>
      <c r="L2" s="103"/>
      <c r="M2" s="103"/>
    </row>
    <row r="3" spans="1:33" ht="15.75">
      <c r="A3" s="138" t="s">
        <v>2</v>
      </c>
      <c r="B3" s="138"/>
      <c r="C3" s="138"/>
      <c r="D3" s="138"/>
      <c r="E3" s="138"/>
      <c r="F3" s="138"/>
      <c r="G3" s="138"/>
      <c r="H3" s="103"/>
      <c r="I3" s="103"/>
      <c r="J3" s="103"/>
      <c r="K3" s="103"/>
      <c r="L3" s="103"/>
      <c r="M3" s="103"/>
    </row>
    <row r="4" spans="1:33" ht="15.75">
      <c r="A4" s="138" t="s">
        <v>8</v>
      </c>
      <c r="B4" s="138"/>
      <c r="C4" s="138"/>
      <c r="D4" s="138"/>
      <c r="E4" s="138"/>
      <c r="F4" s="138"/>
      <c r="G4" s="138"/>
      <c r="H4" s="103"/>
      <c r="I4" s="103"/>
      <c r="J4" s="103"/>
      <c r="K4" s="103"/>
      <c r="L4" s="103"/>
      <c r="M4" s="103"/>
    </row>
    <row r="5" spans="1:33">
      <c r="E5" s="3"/>
      <c r="F5" s="3"/>
      <c r="G5" s="3"/>
      <c r="K5" s="3"/>
      <c r="L5" s="3"/>
      <c r="M5" s="3"/>
    </row>
    <row r="6" spans="1:33" ht="15.75">
      <c r="A6" s="139" t="s">
        <v>541</v>
      </c>
      <c r="B6" s="139"/>
      <c r="C6" s="139"/>
      <c r="D6" s="139"/>
      <c r="E6" s="139"/>
      <c r="F6" s="139"/>
      <c r="G6" s="139"/>
      <c r="H6" s="104"/>
      <c r="I6" s="104"/>
      <c r="J6" s="104"/>
      <c r="K6" s="104"/>
      <c r="L6" s="104"/>
      <c r="M6" s="104"/>
    </row>
    <row r="7" spans="1:33" ht="18.75">
      <c r="E7" s="3"/>
      <c r="F7" s="3"/>
      <c r="G7" s="4"/>
      <c r="H7" s="144"/>
      <c r="I7" s="144"/>
      <c r="J7" s="144"/>
      <c r="K7" s="4"/>
      <c r="L7" s="4"/>
      <c r="M7" s="4" t="s">
        <v>3</v>
      </c>
    </row>
    <row r="8" spans="1:33" ht="18.75">
      <c r="E8" s="140" t="s">
        <v>764</v>
      </c>
      <c r="F8" s="140"/>
      <c r="G8" s="140"/>
      <c r="H8" s="141" t="s">
        <v>765</v>
      </c>
      <c r="I8" s="141"/>
      <c r="J8" s="141"/>
      <c r="K8" s="142" t="s">
        <v>630</v>
      </c>
      <c r="L8" s="143"/>
      <c r="M8" s="143"/>
    </row>
    <row r="9" spans="1:33" ht="15.75">
      <c r="A9" s="5" t="s">
        <v>4</v>
      </c>
      <c r="B9" s="5" t="s">
        <v>5</v>
      </c>
      <c r="C9" s="5" t="s">
        <v>6</v>
      </c>
      <c r="D9" s="5" t="s">
        <v>7</v>
      </c>
      <c r="E9" s="47" t="s">
        <v>517</v>
      </c>
      <c r="F9" s="47" t="s">
        <v>518</v>
      </c>
      <c r="G9" s="47" t="s">
        <v>542</v>
      </c>
      <c r="H9" s="5" t="s">
        <v>517</v>
      </c>
      <c r="I9" s="5" t="s">
        <v>518</v>
      </c>
      <c r="J9" s="5" t="s">
        <v>542</v>
      </c>
      <c r="K9" s="47" t="s">
        <v>517</v>
      </c>
      <c r="L9" s="47" t="s">
        <v>518</v>
      </c>
      <c r="M9" s="47" t="s">
        <v>542</v>
      </c>
    </row>
    <row r="10" spans="1:33" s="16" customFormat="1" ht="47.25" customHeight="1">
      <c r="A10" s="26" t="s">
        <v>21</v>
      </c>
      <c r="B10" s="24" t="s">
        <v>22</v>
      </c>
      <c r="C10" s="27" t="s">
        <v>9</v>
      </c>
      <c r="D10" s="27" t="s">
        <v>9</v>
      </c>
      <c r="E10" s="48">
        <f>E11</f>
        <v>10395.699999999999</v>
      </c>
      <c r="F10" s="48">
        <f t="shared" ref="F10:J10" si="0">F11</f>
        <v>10585.4</v>
      </c>
      <c r="G10" s="48">
        <f t="shared" si="0"/>
        <v>10585.4</v>
      </c>
      <c r="H10" s="28">
        <f>H11</f>
        <v>10395.699999999999</v>
      </c>
      <c r="I10" s="28">
        <f t="shared" si="0"/>
        <v>10585.4</v>
      </c>
      <c r="J10" s="28">
        <f t="shared" si="0"/>
        <v>10585.4</v>
      </c>
      <c r="K10" s="48">
        <f>H10-E10</f>
        <v>0</v>
      </c>
      <c r="L10" s="48">
        <f t="shared" ref="L10:M25" si="1">I10-F10</f>
        <v>0</v>
      </c>
      <c r="M10" s="48">
        <f t="shared" si="1"/>
        <v>0</v>
      </c>
      <c r="O10" s="28">
        <v>10395.7215</v>
      </c>
      <c r="P10" s="28">
        <v>10585.3804</v>
      </c>
      <c r="Q10" s="28">
        <v>10585.3804</v>
      </c>
      <c r="R10" s="29">
        <f>O10-H10</f>
        <v>2.1500000000742148E-2</v>
      </c>
      <c r="S10" s="29">
        <f t="shared" ref="S10:T25" si="2">P10-I10</f>
        <v>-1.9599999999627471E-2</v>
      </c>
      <c r="T10" s="29">
        <f t="shared" si="2"/>
        <v>-1.9599999999627471E-2</v>
      </c>
      <c r="U10" s="19"/>
      <c r="V10" s="19"/>
      <c r="W10" s="80" t="s">
        <v>21</v>
      </c>
      <c r="X10" s="72" t="s">
        <v>22</v>
      </c>
      <c r="Y10" s="73" t="s">
        <v>9</v>
      </c>
      <c r="Z10" s="73" t="s">
        <v>9</v>
      </c>
      <c r="AA10" s="74">
        <v>10395.7215</v>
      </c>
      <c r="AB10" s="74">
        <v>10585.3804</v>
      </c>
      <c r="AC10" s="74">
        <v>10585.3804</v>
      </c>
      <c r="AD10" s="16" t="b">
        <f>W10=A10</f>
        <v>1</v>
      </c>
      <c r="AE10" s="16" t="b">
        <f t="shared" ref="AE10:AG25" si="3">X10=B10</f>
        <v>1</v>
      </c>
      <c r="AF10" s="16" t="b">
        <f t="shared" si="3"/>
        <v>1</v>
      </c>
      <c r="AG10" s="16" t="b">
        <f t="shared" si="3"/>
        <v>1</v>
      </c>
    </row>
    <row r="11" spans="1:33" s="16" customFormat="1" ht="15.75" customHeight="1">
      <c r="A11" s="22" t="s">
        <v>23</v>
      </c>
      <c r="B11" s="23" t="s">
        <v>22</v>
      </c>
      <c r="C11" s="23" t="s">
        <v>11</v>
      </c>
      <c r="D11" s="24" t="s">
        <v>9</v>
      </c>
      <c r="E11" s="49">
        <f>E12+E14+E20</f>
        <v>10395.699999999999</v>
      </c>
      <c r="F11" s="49">
        <f t="shared" ref="F11:G11" si="4">F12+F14+F20</f>
        <v>10585.4</v>
      </c>
      <c r="G11" s="49">
        <f t="shared" si="4"/>
        <v>10585.4</v>
      </c>
      <c r="H11" s="25">
        <f>H12+H14+H20</f>
        <v>10395.699999999999</v>
      </c>
      <c r="I11" s="25">
        <f t="shared" ref="I11:J11" si="5">I12+I14+I20</f>
        <v>10585.4</v>
      </c>
      <c r="J11" s="25">
        <f t="shared" si="5"/>
        <v>10585.4</v>
      </c>
      <c r="K11" s="49">
        <f t="shared" ref="K11:M81" si="6">H11-E11</f>
        <v>0</v>
      </c>
      <c r="L11" s="49">
        <f t="shared" si="1"/>
        <v>0</v>
      </c>
      <c r="M11" s="49">
        <f t="shared" si="1"/>
        <v>0</v>
      </c>
      <c r="O11" s="32">
        <v>10395.7215</v>
      </c>
      <c r="P11" s="32">
        <v>10585.3804</v>
      </c>
      <c r="Q11" s="32">
        <v>10585.3804</v>
      </c>
      <c r="R11" s="29">
        <f t="shared" ref="R11:T74" si="7">O11-H11</f>
        <v>2.1500000000742148E-2</v>
      </c>
      <c r="S11" s="29">
        <f t="shared" si="2"/>
        <v>-1.9599999999627471E-2</v>
      </c>
      <c r="T11" s="29">
        <f t="shared" si="2"/>
        <v>-1.9599999999627471E-2</v>
      </c>
      <c r="W11" s="81" t="s">
        <v>23</v>
      </c>
      <c r="X11" s="75" t="s">
        <v>22</v>
      </c>
      <c r="Y11" s="75" t="s">
        <v>11</v>
      </c>
      <c r="Z11" s="76" t="s">
        <v>9</v>
      </c>
      <c r="AA11" s="77">
        <v>10395.7215</v>
      </c>
      <c r="AB11" s="77">
        <v>10585.3804</v>
      </c>
      <c r="AC11" s="77">
        <v>10585.3804</v>
      </c>
      <c r="AD11" s="16" t="b">
        <f t="shared" ref="AD11:AG74" si="8">W11=A11</f>
        <v>1</v>
      </c>
      <c r="AE11" s="16" t="b">
        <f t="shared" si="3"/>
        <v>1</v>
      </c>
      <c r="AF11" s="16" t="b">
        <f t="shared" si="3"/>
        <v>1</v>
      </c>
      <c r="AG11" s="16" t="b">
        <f t="shared" si="3"/>
        <v>1</v>
      </c>
    </row>
    <row r="12" spans="1:33" s="16" customFormat="1" ht="31.5" customHeight="1">
      <c r="A12" s="31" t="s">
        <v>345</v>
      </c>
      <c r="B12" s="23" t="s">
        <v>22</v>
      </c>
      <c r="C12" s="23" t="s">
        <v>347</v>
      </c>
      <c r="D12" s="24" t="s">
        <v>9</v>
      </c>
      <c r="E12" s="49">
        <f>E13</f>
        <v>17.899999999999999</v>
      </c>
      <c r="F12" s="49">
        <f t="shared" ref="F12:J12" si="9">F13</f>
        <v>17.899999999999999</v>
      </c>
      <c r="G12" s="49">
        <f t="shared" si="9"/>
        <v>17.899999999999999</v>
      </c>
      <c r="H12" s="25">
        <f>H13</f>
        <v>17.899999999999999</v>
      </c>
      <c r="I12" s="25">
        <f t="shared" si="9"/>
        <v>17.899999999999999</v>
      </c>
      <c r="J12" s="25">
        <f t="shared" si="9"/>
        <v>17.899999999999999</v>
      </c>
      <c r="K12" s="49">
        <f t="shared" si="6"/>
        <v>0</v>
      </c>
      <c r="L12" s="49">
        <f t="shared" si="1"/>
        <v>0</v>
      </c>
      <c r="M12" s="49">
        <f t="shared" si="1"/>
        <v>0</v>
      </c>
      <c r="O12" s="32">
        <v>17.899999999999999</v>
      </c>
      <c r="P12" s="32">
        <v>17.899999999999999</v>
      </c>
      <c r="Q12" s="32">
        <v>17.899999999999999</v>
      </c>
      <c r="R12" s="29">
        <f t="shared" si="7"/>
        <v>0</v>
      </c>
      <c r="S12" s="29">
        <f t="shared" si="2"/>
        <v>0</v>
      </c>
      <c r="T12" s="29">
        <f t="shared" si="2"/>
        <v>0</v>
      </c>
      <c r="W12" s="82" t="s">
        <v>345</v>
      </c>
      <c r="X12" s="78" t="s">
        <v>22</v>
      </c>
      <c r="Y12" s="78" t="s">
        <v>347</v>
      </c>
      <c r="Z12" s="72" t="s">
        <v>9</v>
      </c>
      <c r="AA12" s="79">
        <v>17.899999999999999</v>
      </c>
      <c r="AB12" s="79">
        <v>17.899999999999999</v>
      </c>
      <c r="AC12" s="79">
        <v>17.899999999999999</v>
      </c>
      <c r="AD12" s="16" t="b">
        <f t="shared" si="8"/>
        <v>1</v>
      </c>
      <c r="AE12" s="16" t="b">
        <f t="shared" si="3"/>
        <v>1</v>
      </c>
      <c r="AF12" s="16" t="b">
        <f t="shared" si="3"/>
        <v>1</v>
      </c>
      <c r="AG12" s="16" t="b">
        <f t="shared" si="3"/>
        <v>1</v>
      </c>
    </row>
    <row r="13" spans="1:33" s="16" customFormat="1" ht="31.5" customHeight="1">
      <c r="A13" s="31" t="s">
        <v>28</v>
      </c>
      <c r="B13" s="23" t="s">
        <v>22</v>
      </c>
      <c r="C13" s="23" t="s">
        <v>347</v>
      </c>
      <c r="D13" s="23" t="s">
        <v>29</v>
      </c>
      <c r="E13" s="49">
        <v>17.899999999999999</v>
      </c>
      <c r="F13" s="49">
        <v>17.899999999999999</v>
      </c>
      <c r="G13" s="49">
        <v>17.899999999999999</v>
      </c>
      <c r="H13" s="25">
        <v>17.899999999999999</v>
      </c>
      <c r="I13" s="25">
        <v>17.899999999999999</v>
      </c>
      <c r="J13" s="25">
        <v>17.899999999999999</v>
      </c>
      <c r="K13" s="49">
        <f t="shared" si="6"/>
        <v>0</v>
      </c>
      <c r="L13" s="49">
        <f t="shared" si="1"/>
        <v>0</v>
      </c>
      <c r="M13" s="49">
        <f t="shared" si="1"/>
        <v>0</v>
      </c>
      <c r="O13" s="32">
        <v>17.899999999999999</v>
      </c>
      <c r="P13" s="32">
        <v>17.899999999999999</v>
      </c>
      <c r="Q13" s="32">
        <v>17.899999999999999</v>
      </c>
      <c r="R13" s="29">
        <f t="shared" si="7"/>
        <v>0</v>
      </c>
      <c r="S13" s="29">
        <f t="shared" si="2"/>
        <v>0</v>
      </c>
      <c r="T13" s="29">
        <f t="shared" si="2"/>
        <v>0</v>
      </c>
      <c r="W13" s="82" t="s">
        <v>28</v>
      </c>
      <c r="X13" s="78" t="s">
        <v>22</v>
      </c>
      <c r="Y13" s="78" t="s">
        <v>347</v>
      </c>
      <c r="Z13" s="78" t="s">
        <v>29</v>
      </c>
      <c r="AA13" s="79">
        <v>17.899999999999999</v>
      </c>
      <c r="AB13" s="79">
        <v>17.899999999999999</v>
      </c>
      <c r="AC13" s="79">
        <v>17.899999999999999</v>
      </c>
      <c r="AD13" s="16" t="b">
        <f t="shared" si="8"/>
        <v>1</v>
      </c>
      <c r="AE13" s="16" t="b">
        <f t="shared" si="3"/>
        <v>1</v>
      </c>
      <c r="AF13" s="16" t="b">
        <f t="shared" si="3"/>
        <v>1</v>
      </c>
      <c r="AG13" s="16" t="b">
        <f t="shared" si="3"/>
        <v>1</v>
      </c>
    </row>
    <row r="14" spans="1:33" s="16" customFormat="1" ht="31.5" customHeight="1">
      <c r="A14" s="22" t="s">
        <v>25</v>
      </c>
      <c r="B14" s="23" t="s">
        <v>22</v>
      </c>
      <c r="C14" s="23" t="s">
        <v>24</v>
      </c>
      <c r="D14" s="24" t="s">
        <v>9</v>
      </c>
      <c r="E14" s="49">
        <f>E15+E17</f>
        <v>10347.799999999999</v>
      </c>
      <c r="F14" s="49">
        <f t="shared" ref="F14:G14" si="10">F15+F17</f>
        <v>10522.5</v>
      </c>
      <c r="G14" s="49">
        <f t="shared" si="10"/>
        <v>10522.5</v>
      </c>
      <c r="H14" s="25">
        <f>H15+H17</f>
        <v>10347.799999999999</v>
      </c>
      <c r="I14" s="25">
        <f t="shared" ref="I14:J14" si="11">I15+I17</f>
        <v>10522.5</v>
      </c>
      <c r="J14" s="25">
        <f t="shared" si="11"/>
        <v>10522.5</v>
      </c>
      <c r="K14" s="49">
        <f t="shared" si="6"/>
        <v>0</v>
      </c>
      <c r="L14" s="49">
        <f t="shared" si="1"/>
        <v>0</v>
      </c>
      <c r="M14" s="49">
        <f t="shared" si="1"/>
        <v>0</v>
      </c>
      <c r="O14" s="32">
        <v>10347.8215</v>
      </c>
      <c r="P14" s="32">
        <v>10522.4804</v>
      </c>
      <c r="Q14" s="32">
        <v>10522.4804</v>
      </c>
      <c r="R14" s="29">
        <f t="shared" si="7"/>
        <v>2.1500000000742148E-2</v>
      </c>
      <c r="S14" s="29">
        <f t="shared" si="2"/>
        <v>-1.9599999999627471E-2</v>
      </c>
      <c r="T14" s="29">
        <f t="shared" si="2"/>
        <v>-1.9599999999627471E-2</v>
      </c>
      <c r="W14" s="81" t="s">
        <v>25</v>
      </c>
      <c r="X14" s="75" t="s">
        <v>22</v>
      </c>
      <c r="Y14" s="75" t="s">
        <v>24</v>
      </c>
      <c r="Z14" s="76" t="s">
        <v>9</v>
      </c>
      <c r="AA14" s="77">
        <v>10347.8215</v>
      </c>
      <c r="AB14" s="77">
        <v>10522.4804</v>
      </c>
      <c r="AC14" s="77">
        <v>10522.4804</v>
      </c>
      <c r="AD14" s="16" t="b">
        <f t="shared" si="8"/>
        <v>1</v>
      </c>
      <c r="AE14" s="16" t="b">
        <f t="shared" si="3"/>
        <v>1</v>
      </c>
      <c r="AF14" s="16" t="b">
        <f t="shared" si="3"/>
        <v>1</v>
      </c>
      <c r="AG14" s="16" t="b">
        <f t="shared" si="3"/>
        <v>1</v>
      </c>
    </row>
    <row r="15" spans="1:33" s="16" customFormat="1" ht="31.5" customHeight="1">
      <c r="A15" s="31" t="s">
        <v>452</v>
      </c>
      <c r="B15" s="23" t="s">
        <v>22</v>
      </c>
      <c r="C15" s="23" t="s">
        <v>348</v>
      </c>
      <c r="D15" s="24" t="s">
        <v>9</v>
      </c>
      <c r="E15" s="49">
        <f>E16</f>
        <v>4277.2</v>
      </c>
      <c r="F15" s="49">
        <f t="shared" ref="F15:J15" si="12">F16</f>
        <v>4265.5</v>
      </c>
      <c r="G15" s="49">
        <f t="shared" si="12"/>
        <v>4265.5</v>
      </c>
      <c r="H15" s="25">
        <f>H16</f>
        <v>4308.5</v>
      </c>
      <c r="I15" s="25">
        <f t="shared" si="12"/>
        <v>4265.5</v>
      </c>
      <c r="J15" s="25">
        <f t="shared" si="12"/>
        <v>4265.5</v>
      </c>
      <c r="K15" s="49">
        <f t="shared" si="6"/>
        <v>31.300000000000182</v>
      </c>
      <c r="L15" s="49">
        <f t="shared" si="1"/>
        <v>0</v>
      </c>
      <c r="M15" s="49">
        <f t="shared" si="1"/>
        <v>0</v>
      </c>
      <c r="O15" s="32">
        <v>4308.5352300000004</v>
      </c>
      <c r="P15" s="32">
        <v>4265.4610300000004</v>
      </c>
      <c r="Q15" s="32">
        <v>4265.4610300000004</v>
      </c>
      <c r="R15" s="29">
        <f t="shared" si="7"/>
        <v>3.5230000000410655E-2</v>
      </c>
      <c r="S15" s="29">
        <f t="shared" si="2"/>
        <v>-3.8969999999608262E-2</v>
      </c>
      <c r="T15" s="29">
        <f t="shared" si="2"/>
        <v>-3.8969999999608262E-2</v>
      </c>
      <c r="W15" s="82" t="s">
        <v>452</v>
      </c>
      <c r="X15" s="78" t="s">
        <v>22</v>
      </c>
      <c r="Y15" s="78" t="s">
        <v>348</v>
      </c>
      <c r="Z15" s="72" t="s">
        <v>9</v>
      </c>
      <c r="AA15" s="79">
        <v>4308.5352300000004</v>
      </c>
      <c r="AB15" s="79">
        <v>4265.4610300000004</v>
      </c>
      <c r="AC15" s="79">
        <v>4265.4610300000004</v>
      </c>
      <c r="AD15" s="16" t="b">
        <f t="shared" si="8"/>
        <v>1</v>
      </c>
      <c r="AE15" s="16" t="b">
        <f t="shared" si="3"/>
        <v>1</v>
      </c>
      <c r="AF15" s="16" t="b">
        <f t="shared" si="3"/>
        <v>1</v>
      </c>
      <c r="AG15" s="16" t="b">
        <f t="shared" si="3"/>
        <v>1</v>
      </c>
    </row>
    <row r="16" spans="1:33" s="16" customFormat="1" ht="78.75" customHeight="1">
      <c r="A16" s="31" t="s">
        <v>26</v>
      </c>
      <c r="B16" s="23" t="s">
        <v>22</v>
      </c>
      <c r="C16" s="23" t="s">
        <v>348</v>
      </c>
      <c r="D16" s="23" t="s">
        <v>27</v>
      </c>
      <c r="E16" s="49">
        <v>4277.2</v>
      </c>
      <c r="F16" s="49">
        <v>4265.5</v>
      </c>
      <c r="G16" s="49">
        <v>4265.5</v>
      </c>
      <c r="H16" s="25">
        <f>4277.2+31.3</f>
        <v>4308.5</v>
      </c>
      <c r="I16" s="25">
        <v>4265.5</v>
      </c>
      <c r="J16" s="25">
        <v>4265.5</v>
      </c>
      <c r="K16" s="49">
        <f t="shared" si="6"/>
        <v>31.300000000000182</v>
      </c>
      <c r="L16" s="49">
        <f t="shared" si="1"/>
        <v>0</v>
      </c>
      <c r="M16" s="49">
        <f t="shared" si="1"/>
        <v>0</v>
      </c>
      <c r="O16" s="32">
        <v>4308.5352300000004</v>
      </c>
      <c r="P16" s="32">
        <v>4265.4610300000004</v>
      </c>
      <c r="Q16" s="32">
        <v>4265.4610300000004</v>
      </c>
      <c r="R16" s="29">
        <f t="shared" si="7"/>
        <v>3.5230000000410655E-2</v>
      </c>
      <c r="S16" s="29">
        <f t="shared" si="2"/>
        <v>-3.8969999999608262E-2</v>
      </c>
      <c r="T16" s="29">
        <f t="shared" si="2"/>
        <v>-3.8969999999608262E-2</v>
      </c>
      <c r="W16" s="82" t="s">
        <v>26</v>
      </c>
      <c r="X16" s="78" t="s">
        <v>22</v>
      </c>
      <c r="Y16" s="78" t="s">
        <v>348</v>
      </c>
      <c r="Z16" s="78" t="s">
        <v>27</v>
      </c>
      <c r="AA16" s="79">
        <v>4308.5352300000004</v>
      </c>
      <c r="AB16" s="79">
        <v>4265.4610300000004</v>
      </c>
      <c r="AC16" s="79">
        <v>4265.4610300000004</v>
      </c>
      <c r="AD16" s="16" t="b">
        <f t="shared" si="8"/>
        <v>1</v>
      </c>
      <c r="AE16" s="16" t="b">
        <f t="shared" si="3"/>
        <v>1</v>
      </c>
      <c r="AF16" s="16" t="b">
        <f t="shared" si="3"/>
        <v>1</v>
      </c>
      <c r="AG16" s="16" t="b">
        <f t="shared" si="3"/>
        <v>1</v>
      </c>
    </row>
    <row r="17" spans="1:33" s="16" customFormat="1" ht="31.5" customHeight="1">
      <c r="A17" s="31" t="s">
        <v>25</v>
      </c>
      <c r="B17" s="23" t="s">
        <v>22</v>
      </c>
      <c r="C17" s="23" t="s">
        <v>349</v>
      </c>
      <c r="D17" s="24" t="s">
        <v>9</v>
      </c>
      <c r="E17" s="49">
        <f>E18+E19</f>
        <v>6070.6</v>
      </c>
      <c r="F17" s="49">
        <f t="shared" ref="F17:G17" si="13">F18+F19</f>
        <v>6257</v>
      </c>
      <c r="G17" s="49">
        <f t="shared" si="13"/>
        <v>6257</v>
      </c>
      <c r="H17" s="25">
        <f>H18+H19</f>
        <v>6039.3</v>
      </c>
      <c r="I17" s="25">
        <f t="shared" ref="I17:J17" si="14">I18+I19</f>
        <v>6257</v>
      </c>
      <c r="J17" s="25">
        <f t="shared" si="14"/>
        <v>6257</v>
      </c>
      <c r="K17" s="49">
        <f t="shared" si="6"/>
        <v>-31.300000000000182</v>
      </c>
      <c r="L17" s="49">
        <f t="shared" si="1"/>
        <v>0</v>
      </c>
      <c r="M17" s="49">
        <f t="shared" si="1"/>
        <v>0</v>
      </c>
      <c r="O17" s="32">
        <v>6039.2862699999996</v>
      </c>
      <c r="P17" s="32">
        <v>6257.01937</v>
      </c>
      <c r="Q17" s="32">
        <v>6257.01937</v>
      </c>
      <c r="R17" s="29">
        <f t="shared" si="7"/>
        <v>-1.3730000000578002E-2</v>
      </c>
      <c r="S17" s="29">
        <f t="shared" si="2"/>
        <v>1.9369999999980791E-2</v>
      </c>
      <c r="T17" s="29">
        <f t="shared" si="2"/>
        <v>1.9369999999980791E-2</v>
      </c>
      <c r="W17" s="82" t="s">
        <v>25</v>
      </c>
      <c r="X17" s="78" t="s">
        <v>22</v>
      </c>
      <c r="Y17" s="78" t="s">
        <v>349</v>
      </c>
      <c r="Z17" s="72" t="s">
        <v>9</v>
      </c>
      <c r="AA17" s="79">
        <v>6039.2862699999996</v>
      </c>
      <c r="AB17" s="79">
        <v>6257.01937</v>
      </c>
      <c r="AC17" s="79">
        <v>6257.01937</v>
      </c>
      <c r="AD17" s="16" t="b">
        <f t="shared" si="8"/>
        <v>1</v>
      </c>
      <c r="AE17" s="16" t="b">
        <f t="shared" si="3"/>
        <v>1</v>
      </c>
      <c r="AF17" s="16" t="b">
        <f t="shared" si="3"/>
        <v>1</v>
      </c>
      <c r="AG17" s="16" t="b">
        <f t="shared" si="3"/>
        <v>1</v>
      </c>
    </row>
    <row r="18" spans="1:33" s="16" customFormat="1" ht="78.75" customHeight="1">
      <c r="A18" s="31" t="s">
        <v>26</v>
      </c>
      <c r="B18" s="23" t="s">
        <v>22</v>
      </c>
      <c r="C18" s="23" t="s">
        <v>349</v>
      </c>
      <c r="D18" s="23" t="s">
        <v>27</v>
      </c>
      <c r="E18" s="49">
        <v>5613</v>
      </c>
      <c r="F18" s="49">
        <v>5726.7</v>
      </c>
      <c r="G18" s="49">
        <v>5726.7</v>
      </c>
      <c r="H18" s="25">
        <v>5613</v>
      </c>
      <c r="I18" s="25">
        <v>5726.7</v>
      </c>
      <c r="J18" s="25">
        <v>5726.7</v>
      </c>
      <c r="K18" s="49">
        <f t="shared" si="6"/>
        <v>0</v>
      </c>
      <c r="L18" s="49">
        <f t="shared" si="1"/>
        <v>0</v>
      </c>
      <c r="M18" s="49">
        <f t="shared" si="1"/>
        <v>0</v>
      </c>
      <c r="O18" s="32">
        <v>5612.9644799999996</v>
      </c>
      <c r="P18" s="32">
        <v>5726.7373799999996</v>
      </c>
      <c r="Q18" s="32">
        <v>5726.7373799999996</v>
      </c>
      <c r="R18" s="29">
        <f t="shared" si="7"/>
        <v>-3.5520000000360596E-2</v>
      </c>
      <c r="S18" s="29">
        <f t="shared" si="2"/>
        <v>3.7379999999757274E-2</v>
      </c>
      <c r="T18" s="29">
        <f t="shared" si="2"/>
        <v>3.7379999999757274E-2</v>
      </c>
      <c r="W18" s="82" t="s">
        <v>26</v>
      </c>
      <c r="X18" s="78" t="s">
        <v>22</v>
      </c>
      <c r="Y18" s="78" t="s">
        <v>349</v>
      </c>
      <c r="Z18" s="78" t="s">
        <v>27</v>
      </c>
      <c r="AA18" s="79">
        <v>5612.9644799999996</v>
      </c>
      <c r="AB18" s="79">
        <v>5726.7373799999996</v>
      </c>
      <c r="AC18" s="79">
        <v>5726.7373799999996</v>
      </c>
      <c r="AD18" s="16" t="b">
        <f t="shared" si="8"/>
        <v>1</v>
      </c>
      <c r="AE18" s="16" t="b">
        <f t="shared" si="3"/>
        <v>1</v>
      </c>
      <c r="AF18" s="16" t="b">
        <f t="shared" si="3"/>
        <v>1</v>
      </c>
      <c r="AG18" s="16" t="b">
        <f t="shared" si="3"/>
        <v>1</v>
      </c>
    </row>
    <row r="19" spans="1:33" s="16" customFormat="1" ht="31.5" customHeight="1">
      <c r="A19" s="31" t="s">
        <v>28</v>
      </c>
      <c r="B19" s="23" t="s">
        <v>22</v>
      </c>
      <c r="C19" s="23" t="s">
        <v>349</v>
      </c>
      <c r="D19" s="23" t="s">
        <v>29</v>
      </c>
      <c r="E19" s="49">
        <v>457.6</v>
      </c>
      <c r="F19" s="49">
        <v>530.29999999999995</v>
      </c>
      <c r="G19" s="49">
        <v>530.29999999999995</v>
      </c>
      <c r="H19" s="25">
        <f>457.6-31.3</f>
        <v>426.3</v>
      </c>
      <c r="I19" s="25">
        <v>530.29999999999995</v>
      </c>
      <c r="J19" s="25">
        <v>530.29999999999995</v>
      </c>
      <c r="K19" s="49">
        <f t="shared" si="6"/>
        <v>-31.300000000000011</v>
      </c>
      <c r="L19" s="49">
        <f t="shared" si="1"/>
        <v>0</v>
      </c>
      <c r="M19" s="49">
        <f t="shared" si="1"/>
        <v>0</v>
      </c>
      <c r="O19" s="32">
        <v>426.32179000000002</v>
      </c>
      <c r="P19" s="32">
        <v>530.28198999999995</v>
      </c>
      <c r="Q19" s="32">
        <v>530.28198999999995</v>
      </c>
      <c r="R19" s="29">
        <f t="shared" si="7"/>
        <v>2.1790000000009968E-2</v>
      </c>
      <c r="S19" s="29">
        <f t="shared" si="2"/>
        <v>-1.8010000000003856E-2</v>
      </c>
      <c r="T19" s="29">
        <f t="shared" si="2"/>
        <v>-1.8010000000003856E-2</v>
      </c>
      <c r="W19" s="82" t="s">
        <v>28</v>
      </c>
      <c r="X19" s="78" t="s">
        <v>22</v>
      </c>
      <c r="Y19" s="78" t="s">
        <v>349</v>
      </c>
      <c r="Z19" s="78" t="s">
        <v>29</v>
      </c>
      <c r="AA19" s="79">
        <v>426.32179000000002</v>
      </c>
      <c r="AB19" s="79">
        <v>530.28198999999995</v>
      </c>
      <c r="AC19" s="79">
        <v>530.28198999999995</v>
      </c>
      <c r="AD19" s="16" t="b">
        <f t="shared" si="8"/>
        <v>1</v>
      </c>
      <c r="AE19" s="16" t="b">
        <f t="shared" si="3"/>
        <v>1</v>
      </c>
      <c r="AF19" s="16" t="b">
        <f t="shared" si="3"/>
        <v>1</v>
      </c>
      <c r="AG19" s="16" t="b">
        <f t="shared" si="3"/>
        <v>1</v>
      </c>
    </row>
    <row r="20" spans="1:33" s="16" customFormat="1" ht="31.5" customHeight="1">
      <c r="A20" s="22" t="s">
        <v>31</v>
      </c>
      <c r="B20" s="23" t="s">
        <v>22</v>
      </c>
      <c r="C20" s="23" t="s">
        <v>30</v>
      </c>
      <c r="D20" s="24" t="s">
        <v>9</v>
      </c>
      <c r="E20" s="49">
        <f>E21+E22</f>
        <v>30</v>
      </c>
      <c r="F20" s="49">
        <f t="shared" ref="F20:G20" si="15">F21+F22</f>
        <v>45</v>
      </c>
      <c r="G20" s="49">
        <f t="shared" si="15"/>
        <v>45</v>
      </c>
      <c r="H20" s="25">
        <f>H21+H22</f>
        <v>30</v>
      </c>
      <c r="I20" s="25">
        <f t="shared" ref="I20:J20" si="16">I21+I22</f>
        <v>45</v>
      </c>
      <c r="J20" s="25">
        <f t="shared" si="16"/>
        <v>45</v>
      </c>
      <c r="K20" s="49">
        <f t="shared" si="6"/>
        <v>0</v>
      </c>
      <c r="L20" s="49">
        <f t="shared" si="1"/>
        <v>0</v>
      </c>
      <c r="M20" s="49">
        <f t="shared" si="1"/>
        <v>0</v>
      </c>
      <c r="O20" s="32">
        <v>30</v>
      </c>
      <c r="P20" s="32">
        <v>45</v>
      </c>
      <c r="Q20" s="32">
        <v>45</v>
      </c>
      <c r="R20" s="29">
        <f t="shared" si="7"/>
        <v>0</v>
      </c>
      <c r="S20" s="29">
        <f t="shared" si="2"/>
        <v>0</v>
      </c>
      <c r="T20" s="29">
        <f t="shared" si="2"/>
        <v>0</v>
      </c>
      <c r="W20" s="81" t="s">
        <v>31</v>
      </c>
      <c r="X20" s="75" t="s">
        <v>22</v>
      </c>
      <c r="Y20" s="75" t="s">
        <v>30</v>
      </c>
      <c r="Z20" s="76" t="s">
        <v>9</v>
      </c>
      <c r="AA20" s="77">
        <v>30</v>
      </c>
      <c r="AB20" s="77">
        <v>45</v>
      </c>
      <c r="AC20" s="77">
        <v>45</v>
      </c>
      <c r="AD20" s="16" t="b">
        <f t="shared" si="8"/>
        <v>1</v>
      </c>
      <c r="AE20" s="16" t="b">
        <f t="shared" si="3"/>
        <v>1</v>
      </c>
      <c r="AF20" s="16" t="b">
        <f t="shared" si="3"/>
        <v>1</v>
      </c>
      <c r="AG20" s="16" t="b">
        <f t="shared" si="3"/>
        <v>1</v>
      </c>
    </row>
    <row r="21" spans="1:33" s="16" customFormat="1" ht="31.5" customHeight="1">
      <c r="A21" s="31" t="s">
        <v>28</v>
      </c>
      <c r="B21" s="23" t="s">
        <v>22</v>
      </c>
      <c r="C21" s="23" t="s">
        <v>30</v>
      </c>
      <c r="D21" s="23" t="s">
        <v>29</v>
      </c>
      <c r="E21" s="49">
        <v>10</v>
      </c>
      <c r="F21" s="49">
        <v>10</v>
      </c>
      <c r="G21" s="49">
        <v>10</v>
      </c>
      <c r="H21" s="25">
        <v>10</v>
      </c>
      <c r="I21" s="25">
        <v>10</v>
      </c>
      <c r="J21" s="25">
        <v>10</v>
      </c>
      <c r="K21" s="49">
        <f t="shared" si="6"/>
        <v>0</v>
      </c>
      <c r="L21" s="49">
        <f t="shared" si="1"/>
        <v>0</v>
      </c>
      <c r="M21" s="49">
        <f t="shared" si="1"/>
        <v>0</v>
      </c>
      <c r="O21" s="32">
        <v>10</v>
      </c>
      <c r="P21" s="32">
        <v>10</v>
      </c>
      <c r="Q21" s="32">
        <v>10</v>
      </c>
      <c r="R21" s="29">
        <f t="shared" si="7"/>
        <v>0</v>
      </c>
      <c r="S21" s="29">
        <f t="shared" si="2"/>
        <v>0</v>
      </c>
      <c r="T21" s="29">
        <f t="shared" si="2"/>
        <v>0</v>
      </c>
      <c r="W21" s="82" t="s">
        <v>28</v>
      </c>
      <c r="X21" s="78" t="s">
        <v>22</v>
      </c>
      <c r="Y21" s="78" t="s">
        <v>30</v>
      </c>
      <c r="Z21" s="78" t="s">
        <v>29</v>
      </c>
      <c r="AA21" s="79">
        <v>10</v>
      </c>
      <c r="AB21" s="79">
        <v>10</v>
      </c>
      <c r="AC21" s="79">
        <v>10</v>
      </c>
      <c r="AD21" s="16" t="b">
        <f t="shared" si="8"/>
        <v>1</v>
      </c>
      <c r="AE21" s="16" t="b">
        <f t="shared" si="3"/>
        <v>1</v>
      </c>
      <c r="AF21" s="16" t="b">
        <f t="shared" si="3"/>
        <v>1</v>
      </c>
      <c r="AG21" s="16" t="b">
        <f t="shared" si="3"/>
        <v>1</v>
      </c>
    </row>
    <row r="22" spans="1:33" s="16" customFormat="1" ht="15.75" customHeight="1">
      <c r="A22" s="31" t="s">
        <v>32</v>
      </c>
      <c r="B22" s="23" t="s">
        <v>22</v>
      </c>
      <c r="C22" s="23" t="s">
        <v>30</v>
      </c>
      <c r="D22" s="23" t="s">
        <v>33</v>
      </c>
      <c r="E22" s="49">
        <v>20</v>
      </c>
      <c r="F22" s="49">
        <v>35</v>
      </c>
      <c r="G22" s="49">
        <v>35</v>
      </c>
      <c r="H22" s="25">
        <v>20</v>
      </c>
      <c r="I22" s="25">
        <v>35</v>
      </c>
      <c r="J22" s="25">
        <v>35</v>
      </c>
      <c r="K22" s="49">
        <f t="shared" si="6"/>
        <v>0</v>
      </c>
      <c r="L22" s="49">
        <f t="shared" si="1"/>
        <v>0</v>
      </c>
      <c r="M22" s="49">
        <f t="shared" si="1"/>
        <v>0</v>
      </c>
      <c r="O22" s="32">
        <v>20</v>
      </c>
      <c r="P22" s="32">
        <v>35</v>
      </c>
      <c r="Q22" s="32">
        <v>35</v>
      </c>
      <c r="R22" s="29">
        <f t="shared" si="7"/>
        <v>0</v>
      </c>
      <c r="S22" s="29">
        <f t="shared" si="2"/>
        <v>0</v>
      </c>
      <c r="T22" s="29">
        <f t="shared" si="2"/>
        <v>0</v>
      </c>
      <c r="W22" s="82" t="s">
        <v>32</v>
      </c>
      <c r="X22" s="78" t="s">
        <v>22</v>
      </c>
      <c r="Y22" s="78" t="s">
        <v>30</v>
      </c>
      <c r="Z22" s="78" t="s">
        <v>33</v>
      </c>
      <c r="AA22" s="79">
        <v>20</v>
      </c>
      <c r="AB22" s="79">
        <v>35</v>
      </c>
      <c r="AC22" s="79">
        <v>35</v>
      </c>
      <c r="AD22" s="16" t="b">
        <f t="shared" si="8"/>
        <v>1</v>
      </c>
      <c r="AE22" s="16" t="b">
        <f t="shared" si="3"/>
        <v>1</v>
      </c>
      <c r="AF22" s="16" t="b">
        <f t="shared" si="3"/>
        <v>1</v>
      </c>
      <c r="AG22" s="16" t="b">
        <f t="shared" si="3"/>
        <v>1</v>
      </c>
    </row>
    <row r="23" spans="1:33" s="16" customFormat="1" ht="31.5" customHeight="1">
      <c r="A23" s="26" t="s">
        <v>34</v>
      </c>
      <c r="B23" s="24" t="s">
        <v>35</v>
      </c>
      <c r="C23" s="27" t="s">
        <v>9</v>
      </c>
      <c r="D23" s="27" t="s">
        <v>9</v>
      </c>
      <c r="E23" s="48">
        <f>E24</f>
        <v>18609.500000000004</v>
      </c>
      <c r="F23" s="48">
        <f t="shared" ref="F23:J23" si="17">F24</f>
        <v>20239.800000000003</v>
      </c>
      <c r="G23" s="48">
        <f t="shared" si="17"/>
        <v>20239.800000000003</v>
      </c>
      <c r="H23" s="28">
        <f>H24</f>
        <v>18659.500000000004</v>
      </c>
      <c r="I23" s="28">
        <f t="shared" si="17"/>
        <v>20239.800000000003</v>
      </c>
      <c r="J23" s="28">
        <f t="shared" si="17"/>
        <v>20239.800000000003</v>
      </c>
      <c r="K23" s="48">
        <f t="shared" si="6"/>
        <v>50</v>
      </c>
      <c r="L23" s="48">
        <f t="shared" si="1"/>
        <v>0</v>
      </c>
      <c r="M23" s="48">
        <f t="shared" si="1"/>
        <v>0</v>
      </c>
      <c r="O23" s="28">
        <v>18659.550500000001</v>
      </c>
      <c r="P23" s="28">
        <v>20239.848429999998</v>
      </c>
      <c r="Q23" s="28">
        <v>20239.848429999998</v>
      </c>
      <c r="R23" s="29">
        <f t="shared" si="7"/>
        <v>5.0499999997555278E-2</v>
      </c>
      <c r="S23" s="29">
        <f t="shared" si="2"/>
        <v>4.8429999995278195E-2</v>
      </c>
      <c r="T23" s="29">
        <f t="shared" si="2"/>
        <v>4.8429999995278195E-2</v>
      </c>
      <c r="W23" s="80" t="s">
        <v>34</v>
      </c>
      <c r="X23" s="72" t="s">
        <v>35</v>
      </c>
      <c r="Y23" s="73" t="s">
        <v>9</v>
      </c>
      <c r="Z23" s="73" t="s">
        <v>9</v>
      </c>
      <c r="AA23" s="74">
        <v>18659.550500000001</v>
      </c>
      <c r="AB23" s="74">
        <v>20239.848429999998</v>
      </c>
      <c r="AC23" s="74">
        <v>20239.848429999998</v>
      </c>
      <c r="AD23" s="16" t="b">
        <f t="shared" si="8"/>
        <v>1</v>
      </c>
      <c r="AE23" s="16" t="b">
        <f t="shared" si="3"/>
        <v>1</v>
      </c>
      <c r="AF23" s="16" t="b">
        <f t="shared" si="3"/>
        <v>1</v>
      </c>
      <c r="AG23" s="16" t="b">
        <f t="shared" si="3"/>
        <v>1</v>
      </c>
    </row>
    <row r="24" spans="1:33" s="16" customFormat="1" ht="15.75" customHeight="1">
      <c r="A24" s="22" t="s">
        <v>23</v>
      </c>
      <c r="B24" s="23" t="s">
        <v>35</v>
      </c>
      <c r="C24" s="23" t="s">
        <v>11</v>
      </c>
      <c r="D24" s="24" t="s">
        <v>9</v>
      </c>
      <c r="E24" s="49">
        <f>E25+E27+E37</f>
        <v>18609.500000000004</v>
      </c>
      <c r="F24" s="49">
        <f>F25+F27+F37</f>
        <v>20239.800000000003</v>
      </c>
      <c r="G24" s="49">
        <f t="shared" ref="G24" si="18">G25+G27+G37</f>
        <v>20239.800000000003</v>
      </c>
      <c r="H24" s="25">
        <f>H25+H27+H37</f>
        <v>18659.500000000004</v>
      </c>
      <c r="I24" s="25">
        <f>I25+I27+I37</f>
        <v>20239.800000000003</v>
      </c>
      <c r="J24" s="25">
        <f t="shared" ref="J24" si="19">J25+J27+J37</f>
        <v>20239.800000000003</v>
      </c>
      <c r="K24" s="49">
        <f t="shared" si="6"/>
        <v>50</v>
      </c>
      <c r="L24" s="49">
        <f t="shared" si="1"/>
        <v>0</v>
      </c>
      <c r="M24" s="49">
        <f t="shared" si="1"/>
        <v>0</v>
      </c>
      <c r="O24" s="32">
        <v>18659.550500000001</v>
      </c>
      <c r="P24" s="32">
        <v>20239.848429999998</v>
      </c>
      <c r="Q24" s="32">
        <v>20239.848429999998</v>
      </c>
      <c r="R24" s="29">
        <f t="shared" si="7"/>
        <v>5.0499999997555278E-2</v>
      </c>
      <c r="S24" s="29">
        <f t="shared" si="2"/>
        <v>4.8429999995278195E-2</v>
      </c>
      <c r="T24" s="29">
        <f t="shared" si="2"/>
        <v>4.8429999995278195E-2</v>
      </c>
      <c r="W24" s="81" t="s">
        <v>23</v>
      </c>
      <c r="X24" s="75" t="s">
        <v>35</v>
      </c>
      <c r="Y24" s="75" t="s">
        <v>11</v>
      </c>
      <c r="Z24" s="76" t="s">
        <v>9</v>
      </c>
      <c r="AA24" s="77">
        <v>18659.550500000001</v>
      </c>
      <c r="AB24" s="77">
        <v>20239.848429999998</v>
      </c>
      <c r="AC24" s="77">
        <v>20239.848429999998</v>
      </c>
      <c r="AD24" s="16" t="b">
        <f t="shared" si="8"/>
        <v>1</v>
      </c>
      <c r="AE24" s="16" t="b">
        <f t="shared" si="3"/>
        <v>1</v>
      </c>
      <c r="AF24" s="16" t="b">
        <f t="shared" si="3"/>
        <v>1</v>
      </c>
      <c r="AG24" s="16" t="b">
        <f t="shared" si="3"/>
        <v>1</v>
      </c>
    </row>
    <row r="25" spans="1:33" s="16" customFormat="1" ht="31.5" customHeight="1">
      <c r="A25" s="31" t="s">
        <v>36</v>
      </c>
      <c r="B25" s="23" t="s">
        <v>35</v>
      </c>
      <c r="C25" s="23" t="s">
        <v>350</v>
      </c>
      <c r="D25" s="24" t="s">
        <v>9</v>
      </c>
      <c r="E25" s="49">
        <f>E26</f>
        <v>30</v>
      </c>
      <c r="F25" s="49">
        <f t="shared" ref="F25:J25" si="20">F26</f>
        <v>20</v>
      </c>
      <c r="G25" s="49">
        <f t="shared" si="20"/>
        <v>20</v>
      </c>
      <c r="H25" s="25">
        <f>H26</f>
        <v>80</v>
      </c>
      <c r="I25" s="25">
        <f t="shared" si="20"/>
        <v>20</v>
      </c>
      <c r="J25" s="25">
        <f t="shared" si="20"/>
        <v>20</v>
      </c>
      <c r="K25" s="49">
        <f t="shared" si="6"/>
        <v>50</v>
      </c>
      <c r="L25" s="49">
        <f t="shared" si="1"/>
        <v>0</v>
      </c>
      <c r="M25" s="49">
        <f t="shared" si="1"/>
        <v>0</v>
      </c>
      <c r="O25" s="32">
        <v>80</v>
      </c>
      <c r="P25" s="32">
        <v>20</v>
      </c>
      <c r="Q25" s="32">
        <v>20</v>
      </c>
      <c r="R25" s="29">
        <f t="shared" si="7"/>
        <v>0</v>
      </c>
      <c r="S25" s="29">
        <f t="shared" si="2"/>
        <v>0</v>
      </c>
      <c r="T25" s="29">
        <f t="shared" si="2"/>
        <v>0</v>
      </c>
      <c r="W25" s="82" t="s">
        <v>36</v>
      </c>
      <c r="X25" s="78" t="s">
        <v>35</v>
      </c>
      <c r="Y25" s="78" t="s">
        <v>350</v>
      </c>
      <c r="Z25" s="72" t="s">
        <v>9</v>
      </c>
      <c r="AA25" s="79">
        <v>80</v>
      </c>
      <c r="AB25" s="79">
        <v>20</v>
      </c>
      <c r="AC25" s="79">
        <v>20</v>
      </c>
      <c r="AD25" s="16" t="b">
        <f t="shared" si="8"/>
        <v>1</v>
      </c>
      <c r="AE25" s="16" t="b">
        <f t="shared" si="3"/>
        <v>1</v>
      </c>
      <c r="AF25" s="16" t="b">
        <f t="shared" si="3"/>
        <v>1</v>
      </c>
      <c r="AG25" s="16" t="b">
        <f t="shared" si="3"/>
        <v>1</v>
      </c>
    </row>
    <row r="26" spans="1:33" s="16" customFormat="1" ht="15.75" customHeight="1">
      <c r="A26" s="31" t="s">
        <v>37</v>
      </c>
      <c r="B26" s="23" t="s">
        <v>35</v>
      </c>
      <c r="C26" s="23" t="s">
        <v>350</v>
      </c>
      <c r="D26" s="23" t="s">
        <v>38</v>
      </c>
      <c r="E26" s="49">
        <v>30</v>
      </c>
      <c r="F26" s="49">
        <v>20</v>
      </c>
      <c r="G26" s="49">
        <v>20</v>
      </c>
      <c r="H26" s="25">
        <f>30+50</f>
        <v>80</v>
      </c>
      <c r="I26" s="25">
        <v>20</v>
      </c>
      <c r="J26" s="25">
        <v>20</v>
      </c>
      <c r="K26" s="49">
        <f t="shared" si="6"/>
        <v>50</v>
      </c>
      <c r="L26" s="49">
        <f t="shared" si="6"/>
        <v>0</v>
      </c>
      <c r="M26" s="49">
        <f t="shared" si="6"/>
        <v>0</v>
      </c>
      <c r="O26" s="32">
        <v>80</v>
      </c>
      <c r="P26" s="32">
        <v>20</v>
      </c>
      <c r="Q26" s="32">
        <v>20</v>
      </c>
      <c r="R26" s="29">
        <f t="shared" si="7"/>
        <v>0</v>
      </c>
      <c r="S26" s="29">
        <f t="shared" si="7"/>
        <v>0</v>
      </c>
      <c r="T26" s="29">
        <f t="shared" si="7"/>
        <v>0</v>
      </c>
      <c r="W26" s="82" t="s">
        <v>37</v>
      </c>
      <c r="X26" s="78" t="s">
        <v>35</v>
      </c>
      <c r="Y26" s="78" t="s">
        <v>350</v>
      </c>
      <c r="Z26" s="78" t="s">
        <v>38</v>
      </c>
      <c r="AA26" s="79">
        <v>80</v>
      </c>
      <c r="AB26" s="79">
        <v>20</v>
      </c>
      <c r="AC26" s="79">
        <v>20</v>
      </c>
      <c r="AD26" s="16" t="b">
        <f t="shared" si="8"/>
        <v>1</v>
      </c>
      <c r="AE26" s="16" t="b">
        <f t="shared" si="8"/>
        <v>1</v>
      </c>
      <c r="AF26" s="16" t="b">
        <f t="shared" si="8"/>
        <v>1</v>
      </c>
      <c r="AG26" s="16" t="b">
        <f t="shared" si="8"/>
        <v>1</v>
      </c>
    </row>
    <row r="27" spans="1:33" s="16" customFormat="1" ht="31.5" customHeight="1">
      <c r="A27" s="22" t="s">
        <v>25</v>
      </c>
      <c r="B27" s="23" t="s">
        <v>35</v>
      </c>
      <c r="C27" s="23" t="s">
        <v>24</v>
      </c>
      <c r="D27" s="24" t="s">
        <v>9</v>
      </c>
      <c r="E27" s="49">
        <f>E28+E31+E34</f>
        <v>17683.800000000003</v>
      </c>
      <c r="F27" s="49">
        <f>F28+F31+F34</f>
        <v>19117.100000000002</v>
      </c>
      <c r="G27" s="49">
        <f t="shared" ref="G27" si="21">G28+G31+G34</f>
        <v>19117.100000000002</v>
      </c>
      <c r="H27" s="25">
        <f>H28+H31+H34</f>
        <v>17683.800000000003</v>
      </c>
      <c r="I27" s="25">
        <f>I28+I31+I34</f>
        <v>19117.100000000002</v>
      </c>
      <c r="J27" s="25">
        <f t="shared" ref="J27" si="22">J28+J31+J34</f>
        <v>19117.100000000002</v>
      </c>
      <c r="K27" s="49">
        <f t="shared" si="6"/>
        <v>0</v>
      </c>
      <c r="L27" s="49">
        <f t="shared" si="6"/>
        <v>0</v>
      </c>
      <c r="M27" s="49">
        <f t="shared" si="6"/>
        <v>0</v>
      </c>
      <c r="O27" s="32">
        <v>17683.8187</v>
      </c>
      <c r="P27" s="32">
        <v>19117.084630000001</v>
      </c>
      <c r="Q27" s="32">
        <v>19117.084630000001</v>
      </c>
      <c r="R27" s="29">
        <f t="shared" si="7"/>
        <v>1.8699999996897532E-2</v>
      </c>
      <c r="S27" s="29">
        <f t="shared" si="7"/>
        <v>-1.5370000000984874E-2</v>
      </c>
      <c r="T27" s="29">
        <f t="shared" si="7"/>
        <v>-1.5370000000984874E-2</v>
      </c>
      <c r="W27" s="81" t="s">
        <v>25</v>
      </c>
      <c r="X27" s="75" t="s">
        <v>35</v>
      </c>
      <c r="Y27" s="75" t="s">
        <v>24</v>
      </c>
      <c r="Z27" s="76" t="s">
        <v>9</v>
      </c>
      <c r="AA27" s="77">
        <v>17683.8187</v>
      </c>
      <c r="AB27" s="77">
        <v>19117.084630000001</v>
      </c>
      <c r="AC27" s="77">
        <v>19117.084630000001</v>
      </c>
      <c r="AD27" s="16" t="b">
        <f t="shared" si="8"/>
        <v>1</v>
      </c>
      <c r="AE27" s="16" t="b">
        <f t="shared" si="8"/>
        <v>1</v>
      </c>
      <c r="AF27" s="16" t="b">
        <f t="shared" si="8"/>
        <v>1</v>
      </c>
      <c r="AG27" s="16" t="b">
        <f t="shared" si="8"/>
        <v>1</v>
      </c>
    </row>
    <row r="28" spans="1:33" s="16" customFormat="1" ht="31.5" customHeight="1">
      <c r="A28" s="31" t="s">
        <v>39</v>
      </c>
      <c r="B28" s="23" t="s">
        <v>35</v>
      </c>
      <c r="C28" s="23" t="s">
        <v>351</v>
      </c>
      <c r="D28" s="24" t="s">
        <v>9</v>
      </c>
      <c r="E28" s="49">
        <f>E29+E30</f>
        <v>4607.8</v>
      </c>
      <c r="F28" s="49">
        <f t="shared" ref="F28:G28" si="23">F29+F30</f>
        <v>4856.7</v>
      </c>
      <c r="G28" s="49">
        <f t="shared" si="23"/>
        <v>4856.7</v>
      </c>
      <c r="H28" s="25">
        <f>H29+H30</f>
        <v>4607.8</v>
      </c>
      <c r="I28" s="25">
        <f t="shared" ref="I28:J28" si="24">I29+I30</f>
        <v>4856.7</v>
      </c>
      <c r="J28" s="25">
        <f t="shared" si="24"/>
        <v>4856.7</v>
      </c>
      <c r="K28" s="49">
        <f t="shared" si="6"/>
        <v>0</v>
      </c>
      <c r="L28" s="49">
        <f t="shared" si="6"/>
        <v>0</v>
      </c>
      <c r="M28" s="49">
        <f t="shared" si="6"/>
        <v>0</v>
      </c>
      <c r="O28" s="32">
        <v>4607.7620999999999</v>
      </c>
      <c r="P28" s="32">
        <v>4856.6409599999997</v>
      </c>
      <c r="Q28" s="32">
        <v>4856.6409599999997</v>
      </c>
      <c r="R28" s="29">
        <f t="shared" si="7"/>
        <v>-3.790000000026339E-2</v>
      </c>
      <c r="S28" s="29">
        <f t="shared" si="7"/>
        <v>-5.9040000000095461E-2</v>
      </c>
      <c r="T28" s="29">
        <f t="shared" si="7"/>
        <v>-5.9040000000095461E-2</v>
      </c>
      <c r="W28" s="82" t="s">
        <v>39</v>
      </c>
      <c r="X28" s="78" t="s">
        <v>35</v>
      </c>
      <c r="Y28" s="78" t="s">
        <v>351</v>
      </c>
      <c r="Z28" s="72" t="s">
        <v>9</v>
      </c>
      <c r="AA28" s="79">
        <v>4607.7620999999999</v>
      </c>
      <c r="AB28" s="79">
        <v>4856.6409599999997</v>
      </c>
      <c r="AC28" s="79">
        <v>4856.6409599999997</v>
      </c>
      <c r="AD28" s="16" t="b">
        <f t="shared" si="8"/>
        <v>1</v>
      </c>
      <c r="AE28" s="16" t="b">
        <f t="shared" si="8"/>
        <v>1</v>
      </c>
      <c r="AF28" s="16" t="b">
        <f t="shared" si="8"/>
        <v>1</v>
      </c>
      <c r="AG28" s="16" t="b">
        <f t="shared" si="8"/>
        <v>1</v>
      </c>
    </row>
    <row r="29" spans="1:33" s="16" customFormat="1" ht="78.75" customHeight="1">
      <c r="A29" s="31" t="s">
        <v>26</v>
      </c>
      <c r="B29" s="23" t="s">
        <v>35</v>
      </c>
      <c r="C29" s="23" t="s">
        <v>351</v>
      </c>
      <c r="D29" s="23" t="s">
        <v>27</v>
      </c>
      <c r="E29" s="49">
        <v>4537.8</v>
      </c>
      <c r="F29" s="49">
        <v>4756.7</v>
      </c>
      <c r="G29" s="49">
        <v>4756.7</v>
      </c>
      <c r="H29" s="25">
        <v>4537.8</v>
      </c>
      <c r="I29" s="25">
        <v>4756.7</v>
      </c>
      <c r="J29" s="25">
        <v>4756.7</v>
      </c>
      <c r="K29" s="49">
        <f t="shared" si="6"/>
        <v>0</v>
      </c>
      <c r="L29" s="49">
        <f t="shared" si="6"/>
        <v>0</v>
      </c>
      <c r="M29" s="49">
        <f t="shared" si="6"/>
        <v>0</v>
      </c>
      <c r="O29" s="32">
        <v>4537.7620999999999</v>
      </c>
      <c r="P29" s="32">
        <v>4756.6409599999997</v>
      </c>
      <c r="Q29" s="32">
        <v>4756.6409599999997</v>
      </c>
      <c r="R29" s="29">
        <f t="shared" si="7"/>
        <v>-3.790000000026339E-2</v>
      </c>
      <c r="S29" s="29">
        <f t="shared" si="7"/>
        <v>-5.9040000000095461E-2</v>
      </c>
      <c r="T29" s="29">
        <f t="shared" si="7"/>
        <v>-5.9040000000095461E-2</v>
      </c>
      <c r="W29" s="82" t="s">
        <v>26</v>
      </c>
      <c r="X29" s="78" t="s">
        <v>35</v>
      </c>
      <c r="Y29" s="78" t="s">
        <v>351</v>
      </c>
      <c r="Z29" s="78" t="s">
        <v>27</v>
      </c>
      <c r="AA29" s="79">
        <v>4537.7620999999999</v>
      </c>
      <c r="AB29" s="79">
        <v>4756.6409599999997</v>
      </c>
      <c r="AC29" s="79">
        <v>4756.6409599999997</v>
      </c>
      <c r="AD29" s="16" t="b">
        <f t="shared" si="8"/>
        <v>1</v>
      </c>
      <c r="AE29" s="16" t="b">
        <f t="shared" si="8"/>
        <v>1</v>
      </c>
      <c r="AF29" s="16" t="b">
        <f t="shared" si="8"/>
        <v>1</v>
      </c>
      <c r="AG29" s="16" t="b">
        <f t="shared" si="8"/>
        <v>1</v>
      </c>
    </row>
    <row r="30" spans="1:33" s="16" customFormat="1" ht="31.5" customHeight="1">
      <c r="A30" s="31" t="s">
        <v>28</v>
      </c>
      <c r="B30" s="23" t="s">
        <v>35</v>
      </c>
      <c r="C30" s="23" t="s">
        <v>351</v>
      </c>
      <c r="D30" s="23" t="s">
        <v>29</v>
      </c>
      <c r="E30" s="49">
        <v>70</v>
      </c>
      <c r="F30" s="49">
        <v>100</v>
      </c>
      <c r="G30" s="49">
        <v>100</v>
      </c>
      <c r="H30" s="25">
        <v>70</v>
      </c>
      <c r="I30" s="25">
        <v>100</v>
      </c>
      <c r="J30" s="25">
        <v>100</v>
      </c>
      <c r="K30" s="49">
        <f t="shared" si="6"/>
        <v>0</v>
      </c>
      <c r="L30" s="49">
        <f t="shared" si="6"/>
        <v>0</v>
      </c>
      <c r="M30" s="49">
        <f t="shared" si="6"/>
        <v>0</v>
      </c>
      <c r="O30" s="32">
        <v>70</v>
      </c>
      <c r="P30" s="32">
        <v>100</v>
      </c>
      <c r="Q30" s="32">
        <v>100</v>
      </c>
      <c r="R30" s="29">
        <f t="shared" si="7"/>
        <v>0</v>
      </c>
      <c r="S30" s="29">
        <f t="shared" si="7"/>
        <v>0</v>
      </c>
      <c r="T30" s="29">
        <f t="shared" si="7"/>
        <v>0</v>
      </c>
      <c r="W30" s="82" t="s">
        <v>28</v>
      </c>
      <c r="X30" s="78" t="s">
        <v>35</v>
      </c>
      <c r="Y30" s="78" t="s">
        <v>351</v>
      </c>
      <c r="Z30" s="78" t="s">
        <v>29</v>
      </c>
      <c r="AA30" s="79">
        <v>70</v>
      </c>
      <c r="AB30" s="79">
        <v>100</v>
      </c>
      <c r="AC30" s="79">
        <v>100</v>
      </c>
      <c r="AD30" s="16" t="b">
        <f t="shared" si="8"/>
        <v>1</v>
      </c>
      <c r="AE30" s="16" t="b">
        <f t="shared" si="8"/>
        <v>1</v>
      </c>
      <c r="AF30" s="16" t="b">
        <f t="shared" si="8"/>
        <v>1</v>
      </c>
      <c r="AG30" s="16" t="b">
        <f t="shared" si="8"/>
        <v>1</v>
      </c>
    </row>
    <row r="31" spans="1:33" s="16" customFormat="1" ht="31.5" customHeight="1">
      <c r="A31" s="31" t="s">
        <v>40</v>
      </c>
      <c r="B31" s="23" t="s">
        <v>35</v>
      </c>
      <c r="C31" s="23" t="s">
        <v>352</v>
      </c>
      <c r="D31" s="24" t="s">
        <v>9</v>
      </c>
      <c r="E31" s="49">
        <f>E32+E33</f>
        <v>5576.4</v>
      </c>
      <c r="F31" s="49">
        <f t="shared" ref="F31:G31" si="25">F32+F33</f>
        <v>6327</v>
      </c>
      <c r="G31" s="49">
        <f t="shared" si="25"/>
        <v>6327</v>
      </c>
      <c r="H31" s="25">
        <f>H32+H33</f>
        <v>5576.4</v>
      </c>
      <c r="I31" s="25">
        <f t="shared" ref="I31:J31" si="26">I32+I33</f>
        <v>6327</v>
      </c>
      <c r="J31" s="25">
        <f t="shared" si="26"/>
        <v>6327</v>
      </c>
      <c r="K31" s="49">
        <f t="shared" si="6"/>
        <v>0</v>
      </c>
      <c r="L31" s="49">
        <f t="shared" si="6"/>
        <v>0</v>
      </c>
      <c r="M31" s="49">
        <f t="shared" si="6"/>
        <v>0</v>
      </c>
      <c r="O31" s="32">
        <v>5576.4331300000003</v>
      </c>
      <c r="P31" s="32">
        <v>6327.03413</v>
      </c>
      <c r="Q31" s="32">
        <v>6327.03413</v>
      </c>
      <c r="R31" s="29">
        <f t="shared" si="7"/>
        <v>3.3130000000710425E-2</v>
      </c>
      <c r="S31" s="29">
        <f t="shared" si="7"/>
        <v>3.4130000000004657E-2</v>
      </c>
      <c r="T31" s="29">
        <f t="shared" si="7"/>
        <v>3.4130000000004657E-2</v>
      </c>
      <c r="W31" s="82" t="s">
        <v>40</v>
      </c>
      <c r="X31" s="78" t="s">
        <v>35</v>
      </c>
      <c r="Y31" s="78" t="s">
        <v>352</v>
      </c>
      <c r="Z31" s="72" t="s">
        <v>9</v>
      </c>
      <c r="AA31" s="79">
        <v>5576.4331300000003</v>
      </c>
      <c r="AB31" s="79">
        <v>6327.03413</v>
      </c>
      <c r="AC31" s="79">
        <v>6327.03413</v>
      </c>
      <c r="AD31" s="16" t="b">
        <f t="shared" si="8"/>
        <v>1</v>
      </c>
      <c r="AE31" s="16" t="b">
        <f t="shared" si="8"/>
        <v>1</v>
      </c>
      <c r="AF31" s="16" t="b">
        <f t="shared" si="8"/>
        <v>1</v>
      </c>
      <c r="AG31" s="16" t="b">
        <f t="shared" si="8"/>
        <v>1</v>
      </c>
    </row>
    <row r="32" spans="1:33" s="16" customFormat="1" ht="78.75" customHeight="1">
      <c r="A32" s="31" t="s">
        <v>26</v>
      </c>
      <c r="B32" s="23" t="s">
        <v>35</v>
      </c>
      <c r="C32" s="23" t="s">
        <v>352</v>
      </c>
      <c r="D32" s="23" t="s">
        <v>27</v>
      </c>
      <c r="E32" s="49">
        <v>5576.4</v>
      </c>
      <c r="F32" s="49">
        <v>6187</v>
      </c>
      <c r="G32" s="49">
        <v>6187</v>
      </c>
      <c r="H32" s="25">
        <v>5576.4</v>
      </c>
      <c r="I32" s="25">
        <v>6187</v>
      </c>
      <c r="J32" s="25">
        <v>6187</v>
      </c>
      <c r="K32" s="49">
        <f t="shared" si="6"/>
        <v>0</v>
      </c>
      <c r="L32" s="49">
        <f t="shared" si="6"/>
        <v>0</v>
      </c>
      <c r="M32" s="49">
        <f t="shared" si="6"/>
        <v>0</v>
      </c>
      <c r="O32" s="32">
        <v>5576.4331300000003</v>
      </c>
      <c r="P32" s="32">
        <v>6187.03413</v>
      </c>
      <c r="Q32" s="32">
        <v>6187.03413</v>
      </c>
      <c r="R32" s="29">
        <f t="shared" si="7"/>
        <v>3.3130000000710425E-2</v>
      </c>
      <c r="S32" s="29">
        <f t="shared" si="7"/>
        <v>3.4130000000004657E-2</v>
      </c>
      <c r="T32" s="29">
        <f t="shared" si="7"/>
        <v>3.4130000000004657E-2</v>
      </c>
      <c r="W32" s="82" t="s">
        <v>26</v>
      </c>
      <c r="X32" s="78" t="s">
        <v>35</v>
      </c>
      <c r="Y32" s="78" t="s">
        <v>352</v>
      </c>
      <c r="Z32" s="78" t="s">
        <v>27</v>
      </c>
      <c r="AA32" s="79">
        <v>5576.4331300000003</v>
      </c>
      <c r="AB32" s="79">
        <v>6187.03413</v>
      </c>
      <c r="AC32" s="79">
        <v>6187.03413</v>
      </c>
      <c r="AD32" s="16" t="b">
        <f t="shared" si="8"/>
        <v>1</v>
      </c>
      <c r="AE32" s="16" t="b">
        <f t="shared" si="8"/>
        <v>1</v>
      </c>
      <c r="AF32" s="16" t="b">
        <f t="shared" si="8"/>
        <v>1</v>
      </c>
      <c r="AG32" s="16" t="b">
        <f t="shared" si="8"/>
        <v>1</v>
      </c>
    </row>
    <row r="33" spans="1:33" s="16" customFormat="1" ht="31.5" customHeight="1">
      <c r="A33" s="31" t="s">
        <v>28</v>
      </c>
      <c r="B33" s="23" t="s">
        <v>35</v>
      </c>
      <c r="C33" s="23" t="s">
        <v>352</v>
      </c>
      <c r="D33" s="23" t="s">
        <v>29</v>
      </c>
      <c r="E33" s="49">
        <v>0</v>
      </c>
      <c r="F33" s="49">
        <v>140</v>
      </c>
      <c r="G33" s="49">
        <v>140</v>
      </c>
      <c r="H33" s="25">
        <v>0</v>
      </c>
      <c r="I33" s="25">
        <v>140</v>
      </c>
      <c r="J33" s="25">
        <v>140</v>
      </c>
      <c r="K33" s="49">
        <f t="shared" si="6"/>
        <v>0</v>
      </c>
      <c r="L33" s="49">
        <f t="shared" si="6"/>
        <v>0</v>
      </c>
      <c r="M33" s="49">
        <f t="shared" si="6"/>
        <v>0</v>
      </c>
      <c r="O33" s="32">
        <v>0</v>
      </c>
      <c r="P33" s="32">
        <v>140</v>
      </c>
      <c r="Q33" s="32">
        <v>140</v>
      </c>
      <c r="R33" s="29">
        <f t="shared" si="7"/>
        <v>0</v>
      </c>
      <c r="S33" s="29">
        <f t="shared" si="7"/>
        <v>0</v>
      </c>
      <c r="T33" s="29">
        <f t="shared" si="7"/>
        <v>0</v>
      </c>
      <c r="W33" s="82" t="s">
        <v>28</v>
      </c>
      <c r="X33" s="78" t="s">
        <v>35</v>
      </c>
      <c r="Y33" s="78" t="s">
        <v>352</v>
      </c>
      <c r="Z33" s="78" t="s">
        <v>29</v>
      </c>
      <c r="AA33" s="79" t="s">
        <v>9</v>
      </c>
      <c r="AB33" s="79">
        <v>140</v>
      </c>
      <c r="AC33" s="79">
        <v>140</v>
      </c>
      <c r="AD33" s="16" t="b">
        <f t="shared" si="8"/>
        <v>1</v>
      </c>
      <c r="AE33" s="16" t="b">
        <f t="shared" si="8"/>
        <v>1</v>
      </c>
      <c r="AF33" s="16" t="b">
        <f t="shared" si="8"/>
        <v>1</v>
      </c>
      <c r="AG33" s="16" t="b">
        <f t="shared" si="8"/>
        <v>1</v>
      </c>
    </row>
    <row r="34" spans="1:33" s="16" customFormat="1" ht="31.5" customHeight="1">
      <c r="A34" s="31" t="s">
        <v>25</v>
      </c>
      <c r="B34" s="23" t="s">
        <v>35</v>
      </c>
      <c r="C34" s="23" t="s">
        <v>349</v>
      </c>
      <c r="D34" s="24" t="s">
        <v>9</v>
      </c>
      <c r="E34" s="49">
        <f>E35+E36</f>
        <v>7499.6</v>
      </c>
      <c r="F34" s="49">
        <f t="shared" ref="F34:G34" si="27">F35+F36</f>
        <v>7933.4000000000005</v>
      </c>
      <c r="G34" s="49">
        <f t="shared" si="27"/>
        <v>7933.4000000000005</v>
      </c>
      <c r="H34" s="25">
        <f>H35+H36</f>
        <v>7499.6</v>
      </c>
      <c r="I34" s="25">
        <f t="shared" ref="I34:J34" si="28">I35+I36</f>
        <v>7933.4000000000005</v>
      </c>
      <c r="J34" s="25">
        <f t="shared" si="28"/>
        <v>7933.4000000000005</v>
      </c>
      <c r="K34" s="49">
        <f t="shared" si="6"/>
        <v>0</v>
      </c>
      <c r="L34" s="49">
        <f t="shared" si="6"/>
        <v>0</v>
      </c>
      <c r="M34" s="49">
        <f t="shared" si="6"/>
        <v>0</v>
      </c>
      <c r="O34" s="32">
        <v>7499.6234700000005</v>
      </c>
      <c r="P34" s="32">
        <v>7933.4095399999997</v>
      </c>
      <c r="Q34" s="32">
        <v>7933.4095399999997</v>
      </c>
      <c r="R34" s="29">
        <f t="shared" si="7"/>
        <v>2.3470000000088476E-2</v>
      </c>
      <c r="S34" s="29">
        <f t="shared" si="7"/>
        <v>9.5399999991059303E-3</v>
      </c>
      <c r="T34" s="29">
        <f t="shared" si="7"/>
        <v>9.5399999991059303E-3</v>
      </c>
      <c r="W34" s="82" t="s">
        <v>25</v>
      </c>
      <c r="X34" s="78" t="s">
        <v>35</v>
      </c>
      <c r="Y34" s="78" t="s">
        <v>349</v>
      </c>
      <c r="Z34" s="72" t="s">
        <v>9</v>
      </c>
      <c r="AA34" s="79">
        <v>7499.6234700000005</v>
      </c>
      <c r="AB34" s="79">
        <v>7933.4095399999997</v>
      </c>
      <c r="AC34" s="79">
        <v>7933.4095399999997</v>
      </c>
      <c r="AD34" s="16" t="b">
        <f t="shared" si="8"/>
        <v>1</v>
      </c>
      <c r="AE34" s="16" t="b">
        <f t="shared" si="8"/>
        <v>1</v>
      </c>
      <c r="AF34" s="16" t="b">
        <f t="shared" si="8"/>
        <v>1</v>
      </c>
      <c r="AG34" s="16" t="b">
        <f t="shared" si="8"/>
        <v>1</v>
      </c>
    </row>
    <row r="35" spans="1:33" s="16" customFormat="1" ht="78.75" customHeight="1">
      <c r="A35" s="31" t="s">
        <v>26</v>
      </c>
      <c r="B35" s="23" t="s">
        <v>35</v>
      </c>
      <c r="C35" s="23" t="s">
        <v>349</v>
      </c>
      <c r="D35" s="23" t="s">
        <v>27</v>
      </c>
      <c r="E35" s="49">
        <v>5899.3</v>
      </c>
      <c r="F35" s="49">
        <v>6073.6</v>
      </c>
      <c r="G35" s="49">
        <v>6073.6</v>
      </c>
      <c r="H35" s="25">
        <v>5899.3</v>
      </c>
      <c r="I35" s="25">
        <v>6073.6</v>
      </c>
      <c r="J35" s="25">
        <v>6073.6</v>
      </c>
      <c r="K35" s="49">
        <f t="shared" si="6"/>
        <v>0</v>
      </c>
      <c r="L35" s="49">
        <f t="shared" si="6"/>
        <v>0</v>
      </c>
      <c r="M35" s="49">
        <f t="shared" si="6"/>
        <v>0</v>
      </c>
      <c r="O35" s="32">
        <v>5899.2854699999998</v>
      </c>
      <c r="P35" s="32">
        <v>6073.5865400000002</v>
      </c>
      <c r="Q35" s="32">
        <v>6073.5865400000002</v>
      </c>
      <c r="R35" s="29">
        <f t="shared" si="7"/>
        <v>-1.4530000000377186E-2</v>
      </c>
      <c r="S35" s="29">
        <f t="shared" si="7"/>
        <v>-1.3460000000122818E-2</v>
      </c>
      <c r="T35" s="29">
        <f t="shared" si="7"/>
        <v>-1.3460000000122818E-2</v>
      </c>
      <c r="W35" s="82" t="s">
        <v>26</v>
      </c>
      <c r="X35" s="78" t="s">
        <v>35</v>
      </c>
      <c r="Y35" s="78" t="s">
        <v>349</v>
      </c>
      <c r="Z35" s="78" t="s">
        <v>27</v>
      </c>
      <c r="AA35" s="79">
        <v>5899.2854699999998</v>
      </c>
      <c r="AB35" s="79">
        <v>6073.5865400000002</v>
      </c>
      <c r="AC35" s="79">
        <v>6073.5865400000002</v>
      </c>
      <c r="AD35" s="16" t="b">
        <f t="shared" si="8"/>
        <v>1</v>
      </c>
      <c r="AE35" s="16" t="b">
        <f t="shared" si="8"/>
        <v>1</v>
      </c>
      <c r="AF35" s="16" t="b">
        <f t="shared" si="8"/>
        <v>1</v>
      </c>
      <c r="AG35" s="16" t="b">
        <f t="shared" si="8"/>
        <v>1</v>
      </c>
    </row>
    <row r="36" spans="1:33" s="16" customFormat="1" ht="31.5" customHeight="1">
      <c r="A36" s="31" t="s">
        <v>28</v>
      </c>
      <c r="B36" s="23" t="s">
        <v>35</v>
      </c>
      <c r="C36" s="23" t="s">
        <v>349</v>
      </c>
      <c r="D36" s="23" t="s">
        <v>29</v>
      </c>
      <c r="E36" s="49">
        <v>1600.3</v>
      </c>
      <c r="F36" s="49">
        <v>1859.8</v>
      </c>
      <c r="G36" s="49">
        <v>1859.8</v>
      </c>
      <c r="H36" s="25">
        <v>1600.3</v>
      </c>
      <c r="I36" s="25">
        <v>1859.8</v>
      </c>
      <c r="J36" s="25">
        <v>1859.8</v>
      </c>
      <c r="K36" s="49">
        <f t="shared" si="6"/>
        <v>0</v>
      </c>
      <c r="L36" s="49">
        <f t="shared" si="6"/>
        <v>0</v>
      </c>
      <c r="M36" s="49">
        <f t="shared" si="6"/>
        <v>0</v>
      </c>
      <c r="O36" s="32">
        <v>1600.338</v>
      </c>
      <c r="P36" s="32">
        <v>1859.8230000000001</v>
      </c>
      <c r="Q36" s="32">
        <v>1859.8230000000001</v>
      </c>
      <c r="R36" s="29">
        <f t="shared" si="7"/>
        <v>3.8000000000010914E-2</v>
      </c>
      <c r="S36" s="29">
        <f t="shared" si="7"/>
        <v>2.3000000000138243E-2</v>
      </c>
      <c r="T36" s="29">
        <f t="shared" si="7"/>
        <v>2.3000000000138243E-2</v>
      </c>
      <c r="W36" s="82" t="s">
        <v>28</v>
      </c>
      <c r="X36" s="78" t="s">
        <v>35</v>
      </c>
      <c r="Y36" s="78" t="s">
        <v>349</v>
      </c>
      <c r="Z36" s="78" t="s">
        <v>29</v>
      </c>
      <c r="AA36" s="79">
        <v>1600.338</v>
      </c>
      <c r="AB36" s="79">
        <v>1859.8230000000001</v>
      </c>
      <c r="AC36" s="79">
        <v>1859.8230000000001</v>
      </c>
      <c r="AD36" s="16" t="b">
        <f t="shared" si="8"/>
        <v>1</v>
      </c>
      <c r="AE36" s="16" t="b">
        <f t="shared" si="8"/>
        <v>1</v>
      </c>
      <c r="AF36" s="16" t="b">
        <f t="shared" si="8"/>
        <v>1</v>
      </c>
      <c r="AG36" s="16" t="b">
        <f t="shared" si="8"/>
        <v>1</v>
      </c>
    </row>
    <row r="37" spans="1:33" s="16" customFormat="1" ht="31.5" customHeight="1">
      <c r="A37" s="22" t="s">
        <v>31</v>
      </c>
      <c r="B37" s="23" t="s">
        <v>35</v>
      </c>
      <c r="C37" s="23" t="s">
        <v>30</v>
      </c>
      <c r="D37" s="24" t="s">
        <v>9</v>
      </c>
      <c r="E37" s="49">
        <f>E38+E39</f>
        <v>895.7</v>
      </c>
      <c r="F37" s="49">
        <f t="shared" ref="F37:G37" si="29">F38+F39</f>
        <v>1102.7</v>
      </c>
      <c r="G37" s="49">
        <f t="shared" si="29"/>
        <v>1102.7</v>
      </c>
      <c r="H37" s="25">
        <f>H38+H39</f>
        <v>895.7</v>
      </c>
      <c r="I37" s="25">
        <f t="shared" ref="I37:J37" si="30">I38+I39</f>
        <v>1102.7</v>
      </c>
      <c r="J37" s="25">
        <f t="shared" si="30"/>
        <v>1102.7</v>
      </c>
      <c r="K37" s="49">
        <f t="shared" si="6"/>
        <v>0</v>
      </c>
      <c r="L37" s="49">
        <f t="shared" si="6"/>
        <v>0</v>
      </c>
      <c r="M37" s="49">
        <f t="shared" si="6"/>
        <v>0</v>
      </c>
      <c r="O37" s="32">
        <v>895.73180000000002</v>
      </c>
      <c r="P37" s="32">
        <v>1102.7637999999999</v>
      </c>
      <c r="Q37" s="32">
        <v>1102.7637999999999</v>
      </c>
      <c r="R37" s="29">
        <f t="shared" si="7"/>
        <v>3.1799999999975626E-2</v>
      </c>
      <c r="S37" s="29">
        <f t="shared" si="7"/>
        <v>6.3799999999901047E-2</v>
      </c>
      <c r="T37" s="29">
        <f t="shared" si="7"/>
        <v>6.3799999999901047E-2</v>
      </c>
      <c r="W37" s="81" t="s">
        <v>31</v>
      </c>
      <c r="X37" s="75" t="s">
        <v>35</v>
      </c>
      <c r="Y37" s="75" t="s">
        <v>30</v>
      </c>
      <c r="Z37" s="76" t="s">
        <v>9</v>
      </c>
      <c r="AA37" s="77">
        <v>895.73180000000002</v>
      </c>
      <c r="AB37" s="77">
        <v>1102.7637999999999</v>
      </c>
      <c r="AC37" s="77">
        <v>1102.7637999999999</v>
      </c>
      <c r="AD37" s="16" t="b">
        <f t="shared" si="8"/>
        <v>1</v>
      </c>
      <c r="AE37" s="16" t="b">
        <f t="shared" si="8"/>
        <v>1</v>
      </c>
      <c r="AF37" s="16" t="b">
        <f t="shared" si="8"/>
        <v>1</v>
      </c>
      <c r="AG37" s="16" t="b">
        <f t="shared" si="8"/>
        <v>1</v>
      </c>
    </row>
    <row r="38" spans="1:33" s="16" customFormat="1" ht="31.5" customHeight="1">
      <c r="A38" s="31" t="s">
        <v>28</v>
      </c>
      <c r="B38" s="23" t="s">
        <v>35</v>
      </c>
      <c r="C38" s="23" t="s">
        <v>30</v>
      </c>
      <c r="D38" s="23" t="s">
        <v>29</v>
      </c>
      <c r="E38" s="49">
        <v>591.70000000000005</v>
      </c>
      <c r="F38" s="49">
        <v>798.7</v>
      </c>
      <c r="G38" s="49">
        <v>798.7</v>
      </c>
      <c r="H38" s="25">
        <v>591.70000000000005</v>
      </c>
      <c r="I38" s="25">
        <v>798.7</v>
      </c>
      <c r="J38" s="25">
        <v>798.7</v>
      </c>
      <c r="K38" s="49">
        <f t="shared" si="6"/>
        <v>0</v>
      </c>
      <c r="L38" s="49">
        <f t="shared" si="6"/>
        <v>0</v>
      </c>
      <c r="M38" s="49">
        <f t="shared" si="6"/>
        <v>0</v>
      </c>
      <c r="O38" s="32">
        <v>591.69280000000003</v>
      </c>
      <c r="P38" s="32">
        <v>798.72479999999996</v>
      </c>
      <c r="Q38" s="32">
        <v>798.72479999999996</v>
      </c>
      <c r="R38" s="29">
        <f t="shared" si="7"/>
        <v>-7.2000000000116415E-3</v>
      </c>
      <c r="S38" s="29">
        <f t="shared" si="7"/>
        <v>2.479999999991378E-2</v>
      </c>
      <c r="T38" s="29">
        <f t="shared" si="7"/>
        <v>2.479999999991378E-2</v>
      </c>
      <c r="W38" s="82" t="s">
        <v>28</v>
      </c>
      <c r="X38" s="78" t="s">
        <v>35</v>
      </c>
      <c r="Y38" s="78" t="s">
        <v>30</v>
      </c>
      <c r="Z38" s="78" t="s">
        <v>29</v>
      </c>
      <c r="AA38" s="79">
        <v>591.69280000000003</v>
      </c>
      <c r="AB38" s="79">
        <v>798.72479999999996</v>
      </c>
      <c r="AC38" s="79">
        <v>798.72479999999996</v>
      </c>
      <c r="AD38" s="16" t="b">
        <f t="shared" si="8"/>
        <v>1</v>
      </c>
      <c r="AE38" s="16" t="b">
        <f t="shared" si="8"/>
        <v>1</v>
      </c>
      <c r="AF38" s="16" t="b">
        <f t="shared" si="8"/>
        <v>1</v>
      </c>
      <c r="AG38" s="16" t="b">
        <f t="shared" si="8"/>
        <v>1</v>
      </c>
    </row>
    <row r="39" spans="1:33" s="16" customFormat="1" ht="15.75" customHeight="1">
      <c r="A39" s="31" t="s">
        <v>32</v>
      </c>
      <c r="B39" s="23" t="s">
        <v>35</v>
      </c>
      <c r="C39" s="23" t="s">
        <v>30</v>
      </c>
      <c r="D39" s="23" t="s">
        <v>33</v>
      </c>
      <c r="E39" s="49">
        <v>304</v>
      </c>
      <c r="F39" s="49">
        <v>304</v>
      </c>
      <c r="G39" s="49">
        <v>304</v>
      </c>
      <c r="H39" s="25">
        <v>304</v>
      </c>
      <c r="I39" s="25">
        <v>304</v>
      </c>
      <c r="J39" s="25">
        <v>304</v>
      </c>
      <c r="K39" s="49">
        <f t="shared" si="6"/>
        <v>0</v>
      </c>
      <c r="L39" s="49">
        <f t="shared" si="6"/>
        <v>0</v>
      </c>
      <c r="M39" s="49">
        <f t="shared" si="6"/>
        <v>0</v>
      </c>
      <c r="O39" s="32">
        <v>304.03899999999999</v>
      </c>
      <c r="P39" s="32">
        <v>304.03899999999999</v>
      </c>
      <c r="Q39" s="32">
        <v>304.03899999999999</v>
      </c>
      <c r="R39" s="29">
        <f t="shared" si="7"/>
        <v>3.8999999999987267E-2</v>
      </c>
      <c r="S39" s="29">
        <f t="shared" si="7"/>
        <v>3.8999999999987267E-2</v>
      </c>
      <c r="T39" s="29">
        <f t="shared" si="7"/>
        <v>3.8999999999987267E-2</v>
      </c>
      <c r="W39" s="82" t="s">
        <v>32</v>
      </c>
      <c r="X39" s="78" t="s">
        <v>35</v>
      </c>
      <c r="Y39" s="78" t="s">
        <v>30</v>
      </c>
      <c r="Z39" s="78" t="s">
        <v>33</v>
      </c>
      <c r="AA39" s="79">
        <v>304.03899999999999</v>
      </c>
      <c r="AB39" s="79">
        <v>304.03899999999999</v>
      </c>
      <c r="AC39" s="79">
        <v>304.03899999999999</v>
      </c>
      <c r="AD39" s="16" t="b">
        <f t="shared" si="8"/>
        <v>1</v>
      </c>
      <c r="AE39" s="16" t="b">
        <f t="shared" si="8"/>
        <v>1</v>
      </c>
      <c r="AF39" s="16" t="b">
        <f t="shared" si="8"/>
        <v>1</v>
      </c>
      <c r="AG39" s="16" t="b">
        <f t="shared" si="8"/>
        <v>1</v>
      </c>
    </row>
    <row r="40" spans="1:33" s="16" customFormat="1" ht="47.25" customHeight="1">
      <c r="A40" s="26" t="s">
        <v>41</v>
      </c>
      <c r="B40" s="24" t="s">
        <v>42</v>
      </c>
      <c r="C40" s="27" t="s">
        <v>9</v>
      </c>
      <c r="D40" s="27" t="s">
        <v>9</v>
      </c>
      <c r="E40" s="48">
        <f t="shared" ref="E40:J40" si="31">E41+E46+E65+E80+E85+E96+E105+E110</f>
        <v>544138.80000000005</v>
      </c>
      <c r="F40" s="48">
        <f t="shared" si="31"/>
        <v>556830</v>
      </c>
      <c r="G40" s="48">
        <f t="shared" si="31"/>
        <v>557252.4</v>
      </c>
      <c r="H40" s="28">
        <f t="shared" si="31"/>
        <v>591402.30000000005</v>
      </c>
      <c r="I40" s="28">
        <f t="shared" si="31"/>
        <v>557089.69999999995</v>
      </c>
      <c r="J40" s="28">
        <f t="shared" si="31"/>
        <v>557512.1</v>
      </c>
      <c r="K40" s="48">
        <f t="shared" si="6"/>
        <v>47263.5</v>
      </c>
      <c r="L40" s="48">
        <f t="shared" si="6"/>
        <v>259.69999999995343</v>
      </c>
      <c r="M40" s="48">
        <f t="shared" si="6"/>
        <v>259.69999999995343</v>
      </c>
      <c r="O40" s="28">
        <v>591402.29391000001</v>
      </c>
      <c r="P40" s="28">
        <v>557089.77177999995</v>
      </c>
      <c r="Q40" s="28">
        <v>557512.15246000001</v>
      </c>
      <c r="R40" s="29">
        <f t="shared" si="7"/>
        <v>-6.0900000389665365E-3</v>
      </c>
      <c r="S40" s="29">
        <f t="shared" si="7"/>
        <v>7.1779999998398125E-2</v>
      </c>
      <c r="T40" s="29">
        <f t="shared" si="7"/>
        <v>5.2460000035353005E-2</v>
      </c>
      <c r="W40" s="80" t="s">
        <v>41</v>
      </c>
      <c r="X40" s="72" t="s">
        <v>42</v>
      </c>
      <c r="Y40" s="73" t="s">
        <v>9</v>
      </c>
      <c r="Z40" s="73" t="s">
        <v>9</v>
      </c>
      <c r="AA40" s="74">
        <v>591402.29391000001</v>
      </c>
      <c r="AB40" s="74">
        <v>557089.77177999995</v>
      </c>
      <c r="AC40" s="74">
        <v>557512.15246000001</v>
      </c>
      <c r="AD40" s="16" t="b">
        <f t="shared" si="8"/>
        <v>1</v>
      </c>
      <c r="AE40" s="16" t="b">
        <f t="shared" si="8"/>
        <v>1</v>
      </c>
      <c r="AF40" s="16" t="b">
        <f t="shared" si="8"/>
        <v>1</v>
      </c>
      <c r="AG40" s="16" t="b">
        <f t="shared" si="8"/>
        <v>1</v>
      </c>
    </row>
    <row r="41" spans="1:33" s="16" customFormat="1" ht="31.5" customHeight="1">
      <c r="A41" s="22" t="s">
        <v>43</v>
      </c>
      <c r="B41" s="23" t="s">
        <v>42</v>
      </c>
      <c r="C41" s="23" t="s">
        <v>10</v>
      </c>
      <c r="D41" s="24" t="s">
        <v>9</v>
      </c>
      <c r="E41" s="49">
        <f>E42</f>
        <v>230</v>
      </c>
      <c r="F41" s="49">
        <f t="shared" ref="F41:J44" si="32">F42</f>
        <v>230</v>
      </c>
      <c r="G41" s="49">
        <f t="shared" si="32"/>
        <v>230</v>
      </c>
      <c r="H41" s="25">
        <f>H42</f>
        <v>230</v>
      </c>
      <c r="I41" s="25">
        <f t="shared" si="32"/>
        <v>230</v>
      </c>
      <c r="J41" s="25">
        <f t="shared" si="32"/>
        <v>230</v>
      </c>
      <c r="K41" s="49">
        <f t="shared" si="6"/>
        <v>0</v>
      </c>
      <c r="L41" s="49">
        <f t="shared" si="6"/>
        <v>0</v>
      </c>
      <c r="M41" s="49">
        <f t="shared" si="6"/>
        <v>0</v>
      </c>
      <c r="O41" s="32">
        <v>230</v>
      </c>
      <c r="P41" s="32">
        <v>230</v>
      </c>
      <c r="Q41" s="32">
        <v>230</v>
      </c>
      <c r="R41" s="29">
        <f t="shared" si="7"/>
        <v>0</v>
      </c>
      <c r="S41" s="29">
        <f t="shared" si="7"/>
        <v>0</v>
      </c>
      <c r="T41" s="29">
        <f t="shared" si="7"/>
        <v>0</v>
      </c>
      <c r="W41" s="81" t="s">
        <v>43</v>
      </c>
      <c r="X41" s="75" t="s">
        <v>42</v>
      </c>
      <c r="Y41" s="75" t="s">
        <v>10</v>
      </c>
      <c r="Z41" s="76" t="s">
        <v>9</v>
      </c>
      <c r="AA41" s="77">
        <v>230</v>
      </c>
      <c r="AB41" s="77">
        <v>230</v>
      </c>
      <c r="AC41" s="77">
        <v>230</v>
      </c>
      <c r="AD41" s="16" t="b">
        <f t="shared" si="8"/>
        <v>1</v>
      </c>
      <c r="AE41" s="16" t="b">
        <f t="shared" si="8"/>
        <v>1</v>
      </c>
      <c r="AF41" s="16" t="b">
        <f t="shared" si="8"/>
        <v>1</v>
      </c>
      <c r="AG41" s="16" t="b">
        <f t="shared" si="8"/>
        <v>1</v>
      </c>
    </row>
    <row r="42" spans="1:33" s="16" customFormat="1" ht="31.5" customHeight="1">
      <c r="A42" s="22" t="s">
        <v>44</v>
      </c>
      <c r="B42" s="23" t="s">
        <v>42</v>
      </c>
      <c r="C42" s="23" t="s">
        <v>45</v>
      </c>
      <c r="D42" s="24" t="s">
        <v>9</v>
      </c>
      <c r="E42" s="49">
        <f>E43</f>
        <v>230</v>
      </c>
      <c r="F42" s="49">
        <f t="shared" si="32"/>
        <v>230</v>
      </c>
      <c r="G42" s="49">
        <f t="shared" si="32"/>
        <v>230</v>
      </c>
      <c r="H42" s="25">
        <f>H43</f>
        <v>230</v>
      </c>
      <c r="I42" s="25">
        <f t="shared" si="32"/>
        <v>230</v>
      </c>
      <c r="J42" s="25">
        <f t="shared" si="32"/>
        <v>230</v>
      </c>
      <c r="K42" s="49">
        <f t="shared" si="6"/>
        <v>0</v>
      </c>
      <c r="L42" s="49">
        <f t="shared" si="6"/>
        <v>0</v>
      </c>
      <c r="M42" s="49">
        <f t="shared" si="6"/>
        <v>0</v>
      </c>
      <c r="O42" s="32">
        <v>230</v>
      </c>
      <c r="P42" s="32">
        <v>230</v>
      </c>
      <c r="Q42" s="32">
        <v>230</v>
      </c>
      <c r="R42" s="29">
        <f t="shared" si="7"/>
        <v>0</v>
      </c>
      <c r="S42" s="29">
        <f t="shared" si="7"/>
        <v>0</v>
      </c>
      <c r="T42" s="29">
        <f t="shared" si="7"/>
        <v>0</v>
      </c>
      <c r="W42" s="81" t="s">
        <v>44</v>
      </c>
      <c r="X42" s="75" t="s">
        <v>42</v>
      </c>
      <c r="Y42" s="75" t="s">
        <v>45</v>
      </c>
      <c r="Z42" s="76" t="s">
        <v>9</v>
      </c>
      <c r="AA42" s="77">
        <v>230</v>
      </c>
      <c r="AB42" s="77">
        <v>230</v>
      </c>
      <c r="AC42" s="77">
        <v>230</v>
      </c>
      <c r="AD42" s="16" t="b">
        <f t="shared" si="8"/>
        <v>1</v>
      </c>
      <c r="AE42" s="16" t="b">
        <f t="shared" si="8"/>
        <v>1</v>
      </c>
      <c r="AF42" s="16" t="b">
        <f t="shared" si="8"/>
        <v>1</v>
      </c>
      <c r="AG42" s="16" t="b">
        <f t="shared" si="8"/>
        <v>1</v>
      </c>
    </row>
    <row r="43" spans="1:33" s="16" customFormat="1" ht="47.25" customHeight="1">
      <c r="A43" s="22" t="s">
        <v>46</v>
      </c>
      <c r="B43" s="23" t="s">
        <v>42</v>
      </c>
      <c r="C43" s="23" t="s">
        <v>47</v>
      </c>
      <c r="D43" s="24" t="s">
        <v>9</v>
      </c>
      <c r="E43" s="49">
        <f>E44</f>
        <v>230</v>
      </c>
      <c r="F43" s="49">
        <f t="shared" si="32"/>
        <v>230</v>
      </c>
      <c r="G43" s="49">
        <f t="shared" si="32"/>
        <v>230</v>
      </c>
      <c r="H43" s="25">
        <f>H44</f>
        <v>230</v>
      </c>
      <c r="I43" s="25">
        <f t="shared" si="32"/>
        <v>230</v>
      </c>
      <c r="J43" s="25">
        <f t="shared" si="32"/>
        <v>230</v>
      </c>
      <c r="K43" s="49">
        <f t="shared" si="6"/>
        <v>0</v>
      </c>
      <c r="L43" s="49">
        <f t="shared" si="6"/>
        <v>0</v>
      </c>
      <c r="M43" s="49">
        <f t="shared" si="6"/>
        <v>0</v>
      </c>
      <c r="O43" s="32">
        <v>230</v>
      </c>
      <c r="P43" s="32">
        <v>230</v>
      </c>
      <c r="Q43" s="32">
        <v>230</v>
      </c>
      <c r="R43" s="29">
        <f t="shared" si="7"/>
        <v>0</v>
      </c>
      <c r="S43" s="29">
        <f t="shared" si="7"/>
        <v>0</v>
      </c>
      <c r="T43" s="29">
        <f t="shared" si="7"/>
        <v>0</v>
      </c>
      <c r="W43" s="81" t="s">
        <v>46</v>
      </c>
      <c r="X43" s="75" t="s">
        <v>42</v>
      </c>
      <c r="Y43" s="75" t="s">
        <v>47</v>
      </c>
      <c r="Z43" s="76" t="s">
        <v>9</v>
      </c>
      <c r="AA43" s="77">
        <v>230</v>
      </c>
      <c r="AB43" s="77">
        <v>230</v>
      </c>
      <c r="AC43" s="77">
        <v>230</v>
      </c>
      <c r="AD43" s="16" t="b">
        <f t="shared" si="8"/>
        <v>1</v>
      </c>
      <c r="AE43" s="16" t="b">
        <f t="shared" si="8"/>
        <v>1</v>
      </c>
      <c r="AF43" s="16" t="b">
        <f t="shared" si="8"/>
        <v>1</v>
      </c>
      <c r="AG43" s="16" t="b">
        <f t="shared" si="8"/>
        <v>1</v>
      </c>
    </row>
    <row r="44" spans="1:33" s="16" customFormat="1" ht="47.25" customHeight="1">
      <c r="A44" s="31" t="s">
        <v>48</v>
      </c>
      <c r="B44" s="23" t="s">
        <v>42</v>
      </c>
      <c r="C44" s="23" t="s">
        <v>353</v>
      </c>
      <c r="D44" s="24" t="s">
        <v>9</v>
      </c>
      <c r="E44" s="49">
        <f>E45</f>
        <v>230</v>
      </c>
      <c r="F44" s="49">
        <f t="shared" si="32"/>
        <v>230</v>
      </c>
      <c r="G44" s="49">
        <f t="shared" si="32"/>
        <v>230</v>
      </c>
      <c r="H44" s="25">
        <f>H45</f>
        <v>230</v>
      </c>
      <c r="I44" s="25">
        <f t="shared" si="32"/>
        <v>230</v>
      </c>
      <c r="J44" s="25">
        <f t="shared" si="32"/>
        <v>230</v>
      </c>
      <c r="K44" s="49">
        <f t="shared" si="6"/>
        <v>0</v>
      </c>
      <c r="L44" s="49">
        <f t="shared" si="6"/>
        <v>0</v>
      </c>
      <c r="M44" s="49">
        <f t="shared" si="6"/>
        <v>0</v>
      </c>
      <c r="O44" s="32">
        <v>230</v>
      </c>
      <c r="P44" s="32">
        <v>230</v>
      </c>
      <c r="Q44" s="32">
        <v>230</v>
      </c>
      <c r="R44" s="29">
        <f t="shared" si="7"/>
        <v>0</v>
      </c>
      <c r="S44" s="29">
        <f t="shared" si="7"/>
        <v>0</v>
      </c>
      <c r="T44" s="29">
        <f t="shared" si="7"/>
        <v>0</v>
      </c>
      <c r="W44" s="82" t="s">
        <v>48</v>
      </c>
      <c r="X44" s="78" t="s">
        <v>42</v>
      </c>
      <c r="Y44" s="78" t="s">
        <v>353</v>
      </c>
      <c r="Z44" s="72" t="s">
        <v>9</v>
      </c>
      <c r="AA44" s="79">
        <v>230</v>
      </c>
      <c r="AB44" s="79">
        <v>230</v>
      </c>
      <c r="AC44" s="79">
        <v>230</v>
      </c>
      <c r="AD44" s="16" t="b">
        <f t="shared" si="8"/>
        <v>1</v>
      </c>
      <c r="AE44" s="16" t="b">
        <f t="shared" si="8"/>
        <v>1</v>
      </c>
      <c r="AF44" s="16" t="b">
        <f t="shared" si="8"/>
        <v>1</v>
      </c>
      <c r="AG44" s="16" t="b">
        <f t="shared" si="8"/>
        <v>1</v>
      </c>
    </row>
    <row r="45" spans="1:33" s="16" customFormat="1" ht="31.5" customHeight="1">
      <c r="A45" s="31" t="s">
        <v>28</v>
      </c>
      <c r="B45" s="23" t="s">
        <v>42</v>
      </c>
      <c r="C45" s="23" t="s">
        <v>353</v>
      </c>
      <c r="D45" s="23" t="s">
        <v>29</v>
      </c>
      <c r="E45" s="49">
        <v>230</v>
      </c>
      <c r="F45" s="49">
        <v>230</v>
      </c>
      <c r="G45" s="49">
        <v>230</v>
      </c>
      <c r="H45" s="25">
        <v>230</v>
      </c>
      <c r="I45" s="25">
        <v>230</v>
      </c>
      <c r="J45" s="25">
        <v>230</v>
      </c>
      <c r="K45" s="49">
        <f t="shared" si="6"/>
        <v>0</v>
      </c>
      <c r="L45" s="49">
        <f t="shared" si="6"/>
        <v>0</v>
      </c>
      <c r="M45" s="49">
        <f t="shared" si="6"/>
        <v>0</v>
      </c>
      <c r="O45" s="32">
        <v>230</v>
      </c>
      <c r="P45" s="32">
        <v>230</v>
      </c>
      <c r="Q45" s="32">
        <v>230</v>
      </c>
      <c r="R45" s="29">
        <f t="shared" si="7"/>
        <v>0</v>
      </c>
      <c r="S45" s="29">
        <f t="shared" si="7"/>
        <v>0</v>
      </c>
      <c r="T45" s="29">
        <f t="shared" si="7"/>
        <v>0</v>
      </c>
      <c r="W45" s="82" t="s">
        <v>28</v>
      </c>
      <c r="X45" s="78" t="s">
        <v>42</v>
      </c>
      <c r="Y45" s="78" t="s">
        <v>353</v>
      </c>
      <c r="Z45" s="78" t="s">
        <v>29</v>
      </c>
      <c r="AA45" s="79">
        <v>230</v>
      </c>
      <c r="AB45" s="79">
        <v>230</v>
      </c>
      <c r="AC45" s="79">
        <v>230</v>
      </c>
      <c r="AD45" s="16" t="b">
        <f t="shared" si="8"/>
        <v>1</v>
      </c>
      <c r="AE45" s="16" t="b">
        <f t="shared" si="8"/>
        <v>1</v>
      </c>
      <c r="AF45" s="16" t="b">
        <f t="shared" si="8"/>
        <v>1</v>
      </c>
      <c r="AG45" s="16" t="b">
        <f t="shared" si="8"/>
        <v>1</v>
      </c>
    </row>
    <row r="46" spans="1:33" s="16" customFormat="1" ht="31.5" customHeight="1">
      <c r="A46" s="22" t="s">
        <v>49</v>
      </c>
      <c r="B46" s="23" t="s">
        <v>42</v>
      </c>
      <c r="C46" s="23" t="s">
        <v>14</v>
      </c>
      <c r="D46" s="24" t="s">
        <v>9</v>
      </c>
      <c r="E46" s="49">
        <f t="shared" ref="E46:G46" si="33">E47+E51+E61</f>
        <v>22032.3</v>
      </c>
      <c r="F46" s="49">
        <f t="shared" si="33"/>
        <v>19039</v>
      </c>
      <c r="G46" s="49">
        <f t="shared" si="33"/>
        <v>19053.900000000001</v>
      </c>
      <c r="H46" s="25">
        <f>H47+H51+H61</f>
        <v>23982.799999999999</v>
      </c>
      <c r="I46" s="25">
        <f t="shared" ref="I46:J46" si="34">I47+I51+I61</f>
        <v>19039</v>
      </c>
      <c r="J46" s="25">
        <f t="shared" si="34"/>
        <v>19053.900000000001</v>
      </c>
      <c r="K46" s="49">
        <f t="shared" si="6"/>
        <v>1950.5</v>
      </c>
      <c r="L46" s="49">
        <f t="shared" si="6"/>
        <v>0</v>
      </c>
      <c r="M46" s="49">
        <f t="shared" si="6"/>
        <v>0</v>
      </c>
      <c r="O46" s="32">
        <v>23982.79005</v>
      </c>
      <c r="P46" s="32">
        <v>19038.97105</v>
      </c>
      <c r="Q46" s="32">
        <v>19053.891049999998</v>
      </c>
      <c r="R46" s="29">
        <f t="shared" si="7"/>
        <v>-9.9499999996623956E-3</v>
      </c>
      <c r="S46" s="29">
        <f t="shared" si="7"/>
        <v>-2.8949999999895226E-2</v>
      </c>
      <c r="T46" s="29">
        <f t="shared" si="7"/>
        <v>-8.9500000030966476E-3</v>
      </c>
      <c r="W46" s="81" t="s">
        <v>49</v>
      </c>
      <c r="X46" s="75" t="s">
        <v>42</v>
      </c>
      <c r="Y46" s="75" t="s">
        <v>14</v>
      </c>
      <c r="Z46" s="76" t="s">
        <v>9</v>
      </c>
      <c r="AA46" s="77">
        <v>23982.79005</v>
      </c>
      <c r="AB46" s="77">
        <v>19038.97105</v>
      </c>
      <c r="AC46" s="77">
        <v>19053.891049999998</v>
      </c>
      <c r="AD46" s="16" t="b">
        <f t="shared" si="8"/>
        <v>1</v>
      </c>
      <c r="AE46" s="16" t="b">
        <f t="shared" si="8"/>
        <v>1</v>
      </c>
      <c r="AF46" s="16" t="b">
        <f t="shared" si="8"/>
        <v>1</v>
      </c>
      <c r="AG46" s="16" t="b">
        <f t="shared" si="8"/>
        <v>1</v>
      </c>
    </row>
    <row r="47" spans="1:33" s="16" customFormat="1" ht="15.75" customHeight="1">
      <c r="A47" s="22" t="s">
        <v>479</v>
      </c>
      <c r="B47" s="23" t="s">
        <v>42</v>
      </c>
      <c r="C47" s="23" t="s">
        <v>480</v>
      </c>
      <c r="D47" s="24" t="s">
        <v>9</v>
      </c>
      <c r="E47" s="49">
        <f>E48</f>
        <v>0</v>
      </c>
      <c r="F47" s="49">
        <f t="shared" ref="F47:J49" si="35">F48</f>
        <v>0</v>
      </c>
      <c r="G47" s="49">
        <f t="shared" si="35"/>
        <v>0</v>
      </c>
      <c r="H47" s="25">
        <f t="shared" si="35"/>
        <v>1950.5</v>
      </c>
      <c r="I47" s="25">
        <f t="shared" si="35"/>
        <v>0</v>
      </c>
      <c r="J47" s="25">
        <f t="shared" si="35"/>
        <v>0</v>
      </c>
      <c r="K47" s="49">
        <f t="shared" si="6"/>
        <v>1950.5</v>
      </c>
      <c r="L47" s="49">
        <f t="shared" si="6"/>
        <v>0</v>
      </c>
      <c r="M47" s="49">
        <f t="shared" si="6"/>
        <v>0</v>
      </c>
      <c r="O47" s="32">
        <v>1950.53</v>
      </c>
      <c r="P47" s="32">
        <v>0</v>
      </c>
      <c r="Q47" s="32">
        <v>0</v>
      </c>
      <c r="R47" s="29">
        <f t="shared" si="7"/>
        <v>2.9999999999972715E-2</v>
      </c>
      <c r="S47" s="29">
        <f t="shared" si="7"/>
        <v>0</v>
      </c>
      <c r="T47" s="29">
        <f t="shared" si="7"/>
        <v>0</v>
      </c>
      <c r="W47" s="81" t="s">
        <v>479</v>
      </c>
      <c r="X47" s="75" t="s">
        <v>42</v>
      </c>
      <c r="Y47" s="75" t="s">
        <v>480</v>
      </c>
      <c r="Z47" s="76" t="s">
        <v>9</v>
      </c>
      <c r="AA47" s="77">
        <v>1950.53</v>
      </c>
      <c r="AB47" s="77" t="s">
        <v>9</v>
      </c>
      <c r="AC47" s="77" t="s">
        <v>9</v>
      </c>
      <c r="AD47" s="16" t="b">
        <f t="shared" si="8"/>
        <v>1</v>
      </c>
      <c r="AE47" s="16" t="b">
        <f t="shared" si="8"/>
        <v>1</v>
      </c>
      <c r="AF47" s="16" t="b">
        <f t="shared" si="8"/>
        <v>1</v>
      </c>
      <c r="AG47" s="16" t="b">
        <f t="shared" si="8"/>
        <v>1</v>
      </c>
    </row>
    <row r="48" spans="1:33" s="16" customFormat="1" ht="15.75" customHeight="1">
      <c r="A48" s="22" t="s">
        <v>526</v>
      </c>
      <c r="B48" s="23" t="s">
        <v>42</v>
      </c>
      <c r="C48" s="23" t="s">
        <v>633</v>
      </c>
      <c r="D48" s="24" t="s">
        <v>9</v>
      </c>
      <c r="E48" s="49">
        <f>E49</f>
        <v>0</v>
      </c>
      <c r="F48" s="49">
        <f t="shared" si="35"/>
        <v>0</v>
      </c>
      <c r="G48" s="49">
        <f t="shared" si="35"/>
        <v>0</v>
      </c>
      <c r="H48" s="25">
        <f t="shared" si="35"/>
        <v>1950.5</v>
      </c>
      <c r="I48" s="25">
        <f t="shared" si="35"/>
        <v>0</v>
      </c>
      <c r="J48" s="25">
        <f t="shared" si="35"/>
        <v>0</v>
      </c>
      <c r="K48" s="49">
        <f t="shared" si="6"/>
        <v>1950.5</v>
      </c>
      <c r="L48" s="49">
        <f t="shared" si="6"/>
        <v>0</v>
      </c>
      <c r="M48" s="49">
        <f t="shared" si="6"/>
        <v>0</v>
      </c>
      <c r="O48" s="32">
        <v>1950.53</v>
      </c>
      <c r="P48" s="32">
        <v>0</v>
      </c>
      <c r="Q48" s="32">
        <v>0</v>
      </c>
      <c r="R48" s="29">
        <f t="shared" si="7"/>
        <v>2.9999999999972715E-2</v>
      </c>
      <c r="S48" s="29">
        <f t="shared" si="7"/>
        <v>0</v>
      </c>
      <c r="T48" s="29">
        <f t="shared" si="7"/>
        <v>0</v>
      </c>
      <c r="W48" s="81" t="s">
        <v>526</v>
      </c>
      <c r="X48" s="75" t="s">
        <v>42</v>
      </c>
      <c r="Y48" s="75" t="s">
        <v>633</v>
      </c>
      <c r="Z48" s="76" t="s">
        <v>9</v>
      </c>
      <c r="AA48" s="77">
        <v>1950.53</v>
      </c>
      <c r="AB48" s="77" t="s">
        <v>9</v>
      </c>
      <c r="AC48" s="77" t="s">
        <v>9</v>
      </c>
      <c r="AD48" s="16" t="b">
        <f t="shared" si="8"/>
        <v>1</v>
      </c>
      <c r="AE48" s="16" t="b">
        <f t="shared" si="8"/>
        <v>1</v>
      </c>
      <c r="AF48" s="16" t="b">
        <f t="shared" si="8"/>
        <v>1</v>
      </c>
      <c r="AG48" s="16" t="b">
        <f t="shared" si="8"/>
        <v>1</v>
      </c>
    </row>
    <row r="49" spans="1:33" s="16" customFormat="1" ht="47.25" customHeight="1">
      <c r="A49" s="22" t="s">
        <v>634</v>
      </c>
      <c r="B49" s="23" t="s">
        <v>42</v>
      </c>
      <c r="C49" s="23" t="s">
        <v>635</v>
      </c>
      <c r="D49" s="24" t="s">
        <v>9</v>
      </c>
      <c r="E49" s="49">
        <f>E50</f>
        <v>0</v>
      </c>
      <c r="F49" s="49">
        <f t="shared" si="35"/>
        <v>0</v>
      </c>
      <c r="G49" s="49">
        <f t="shared" si="35"/>
        <v>0</v>
      </c>
      <c r="H49" s="25">
        <f t="shared" si="35"/>
        <v>1950.5</v>
      </c>
      <c r="I49" s="25">
        <f t="shared" si="35"/>
        <v>0</v>
      </c>
      <c r="J49" s="25">
        <f t="shared" si="35"/>
        <v>0</v>
      </c>
      <c r="K49" s="49">
        <f t="shared" si="6"/>
        <v>1950.5</v>
      </c>
      <c r="L49" s="49">
        <f t="shared" si="6"/>
        <v>0</v>
      </c>
      <c r="M49" s="49">
        <f t="shared" si="6"/>
        <v>0</v>
      </c>
      <c r="O49" s="32">
        <v>1950.53</v>
      </c>
      <c r="P49" s="32">
        <v>0</v>
      </c>
      <c r="Q49" s="32">
        <v>0</v>
      </c>
      <c r="R49" s="29">
        <f t="shared" si="7"/>
        <v>2.9999999999972715E-2</v>
      </c>
      <c r="S49" s="29">
        <f t="shared" si="7"/>
        <v>0</v>
      </c>
      <c r="T49" s="29">
        <f t="shared" si="7"/>
        <v>0</v>
      </c>
      <c r="W49" s="82" t="s">
        <v>634</v>
      </c>
      <c r="X49" s="78" t="s">
        <v>42</v>
      </c>
      <c r="Y49" s="78" t="s">
        <v>635</v>
      </c>
      <c r="Z49" s="72" t="s">
        <v>9</v>
      </c>
      <c r="AA49" s="79">
        <v>1950.53</v>
      </c>
      <c r="AB49" s="79" t="s">
        <v>9</v>
      </c>
      <c r="AC49" s="79" t="s">
        <v>9</v>
      </c>
      <c r="AD49" s="16" t="b">
        <f t="shared" si="8"/>
        <v>1</v>
      </c>
      <c r="AE49" s="16" t="b">
        <f t="shared" si="8"/>
        <v>1</v>
      </c>
      <c r="AF49" s="16" t="b">
        <f t="shared" si="8"/>
        <v>1</v>
      </c>
      <c r="AG49" s="16" t="b">
        <f t="shared" si="8"/>
        <v>1</v>
      </c>
    </row>
    <row r="50" spans="1:33" s="16" customFormat="1" ht="15.75" customHeight="1">
      <c r="A50" s="22" t="s">
        <v>32</v>
      </c>
      <c r="B50" s="23" t="s">
        <v>42</v>
      </c>
      <c r="C50" s="23" t="s">
        <v>635</v>
      </c>
      <c r="D50" s="23" t="s">
        <v>33</v>
      </c>
      <c r="E50" s="49"/>
      <c r="F50" s="49"/>
      <c r="G50" s="49"/>
      <c r="H50" s="25">
        <f>0+1950.5</f>
        <v>1950.5</v>
      </c>
      <c r="I50" s="25">
        <v>0</v>
      </c>
      <c r="J50" s="25">
        <v>0</v>
      </c>
      <c r="K50" s="49">
        <f t="shared" si="6"/>
        <v>1950.5</v>
      </c>
      <c r="L50" s="49">
        <f t="shared" si="6"/>
        <v>0</v>
      </c>
      <c r="M50" s="49">
        <f t="shared" si="6"/>
        <v>0</v>
      </c>
      <c r="O50" s="32">
        <v>1950.53</v>
      </c>
      <c r="P50" s="32">
        <v>0</v>
      </c>
      <c r="Q50" s="32">
        <v>0</v>
      </c>
      <c r="R50" s="29">
        <f t="shared" si="7"/>
        <v>2.9999999999972715E-2</v>
      </c>
      <c r="S50" s="29">
        <f t="shared" si="7"/>
        <v>0</v>
      </c>
      <c r="T50" s="29">
        <f t="shared" si="7"/>
        <v>0</v>
      </c>
      <c r="W50" s="82" t="s">
        <v>32</v>
      </c>
      <c r="X50" s="78" t="s">
        <v>42</v>
      </c>
      <c r="Y50" s="78" t="s">
        <v>635</v>
      </c>
      <c r="Z50" s="78" t="s">
        <v>33</v>
      </c>
      <c r="AA50" s="79">
        <v>1950.53</v>
      </c>
      <c r="AB50" s="79" t="s">
        <v>9</v>
      </c>
      <c r="AC50" s="79" t="s">
        <v>9</v>
      </c>
      <c r="AD50" s="16" t="b">
        <f t="shared" si="8"/>
        <v>1</v>
      </c>
      <c r="AE50" s="16" t="b">
        <f t="shared" si="8"/>
        <v>1</v>
      </c>
      <c r="AF50" s="16" t="b">
        <f t="shared" si="8"/>
        <v>1</v>
      </c>
      <c r="AG50" s="16" t="b">
        <f t="shared" si="8"/>
        <v>1</v>
      </c>
    </row>
    <row r="51" spans="1:33" s="16" customFormat="1" ht="15.75" customHeight="1">
      <c r="A51" s="22" t="s">
        <v>50</v>
      </c>
      <c r="B51" s="23" t="s">
        <v>42</v>
      </c>
      <c r="C51" s="23" t="s">
        <v>51</v>
      </c>
      <c r="D51" s="24" t="s">
        <v>9</v>
      </c>
      <c r="E51" s="49">
        <f>E52+E55+E58</f>
        <v>21032.3</v>
      </c>
      <c r="F51" s="49">
        <f t="shared" ref="F51:J51" si="36">F52+F55+F58</f>
        <v>19039</v>
      </c>
      <c r="G51" s="49">
        <f t="shared" si="36"/>
        <v>19053.900000000001</v>
      </c>
      <c r="H51" s="25">
        <f t="shared" si="36"/>
        <v>21032.3</v>
      </c>
      <c r="I51" s="25">
        <f t="shared" si="36"/>
        <v>19039</v>
      </c>
      <c r="J51" s="25">
        <f t="shared" si="36"/>
        <v>19053.900000000001</v>
      </c>
      <c r="K51" s="49">
        <f t="shared" si="6"/>
        <v>0</v>
      </c>
      <c r="L51" s="49">
        <f t="shared" si="6"/>
        <v>0</v>
      </c>
      <c r="M51" s="49">
        <f t="shared" si="6"/>
        <v>0</v>
      </c>
      <c r="O51" s="32">
        <v>21032.260050000001</v>
      </c>
      <c r="P51" s="32">
        <v>19038.97105</v>
      </c>
      <c r="Q51" s="32">
        <v>19053.891049999998</v>
      </c>
      <c r="R51" s="29">
        <f t="shared" si="7"/>
        <v>-3.9949999998498242E-2</v>
      </c>
      <c r="S51" s="29">
        <f t="shared" si="7"/>
        <v>-2.8949999999895226E-2</v>
      </c>
      <c r="T51" s="29">
        <f t="shared" si="7"/>
        <v>-8.9500000030966476E-3</v>
      </c>
      <c r="W51" s="81" t="s">
        <v>50</v>
      </c>
      <c r="X51" s="75" t="s">
        <v>42</v>
      </c>
      <c r="Y51" s="75" t="s">
        <v>51</v>
      </c>
      <c r="Z51" s="76" t="s">
        <v>9</v>
      </c>
      <c r="AA51" s="77">
        <v>21032.260050000001</v>
      </c>
      <c r="AB51" s="77">
        <v>19038.97105</v>
      </c>
      <c r="AC51" s="77">
        <v>19053.891049999998</v>
      </c>
      <c r="AD51" s="16" t="b">
        <f t="shared" si="8"/>
        <v>1</v>
      </c>
      <c r="AE51" s="16" t="b">
        <f t="shared" si="8"/>
        <v>1</v>
      </c>
      <c r="AF51" s="16" t="b">
        <f t="shared" si="8"/>
        <v>1</v>
      </c>
      <c r="AG51" s="16" t="b">
        <f t="shared" si="8"/>
        <v>1</v>
      </c>
    </row>
    <row r="52" spans="1:33" s="16" customFormat="1" ht="63" customHeight="1">
      <c r="A52" s="22" t="s">
        <v>52</v>
      </c>
      <c r="B52" s="23" t="s">
        <v>42</v>
      </c>
      <c r="C52" s="23" t="s">
        <v>53</v>
      </c>
      <c r="D52" s="24" t="s">
        <v>9</v>
      </c>
      <c r="E52" s="49">
        <f>E53</f>
        <v>358.7</v>
      </c>
      <c r="F52" s="49">
        <f t="shared" ref="F52:J53" si="37">F53</f>
        <v>373</v>
      </c>
      <c r="G52" s="49">
        <f t="shared" si="37"/>
        <v>387.9</v>
      </c>
      <c r="H52" s="25">
        <f>H53</f>
        <v>358.7</v>
      </c>
      <c r="I52" s="25">
        <f t="shared" si="37"/>
        <v>373</v>
      </c>
      <c r="J52" s="25">
        <f t="shared" si="37"/>
        <v>387.9</v>
      </c>
      <c r="K52" s="49">
        <f t="shared" si="6"/>
        <v>0</v>
      </c>
      <c r="L52" s="49">
        <f t="shared" si="6"/>
        <v>0</v>
      </c>
      <c r="M52" s="49">
        <f t="shared" si="6"/>
        <v>0</v>
      </c>
      <c r="O52" s="32">
        <v>358.654</v>
      </c>
      <c r="P52" s="32">
        <v>373</v>
      </c>
      <c r="Q52" s="32">
        <v>387.92</v>
      </c>
      <c r="R52" s="29">
        <f t="shared" si="7"/>
        <v>-4.5999999999992269E-2</v>
      </c>
      <c r="S52" s="29">
        <f t="shared" si="7"/>
        <v>0</v>
      </c>
      <c r="T52" s="29">
        <f t="shared" si="7"/>
        <v>2.0000000000038654E-2</v>
      </c>
      <c r="W52" s="81" t="s">
        <v>52</v>
      </c>
      <c r="X52" s="75" t="s">
        <v>42</v>
      </c>
      <c r="Y52" s="75" t="s">
        <v>53</v>
      </c>
      <c r="Z52" s="76" t="s">
        <v>9</v>
      </c>
      <c r="AA52" s="77">
        <v>358.654</v>
      </c>
      <c r="AB52" s="77">
        <v>373</v>
      </c>
      <c r="AC52" s="77">
        <v>387.92</v>
      </c>
      <c r="AD52" s="16" t="b">
        <f t="shared" si="8"/>
        <v>1</v>
      </c>
      <c r="AE52" s="16" t="b">
        <f t="shared" si="8"/>
        <v>1</v>
      </c>
      <c r="AF52" s="16" t="b">
        <f t="shared" si="8"/>
        <v>1</v>
      </c>
      <c r="AG52" s="16" t="b">
        <f t="shared" si="8"/>
        <v>1</v>
      </c>
    </row>
    <row r="53" spans="1:33" s="16" customFormat="1" ht="47.25" customHeight="1">
      <c r="A53" s="31" t="s">
        <v>54</v>
      </c>
      <c r="B53" s="23" t="s">
        <v>42</v>
      </c>
      <c r="C53" s="23" t="s">
        <v>354</v>
      </c>
      <c r="D53" s="24" t="s">
        <v>9</v>
      </c>
      <c r="E53" s="49">
        <f>E54</f>
        <v>358.7</v>
      </c>
      <c r="F53" s="49">
        <f t="shared" si="37"/>
        <v>373</v>
      </c>
      <c r="G53" s="49">
        <f t="shared" si="37"/>
        <v>387.9</v>
      </c>
      <c r="H53" s="25">
        <f>H54</f>
        <v>358.7</v>
      </c>
      <c r="I53" s="25">
        <f t="shared" si="37"/>
        <v>373</v>
      </c>
      <c r="J53" s="25">
        <f t="shared" si="37"/>
        <v>387.9</v>
      </c>
      <c r="K53" s="49">
        <f t="shared" si="6"/>
        <v>0</v>
      </c>
      <c r="L53" s="49">
        <f t="shared" si="6"/>
        <v>0</v>
      </c>
      <c r="M53" s="49">
        <f t="shared" si="6"/>
        <v>0</v>
      </c>
      <c r="O53" s="32">
        <v>358.654</v>
      </c>
      <c r="P53" s="32">
        <v>373</v>
      </c>
      <c r="Q53" s="32">
        <v>387.92</v>
      </c>
      <c r="R53" s="29">
        <f t="shared" si="7"/>
        <v>-4.5999999999992269E-2</v>
      </c>
      <c r="S53" s="29">
        <f t="shared" si="7"/>
        <v>0</v>
      </c>
      <c r="T53" s="29">
        <f t="shared" si="7"/>
        <v>2.0000000000038654E-2</v>
      </c>
      <c r="W53" s="82" t="s">
        <v>54</v>
      </c>
      <c r="X53" s="78" t="s">
        <v>42</v>
      </c>
      <c r="Y53" s="78" t="s">
        <v>354</v>
      </c>
      <c r="Z53" s="72" t="s">
        <v>9</v>
      </c>
      <c r="AA53" s="79">
        <v>358.654</v>
      </c>
      <c r="AB53" s="79">
        <v>373</v>
      </c>
      <c r="AC53" s="79">
        <v>387.92</v>
      </c>
      <c r="AD53" s="16" t="b">
        <f t="shared" si="8"/>
        <v>1</v>
      </c>
      <c r="AE53" s="16" t="b">
        <f t="shared" si="8"/>
        <v>1</v>
      </c>
      <c r="AF53" s="16" t="b">
        <f t="shared" si="8"/>
        <v>1</v>
      </c>
      <c r="AG53" s="16" t="b">
        <f t="shared" si="8"/>
        <v>1</v>
      </c>
    </row>
    <row r="54" spans="1:33" s="16" customFormat="1" ht="31.5" customHeight="1">
      <c r="A54" s="31" t="s">
        <v>28</v>
      </c>
      <c r="B54" s="23" t="s">
        <v>42</v>
      </c>
      <c r="C54" s="23" t="s">
        <v>354</v>
      </c>
      <c r="D54" s="23" t="s">
        <v>29</v>
      </c>
      <c r="E54" s="49">
        <v>358.7</v>
      </c>
      <c r="F54" s="49">
        <v>373</v>
      </c>
      <c r="G54" s="49">
        <v>387.9</v>
      </c>
      <c r="H54" s="25">
        <v>358.7</v>
      </c>
      <c r="I54" s="25">
        <v>373</v>
      </c>
      <c r="J54" s="25">
        <v>387.9</v>
      </c>
      <c r="K54" s="49">
        <f t="shared" si="6"/>
        <v>0</v>
      </c>
      <c r="L54" s="49">
        <f t="shared" si="6"/>
        <v>0</v>
      </c>
      <c r="M54" s="49">
        <f t="shared" si="6"/>
        <v>0</v>
      </c>
      <c r="O54" s="32">
        <v>358.654</v>
      </c>
      <c r="P54" s="32">
        <v>373</v>
      </c>
      <c r="Q54" s="32">
        <v>387.92</v>
      </c>
      <c r="R54" s="29">
        <f t="shared" si="7"/>
        <v>-4.5999999999992269E-2</v>
      </c>
      <c r="S54" s="29">
        <f t="shared" si="7"/>
        <v>0</v>
      </c>
      <c r="T54" s="29">
        <f t="shared" si="7"/>
        <v>2.0000000000038654E-2</v>
      </c>
      <c r="W54" s="82" t="s">
        <v>28</v>
      </c>
      <c r="X54" s="78" t="s">
        <v>42</v>
      </c>
      <c r="Y54" s="78" t="s">
        <v>354</v>
      </c>
      <c r="Z54" s="78" t="s">
        <v>29</v>
      </c>
      <c r="AA54" s="79">
        <v>358.654</v>
      </c>
      <c r="AB54" s="79">
        <v>373</v>
      </c>
      <c r="AC54" s="79">
        <v>387.92</v>
      </c>
      <c r="AD54" s="16" t="b">
        <f t="shared" si="8"/>
        <v>1</v>
      </c>
      <c r="AE54" s="16" t="b">
        <f t="shared" si="8"/>
        <v>1</v>
      </c>
      <c r="AF54" s="16" t="b">
        <f t="shared" si="8"/>
        <v>1</v>
      </c>
      <c r="AG54" s="16" t="b">
        <f t="shared" si="8"/>
        <v>1</v>
      </c>
    </row>
    <row r="55" spans="1:33" s="16" customFormat="1" ht="47.25" customHeight="1">
      <c r="A55" s="22" t="s">
        <v>55</v>
      </c>
      <c r="B55" s="23" t="s">
        <v>42</v>
      </c>
      <c r="C55" s="23" t="s">
        <v>56</v>
      </c>
      <c r="D55" s="24" t="s">
        <v>9</v>
      </c>
      <c r="E55" s="49">
        <f>E56</f>
        <v>20673.599999999999</v>
      </c>
      <c r="F55" s="49">
        <f t="shared" ref="F55:J56" si="38">F56</f>
        <v>18666</v>
      </c>
      <c r="G55" s="49">
        <f t="shared" si="38"/>
        <v>18666</v>
      </c>
      <c r="H55" s="25">
        <f>H56</f>
        <v>18668.099999999999</v>
      </c>
      <c r="I55" s="25">
        <f t="shared" si="38"/>
        <v>18666</v>
      </c>
      <c r="J55" s="25">
        <f t="shared" si="38"/>
        <v>18666</v>
      </c>
      <c r="K55" s="49">
        <f t="shared" si="6"/>
        <v>-2005.5</v>
      </c>
      <c r="L55" s="49">
        <f t="shared" si="6"/>
        <v>0</v>
      </c>
      <c r="M55" s="49">
        <f t="shared" si="6"/>
        <v>0</v>
      </c>
      <c r="O55" s="32">
        <v>18668.071049999999</v>
      </c>
      <c r="P55" s="32">
        <v>18665.97105</v>
      </c>
      <c r="Q55" s="32">
        <v>18665.97105</v>
      </c>
      <c r="R55" s="29">
        <f t="shared" si="7"/>
        <v>-2.8949999999895226E-2</v>
      </c>
      <c r="S55" s="29">
        <f t="shared" si="7"/>
        <v>-2.8949999999895226E-2</v>
      </c>
      <c r="T55" s="29">
        <f t="shared" si="7"/>
        <v>-2.8949999999895226E-2</v>
      </c>
      <c r="W55" s="81" t="s">
        <v>55</v>
      </c>
      <c r="X55" s="75" t="s">
        <v>42</v>
      </c>
      <c r="Y55" s="75" t="s">
        <v>56</v>
      </c>
      <c r="Z55" s="76" t="s">
        <v>9</v>
      </c>
      <c r="AA55" s="77">
        <v>18668.071049999999</v>
      </c>
      <c r="AB55" s="77">
        <v>18665.97105</v>
      </c>
      <c r="AC55" s="77">
        <v>18665.97105</v>
      </c>
      <c r="AD55" s="16" t="b">
        <f t="shared" si="8"/>
        <v>1</v>
      </c>
      <c r="AE55" s="16" t="b">
        <f t="shared" si="8"/>
        <v>1</v>
      </c>
      <c r="AF55" s="16" t="b">
        <f t="shared" si="8"/>
        <v>1</v>
      </c>
      <c r="AG55" s="16" t="b">
        <f t="shared" si="8"/>
        <v>1</v>
      </c>
    </row>
    <row r="56" spans="1:33" s="16" customFormat="1" ht="31.5" customHeight="1">
      <c r="A56" s="31" t="s">
        <v>57</v>
      </c>
      <c r="B56" s="23" t="s">
        <v>42</v>
      </c>
      <c r="C56" s="23" t="s">
        <v>355</v>
      </c>
      <c r="D56" s="24" t="s">
        <v>9</v>
      </c>
      <c r="E56" s="49">
        <f>E57</f>
        <v>20673.599999999999</v>
      </c>
      <c r="F56" s="49">
        <f t="shared" si="38"/>
        <v>18666</v>
      </c>
      <c r="G56" s="49">
        <f t="shared" si="38"/>
        <v>18666</v>
      </c>
      <c r="H56" s="25">
        <f>H57</f>
        <v>18668.099999999999</v>
      </c>
      <c r="I56" s="25">
        <f t="shared" si="38"/>
        <v>18666</v>
      </c>
      <c r="J56" s="25">
        <f t="shared" si="38"/>
        <v>18666</v>
      </c>
      <c r="K56" s="49">
        <f t="shared" si="6"/>
        <v>-2005.5</v>
      </c>
      <c r="L56" s="49">
        <f t="shared" si="6"/>
        <v>0</v>
      </c>
      <c r="M56" s="49">
        <f t="shared" si="6"/>
        <v>0</v>
      </c>
      <c r="O56" s="32">
        <v>18668.071049999999</v>
      </c>
      <c r="P56" s="32">
        <v>18665.97105</v>
      </c>
      <c r="Q56" s="32">
        <v>18665.97105</v>
      </c>
      <c r="R56" s="29">
        <f t="shared" si="7"/>
        <v>-2.8949999999895226E-2</v>
      </c>
      <c r="S56" s="29">
        <f t="shared" si="7"/>
        <v>-2.8949999999895226E-2</v>
      </c>
      <c r="T56" s="29">
        <f t="shared" si="7"/>
        <v>-2.8949999999895226E-2</v>
      </c>
      <c r="W56" s="82" t="s">
        <v>57</v>
      </c>
      <c r="X56" s="78" t="s">
        <v>42</v>
      </c>
      <c r="Y56" s="78" t="s">
        <v>355</v>
      </c>
      <c r="Z56" s="72" t="s">
        <v>9</v>
      </c>
      <c r="AA56" s="79">
        <v>18668.071049999999</v>
      </c>
      <c r="AB56" s="79">
        <v>18665.97105</v>
      </c>
      <c r="AC56" s="79">
        <v>18665.97105</v>
      </c>
      <c r="AD56" s="16" t="b">
        <f t="shared" si="8"/>
        <v>1</v>
      </c>
      <c r="AE56" s="16" t="b">
        <f t="shared" si="8"/>
        <v>1</v>
      </c>
      <c r="AF56" s="16" t="b">
        <f t="shared" si="8"/>
        <v>1</v>
      </c>
      <c r="AG56" s="16" t="b">
        <f t="shared" si="8"/>
        <v>1</v>
      </c>
    </row>
    <row r="57" spans="1:33" s="16" customFormat="1" ht="31.5" customHeight="1">
      <c r="A57" s="31" t="s">
        <v>58</v>
      </c>
      <c r="B57" s="23" t="s">
        <v>42</v>
      </c>
      <c r="C57" s="23" t="s">
        <v>355</v>
      </c>
      <c r="D57" s="23" t="s">
        <v>59</v>
      </c>
      <c r="E57" s="49">
        <v>20673.599999999999</v>
      </c>
      <c r="F57" s="49">
        <v>18666</v>
      </c>
      <c r="G57" s="49">
        <v>18666</v>
      </c>
      <c r="H57" s="25">
        <f>20673.6-2005.5</f>
        <v>18668.099999999999</v>
      </c>
      <c r="I57" s="25">
        <v>18666</v>
      </c>
      <c r="J57" s="25">
        <v>18666</v>
      </c>
      <c r="K57" s="49">
        <f t="shared" si="6"/>
        <v>-2005.5</v>
      </c>
      <c r="L57" s="49">
        <f t="shared" si="6"/>
        <v>0</v>
      </c>
      <c r="M57" s="49">
        <f t="shared" si="6"/>
        <v>0</v>
      </c>
      <c r="O57" s="32">
        <v>18668.071049999999</v>
      </c>
      <c r="P57" s="32">
        <v>18665.97105</v>
      </c>
      <c r="Q57" s="32">
        <v>18665.97105</v>
      </c>
      <c r="R57" s="29">
        <f t="shared" si="7"/>
        <v>-2.8949999999895226E-2</v>
      </c>
      <c r="S57" s="29">
        <f t="shared" si="7"/>
        <v>-2.8949999999895226E-2</v>
      </c>
      <c r="T57" s="29">
        <f t="shared" si="7"/>
        <v>-2.8949999999895226E-2</v>
      </c>
      <c r="W57" s="82" t="s">
        <v>58</v>
      </c>
      <c r="X57" s="78" t="s">
        <v>42</v>
      </c>
      <c r="Y57" s="78" t="s">
        <v>355</v>
      </c>
      <c r="Z57" s="78" t="s">
        <v>59</v>
      </c>
      <c r="AA57" s="79">
        <v>18668.071049999999</v>
      </c>
      <c r="AB57" s="79">
        <v>18665.97105</v>
      </c>
      <c r="AC57" s="79">
        <v>18665.97105</v>
      </c>
      <c r="AD57" s="16" t="b">
        <f t="shared" si="8"/>
        <v>1</v>
      </c>
      <c r="AE57" s="16" t="b">
        <f t="shared" si="8"/>
        <v>1</v>
      </c>
      <c r="AF57" s="16" t="b">
        <f t="shared" si="8"/>
        <v>1</v>
      </c>
      <c r="AG57" s="16" t="b">
        <f t="shared" si="8"/>
        <v>1</v>
      </c>
    </row>
    <row r="58" spans="1:33" s="16" customFormat="1" ht="47.25" customHeight="1">
      <c r="A58" s="31" t="s">
        <v>60</v>
      </c>
      <c r="B58" s="23" t="s">
        <v>42</v>
      </c>
      <c r="C58" s="23" t="s">
        <v>636</v>
      </c>
      <c r="D58" s="23" t="s">
        <v>9</v>
      </c>
      <c r="E58" s="49">
        <f>E59</f>
        <v>0</v>
      </c>
      <c r="F58" s="49">
        <f t="shared" ref="F58:J59" si="39">F59</f>
        <v>0</v>
      </c>
      <c r="G58" s="49">
        <f t="shared" si="39"/>
        <v>0</v>
      </c>
      <c r="H58" s="25">
        <f t="shared" si="39"/>
        <v>2005.5</v>
      </c>
      <c r="I58" s="25">
        <f t="shared" si="39"/>
        <v>0</v>
      </c>
      <c r="J58" s="25">
        <f t="shared" si="39"/>
        <v>0</v>
      </c>
      <c r="K58" s="49">
        <f t="shared" si="6"/>
        <v>2005.5</v>
      </c>
      <c r="L58" s="49">
        <f t="shared" si="6"/>
        <v>0</v>
      </c>
      <c r="M58" s="49">
        <f t="shared" si="6"/>
        <v>0</v>
      </c>
      <c r="O58" s="32">
        <v>2005.5350000000001</v>
      </c>
      <c r="P58" s="32">
        <v>0</v>
      </c>
      <c r="Q58" s="32">
        <v>0</v>
      </c>
      <c r="R58" s="29">
        <f t="shared" si="7"/>
        <v>3.5000000000081855E-2</v>
      </c>
      <c r="S58" s="29">
        <f t="shared" si="7"/>
        <v>0</v>
      </c>
      <c r="T58" s="29">
        <f t="shared" si="7"/>
        <v>0</v>
      </c>
      <c r="W58" s="81" t="s">
        <v>60</v>
      </c>
      <c r="X58" s="75" t="s">
        <v>42</v>
      </c>
      <c r="Y58" s="75" t="s">
        <v>636</v>
      </c>
      <c r="Z58" s="76" t="s">
        <v>9</v>
      </c>
      <c r="AA58" s="77">
        <v>2005.5350000000001</v>
      </c>
      <c r="AB58" s="77" t="s">
        <v>9</v>
      </c>
      <c r="AC58" s="77" t="s">
        <v>9</v>
      </c>
      <c r="AD58" s="16" t="b">
        <f t="shared" si="8"/>
        <v>1</v>
      </c>
      <c r="AE58" s="16" t="b">
        <f t="shared" si="8"/>
        <v>1</v>
      </c>
      <c r="AF58" s="16" t="b">
        <f t="shared" si="8"/>
        <v>1</v>
      </c>
      <c r="AG58" s="16" t="b">
        <f t="shared" si="8"/>
        <v>1</v>
      </c>
    </row>
    <row r="59" spans="1:33" s="16" customFormat="1" ht="31.5" customHeight="1">
      <c r="A59" s="31" t="s">
        <v>61</v>
      </c>
      <c r="B59" s="23" t="s">
        <v>42</v>
      </c>
      <c r="C59" s="23" t="s">
        <v>637</v>
      </c>
      <c r="D59" s="23" t="s">
        <v>9</v>
      </c>
      <c r="E59" s="49">
        <f>E60</f>
        <v>0</v>
      </c>
      <c r="F59" s="49">
        <f t="shared" si="39"/>
        <v>0</v>
      </c>
      <c r="G59" s="49">
        <f t="shared" si="39"/>
        <v>0</v>
      </c>
      <c r="H59" s="25">
        <f t="shared" si="39"/>
        <v>2005.5</v>
      </c>
      <c r="I59" s="25">
        <f t="shared" si="39"/>
        <v>0</v>
      </c>
      <c r="J59" s="25">
        <f t="shared" si="39"/>
        <v>0</v>
      </c>
      <c r="K59" s="49">
        <f t="shared" si="6"/>
        <v>2005.5</v>
      </c>
      <c r="L59" s="49">
        <f t="shared" si="6"/>
        <v>0</v>
      </c>
      <c r="M59" s="49">
        <f t="shared" si="6"/>
        <v>0</v>
      </c>
      <c r="O59" s="32">
        <v>2005.5350000000001</v>
      </c>
      <c r="P59" s="32">
        <v>0</v>
      </c>
      <c r="Q59" s="32">
        <v>0</v>
      </c>
      <c r="R59" s="29">
        <f t="shared" si="7"/>
        <v>3.5000000000081855E-2</v>
      </c>
      <c r="S59" s="29">
        <f t="shared" si="7"/>
        <v>0</v>
      </c>
      <c r="T59" s="29">
        <f t="shared" si="7"/>
        <v>0</v>
      </c>
      <c r="W59" s="82" t="s">
        <v>61</v>
      </c>
      <c r="X59" s="78" t="s">
        <v>42</v>
      </c>
      <c r="Y59" s="78" t="s">
        <v>637</v>
      </c>
      <c r="Z59" s="72" t="s">
        <v>9</v>
      </c>
      <c r="AA59" s="79">
        <v>2005.5350000000001</v>
      </c>
      <c r="AB59" s="79" t="s">
        <v>9</v>
      </c>
      <c r="AC59" s="79" t="s">
        <v>9</v>
      </c>
      <c r="AD59" s="16" t="b">
        <f t="shared" si="8"/>
        <v>1</v>
      </c>
      <c r="AE59" s="16" t="b">
        <f t="shared" si="8"/>
        <v>1</v>
      </c>
      <c r="AF59" s="16" t="b">
        <f t="shared" si="8"/>
        <v>1</v>
      </c>
      <c r="AG59" s="16" t="b">
        <f t="shared" si="8"/>
        <v>1</v>
      </c>
    </row>
    <row r="60" spans="1:33" s="16" customFormat="1" ht="31.5" customHeight="1">
      <c r="A60" s="31" t="s">
        <v>58</v>
      </c>
      <c r="B60" s="23" t="s">
        <v>42</v>
      </c>
      <c r="C60" s="23" t="s">
        <v>637</v>
      </c>
      <c r="D60" s="23" t="s">
        <v>59</v>
      </c>
      <c r="E60" s="49"/>
      <c r="F60" s="49"/>
      <c r="G60" s="49"/>
      <c r="H60" s="25">
        <f>0+2005.5</f>
        <v>2005.5</v>
      </c>
      <c r="I60" s="25">
        <v>0</v>
      </c>
      <c r="J60" s="25">
        <v>0</v>
      </c>
      <c r="K60" s="49">
        <f t="shared" si="6"/>
        <v>2005.5</v>
      </c>
      <c r="L60" s="49">
        <f t="shared" si="6"/>
        <v>0</v>
      </c>
      <c r="M60" s="49">
        <f t="shared" si="6"/>
        <v>0</v>
      </c>
      <c r="O60" s="32">
        <v>2005.5350000000001</v>
      </c>
      <c r="P60" s="32">
        <v>0</v>
      </c>
      <c r="Q60" s="32">
        <v>0</v>
      </c>
      <c r="R60" s="29">
        <f t="shared" si="7"/>
        <v>3.5000000000081855E-2</v>
      </c>
      <c r="S60" s="29">
        <f t="shared" si="7"/>
        <v>0</v>
      </c>
      <c r="T60" s="29">
        <f t="shared" si="7"/>
        <v>0</v>
      </c>
      <c r="W60" s="82" t="s">
        <v>58</v>
      </c>
      <c r="X60" s="78" t="s">
        <v>42</v>
      </c>
      <c r="Y60" s="78" t="s">
        <v>637</v>
      </c>
      <c r="Z60" s="78" t="s">
        <v>59</v>
      </c>
      <c r="AA60" s="79">
        <v>2005.5350000000001</v>
      </c>
      <c r="AB60" s="79" t="s">
        <v>9</v>
      </c>
      <c r="AC60" s="79" t="s">
        <v>9</v>
      </c>
      <c r="AD60" s="16" t="b">
        <f t="shared" si="8"/>
        <v>1</v>
      </c>
      <c r="AE60" s="16" t="b">
        <f t="shared" si="8"/>
        <v>1</v>
      </c>
      <c r="AF60" s="16" t="b">
        <f t="shared" si="8"/>
        <v>1</v>
      </c>
      <c r="AG60" s="16" t="b">
        <f t="shared" si="8"/>
        <v>1</v>
      </c>
    </row>
    <row r="61" spans="1:33" s="16" customFormat="1" ht="15.75" customHeight="1">
      <c r="A61" s="22" t="s">
        <v>629</v>
      </c>
      <c r="B61" s="23" t="s">
        <v>42</v>
      </c>
      <c r="C61" s="23" t="s">
        <v>590</v>
      </c>
      <c r="D61" s="24" t="s">
        <v>9</v>
      </c>
      <c r="E61" s="49">
        <f>E63</f>
        <v>1000</v>
      </c>
      <c r="F61" s="49">
        <f t="shared" ref="F61:G61" si="40">F63</f>
        <v>0</v>
      </c>
      <c r="G61" s="49">
        <f t="shared" si="40"/>
        <v>0</v>
      </c>
      <c r="H61" s="25">
        <f>H63</f>
        <v>1000</v>
      </c>
      <c r="I61" s="25">
        <f t="shared" ref="I61:J61" si="41">I63</f>
        <v>0</v>
      </c>
      <c r="J61" s="25">
        <f t="shared" si="41"/>
        <v>0</v>
      </c>
      <c r="K61" s="49">
        <f t="shared" si="6"/>
        <v>0</v>
      </c>
      <c r="L61" s="49">
        <f t="shared" si="6"/>
        <v>0</v>
      </c>
      <c r="M61" s="49">
        <f t="shared" si="6"/>
        <v>0</v>
      </c>
      <c r="O61" s="32">
        <v>1000</v>
      </c>
      <c r="P61" s="32">
        <v>0</v>
      </c>
      <c r="Q61" s="32">
        <v>0</v>
      </c>
      <c r="R61" s="29">
        <f t="shared" si="7"/>
        <v>0</v>
      </c>
      <c r="S61" s="29">
        <f t="shared" si="7"/>
        <v>0</v>
      </c>
      <c r="T61" s="29">
        <f t="shared" si="7"/>
        <v>0</v>
      </c>
      <c r="W61" s="81" t="s">
        <v>629</v>
      </c>
      <c r="X61" s="75" t="s">
        <v>42</v>
      </c>
      <c r="Y61" s="75" t="s">
        <v>590</v>
      </c>
      <c r="Z61" s="76" t="s">
        <v>9</v>
      </c>
      <c r="AA61" s="77">
        <v>1000</v>
      </c>
      <c r="AB61" s="77" t="s">
        <v>9</v>
      </c>
      <c r="AC61" s="77" t="s">
        <v>9</v>
      </c>
      <c r="AD61" s="16" t="b">
        <f t="shared" si="8"/>
        <v>1</v>
      </c>
      <c r="AE61" s="16" t="b">
        <f t="shared" si="8"/>
        <v>1</v>
      </c>
      <c r="AF61" s="16" t="b">
        <f t="shared" si="8"/>
        <v>1</v>
      </c>
      <c r="AG61" s="16" t="b">
        <f t="shared" si="8"/>
        <v>1</v>
      </c>
    </row>
    <row r="62" spans="1:33" s="16" customFormat="1" ht="47.25" customHeight="1">
      <c r="A62" s="22" t="s">
        <v>591</v>
      </c>
      <c r="B62" s="23" t="s">
        <v>42</v>
      </c>
      <c r="C62" s="23" t="s">
        <v>592</v>
      </c>
      <c r="D62" s="24" t="s">
        <v>9</v>
      </c>
      <c r="E62" s="49">
        <f>E63</f>
        <v>1000</v>
      </c>
      <c r="F62" s="49">
        <f t="shared" ref="F62:J63" si="42">F63</f>
        <v>0</v>
      </c>
      <c r="G62" s="49">
        <f t="shared" si="42"/>
        <v>0</v>
      </c>
      <c r="H62" s="25">
        <f>H63</f>
        <v>1000</v>
      </c>
      <c r="I62" s="25">
        <f t="shared" si="42"/>
        <v>0</v>
      </c>
      <c r="J62" s="25">
        <f t="shared" si="42"/>
        <v>0</v>
      </c>
      <c r="K62" s="49">
        <f t="shared" si="6"/>
        <v>0</v>
      </c>
      <c r="L62" s="49">
        <f t="shared" si="6"/>
        <v>0</v>
      </c>
      <c r="M62" s="49">
        <f t="shared" si="6"/>
        <v>0</v>
      </c>
      <c r="O62" s="32">
        <v>1000</v>
      </c>
      <c r="P62" s="32">
        <v>0</v>
      </c>
      <c r="Q62" s="32">
        <v>0</v>
      </c>
      <c r="R62" s="29">
        <f t="shared" si="7"/>
        <v>0</v>
      </c>
      <c r="S62" s="29">
        <f t="shared" si="7"/>
        <v>0</v>
      </c>
      <c r="T62" s="29">
        <f t="shared" si="7"/>
        <v>0</v>
      </c>
      <c r="W62" s="81" t="s">
        <v>591</v>
      </c>
      <c r="X62" s="75" t="s">
        <v>42</v>
      </c>
      <c r="Y62" s="75" t="s">
        <v>592</v>
      </c>
      <c r="Z62" s="76" t="s">
        <v>9</v>
      </c>
      <c r="AA62" s="77">
        <v>1000</v>
      </c>
      <c r="AB62" s="77" t="s">
        <v>9</v>
      </c>
      <c r="AC62" s="77" t="s">
        <v>9</v>
      </c>
      <c r="AD62" s="16" t="b">
        <f t="shared" si="8"/>
        <v>1</v>
      </c>
      <c r="AE62" s="16" t="b">
        <f t="shared" si="8"/>
        <v>1</v>
      </c>
      <c r="AF62" s="16" t="b">
        <f t="shared" si="8"/>
        <v>1</v>
      </c>
      <c r="AG62" s="16" t="b">
        <f t="shared" si="8"/>
        <v>1</v>
      </c>
    </row>
    <row r="63" spans="1:33" s="16" customFormat="1" ht="47.25" customHeight="1">
      <c r="A63" s="31" t="s">
        <v>593</v>
      </c>
      <c r="B63" s="23" t="s">
        <v>42</v>
      </c>
      <c r="C63" s="23" t="s">
        <v>594</v>
      </c>
      <c r="D63" s="24" t="s">
        <v>9</v>
      </c>
      <c r="E63" s="49">
        <f>E64</f>
        <v>1000</v>
      </c>
      <c r="F63" s="49">
        <f t="shared" si="42"/>
        <v>0</v>
      </c>
      <c r="G63" s="49">
        <f t="shared" si="42"/>
        <v>0</v>
      </c>
      <c r="H63" s="25">
        <f>H64</f>
        <v>1000</v>
      </c>
      <c r="I63" s="25">
        <f t="shared" si="42"/>
        <v>0</v>
      </c>
      <c r="J63" s="25">
        <f t="shared" si="42"/>
        <v>0</v>
      </c>
      <c r="K63" s="49">
        <f t="shared" si="6"/>
        <v>0</v>
      </c>
      <c r="L63" s="49">
        <f t="shared" si="6"/>
        <v>0</v>
      </c>
      <c r="M63" s="49">
        <f t="shared" si="6"/>
        <v>0</v>
      </c>
      <c r="O63" s="32">
        <v>1000</v>
      </c>
      <c r="P63" s="32">
        <v>0</v>
      </c>
      <c r="Q63" s="32">
        <v>0</v>
      </c>
      <c r="R63" s="29">
        <f t="shared" si="7"/>
        <v>0</v>
      </c>
      <c r="S63" s="29">
        <f t="shared" si="7"/>
        <v>0</v>
      </c>
      <c r="T63" s="29">
        <f t="shared" si="7"/>
        <v>0</v>
      </c>
      <c r="W63" s="82" t="s">
        <v>593</v>
      </c>
      <c r="X63" s="78" t="s">
        <v>42</v>
      </c>
      <c r="Y63" s="78" t="s">
        <v>594</v>
      </c>
      <c r="Z63" s="72" t="s">
        <v>9</v>
      </c>
      <c r="AA63" s="79">
        <v>1000</v>
      </c>
      <c r="AB63" s="79" t="s">
        <v>9</v>
      </c>
      <c r="AC63" s="79" t="s">
        <v>9</v>
      </c>
      <c r="AD63" s="16" t="b">
        <f t="shared" si="8"/>
        <v>1</v>
      </c>
      <c r="AE63" s="16" t="b">
        <f t="shared" si="8"/>
        <v>1</v>
      </c>
      <c r="AF63" s="16" t="b">
        <f t="shared" si="8"/>
        <v>1</v>
      </c>
      <c r="AG63" s="16" t="b">
        <f t="shared" si="8"/>
        <v>1</v>
      </c>
    </row>
    <row r="64" spans="1:33" s="16" customFormat="1" ht="31.5" customHeight="1">
      <c r="A64" s="31" t="s">
        <v>28</v>
      </c>
      <c r="B64" s="23" t="s">
        <v>42</v>
      </c>
      <c r="C64" s="23" t="s">
        <v>594</v>
      </c>
      <c r="D64" s="23" t="s">
        <v>29</v>
      </c>
      <c r="E64" s="49">
        <v>1000</v>
      </c>
      <c r="F64" s="49">
        <v>0</v>
      </c>
      <c r="G64" s="49">
        <v>0</v>
      </c>
      <c r="H64" s="25">
        <v>1000</v>
      </c>
      <c r="I64" s="25">
        <v>0</v>
      </c>
      <c r="J64" s="25">
        <v>0</v>
      </c>
      <c r="K64" s="49">
        <f t="shared" si="6"/>
        <v>0</v>
      </c>
      <c r="L64" s="49">
        <f t="shared" si="6"/>
        <v>0</v>
      </c>
      <c r="M64" s="49">
        <f t="shared" si="6"/>
        <v>0</v>
      </c>
      <c r="O64" s="32">
        <v>1000</v>
      </c>
      <c r="P64" s="32">
        <v>0</v>
      </c>
      <c r="Q64" s="32">
        <v>0</v>
      </c>
      <c r="R64" s="29">
        <f t="shared" si="7"/>
        <v>0</v>
      </c>
      <c r="S64" s="29">
        <f t="shared" si="7"/>
        <v>0</v>
      </c>
      <c r="T64" s="29">
        <f t="shared" si="7"/>
        <v>0</v>
      </c>
      <c r="W64" s="82" t="s">
        <v>28</v>
      </c>
      <c r="X64" s="78" t="s">
        <v>42</v>
      </c>
      <c r="Y64" s="78" t="s">
        <v>594</v>
      </c>
      <c r="Z64" s="78" t="s">
        <v>29</v>
      </c>
      <c r="AA64" s="79">
        <v>1000</v>
      </c>
      <c r="AB64" s="79" t="s">
        <v>9</v>
      </c>
      <c r="AC64" s="79" t="s">
        <v>9</v>
      </c>
      <c r="AD64" s="16" t="b">
        <f t="shared" si="8"/>
        <v>1</v>
      </c>
      <c r="AE64" s="16" t="b">
        <f t="shared" si="8"/>
        <v>1</v>
      </c>
      <c r="AF64" s="16" t="b">
        <f t="shared" si="8"/>
        <v>1</v>
      </c>
      <c r="AG64" s="16" t="b">
        <f t="shared" si="8"/>
        <v>1</v>
      </c>
    </row>
    <row r="65" spans="1:33" s="16" customFormat="1" ht="15.75" customHeight="1">
      <c r="A65" s="22" t="s">
        <v>62</v>
      </c>
      <c r="B65" s="23" t="s">
        <v>42</v>
      </c>
      <c r="C65" s="23" t="s">
        <v>20</v>
      </c>
      <c r="D65" s="24" t="s">
        <v>9</v>
      </c>
      <c r="E65" s="49">
        <f>E66+E73</f>
        <v>76449.100000000006</v>
      </c>
      <c r="F65" s="49">
        <f>F66+F73</f>
        <v>83419.400000000009</v>
      </c>
      <c r="G65" s="49">
        <f t="shared" ref="G65" si="43">G66+G73</f>
        <v>83419.400000000009</v>
      </c>
      <c r="H65" s="25">
        <f>H66+H73</f>
        <v>76449.100000000006</v>
      </c>
      <c r="I65" s="25">
        <f>I66+I73</f>
        <v>83419.400000000009</v>
      </c>
      <c r="J65" s="25">
        <f t="shared" ref="J65" si="44">J66+J73</f>
        <v>83419.400000000009</v>
      </c>
      <c r="K65" s="49">
        <f t="shared" si="6"/>
        <v>0</v>
      </c>
      <c r="L65" s="49">
        <f t="shared" si="6"/>
        <v>0</v>
      </c>
      <c r="M65" s="49">
        <f t="shared" si="6"/>
        <v>0</v>
      </c>
      <c r="O65" s="32">
        <v>76449.100980000003</v>
      </c>
      <c r="P65" s="32">
        <v>83419.397979999994</v>
      </c>
      <c r="Q65" s="32">
        <v>83419.397979999994</v>
      </c>
      <c r="R65" s="29">
        <f t="shared" si="7"/>
        <v>9.799999970709905E-4</v>
      </c>
      <c r="S65" s="29">
        <f t="shared" si="7"/>
        <v>-2.0200000144541264E-3</v>
      </c>
      <c r="T65" s="29">
        <f t="shared" si="7"/>
        <v>-2.0200000144541264E-3</v>
      </c>
      <c r="W65" s="81" t="s">
        <v>62</v>
      </c>
      <c r="X65" s="75" t="s">
        <v>42</v>
      </c>
      <c r="Y65" s="75" t="s">
        <v>20</v>
      </c>
      <c r="Z65" s="76" t="s">
        <v>9</v>
      </c>
      <c r="AA65" s="77">
        <v>76449.100980000003</v>
      </c>
      <c r="AB65" s="77">
        <v>83419.397979999994</v>
      </c>
      <c r="AC65" s="77">
        <v>83419.397979999994</v>
      </c>
      <c r="AD65" s="16" t="b">
        <f t="shared" si="8"/>
        <v>1</v>
      </c>
      <c r="AE65" s="16" t="b">
        <f t="shared" si="8"/>
        <v>1</v>
      </c>
      <c r="AF65" s="16" t="b">
        <f t="shared" si="8"/>
        <v>1</v>
      </c>
      <c r="AG65" s="16" t="b">
        <f t="shared" si="8"/>
        <v>1</v>
      </c>
    </row>
    <row r="66" spans="1:33" s="16" customFormat="1" ht="15.75" customHeight="1">
      <c r="A66" s="22" t="s">
        <v>63</v>
      </c>
      <c r="B66" s="23" t="s">
        <v>42</v>
      </c>
      <c r="C66" s="23" t="s">
        <v>64</v>
      </c>
      <c r="D66" s="24" t="s">
        <v>9</v>
      </c>
      <c r="E66" s="49">
        <f>E67+E70</f>
        <v>13119.3</v>
      </c>
      <c r="F66" s="49">
        <f t="shared" ref="F66:G66" si="45">F67+F70</f>
        <v>13119.3</v>
      </c>
      <c r="G66" s="49">
        <f t="shared" si="45"/>
        <v>13119.3</v>
      </c>
      <c r="H66" s="25">
        <f>H67+H70</f>
        <v>13119.3</v>
      </c>
      <c r="I66" s="25">
        <f t="shared" ref="I66:J66" si="46">I67+I70</f>
        <v>13119.3</v>
      </c>
      <c r="J66" s="25">
        <f t="shared" si="46"/>
        <v>13119.3</v>
      </c>
      <c r="K66" s="49">
        <f t="shared" si="6"/>
        <v>0</v>
      </c>
      <c r="L66" s="49">
        <f t="shared" si="6"/>
        <v>0</v>
      </c>
      <c r="M66" s="49">
        <f t="shared" si="6"/>
        <v>0</v>
      </c>
      <c r="O66" s="32">
        <v>13119.34317</v>
      </c>
      <c r="P66" s="32">
        <v>13119.34317</v>
      </c>
      <c r="Q66" s="32">
        <v>13119.34317</v>
      </c>
      <c r="R66" s="29">
        <f t="shared" si="7"/>
        <v>4.3170000000827713E-2</v>
      </c>
      <c r="S66" s="29">
        <f t="shared" si="7"/>
        <v>4.3170000000827713E-2</v>
      </c>
      <c r="T66" s="29">
        <f t="shared" si="7"/>
        <v>4.3170000000827713E-2</v>
      </c>
      <c r="W66" s="81" t="s">
        <v>63</v>
      </c>
      <c r="X66" s="75" t="s">
        <v>42</v>
      </c>
      <c r="Y66" s="75" t="s">
        <v>64</v>
      </c>
      <c r="Z66" s="76" t="s">
        <v>9</v>
      </c>
      <c r="AA66" s="77">
        <v>13119.34317</v>
      </c>
      <c r="AB66" s="77">
        <v>13119.34317</v>
      </c>
      <c r="AC66" s="77">
        <v>13119.34317</v>
      </c>
      <c r="AD66" s="16" t="b">
        <f t="shared" si="8"/>
        <v>1</v>
      </c>
      <c r="AE66" s="16" t="b">
        <f t="shared" si="8"/>
        <v>1</v>
      </c>
      <c r="AF66" s="16" t="b">
        <f t="shared" si="8"/>
        <v>1</v>
      </c>
      <c r="AG66" s="16" t="b">
        <f t="shared" si="8"/>
        <v>1</v>
      </c>
    </row>
    <row r="67" spans="1:33" s="16" customFormat="1" ht="47.25" customHeight="1">
      <c r="A67" s="22" t="s">
        <v>65</v>
      </c>
      <c r="B67" s="23" t="s">
        <v>42</v>
      </c>
      <c r="C67" s="23" t="s">
        <v>66</v>
      </c>
      <c r="D67" s="24" t="s">
        <v>9</v>
      </c>
      <c r="E67" s="49">
        <f>E68</f>
        <v>600</v>
      </c>
      <c r="F67" s="49">
        <f t="shared" ref="F67:J68" si="47">F68</f>
        <v>600</v>
      </c>
      <c r="G67" s="49">
        <f t="shared" si="47"/>
        <v>600</v>
      </c>
      <c r="H67" s="25">
        <f>H68</f>
        <v>600</v>
      </c>
      <c r="I67" s="25">
        <f t="shared" si="47"/>
        <v>600</v>
      </c>
      <c r="J67" s="25">
        <f t="shared" si="47"/>
        <v>600</v>
      </c>
      <c r="K67" s="49">
        <f t="shared" si="6"/>
        <v>0</v>
      </c>
      <c r="L67" s="49">
        <f t="shared" si="6"/>
        <v>0</v>
      </c>
      <c r="M67" s="49">
        <f t="shared" si="6"/>
        <v>0</v>
      </c>
      <c r="O67" s="32">
        <v>600</v>
      </c>
      <c r="P67" s="32">
        <v>600</v>
      </c>
      <c r="Q67" s="32">
        <v>600</v>
      </c>
      <c r="R67" s="29">
        <f t="shared" si="7"/>
        <v>0</v>
      </c>
      <c r="S67" s="29">
        <f t="shared" si="7"/>
        <v>0</v>
      </c>
      <c r="T67" s="29">
        <f t="shared" si="7"/>
        <v>0</v>
      </c>
      <c r="W67" s="81" t="s">
        <v>65</v>
      </c>
      <c r="X67" s="75" t="s">
        <v>42</v>
      </c>
      <c r="Y67" s="75" t="s">
        <v>66</v>
      </c>
      <c r="Z67" s="76" t="s">
        <v>9</v>
      </c>
      <c r="AA67" s="77">
        <v>600</v>
      </c>
      <c r="AB67" s="77">
        <v>600</v>
      </c>
      <c r="AC67" s="77">
        <v>600</v>
      </c>
      <c r="AD67" s="16" t="b">
        <f t="shared" si="8"/>
        <v>1</v>
      </c>
      <c r="AE67" s="16" t="b">
        <f t="shared" si="8"/>
        <v>1</v>
      </c>
      <c r="AF67" s="16" t="b">
        <f t="shared" si="8"/>
        <v>1</v>
      </c>
      <c r="AG67" s="16" t="b">
        <f t="shared" si="8"/>
        <v>1</v>
      </c>
    </row>
    <row r="68" spans="1:33" s="16" customFormat="1" ht="47.25" customHeight="1">
      <c r="A68" s="31" t="s">
        <v>67</v>
      </c>
      <c r="B68" s="23" t="s">
        <v>42</v>
      </c>
      <c r="C68" s="23" t="s">
        <v>356</v>
      </c>
      <c r="D68" s="24" t="s">
        <v>9</v>
      </c>
      <c r="E68" s="49">
        <f>E69</f>
        <v>600</v>
      </c>
      <c r="F68" s="49">
        <f t="shared" si="47"/>
        <v>600</v>
      </c>
      <c r="G68" s="49">
        <f t="shared" si="47"/>
        <v>600</v>
      </c>
      <c r="H68" s="25">
        <f>H69</f>
        <v>600</v>
      </c>
      <c r="I68" s="25">
        <f t="shared" si="47"/>
        <v>600</v>
      </c>
      <c r="J68" s="25">
        <f t="shared" si="47"/>
        <v>600</v>
      </c>
      <c r="K68" s="49">
        <f t="shared" si="6"/>
        <v>0</v>
      </c>
      <c r="L68" s="49">
        <f t="shared" si="6"/>
        <v>0</v>
      </c>
      <c r="M68" s="49">
        <f t="shared" si="6"/>
        <v>0</v>
      </c>
      <c r="O68" s="32">
        <v>600</v>
      </c>
      <c r="P68" s="32">
        <v>600</v>
      </c>
      <c r="Q68" s="32">
        <v>600</v>
      </c>
      <c r="R68" s="29">
        <f t="shared" si="7"/>
        <v>0</v>
      </c>
      <c r="S68" s="29">
        <f t="shared" si="7"/>
        <v>0</v>
      </c>
      <c r="T68" s="29">
        <f t="shared" si="7"/>
        <v>0</v>
      </c>
      <c r="W68" s="82" t="s">
        <v>67</v>
      </c>
      <c r="X68" s="78" t="s">
        <v>42</v>
      </c>
      <c r="Y68" s="78" t="s">
        <v>356</v>
      </c>
      <c r="Z68" s="72" t="s">
        <v>9</v>
      </c>
      <c r="AA68" s="79">
        <v>600</v>
      </c>
      <c r="AB68" s="79">
        <v>600</v>
      </c>
      <c r="AC68" s="79">
        <v>600</v>
      </c>
      <c r="AD68" s="16" t="b">
        <f t="shared" si="8"/>
        <v>1</v>
      </c>
      <c r="AE68" s="16" t="b">
        <f t="shared" si="8"/>
        <v>1</v>
      </c>
      <c r="AF68" s="16" t="b">
        <f t="shared" si="8"/>
        <v>1</v>
      </c>
      <c r="AG68" s="16" t="b">
        <f t="shared" si="8"/>
        <v>1</v>
      </c>
    </row>
    <row r="69" spans="1:33" s="16" customFormat="1" ht="31.5" customHeight="1">
      <c r="A69" s="31" t="s">
        <v>28</v>
      </c>
      <c r="B69" s="23" t="s">
        <v>42</v>
      </c>
      <c r="C69" s="23" t="s">
        <v>356</v>
      </c>
      <c r="D69" s="23" t="s">
        <v>29</v>
      </c>
      <c r="E69" s="49">
        <v>600</v>
      </c>
      <c r="F69" s="49">
        <v>600</v>
      </c>
      <c r="G69" s="49">
        <v>600</v>
      </c>
      <c r="H69" s="25">
        <v>600</v>
      </c>
      <c r="I69" s="25">
        <v>600</v>
      </c>
      <c r="J69" s="25">
        <v>600</v>
      </c>
      <c r="K69" s="49">
        <f t="shared" si="6"/>
        <v>0</v>
      </c>
      <c r="L69" s="49">
        <f t="shared" si="6"/>
        <v>0</v>
      </c>
      <c r="M69" s="49">
        <f t="shared" si="6"/>
        <v>0</v>
      </c>
      <c r="O69" s="32">
        <v>600</v>
      </c>
      <c r="P69" s="32">
        <v>600</v>
      </c>
      <c r="Q69" s="32">
        <v>600</v>
      </c>
      <c r="R69" s="29">
        <f t="shared" si="7"/>
        <v>0</v>
      </c>
      <c r="S69" s="29">
        <f t="shared" si="7"/>
        <v>0</v>
      </c>
      <c r="T69" s="29">
        <f t="shared" si="7"/>
        <v>0</v>
      </c>
      <c r="W69" s="82" t="s">
        <v>28</v>
      </c>
      <c r="X69" s="78" t="s">
        <v>42</v>
      </c>
      <c r="Y69" s="78" t="s">
        <v>356</v>
      </c>
      <c r="Z69" s="78" t="s">
        <v>29</v>
      </c>
      <c r="AA69" s="79">
        <v>600</v>
      </c>
      <c r="AB69" s="79">
        <v>600</v>
      </c>
      <c r="AC69" s="79">
        <v>600</v>
      </c>
      <c r="AD69" s="16" t="b">
        <f t="shared" si="8"/>
        <v>1</v>
      </c>
      <c r="AE69" s="16" t="b">
        <f t="shared" si="8"/>
        <v>1</v>
      </c>
      <c r="AF69" s="16" t="b">
        <f t="shared" si="8"/>
        <v>1</v>
      </c>
      <c r="AG69" s="16" t="b">
        <f t="shared" si="8"/>
        <v>1</v>
      </c>
    </row>
    <row r="70" spans="1:33" s="16" customFormat="1" ht="47.25" customHeight="1">
      <c r="A70" s="22" t="s">
        <v>55</v>
      </c>
      <c r="B70" s="23" t="s">
        <v>42</v>
      </c>
      <c r="C70" s="23" t="s">
        <v>68</v>
      </c>
      <c r="D70" s="24" t="s">
        <v>9</v>
      </c>
      <c r="E70" s="49">
        <f>E71</f>
        <v>12519.3</v>
      </c>
      <c r="F70" s="49">
        <f t="shared" ref="F70:J71" si="48">F71</f>
        <v>12519.3</v>
      </c>
      <c r="G70" s="49">
        <f t="shared" si="48"/>
        <v>12519.3</v>
      </c>
      <c r="H70" s="25">
        <f>H71</f>
        <v>12519.3</v>
      </c>
      <c r="I70" s="25">
        <f t="shared" si="48"/>
        <v>12519.3</v>
      </c>
      <c r="J70" s="25">
        <f t="shared" si="48"/>
        <v>12519.3</v>
      </c>
      <c r="K70" s="49">
        <f t="shared" si="6"/>
        <v>0</v>
      </c>
      <c r="L70" s="49">
        <f t="shared" si="6"/>
        <v>0</v>
      </c>
      <c r="M70" s="49">
        <f t="shared" si="6"/>
        <v>0</v>
      </c>
      <c r="O70" s="32">
        <v>12519.34317</v>
      </c>
      <c r="P70" s="32">
        <v>12519.34317</v>
      </c>
      <c r="Q70" s="32">
        <v>12519.34317</v>
      </c>
      <c r="R70" s="29">
        <f t="shared" si="7"/>
        <v>4.3170000000827713E-2</v>
      </c>
      <c r="S70" s="29">
        <f t="shared" si="7"/>
        <v>4.3170000000827713E-2</v>
      </c>
      <c r="T70" s="29">
        <f t="shared" si="7"/>
        <v>4.3170000000827713E-2</v>
      </c>
      <c r="W70" s="81" t="s">
        <v>55</v>
      </c>
      <c r="X70" s="75" t="s">
        <v>42</v>
      </c>
      <c r="Y70" s="75" t="s">
        <v>68</v>
      </c>
      <c r="Z70" s="76" t="s">
        <v>9</v>
      </c>
      <c r="AA70" s="77">
        <v>12519.34317</v>
      </c>
      <c r="AB70" s="77">
        <v>12519.34317</v>
      </c>
      <c r="AC70" s="77">
        <v>12519.34317</v>
      </c>
      <c r="AD70" s="16" t="b">
        <f t="shared" si="8"/>
        <v>1</v>
      </c>
      <c r="AE70" s="16" t="b">
        <f t="shared" si="8"/>
        <v>1</v>
      </c>
      <c r="AF70" s="16" t="b">
        <f t="shared" si="8"/>
        <v>1</v>
      </c>
      <c r="AG70" s="16" t="b">
        <f t="shared" si="8"/>
        <v>1</v>
      </c>
    </row>
    <row r="71" spans="1:33" s="16" customFormat="1" ht="31.5" customHeight="1">
      <c r="A71" s="31" t="s">
        <v>57</v>
      </c>
      <c r="B71" s="23" t="s">
        <v>42</v>
      </c>
      <c r="C71" s="23" t="s">
        <v>357</v>
      </c>
      <c r="D71" s="24" t="s">
        <v>9</v>
      </c>
      <c r="E71" s="49">
        <f>E72</f>
        <v>12519.3</v>
      </c>
      <c r="F71" s="49">
        <f t="shared" si="48"/>
        <v>12519.3</v>
      </c>
      <c r="G71" s="49">
        <f t="shared" si="48"/>
        <v>12519.3</v>
      </c>
      <c r="H71" s="25">
        <f>H72</f>
        <v>12519.3</v>
      </c>
      <c r="I71" s="25">
        <f t="shared" si="48"/>
        <v>12519.3</v>
      </c>
      <c r="J71" s="25">
        <f t="shared" si="48"/>
        <v>12519.3</v>
      </c>
      <c r="K71" s="49">
        <f t="shared" si="6"/>
        <v>0</v>
      </c>
      <c r="L71" s="49">
        <f t="shared" si="6"/>
        <v>0</v>
      </c>
      <c r="M71" s="49">
        <f t="shared" si="6"/>
        <v>0</v>
      </c>
      <c r="O71" s="32">
        <v>12519.34317</v>
      </c>
      <c r="P71" s="32">
        <v>12519.34317</v>
      </c>
      <c r="Q71" s="32">
        <v>12519.34317</v>
      </c>
      <c r="R71" s="29">
        <f t="shared" si="7"/>
        <v>4.3170000000827713E-2</v>
      </c>
      <c r="S71" s="29">
        <f t="shared" si="7"/>
        <v>4.3170000000827713E-2</v>
      </c>
      <c r="T71" s="29">
        <f t="shared" si="7"/>
        <v>4.3170000000827713E-2</v>
      </c>
      <c r="W71" s="82" t="s">
        <v>57</v>
      </c>
      <c r="X71" s="78" t="s">
        <v>42</v>
      </c>
      <c r="Y71" s="78" t="s">
        <v>357</v>
      </c>
      <c r="Z71" s="72" t="s">
        <v>9</v>
      </c>
      <c r="AA71" s="79">
        <v>12519.34317</v>
      </c>
      <c r="AB71" s="79">
        <v>12519.34317</v>
      </c>
      <c r="AC71" s="79">
        <v>12519.34317</v>
      </c>
      <c r="AD71" s="16" t="b">
        <f t="shared" si="8"/>
        <v>1</v>
      </c>
      <c r="AE71" s="16" t="b">
        <f t="shared" si="8"/>
        <v>1</v>
      </c>
      <c r="AF71" s="16" t="b">
        <f t="shared" si="8"/>
        <v>1</v>
      </c>
      <c r="AG71" s="16" t="b">
        <f t="shared" si="8"/>
        <v>1</v>
      </c>
    </row>
    <row r="72" spans="1:33" s="16" customFormat="1" ht="31.5" customHeight="1">
      <c r="A72" s="31" t="s">
        <v>58</v>
      </c>
      <c r="B72" s="23" t="s">
        <v>42</v>
      </c>
      <c r="C72" s="23" t="s">
        <v>357</v>
      </c>
      <c r="D72" s="23" t="s">
        <v>59</v>
      </c>
      <c r="E72" s="49">
        <v>12519.3</v>
      </c>
      <c r="F72" s="49">
        <v>12519.3</v>
      </c>
      <c r="G72" s="49">
        <v>12519.3</v>
      </c>
      <c r="H72" s="25">
        <v>12519.3</v>
      </c>
      <c r="I72" s="25">
        <v>12519.3</v>
      </c>
      <c r="J72" s="25">
        <v>12519.3</v>
      </c>
      <c r="K72" s="49">
        <f t="shared" si="6"/>
        <v>0</v>
      </c>
      <c r="L72" s="49">
        <f t="shared" si="6"/>
        <v>0</v>
      </c>
      <c r="M72" s="49">
        <f t="shared" si="6"/>
        <v>0</v>
      </c>
      <c r="O72" s="32">
        <v>12519.34317</v>
      </c>
      <c r="P72" s="32">
        <v>12519.34317</v>
      </c>
      <c r="Q72" s="32">
        <v>12519.34317</v>
      </c>
      <c r="R72" s="29">
        <f t="shared" si="7"/>
        <v>4.3170000000827713E-2</v>
      </c>
      <c r="S72" s="29">
        <f t="shared" si="7"/>
        <v>4.3170000000827713E-2</v>
      </c>
      <c r="T72" s="29">
        <f t="shared" si="7"/>
        <v>4.3170000000827713E-2</v>
      </c>
      <c r="W72" s="82" t="s">
        <v>58</v>
      </c>
      <c r="X72" s="78" t="s">
        <v>42</v>
      </c>
      <c r="Y72" s="78" t="s">
        <v>357</v>
      </c>
      <c r="Z72" s="78" t="s">
        <v>59</v>
      </c>
      <c r="AA72" s="79">
        <v>12519.34317</v>
      </c>
      <c r="AB72" s="79">
        <v>12519.34317</v>
      </c>
      <c r="AC72" s="79">
        <v>12519.34317</v>
      </c>
      <c r="AD72" s="16" t="b">
        <f t="shared" si="8"/>
        <v>1</v>
      </c>
      <c r="AE72" s="16" t="b">
        <f t="shared" si="8"/>
        <v>1</v>
      </c>
      <c r="AF72" s="16" t="b">
        <f t="shared" si="8"/>
        <v>1</v>
      </c>
      <c r="AG72" s="16" t="b">
        <f t="shared" si="8"/>
        <v>1</v>
      </c>
    </row>
    <row r="73" spans="1:33" s="16" customFormat="1" ht="15.75" customHeight="1">
      <c r="A73" s="22" t="s">
        <v>69</v>
      </c>
      <c r="B73" s="23" t="s">
        <v>42</v>
      </c>
      <c r="C73" s="23" t="s">
        <v>70</v>
      </c>
      <c r="D73" s="24" t="s">
        <v>9</v>
      </c>
      <c r="E73" s="49">
        <f>E74+E77</f>
        <v>63329.8</v>
      </c>
      <c r="F73" s="49">
        <f>F74+F77</f>
        <v>70300.100000000006</v>
      </c>
      <c r="G73" s="49">
        <f t="shared" ref="G73" si="49">G74+G77</f>
        <v>70300.100000000006</v>
      </c>
      <c r="H73" s="25">
        <f>H74+H77</f>
        <v>63329.8</v>
      </c>
      <c r="I73" s="25">
        <f>I74+I77</f>
        <v>70300.100000000006</v>
      </c>
      <c r="J73" s="25">
        <f t="shared" ref="J73" si="50">J74+J77</f>
        <v>70300.100000000006</v>
      </c>
      <c r="K73" s="49">
        <f t="shared" si="6"/>
        <v>0</v>
      </c>
      <c r="L73" s="49">
        <f t="shared" si="6"/>
        <v>0</v>
      </c>
      <c r="M73" s="49">
        <f t="shared" si="6"/>
        <v>0</v>
      </c>
      <c r="O73" s="32">
        <v>63329.757810000003</v>
      </c>
      <c r="P73" s="32">
        <v>70300.054810000001</v>
      </c>
      <c r="Q73" s="32">
        <v>70300.054810000001</v>
      </c>
      <c r="R73" s="29">
        <f t="shared" si="7"/>
        <v>-4.2190000000118744E-2</v>
      </c>
      <c r="S73" s="29">
        <f t="shared" si="7"/>
        <v>-4.5190000004367903E-2</v>
      </c>
      <c r="T73" s="29">
        <f t="shared" si="7"/>
        <v>-4.5190000004367903E-2</v>
      </c>
      <c r="W73" s="81" t="s">
        <v>69</v>
      </c>
      <c r="X73" s="75" t="s">
        <v>42</v>
      </c>
      <c r="Y73" s="75" t="s">
        <v>70</v>
      </c>
      <c r="Z73" s="76" t="s">
        <v>9</v>
      </c>
      <c r="AA73" s="77">
        <v>63329.757810000003</v>
      </c>
      <c r="AB73" s="77">
        <v>70300.054810000001</v>
      </c>
      <c r="AC73" s="77">
        <v>70300.054810000001</v>
      </c>
      <c r="AD73" s="16" t="b">
        <f t="shared" si="8"/>
        <v>1</v>
      </c>
      <c r="AE73" s="16" t="b">
        <f t="shared" si="8"/>
        <v>1</v>
      </c>
      <c r="AF73" s="16" t="b">
        <f t="shared" si="8"/>
        <v>1</v>
      </c>
      <c r="AG73" s="16" t="b">
        <f t="shared" si="8"/>
        <v>1</v>
      </c>
    </row>
    <row r="74" spans="1:33" s="16" customFormat="1" ht="47.25" customHeight="1">
      <c r="A74" s="22" t="s">
        <v>55</v>
      </c>
      <c r="B74" s="23" t="s">
        <v>42</v>
      </c>
      <c r="C74" s="23" t="s">
        <v>71</v>
      </c>
      <c r="D74" s="24" t="s">
        <v>9</v>
      </c>
      <c r="E74" s="49">
        <f>E75</f>
        <v>44585.8</v>
      </c>
      <c r="F74" s="49">
        <f t="shared" ref="F74:J75" si="51">F75</f>
        <v>44486.1</v>
      </c>
      <c r="G74" s="49">
        <f t="shared" si="51"/>
        <v>44486.1</v>
      </c>
      <c r="H74" s="25">
        <f>H75</f>
        <v>44585.8</v>
      </c>
      <c r="I74" s="25">
        <f t="shared" si="51"/>
        <v>44486.1</v>
      </c>
      <c r="J74" s="25">
        <f t="shared" si="51"/>
        <v>44486.1</v>
      </c>
      <c r="K74" s="49">
        <f t="shared" si="6"/>
        <v>0</v>
      </c>
      <c r="L74" s="49">
        <f t="shared" si="6"/>
        <v>0</v>
      </c>
      <c r="M74" s="49">
        <f t="shared" si="6"/>
        <v>0</v>
      </c>
      <c r="O74" s="32">
        <v>44585.772929999999</v>
      </c>
      <c r="P74" s="32">
        <v>44486.053930000002</v>
      </c>
      <c r="Q74" s="32">
        <v>44486.053930000002</v>
      </c>
      <c r="R74" s="29">
        <f t="shared" si="7"/>
        <v>-2.7070000003732275E-2</v>
      </c>
      <c r="S74" s="29">
        <f t="shared" si="7"/>
        <v>-4.6069999996689148E-2</v>
      </c>
      <c r="T74" s="29">
        <f t="shared" si="7"/>
        <v>-4.6069999996689148E-2</v>
      </c>
      <c r="W74" s="81" t="s">
        <v>55</v>
      </c>
      <c r="X74" s="75" t="s">
        <v>42</v>
      </c>
      <c r="Y74" s="75" t="s">
        <v>71</v>
      </c>
      <c r="Z74" s="76" t="s">
        <v>9</v>
      </c>
      <c r="AA74" s="77">
        <v>44585.772929999999</v>
      </c>
      <c r="AB74" s="77">
        <v>44486.053930000002</v>
      </c>
      <c r="AC74" s="77">
        <v>44486.053930000002</v>
      </c>
      <c r="AD74" s="16" t="b">
        <f t="shared" si="8"/>
        <v>1</v>
      </c>
      <c r="AE74" s="16" t="b">
        <f t="shared" si="8"/>
        <v>1</v>
      </c>
      <c r="AF74" s="16" t="b">
        <f t="shared" si="8"/>
        <v>1</v>
      </c>
      <c r="AG74" s="16" t="b">
        <f t="shared" si="8"/>
        <v>1</v>
      </c>
    </row>
    <row r="75" spans="1:33" s="16" customFormat="1" ht="31.5" customHeight="1">
      <c r="A75" s="31" t="s">
        <v>57</v>
      </c>
      <c r="B75" s="23" t="s">
        <v>42</v>
      </c>
      <c r="C75" s="23" t="s">
        <v>358</v>
      </c>
      <c r="D75" s="24" t="s">
        <v>9</v>
      </c>
      <c r="E75" s="49">
        <f>E76</f>
        <v>44585.8</v>
      </c>
      <c r="F75" s="49">
        <f t="shared" si="51"/>
        <v>44486.1</v>
      </c>
      <c r="G75" s="49">
        <f t="shared" si="51"/>
        <v>44486.1</v>
      </c>
      <c r="H75" s="25">
        <f>H76</f>
        <v>44585.8</v>
      </c>
      <c r="I75" s="25">
        <f t="shared" si="51"/>
        <v>44486.1</v>
      </c>
      <c r="J75" s="25">
        <f t="shared" si="51"/>
        <v>44486.1</v>
      </c>
      <c r="K75" s="49">
        <f t="shared" si="6"/>
        <v>0</v>
      </c>
      <c r="L75" s="49">
        <f t="shared" si="6"/>
        <v>0</v>
      </c>
      <c r="M75" s="49">
        <f t="shared" si="6"/>
        <v>0</v>
      </c>
      <c r="O75" s="32">
        <v>44585.772929999999</v>
      </c>
      <c r="P75" s="32">
        <v>44486.053930000002</v>
      </c>
      <c r="Q75" s="32">
        <v>44486.053930000002</v>
      </c>
      <c r="R75" s="29">
        <f t="shared" ref="R75:T140" si="52">O75-H75</f>
        <v>-2.7070000003732275E-2</v>
      </c>
      <c r="S75" s="29">
        <f t="shared" si="52"/>
        <v>-4.6069999996689148E-2</v>
      </c>
      <c r="T75" s="29">
        <f t="shared" si="52"/>
        <v>-4.6069999996689148E-2</v>
      </c>
      <c r="W75" s="82" t="s">
        <v>57</v>
      </c>
      <c r="X75" s="78" t="s">
        <v>42</v>
      </c>
      <c r="Y75" s="78" t="s">
        <v>358</v>
      </c>
      <c r="Z75" s="72" t="s">
        <v>9</v>
      </c>
      <c r="AA75" s="79">
        <v>44585.772929999999</v>
      </c>
      <c r="AB75" s="79">
        <v>44486.053930000002</v>
      </c>
      <c r="AC75" s="79">
        <v>44486.053930000002</v>
      </c>
      <c r="AD75" s="16" t="b">
        <f t="shared" ref="AD75:AG140" si="53">W75=A75</f>
        <v>1</v>
      </c>
      <c r="AE75" s="16" t="b">
        <f t="shared" si="53"/>
        <v>1</v>
      </c>
      <c r="AF75" s="16" t="b">
        <f t="shared" si="53"/>
        <v>1</v>
      </c>
      <c r="AG75" s="16" t="b">
        <f t="shared" si="53"/>
        <v>1</v>
      </c>
    </row>
    <row r="76" spans="1:33" s="16" customFormat="1" ht="31.5" customHeight="1">
      <c r="A76" s="31" t="s">
        <v>58</v>
      </c>
      <c r="B76" s="23" t="s">
        <v>42</v>
      </c>
      <c r="C76" s="23" t="s">
        <v>358</v>
      </c>
      <c r="D76" s="23" t="s">
        <v>59</v>
      </c>
      <c r="E76" s="49">
        <v>44585.8</v>
      </c>
      <c r="F76" s="49">
        <v>44486.1</v>
      </c>
      <c r="G76" s="49">
        <v>44486.1</v>
      </c>
      <c r="H76" s="25">
        <v>44585.8</v>
      </c>
      <c r="I76" s="25">
        <v>44486.1</v>
      </c>
      <c r="J76" s="25">
        <v>44486.1</v>
      </c>
      <c r="K76" s="49">
        <f t="shared" si="6"/>
        <v>0</v>
      </c>
      <c r="L76" s="49">
        <f t="shared" si="6"/>
        <v>0</v>
      </c>
      <c r="M76" s="49">
        <f t="shared" si="6"/>
        <v>0</v>
      </c>
      <c r="O76" s="32">
        <v>44585.772929999999</v>
      </c>
      <c r="P76" s="32">
        <v>44486.053930000002</v>
      </c>
      <c r="Q76" s="32">
        <v>44486.053930000002</v>
      </c>
      <c r="R76" s="29">
        <f t="shared" si="52"/>
        <v>-2.7070000003732275E-2</v>
      </c>
      <c r="S76" s="29">
        <f t="shared" si="52"/>
        <v>-4.6069999996689148E-2</v>
      </c>
      <c r="T76" s="29">
        <f t="shared" si="52"/>
        <v>-4.6069999996689148E-2</v>
      </c>
      <c r="W76" s="82" t="s">
        <v>58</v>
      </c>
      <c r="X76" s="78" t="s">
        <v>42</v>
      </c>
      <c r="Y76" s="78" t="s">
        <v>358</v>
      </c>
      <c r="Z76" s="78" t="s">
        <v>59</v>
      </c>
      <c r="AA76" s="79">
        <v>44585.772929999999</v>
      </c>
      <c r="AB76" s="79">
        <v>44486.053930000002</v>
      </c>
      <c r="AC76" s="79">
        <v>44486.053930000002</v>
      </c>
      <c r="AD76" s="16" t="b">
        <f t="shared" si="53"/>
        <v>1</v>
      </c>
      <c r="AE76" s="16" t="b">
        <f t="shared" si="53"/>
        <v>1</v>
      </c>
      <c r="AF76" s="16" t="b">
        <f t="shared" si="53"/>
        <v>1</v>
      </c>
      <c r="AG76" s="16" t="b">
        <f t="shared" si="53"/>
        <v>1</v>
      </c>
    </row>
    <row r="77" spans="1:33" s="16" customFormat="1" ht="47.25" customHeight="1">
      <c r="A77" s="22" t="s">
        <v>60</v>
      </c>
      <c r="B77" s="23" t="s">
        <v>42</v>
      </c>
      <c r="C77" s="23" t="s">
        <v>72</v>
      </c>
      <c r="D77" s="24" t="s">
        <v>9</v>
      </c>
      <c r="E77" s="49">
        <f>E78</f>
        <v>18744</v>
      </c>
      <c r="F77" s="49">
        <f t="shared" ref="F77:J78" si="54">F78</f>
        <v>25814</v>
      </c>
      <c r="G77" s="49">
        <f t="shared" si="54"/>
        <v>25814</v>
      </c>
      <c r="H77" s="25">
        <f>H78</f>
        <v>18744</v>
      </c>
      <c r="I77" s="25">
        <f t="shared" si="54"/>
        <v>25814</v>
      </c>
      <c r="J77" s="25">
        <f t="shared" si="54"/>
        <v>25814</v>
      </c>
      <c r="K77" s="49">
        <f t="shared" si="6"/>
        <v>0</v>
      </c>
      <c r="L77" s="49">
        <f t="shared" si="6"/>
        <v>0</v>
      </c>
      <c r="M77" s="49">
        <f t="shared" si="6"/>
        <v>0</v>
      </c>
      <c r="O77" s="32">
        <v>18743.98488</v>
      </c>
      <c r="P77" s="32">
        <v>25814.00088</v>
      </c>
      <c r="Q77" s="32">
        <v>25814.00088</v>
      </c>
      <c r="R77" s="29">
        <f t="shared" si="52"/>
        <v>-1.5120000000024447E-2</v>
      </c>
      <c r="S77" s="29">
        <f t="shared" si="52"/>
        <v>8.7999999959720299E-4</v>
      </c>
      <c r="T77" s="29">
        <f t="shared" si="52"/>
        <v>8.7999999959720299E-4</v>
      </c>
      <c r="W77" s="81" t="s">
        <v>60</v>
      </c>
      <c r="X77" s="75" t="s">
        <v>42</v>
      </c>
      <c r="Y77" s="75" t="s">
        <v>72</v>
      </c>
      <c r="Z77" s="76" t="s">
        <v>9</v>
      </c>
      <c r="AA77" s="77">
        <v>18743.98488</v>
      </c>
      <c r="AB77" s="77">
        <v>25814.00088</v>
      </c>
      <c r="AC77" s="77">
        <v>25814.00088</v>
      </c>
      <c r="AD77" s="16" t="b">
        <f t="shared" si="53"/>
        <v>1</v>
      </c>
      <c r="AE77" s="16" t="b">
        <f t="shared" si="53"/>
        <v>1</v>
      </c>
      <c r="AF77" s="16" t="b">
        <f t="shared" si="53"/>
        <v>1</v>
      </c>
      <c r="AG77" s="16" t="b">
        <f t="shared" si="53"/>
        <v>1</v>
      </c>
    </row>
    <row r="78" spans="1:33" s="16" customFormat="1" ht="31.5" customHeight="1">
      <c r="A78" s="31" t="s">
        <v>61</v>
      </c>
      <c r="B78" s="23" t="s">
        <v>42</v>
      </c>
      <c r="C78" s="23" t="s">
        <v>359</v>
      </c>
      <c r="D78" s="24" t="s">
        <v>9</v>
      </c>
      <c r="E78" s="49">
        <f>E79</f>
        <v>18744</v>
      </c>
      <c r="F78" s="49">
        <f t="shared" si="54"/>
        <v>25814</v>
      </c>
      <c r="G78" s="49">
        <f t="shared" si="54"/>
        <v>25814</v>
      </c>
      <c r="H78" s="25">
        <f>H79</f>
        <v>18744</v>
      </c>
      <c r="I78" s="25">
        <f t="shared" si="54"/>
        <v>25814</v>
      </c>
      <c r="J78" s="25">
        <f t="shared" si="54"/>
        <v>25814</v>
      </c>
      <c r="K78" s="49">
        <f t="shared" si="6"/>
        <v>0</v>
      </c>
      <c r="L78" s="49">
        <f t="shared" si="6"/>
        <v>0</v>
      </c>
      <c r="M78" s="49">
        <f t="shared" si="6"/>
        <v>0</v>
      </c>
      <c r="O78" s="32">
        <v>18743.98488</v>
      </c>
      <c r="P78" s="32">
        <v>25814.00088</v>
      </c>
      <c r="Q78" s="32">
        <v>25814.00088</v>
      </c>
      <c r="R78" s="29">
        <f t="shared" si="52"/>
        <v>-1.5120000000024447E-2</v>
      </c>
      <c r="S78" s="29">
        <f t="shared" si="52"/>
        <v>8.7999999959720299E-4</v>
      </c>
      <c r="T78" s="29">
        <f t="shared" si="52"/>
        <v>8.7999999959720299E-4</v>
      </c>
      <c r="W78" s="82" t="s">
        <v>61</v>
      </c>
      <c r="X78" s="78" t="s">
        <v>42</v>
      </c>
      <c r="Y78" s="78" t="s">
        <v>359</v>
      </c>
      <c r="Z78" s="72" t="s">
        <v>9</v>
      </c>
      <c r="AA78" s="79">
        <v>18743.98488</v>
      </c>
      <c r="AB78" s="79">
        <v>25814.00088</v>
      </c>
      <c r="AC78" s="79">
        <v>25814.00088</v>
      </c>
      <c r="AD78" s="16" t="b">
        <f t="shared" si="53"/>
        <v>1</v>
      </c>
      <c r="AE78" s="16" t="b">
        <f t="shared" si="53"/>
        <v>1</v>
      </c>
      <c r="AF78" s="16" t="b">
        <f t="shared" si="53"/>
        <v>1</v>
      </c>
      <c r="AG78" s="16" t="b">
        <f t="shared" si="53"/>
        <v>1</v>
      </c>
    </row>
    <row r="79" spans="1:33" s="16" customFormat="1" ht="31.5" customHeight="1">
      <c r="A79" s="31" t="s">
        <v>58</v>
      </c>
      <c r="B79" s="23" t="s">
        <v>42</v>
      </c>
      <c r="C79" s="23" t="s">
        <v>359</v>
      </c>
      <c r="D79" s="23" t="s">
        <v>59</v>
      </c>
      <c r="E79" s="49">
        <v>18744</v>
      </c>
      <c r="F79" s="49">
        <v>25814</v>
      </c>
      <c r="G79" s="49">
        <v>25814</v>
      </c>
      <c r="H79" s="25">
        <v>18744</v>
      </c>
      <c r="I79" s="25">
        <v>25814</v>
      </c>
      <c r="J79" s="25">
        <v>25814</v>
      </c>
      <c r="K79" s="49">
        <f t="shared" si="6"/>
        <v>0</v>
      </c>
      <c r="L79" s="49">
        <f t="shared" si="6"/>
        <v>0</v>
      </c>
      <c r="M79" s="49">
        <f t="shared" si="6"/>
        <v>0</v>
      </c>
      <c r="O79" s="32">
        <v>18743.98488</v>
      </c>
      <c r="P79" s="32">
        <v>25814.00088</v>
      </c>
      <c r="Q79" s="32">
        <v>25814.00088</v>
      </c>
      <c r="R79" s="29">
        <f t="shared" si="52"/>
        <v>-1.5120000000024447E-2</v>
      </c>
      <c r="S79" s="29">
        <f t="shared" si="52"/>
        <v>8.7999999959720299E-4</v>
      </c>
      <c r="T79" s="29">
        <f t="shared" si="52"/>
        <v>8.7999999959720299E-4</v>
      </c>
      <c r="W79" s="82" t="s">
        <v>58</v>
      </c>
      <c r="X79" s="78" t="s">
        <v>42</v>
      </c>
      <c r="Y79" s="78" t="s">
        <v>359</v>
      </c>
      <c r="Z79" s="78" t="s">
        <v>59</v>
      </c>
      <c r="AA79" s="79">
        <v>18743.98488</v>
      </c>
      <c r="AB79" s="79">
        <v>25814.00088</v>
      </c>
      <c r="AC79" s="79">
        <v>25814.00088</v>
      </c>
      <c r="AD79" s="16" t="b">
        <f t="shared" si="53"/>
        <v>1</v>
      </c>
      <c r="AE79" s="16" t="b">
        <f t="shared" si="53"/>
        <v>1</v>
      </c>
      <c r="AF79" s="16" t="b">
        <f t="shared" si="53"/>
        <v>1</v>
      </c>
      <c r="AG79" s="16" t="b">
        <f t="shared" si="53"/>
        <v>1</v>
      </c>
    </row>
    <row r="80" spans="1:33" s="16" customFormat="1" ht="31.5" customHeight="1">
      <c r="A80" s="22" t="s">
        <v>73</v>
      </c>
      <c r="B80" s="23" t="s">
        <v>42</v>
      </c>
      <c r="C80" s="23" t="s">
        <v>12</v>
      </c>
      <c r="D80" s="24" t="s">
        <v>9</v>
      </c>
      <c r="E80" s="49">
        <f>E81</f>
        <v>492.6</v>
      </c>
      <c r="F80" s="49">
        <f t="shared" ref="F80:J83" si="55">F81</f>
        <v>492.6</v>
      </c>
      <c r="G80" s="49">
        <f t="shared" si="55"/>
        <v>492.6</v>
      </c>
      <c r="H80" s="25">
        <f>H81</f>
        <v>492.6</v>
      </c>
      <c r="I80" s="25">
        <f t="shared" si="55"/>
        <v>492.6</v>
      </c>
      <c r="J80" s="25">
        <f t="shared" si="55"/>
        <v>492.6</v>
      </c>
      <c r="K80" s="49">
        <f t="shared" si="6"/>
        <v>0</v>
      </c>
      <c r="L80" s="49">
        <f t="shared" si="6"/>
        <v>0</v>
      </c>
      <c r="M80" s="49">
        <f t="shared" si="6"/>
        <v>0</v>
      </c>
      <c r="O80" s="32">
        <v>492.6</v>
      </c>
      <c r="P80" s="32">
        <v>492.6</v>
      </c>
      <c r="Q80" s="32">
        <v>492.6</v>
      </c>
      <c r="R80" s="29">
        <f t="shared" si="52"/>
        <v>0</v>
      </c>
      <c r="S80" s="29">
        <f t="shared" si="52"/>
        <v>0</v>
      </c>
      <c r="T80" s="29">
        <f t="shared" si="52"/>
        <v>0</v>
      </c>
      <c r="W80" s="81" t="s">
        <v>73</v>
      </c>
      <c r="X80" s="75" t="s">
        <v>42</v>
      </c>
      <c r="Y80" s="75" t="s">
        <v>12</v>
      </c>
      <c r="Z80" s="76" t="s">
        <v>9</v>
      </c>
      <c r="AA80" s="77">
        <v>492.6</v>
      </c>
      <c r="AB80" s="77">
        <v>492.6</v>
      </c>
      <c r="AC80" s="77">
        <v>492.6</v>
      </c>
      <c r="AD80" s="16" t="b">
        <f t="shared" si="53"/>
        <v>1</v>
      </c>
      <c r="AE80" s="16" t="b">
        <f t="shared" si="53"/>
        <v>1</v>
      </c>
      <c r="AF80" s="16" t="b">
        <f t="shared" si="53"/>
        <v>1</v>
      </c>
      <c r="AG80" s="16" t="b">
        <f t="shared" si="53"/>
        <v>1</v>
      </c>
    </row>
    <row r="81" spans="1:33" s="16" customFormat="1" ht="31.5" customHeight="1">
      <c r="A81" s="22" t="s">
        <v>74</v>
      </c>
      <c r="B81" s="23" t="s">
        <v>42</v>
      </c>
      <c r="C81" s="23" t="s">
        <v>75</v>
      </c>
      <c r="D81" s="24" t="s">
        <v>9</v>
      </c>
      <c r="E81" s="49">
        <f>E82</f>
        <v>492.6</v>
      </c>
      <c r="F81" s="49">
        <f t="shared" si="55"/>
        <v>492.6</v>
      </c>
      <c r="G81" s="49">
        <f t="shared" si="55"/>
        <v>492.6</v>
      </c>
      <c r="H81" s="25">
        <f>H82</f>
        <v>492.6</v>
      </c>
      <c r="I81" s="25">
        <f t="shared" si="55"/>
        <v>492.6</v>
      </c>
      <c r="J81" s="25">
        <f t="shared" si="55"/>
        <v>492.6</v>
      </c>
      <c r="K81" s="49">
        <f t="shared" si="6"/>
        <v>0</v>
      </c>
      <c r="L81" s="49">
        <f t="shared" si="6"/>
        <v>0</v>
      </c>
      <c r="M81" s="49">
        <f t="shared" si="6"/>
        <v>0</v>
      </c>
      <c r="O81" s="32">
        <v>492.6</v>
      </c>
      <c r="P81" s="32">
        <v>492.6</v>
      </c>
      <c r="Q81" s="32">
        <v>492.6</v>
      </c>
      <c r="R81" s="29">
        <f t="shared" si="52"/>
        <v>0</v>
      </c>
      <c r="S81" s="29">
        <f t="shared" si="52"/>
        <v>0</v>
      </c>
      <c r="T81" s="29">
        <f t="shared" si="52"/>
        <v>0</v>
      </c>
      <c r="W81" s="81" t="s">
        <v>74</v>
      </c>
      <c r="X81" s="75" t="s">
        <v>42</v>
      </c>
      <c r="Y81" s="75" t="s">
        <v>75</v>
      </c>
      <c r="Z81" s="76" t="s">
        <v>9</v>
      </c>
      <c r="AA81" s="77">
        <v>492.6</v>
      </c>
      <c r="AB81" s="77">
        <v>492.6</v>
      </c>
      <c r="AC81" s="77">
        <v>492.6</v>
      </c>
      <c r="AD81" s="16" t="b">
        <f t="shared" si="53"/>
        <v>1</v>
      </c>
      <c r="AE81" s="16" t="b">
        <f t="shared" si="53"/>
        <v>1</v>
      </c>
      <c r="AF81" s="16" t="b">
        <f t="shared" si="53"/>
        <v>1</v>
      </c>
      <c r="AG81" s="16" t="b">
        <f t="shared" si="53"/>
        <v>1</v>
      </c>
    </row>
    <row r="82" spans="1:33" s="16" customFormat="1" ht="47.25" customHeight="1">
      <c r="A82" s="22" t="s">
        <v>76</v>
      </c>
      <c r="B82" s="23" t="s">
        <v>42</v>
      </c>
      <c r="C82" s="23" t="s">
        <v>77</v>
      </c>
      <c r="D82" s="24" t="s">
        <v>9</v>
      </c>
      <c r="E82" s="49">
        <f>E83</f>
        <v>492.6</v>
      </c>
      <c r="F82" s="49">
        <f t="shared" si="55"/>
        <v>492.6</v>
      </c>
      <c r="G82" s="49">
        <f t="shared" si="55"/>
        <v>492.6</v>
      </c>
      <c r="H82" s="25">
        <f>H83</f>
        <v>492.6</v>
      </c>
      <c r="I82" s="25">
        <f t="shared" si="55"/>
        <v>492.6</v>
      </c>
      <c r="J82" s="25">
        <f t="shared" si="55"/>
        <v>492.6</v>
      </c>
      <c r="K82" s="49">
        <f t="shared" ref="K82:M149" si="56">H82-E82</f>
        <v>0</v>
      </c>
      <c r="L82" s="49">
        <f t="shared" si="56"/>
        <v>0</v>
      </c>
      <c r="M82" s="49">
        <f t="shared" si="56"/>
        <v>0</v>
      </c>
      <c r="O82" s="32">
        <v>492.6</v>
      </c>
      <c r="P82" s="32">
        <v>492.6</v>
      </c>
      <c r="Q82" s="32">
        <v>492.6</v>
      </c>
      <c r="R82" s="29">
        <f t="shared" si="52"/>
        <v>0</v>
      </c>
      <c r="S82" s="29">
        <f t="shared" si="52"/>
        <v>0</v>
      </c>
      <c r="T82" s="29">
        <f t="shared" si="52"/>
        <v>0</v>
      </c>
      <c r="W82" s="81" t="s">
        <v>76</v>
      </c>
      <c r="X82" s="75" t="s">
        <v>42</v>
      </c>
      <c r="Y82" s="75" t="s">
        <v>77</v>
      </c>
      <c r="Z82" s="76" t="s">
        <v>9</v>
      </c>
      <c r="AA82" s="77">
        <v>492.6</v>
      </c>
      <c r="AB82" s="77">
        <v>492.6</v>
      </c>
      <c r="AC82" s="77">
        <v>492.6</v>
      </c>
      <c r="AD82" s="16" t="b">
        <f t="shared" si="53"/>
        <v>1</v>
      </c>
      <c r="AE82" s="16" t="b">
        <f t="shared" si="53"/>
        <v>1</v>
      </c>
      <c r="AF82" s="16" t="b">
        <f t="shared" si="53"/>
        <v>1</v>
      </c>
      <c r="AG82" s="16" t="b">
        <f t="shared" si="53"/>
        <v>1</v>
      </c>
    </row>
    <row r="83" spans="1:33" s="16" customFormat="1" ht="78.75" customHeight="1">
      <c r="A83" s="31" t="s">
        <v>453</v>
      </c>
      <c r="B83" s="23" t="s">
        <v>42</v>
      </c>
      <c r="C83" s="23" t="s">
        <v>78</v>
      </c>
      <c r="D83" s="24" t="s">
        <v>9</v>
      </c>
      <c r="E83" s="49">
        <f>E84</f>
        <v>492.6</v>
      </c>
      <c r="F83" s="49">
        <f t="shared" si="55"/>
        <v>492.6</v>
      </c>
      <c r="G83" s="49">
        <f t="shared" si="55"/>
        <v>492.6</v>
      </c>
      <c r="H83" s="25">
        <f>H84</f>
        <v>492.6</v>
      </c>
      <c r="I83" s="25">
        <f t="shared" si="55"/>
        <v>492.6</v>
      </c>
      <c r="J83" s="25">
        <f t="shared" si="55"/>
        <v>492.6</v>
      </c>
      <c r="K83" s="49">
        <f t="shared" si="56"/>
        <v>0</v>
      </c>
      <c r="L83" s="49">
        <f t="shared" si="56"/>
        <v>0</v>
      </c>
      <c r="M83" s="49">
        <f t="shared" si="56"/>
        <v>0</v>
      </c>
      <c r="N83" s="16" t="s">
        <v>344</v>
      </c>
      <c r="O83" s="32">
        <v>492.6</v>
      </c>
      <c r="P83" s="32">
        <v>492.6</v>
      </c>
      <c r="Q83" s="32">
        <v>492.6</v>
      </c>
      <c r="R83" s="29">
        <f t="shared" si="52"/>
        <v>0</v>
      </c>
      <c r="S83" s="29">
        <f t="shared" si="52"/>
        <v>0</v>
      </c>
      <c r="T83" s="29">
        <f t="shared" si="52"/>
        <v>0</v>
      </c>
      <c r="W83" s="82" t="s">
        <v>453</v>
      </c>
      <c r="X83" s="78" t="s">
        <v>42</v>
      </c>
      <c r="Y83" s="78" t="s">
        <v>78</v>
      </c>
      <c r="Z83" s="72" t="s">
        <v>9</v>
      </c>
      <c r="AA83" s="79">
        <v>492.6</v>
      </c>
      <c r="AB83" s="79">
        <v>492.6</v>
      </c>
      <c r="AC83" s="79">
        <v>492.6</v>
      </c>
      <c r="AD83" s="16" t="b">
        <f t="shared" si="53"/>
        <v>1</v>
      </c>
      <c r="AE83" s="16" t="b">
        <f t="shared" si="53"/>
        <v>1</v>
      </c>
      <c r="AF83" s="16" t="b">
        <f t="shared" si="53"/>
        <v>1</v>
      </c>
      <c r="AG83" s="16" t="b">
        <f t="shared" si="53"/>
        <v>1</v>
      </c>
    </row>
    <row r="84" spans="1:33" s="16" customFormat="1" ht="31.5" customHeight="1">
      <c r="A84" s="31" t="s">
        <v>58</v>
      </c>
      <c r="B84" s="23" t="s">
        <v>42</v>
      </c>
      <c r="C84" s="23" t="s">
        <v>78</v>
      </c>
      <c r="D84" s="23" t="s">
        <v>59</v>
      </c>
      <c r="E84" s="49">
        <v>492.6</v>
      </c>
      <c r="F84" s="49">
        <v>492.6</v>
      </c>
      <c r="G84" s="49">
        <v>492.6</v>
      </c>
      <c r="H84" s="83">
        <v>492.6</v>
      </c>
      <c r="I84" s="83">
        <v>492.6</v>
      </c>
      <c r="J84" s="83">
        <v>492.6</v>
      </c>
      <c r="K84" s="49">
        <f t="shared" si="56"/>
        <v>0</v>
      </c>
      <c r="L84" s="49">
        <f t="shared" si="56"/>
        <v>0</v>
      </c>
      <c r="M84" s="49">
        <f t="shared" si="56"/>
        <v>0</v>
      </c>
      <c r="N84" s="16" t="s">
        <v>344</v>
      </c>
      <c r="O84" s="32">
        <v>492.6</v>
      </c>
      <c r="P84" s="32">
        <v>492.6</v>
      </c>
      <c r="Q84" s="32">
        <v>492.6</v>
      </c>
      <c r="R84" s="29">
        <f t="shared" si="52"/>
        <v>0</v>
      </c>
      <c r="S84" s="29">
        <f t="shared" si="52"/>
        <v>0</v>
      </c>
      <c r="T84" s="29">
        <f t="shared" si="52"/>
        <v>0</v>
      </c>
      <c r="W84" s="82" t="s">
        <v>58</v>
      </c>
      <c r="X84" s="78" t="s">
        <v>42</v>
      </c>
      <c r="Y84" s="78" t="s">
        <v>78</v>
      </c>
      <c r="Z84" s="78" t="s">
        <v>59</v>
      </c>
      <c r="AA84" s="79">
        <v>492.6</v>
      </c>
      <c r="AB84" s="79">
        <v>492.6</v>
      </c>
      <c r="AC84" s="79">
        <v>492.6</v>
      </c>
      <c r="AD84" s="16" t="b">
        <f t="shared" si="53"/>
        <v>1</v>
      </c>
      <c r="AE84" s="16" t="b">
        <f t="shared" si="53"/>
        <v>1</v>
      </c>
      <c r="AF84" s="16" t="b">
        <f t="shared" si="53"/>
        <v>1</v>
      </c>
      <c r="AG84" s="16" t="b">
        <f t="shared" si="53"/>
        <v>1</v>
      </c>
    </row>
    <row r="85" spans="1:33" s="16" customFormat="1" ht="31.5" customHeight="1">
      <c r="A85" s="22" t="s">
        <v>454</v>
      </c>
      <c r="B85" s="23" t="s">
        <v>42</v>
      </c>
      <c r="C85" s="23" t="s">
        <v>15</v>
      </c>
      <c r="D85" s="24" t="s">
        <v>9</v>
      </c>
      <c r="E85" s="49">
        <f>E86+E92</f>
        <v>14720.2</v>
      </c>
      <c r="F85" s="49">
        <f>F86+F92</f>
        <v>15008.5</v>
      </c>
      <c r="G85" s="49">
        <f t="shared" ref="G85" si="57">G86+G92</f>
        <v>15262.9</v>
      </c>
      <c r="H85" s="25">
        <f>H86+H92</f>
        <v>14643.900000000001</v>
      </c>
      <c r="I85" s="25">
        <f>I86+I92</f>
        <v>14932.2</v>
      </c>
      <c r="J85" s="25">
        <f t="shared" ref="J85" si="58">J86+J92</f>
        <v>15186.6</v>
      </c>
      <c r="K85" s="49">
        <f t="shared" si="56"/>
        <v>-76.299999999999272</v>
      </c>
      <c r="L85" s="49">
        <f t="shared" si="56"/>
        <v>-76.299999999999272</v>
      </c>
      <c r="M85" s="49">
        <f t="shared" si="56"/>
        <v>-76.299999999999272</v>
      </c>
      <c r="O85" s="32">
        <v>14643.90632</v>
      </c>
      <c r="P85" s="32">
        <v>14932.30277</v>
      </c>
      <c r="Q85" s="32">
        <v>15186.68345</v>
      </c>
      <c r="R85" s="29">
        <f t="shared" si="52"/>
        <v>6.3199999985954491E-3</v>
      </c>
      <c r="S85" s="29">
        <f t="shared" si="52"/>
        <v>0.10276999999950931</v>
      </c>
      <c r="T85" s="29">
        <f t="shared" si="52"/>
        <v>8.3450000000084401E-2</v>
      </c>
      <c r="W85" s="81" t="s">
        <v>454</v>
      </c>
      <c r="X85" s="75" t="s">
        <v>42</v>
      </c>
      <c r="Y85" s="75" t="s">
        <v>15</v>
      </c>
      <c r="Z85" s="76" t="s">
        <v>9</v>
      </c>
      <c r="AA85" s="77">
        <v>14643.90632</v>
      </c>
      <c r="AB85" s="77">
        <v>14932.30277</v>
      </c>
      <c r="AC85" s="77">
        <v>15186.68345</v>
      </c>
      <c r="AD85" s="16" t="b">
        <f t="shared" si="53"/>
        <v>1</v>
      </c>
      <c r="AE85" s="16" t="b">
        <f t="shared" si="53"/>
        <v>1</v>
      </c>
      <c r="AF85" s="16" t="b">
        <f t="shared" si="53"/>
        <v>1</v>
      </c>
      <c r="AG85" s="16" t="b">
        <f t="shared" si="53"/>
        <v>1</v>
      </c>
    </row>
    <row r="86" spans="1:33" s="16" customFormat="1" ht="31.5" customHeight="1">
      <c r="A86" s="22" t="s">
        <v>79</v>
      </c>
      <c r="B86" s="23" t="s">
        <v>42</v>
      </c>
      <c r="C86" s="23" t="s">
        <v>80</v>
      </c>
      <c r="D86" s="24" t="s">
        <v>9</v>
      </c>
      <c r="E86" s="49">
        <f>E87</f>
        <v>14545.2</v>
      </c>
      <c r="F86" s="49">
        <f t="shared" ref="F86:J87" si="59">F87</f>
        <v>14833.5</v>
      </c>
      <c r="G86" s="49">
        <f t="shared" si="59"/>
        <v>15087.9</v>
      </c>
      <c r="H86" s="25">
        <f>H87</f>
        <v>14545.2</v>
      </c>
      <c r="I86" s="25">
        <f t="shared" si="59"/>
        <v>14833.5</v>
      </c>
      <c r="J86" s="25">
        <f t="shared" si="59"/>
        <v>15087.9</v>
      </c>
      <c r="K86" s="49">
        <f t="shared" si="56"/>
        <v>0</v>
      </c>
      <c r="L86" s="49">
        <f t="shared" si="56"/>
        <v>0</v>
      </c>
      <c r="M86" s="49">
        <f t="shared" si="56"/>
        <v>0</v>
      </c>
      <c r="O86" s="32">
        <v>14545.17416</v>
      </c>
      <c r="P86" s="32">
        <v>14833.570610000001</v>
      </c>
      <c r="Q86" s="32">
        <v>15087.951290000001</v>
      </c>
      <c r="R86" s="29">
        <f t="shared" si="52"/>
        <v>-2.584000000024389E-2</v>
      </c>
      <c r="S86" s="29">
        <f t="shared" si="52"/>
        <v>7.061000000066997E-2</v>
      </c>
      <c r="T86" s="29">
        <f t="shared" si="52"/>
        <v>5.1290000001245062E-2</v>
      </c>
      <c r="W86" s="81" t="s">
        <v>79</v>
      </c>
      <c r="X86" s="75" t="s">
        <v>42</v>
      </c>
      <c r="Y86" s="75" t="s">
        <v>80</v>
      </c>
      <c r="Z86" s="76" t="s">
        <v>9</v>
      </c>
      <c r="AA86" s="77">
        <v>14545.17416</v>
      </c>
      <c r="AB86" s="77">
        <v>14833.570610000001</v>
      </c>
      <c r="AC86" s="77">
        <v>15087.951290000001</v>
      </c>
      <c r="AD86" s="16" t="b">
        <f t="shared" si="53"/>
        <v>1</v>
      </c>
      <c r="AE86" s="16" t="b">
        <f t="shared" si="53"/>
        <v>1</v>
      </c>
      <c r="AF86" s="16" t="b">
        <f t="shared" si="53"/>
        <v>1</v>
      </c>
      <c r="AG86" s="16" t="b">
        <f t="shared" si="53"/>
        <v>1</v>
      </c>
    </row>
    <row r="87" spans="1:33" s="16" customFormat="1" ht="31.5" customHeight="1">
      <c r="A87" s="22" t="s">
        <v>81</v>
      </c>
      <c r="B87" s="23" t="s">
        <v>42</v>
      </c>
      <c r="C87" s="23" t="s">
        <v>455</v>
      </c>
      <c r="D87" s="24" t="s">
        <v>9</v>
      </c>
      <c r="E87" s="49">
        <f>E88</f>
        <v>14545.2</v>
      </c>
      <c r="F87" s="49">
        <f t="shared" si="59"/>
        <v>14833.5</v>
      </c>
      <c r="G87" s="49">
        <f t="shared" si="59"/>
        <v>15087.9</v>
      </c>
      <c r="H87" s="25">
        <f>H88</f>
        <v>14545.2</v>
      </c>
      <c r="I87" s="25">
        <f t="shared" si="59"/>
        <v>14833.5</v>
      </c>
      <c r="J87" s="25">
        <f t="shared" si="59"/>
        <v>15087.9</v>
      </c>
      <c r="K87" s="49">
        <f t="shared" si="56"/>
        <v>0</v>
      </c>
      <c r="L87" s="49">
        <f t="shared" si="56"/>
        <v>0</v>
      </c>
      <c r="M87" s="49">
        <f t="shared" si="56"/>
        <v>0</v>
      </c>
      <c r="O87" s="32">
        <v>14545.17416</v>
      </c>
      <c r="P87" s="32">
        <v>14833.570610000001</v>
      </c>
      <c r="Q87" s="32">
        <v>15087.951290000001</v>
      </c>
      <c r="R87" s="29">
        <f t="shared" si="52"/>
        <v>-2.584000000024389E-2</v>
      </c>
      <c r="S87" s="29">
        <f t="shared" si="52"/>
        <v>7.061000000066997E-2</v>
      </c>
      <c r="T87" s="29">
        <f t="shared" si="52"/>
        <v>5.1290000001245062E-2</v>
      </c>
      <c r="W87" s="81" t="s">
        <v>81</v>
      </c>
      <c r="X87" s="75" t="s">
        <v>42</v>
      </c>
      <c r="Y87" s="75" t="s">
        <v>455</v>
      </c>
      <c r="Z87" s="76" t="s">
        <v>9</v>
      </c>
      <c r="AA87" s="77">
        <v>14545.17416</v>
      </c>
      <c r="AB87" s="77">
        <v>14833.570610000001</v>
      </c>
      <c r="AC87" s="77">
        <v>15087.951290000001</v>
      </c>
      <c r="AD87" s="16" t="b">
        <f t="shared" si="53"/>
        <v>1</v>
      </c>
      <c r="AE87" s="16" t="b">
        <f t="shared" si="53"/>
        <v>1</v>
      </c>
      <c r="AF87" s="16" t="b">
        <f t="shared" si="53"/>
        <v>1</v>
      </c>
      <c r="AG87" s="16" t="b">
        <f t="shared" si="53"/>
        <v>1</v>
      </c>
    </row>
    <row r="88" spans="1:33" s="16" customFormat="1" ht="31.5" customHeight="1">
      <c r="A88" s="31" t="s">
        <v>82</v>
      </c>
      <c r="B88" s="23" t="s">
        <v>42</v>
      </c>
      <c r="C88" s="23" t="s">
        <v>360</v>
      </c>
      <c r="D88" s="24" t="s">
        <v>9</v>
      </c>
      <c r="E88" s="49">
        <f>E89+E90+E91</f>
        <v>14545.2</v>
      </c>
      <c r="F88" s="49">
        <f t="shared" ref="F88:G88" si="60">F89+F90+F91</f>
        <v>14833.5</v>
      </c>
      <c r="G88" s="49">
        <f t="shared" si="60"/>
        <v>15087.9</v>
      </c>
      <c r="H88" s="25">
        <f>H89+H90+H91</f>
        <v>14545.2</v>
      </c>
      <c r="I88" s="25">
        <f t="shared" ref="I88:J88" si="61">I89+I90+I91</f>
        <v>14833.5</v>
      </c>
      <c r="J88" s="25">
        <f t="shared" si="61"/>
        <v>15087.9</v>
      </c>
      <c r="K88" s="49">
        <f t="shared" si="56"/>
        <v>0</v>
      </c>
      <c r="L88" s="49">
        <f t="shared" si="56"/>
        <v>0</v>
      </c>
      <c r="M88" s="49">
        <f t="shared" si="56"/>
        <v>0</v>
      </c>
      <c r="O88" s="32">
        <v>14545.17416</v>
      </c>
      <c r="P88" s="32">
        <v>14833.570610000001</v>
      </c>
      <c r="Q88" s="32">
        <v>15087.951290000001</v>
      </c>
      <c r="R88" s="29">
        <f t="shared" si="52"/>
        <v>-2.584000000024389E-2</v>
      </c>
      <c r="S88" s="29">
        <f t="shared" si="52"/>
        <v>7.061000000066997E-2</v>
      </c>
      <c r="T88" s="29">
        <f t="shared" si="52"/>
        <v>5.1290000001245062E-2</v>
      </c>
      <c r="W88" s="82" t="s">
        <v>82</v>
      </c>
      <c r="X88" s="78" t="s">
        <v>42</v>
      </c>
      <c r="Y88" s="78" t="s">
        <v>360</v>
      </c>
      <c r="Z88" s="72" t="s">
        <v>9</v>
      </c>
      <c r="AA88" s="79">
        <v>14545.17416</v>
      </c>
      <c r="AB88" s="79">
        <v>14833.570610000001</v>
      </c>
      <c r="AC88" s="79">
        <v>15087.951290000001</v>
      </c>
      <c r="AD88" s="16" t="b">
        <f t="shared" si="53"/>
        <v>1</v>
      </c>
      <c r="AE88" s="16" t="b">
        <f t="shared" si="53"/>
        <v>1</v>
      </c>
      <c r="AF88" s="16" t="b">
        <f t="shared" si="53"/>
        <v>1</v>
      </c>
      <c r="AG88" s="16" t="b">
        <f t="shared" si="53"/>
        <v>1</v>
      </c>
    </row>
    <row r="89" spans="1:33" s="16" customFormat="1" ht="78.75" customHeight="1">
      <c r="A89" s="31" t="s">
        <v>26</v>
      </c>
      <c r="B89" s="23" t="s">
        <v>42</v>
      </c>
      <c r="C89" s="23" t="s">
        <v>360</v>
      </c>
      <c r="D89" s="23" t="s">
        <v>27</v>
      </c>
      <c r="E89" s="49">
        <v>5472.8</v>
      </c>
      <c r="F89" s="49">
        <v>5489.6</v>
      </c>
      <c r="G89" s="49">
        <v>5489.6</v>
      </c>
      <c r="H89" s="25">
        <v>5472.8</v>
      </c>
      <c r="I89" s="25">
        <v>5489.6</v>
      </c>
      <c r="J89" s="25">
        <v>5489.6</v>
      </c>
      <c r="K89" s="49">
        <f t="shared" si="56"/>
        <v>0</v>
      </c>
      <c r="L89" s="49">
        <f t="shared" si="56"/>
        <v>0</v>
      </c>
      <c r="M89" s="49">
        <f t="shared" si="56"/>
        <v>0</v>
      </c>
      <c r="O89" s="32">
        <v>5472.7520599999998</v>
      </c>
      <c r="P89" s="32">
        <v>5489.63213</v>
      </c>
      <c r="Q89" s="32">
        <v>5489.63213</v>
      </c>
      <c r="R89" s="29">
        <f t="shared" si="52"/>
        <v>-4.7940000000380678E-2</v>
      </c>
      <c r="S89" s="29">
        <f t="shared" si="52"/>
        <v>3.2129999999597203E-2</v>
      </c>
      <c r="T89" s="29">
        <f t="shared" si="52"/>
        <v>3.2129999999597203E-2</v>
      </c>
      <c r="W89" s="82" t="s">
        <v>26</v>
      </c>
      <c r="X89" s="78" t="s">
        <v>42</v>
      </c>
      <c r="Y89" s="78" t="s">
        <v>360</v>
      </c>
      <c r="Z89" s="78" t="s">
        <v>27</v>
      </c>
      <c r="AA89" s="79">
        <v>5472.7520599999998</v>
      </c>
      <c r="AB89" s="79">
        <v>5489.63213</v>
      </c>
      <c r="AC89" s="79">
        <v>5489.63213</v>
      </c>
      <c r="AD89" s="16" t="b">
        <f t="shared" si="53"/>
        <v>1</v>
      </c>
      <c r="AE89" s="16" t="b">
        <f t="shared" si="53"/>
        <v>1</v>
      </c>
      <c r="AF89" s="16" t="b">
        <f t="shared" si="53"/>
        <v>1</v>
      </c>
      <c r="AG89" s="16" t="b">
        <f t="shared" si="53"/>
        <v>1</v>
      </c>
    </row>
    <row r="90" spans="1:33" s="16" customFormat="1" ht="31.5" customHeight="1">
      <c r="A90" s="31" t="s">
        <v>28</v>
      </c>
      <c r="B90" s="23" t="s">
        <v>42</v>
      </c>
      <c r="C90" s="23" t="s">
        <v>360</v>
      </c>
      <c r="D90" s="23" t="s">
        <v>29</v>
      </c>
      <c r="E90" s="49">
        <v>8700.6</v>
      </c>
      <c r="F90" s="49">
        <v>8972.1</v>
      </c>
      <c r="G90" s="49">
        <v>9226.5</v>
      </c>
      <c r="H90" s="25">
        <v>8700.6</v>
      </c>
      <c r="I90" s="25">
        <v>8972.1</v>
      </c>
      <c r="J90" s="25">
        <v>9226.5</v>
      </c>
      <c r="K90" s="49">
        <f t="shared" si="56"/>
        <v>0</v>
      </c>
      <c r="L90" s="49">
        <f t="shared" si="56"/>
        <v>0</v>
      </c>
      <c r="M90" s="49">
        <f t="shared" si="56"/>
        <v>0</v>
      </c>
      <c r="O90" s="32">
        <v>8700.6490599999997</v>
      </c>
      <c r="P90" s="32">
        <v>8972.1654400000007</v>
      </c>
      <c r="Q90" s="32">
        <v>9226.5461200000009</v>
      </c>
      <c r="R90" s="29">
        <f t="shared" si="52"/>
        <v>4.9059999999371939E-2</v>
      </c>
      <c r="S90" s="29">
        <f t="shared" si="52"/>
        <v>6.5440000000307919E-2</v>
      </c>
      <c r="T90" s="29">
        <f t="shared" si="52"/>
        <v>4.612000000088301E-2</v>
      </c>
      <c r="W90" s="82" t="s">
        <v>28</v>
      </c>
      <c r="X90" s="78" t="s">
        <v>42</v>
      </c>
      <c r="Y90" s="78" t="s">
        <v>360</v>
      </c>
      <c r="Z90" s="78" t="s">
        <v>29</v>
      </c>
      <c r="AA90" s="79">
        <v>8700.6490599999997</v>
      </c>
      <c r="AB90" s="79">
        <v>8972.1654400000007</v>
      </c>
      <c r="AC90" s="79">
        <v>9226.5461200000009</v>
      </c>
      <c r="AD90" s="16" t="b">
        <f t="shared" si="53"/>
        <v>1</v>
      </c>
      <c r="AE90" s="16" t="b">
        <f t="shared" si="53"/>
        <v>1</v>
      </c>
      <c r="AF90" s="16" t="b">
        <f t="shared" si="53"/>
        <v>1</v>
      </c>
      <c r="AG90" s="16" t="b">
        <f t="shared" si="53"/>
        <v>1</v>
      </c>
    </row>
    <row r="91" spans="1:33" s="16" customFormat="1" ht="15.75" customHeight="1">
      <c r="A91" s="31" t="s">
        <v>32</v>
      </c>
      <c r="B91" s="23" t="s">
        <v>42</v>
      </c>
      <c r="C91" s="23" t="s">
        <v>360</v>
      </c>
      <c r="D91" s="23" t="s">
        <v>33</v>
      </c>
      <c r="E91" s="49">
        <v>371.8</v>
      </c>
      <c r="F91" s="49">
        <v>371.8</v>
      </c>
      <c r="G91" s="49">
        <v>371.8</v>
      </c>
      <c r="H91" s="25">
        <v>371.8</v>
      </c>
      <c r="I91" s="25">
        <v>371.8</v>
      </c>
      <c r="J91" s="25">
        <v>371.8</v>
      </c>
      <c r="K91" s="49">
        <f t="shared" si="56"/>
        <v>0</v>
      </c>
      <c r="L91" s="49">
        <f t="shared" si="56"/>
        <v>0</v>
      </c>
      <c r="M91" s="49">
        <f t="shared" si="56"/>
        <v>0</v>
      </c>
      <c r="O91" s="32">
        <v>371.77303999999998</v>
      </c>
      <c r="P91" s="32">
        <v>371.77303999999998</v>
      </c>
      <c r="Q91" s="32">
        <v>371.77303999999998</v>
      </c>
      <c r="R91" s="29">
        <f t="shared" si="52"/>
        <v>-2.6960000000030959E-2</v>
      </c>
      <c r="S91" s="29">
        <f t="shared" si="52"/>
        <v>-2.6960000000030959E-2</v>
      </c>
      <c r="T91" s="29">
        <f t="shared" si="52"/>
        <v>-2.6960000000030959E-2</v>
      </c>
      <c r="W91" s="82" t="s">
        <v>32</v>
      </c>
      <c r="X91" s="78" t="s">
        <v>42</v>
      </c>
      <c r="Y91" s="78" t="s">
        <v>360</v>
      </c>
      <c r="Z91" s="78" t="s">
        <v>33</v>
      </c>
      <c r="AA91" s="79">
        <v>371.77303999999998</v>
      </c>
      <c r="AB91" s="79">
        <v>371.77303999999998</v>
      </c>
      <c r="AC91" s="79">
        <v>371.77303999999998</v>
      </c>
      <c r="AD91" s="16" t="b">
        <f t="shared" si="53"/>
        <v>1</v>
      </c>
      <c r="AE91" s="16" t="b">
        <f t="shared" si="53"/>
        <v>1</v>
      </c>
      <c r="AF91" s="16" t="b">
        <f t="shared" si="53"/>
        <v>1</v>
      </c>
      <c r="AG91" s="16" t="b">
        <f t="shared" si="53"/>
        <v>1</v>
      </c>
    </row>
    <row r="92" spans="1:33" s="16" customFormat="1" ht="31.5" customHeight="1">
      <c r="A92" s="22" t="s">
        <v>74</v>
      </c>
      <c r="B92" s="23" t="s">
        <v>42</v>
      </c>
      <c r="C92" s="23" t="s">
        <v>497</v>
      </c>
      <c r="D92" s="24" t="s">
        <v>9</v>
      </c>
      <c r="E92" s="49">
        <f>E93</f>
        <v>175</v>
      </c>
      <c r="F92" s="49">
        <f t="shared" ref="F92:J94" si="62">F93</f>
        <v>175</v>
      </c>
      <c r="G92" s="49">
        <f t="shared" si="62"/>
        <v>175</v>
      </c>
      <c r="H92" s="25">
        <f>H93</f>
        <v>98.7</v>
      </c>
      <c r="I92" s="25">
        <f t="shared" si="62"/>
        <v>98.7</v>
      </c>
      <c r="J92" s="25">
        <f t="shared" si="62"/>
        <v>98.7</v>
      </c>
      <c r="K92" s="49">
        <f t="shared" si="56"/>
        <v>-76.3</v>
      </c>
      <c r="L92" s="49">
        <f t="shared" si="56"/>
        <v>-76.3</v>
      </c>
      <c r="M92" s="49">
        <f t="shared" si="56"/>
        <v>-76.3</v>
      </c>
      <c r="O92" s="32">
        <v>98.732159999999993</v>
      </c>
      <c r="P92" s="32">
        <v>98.732159999999993</v>
      </c>
      <c r="Q92" s="32">
        <v>98.732159999999993</v>
      </c>
      <c r="R92" s="29">
        <f t="shared" si="52"/>
        <v>3.2159999999990418E-2</v>
      </c>
      <c r="S92" s="29">
        <f t="shared" si="52"/>
        <v>3.2159999999990418E-2</v>
      </c>
      <c r="T92" s="29">
        <f t="shared" si="52"/>
        <v>3.2159999999990418E-2</v>
      </c>
      <c r="W92" s="81" t="s">
        <v>74</v>
      </c>
      <c r="X92" s="75" t="s">
        <v>42</v>
      </c>
      <c r="Y92" s="75" t="s">
        <v>497</v>
      </c>
      <c r="Z92" s="76" t="s">
        <v>9</v>
      </c>
      <c r="AA92" s="77">
        <v>98.732159999999993</v>
      </c>
      <c r="AB92" s="77">
        <v>98.732159999999993</v>
      </c>
      <c r="AC92" s="77">
        <v>98.732159999999993</v>
      </c>
      <c r="AD92" s="16" t="b">
        <f t="shared" si="53"/>
        <v>1</v>
      </c>
      <c r="AE92" s="16" t="b">
        <f t="shared" si="53"/>
        <v>1</v>
      </c>
      <c r="AF92" s="16" t="b">
        <f t="shared" si="53"/>
        <v>1</v>
      </c>
      <c r="AG92" s="16" t="b">
        <f t="shared" si="53"/>
        <v>1</v>
      </c>
    </row>
    <row r="93" spans="1:33" s="16" customFormat="1" ht="47.25" customHeight="1">
      <c r="A93" s="22" t="s">
        <v>76</v>
      </c>
      <c r="B93" s="23" t="s">
        <v>42</v>
      </c>
      <c r="C93" s="23" t="s">
        <v>498</v>
      </c>
      <c r="D93" s="24" t="s">
        <v>9</v>
      </c>
      <c r="E93" s="49">
        <f>E94</f>
        <v>175</v>
      </c>
      <c r="F93" s="49">
        <f t="shared" si="62"/>
        <v>175</v>
      </c>
      <c r="G93" s="49">
        <f t="shared" si="62"/>
        <v>175</v>
      </c>
      <c r="H93" s="25">
        <f>H94</f>
        <v>98.7</v>
      </c>
      <c r="I93" s="25">
        <f t="shared" si="62"/>
        <v>98.7</v>
      </c>
      <c r="J93" s="25">
        <f t="shared" si="62"/>
        <v>98.7</v>
      </c>
      <c r="K93" s="49">
        <f t="shared" si="56"/>
        <v>-76.3</v>
      </c>
      <c r="L93" s="49">
        <f t="shared" si="56"/>
        <v>-76.3</v>
      </c>
      <c r="M93" s="49">
        <f t="shared" si="56"/>
        <v>-76.3</v>
      </c>
      <c r="O93" s="32">
        <v>98.732159999999993</v>
      </c>
      <c r="P93" s="32">
        <v>98.732159999999993</v>
      </c>
      <c r="Q93" s="32">
        <v>98.732159999999993</v>
      </c>
      <c r="R93" s="29">
        <f t="shared" si="52"/>
        <v>3.2159999999990418E-2</v>
      </c>
      <c r="S93" s="29">
        <f t="shared" si="52"/>
        <v>3.2159999999990418E-2</v>
      </c>
      <c r="T93" s="29">
        <f t="shared" si="52"/>
        <v>3.2159999999990418E-2</v>
      </c>
      <c r="W93" s="81" t="s">
        <v>76</v>
      </c>
      <c r="X93" s="75" t="s">
        <v>42</v>
      </c>
      <c r="Y93" s="75" t="s">
        <v>498</v>
      </c>
      <c r="Z93" s="76" t="s">
        <v>9</v>
      </c>
      <c r="AA93" s="77">
        <v>98.732159999999993</v>
      </c>
      <c r="AB93" s="77">
        <v>98.732159999999993</v>
      </c>
      <c r="AC93" s="77">
        <v>98.732159999999993</v>
      </c>
      <c r="AD93" s="16" t="b">
        <f t="shared" si="53"/>
        <v>1</v>
      </c>
      <c r="AE93" s="16" t="b">
        <f t="shared" si="53"/>
        <v>1</v>
      </c>
      <c r="AF93" s="16" t="b">
        <f t="shared" si="53"/>
        <v>1</v>
      </c>
      <c r="AG93" s="16" t="b">
        <f t="shared" si="53"/>
        <v>1</v>
      </c>
    </row>
    <row r="94" spans="1:33" s="16" customFormat="1" ht="78.75" customHeight="1">
      <c r="A94" s="31" t="s">
        <v>595</v>
      </c>
      <c r="B94" s="23" t="s">
        <v>42</v>
      </c>
      <c r="C94" s="23" t="s">
        <v>513</v>
      </c>
      <c r="D94" s="24" t="s">
        <v>9</v>
      </c>
      <c r="E94" s="49">
        <f>E95</f>
        <v>175</v>
      </c>
      <c r="F94" s="49">
        <f t="shared" si="62"/>
        <v>175</v>
      </c>
      <c r="G94" s="49">
        <f t="shared" si="62"/>
        <v>175</v>
      </c>
      <c r="H94" s="25">
        <f>H95</f>
        <v>98.7</v>
      </c>
      <c r="I94" s="25">
        <f t="shared" si="62"/>
        <v>98.7</v>
      </c>
      <c r="J94" s="25">
        <f t="shared" si="62"/>
        <v>98.7</v>
      </c>
      <c r="K94" s="49">
        <f t="shared" si="56"/>
        <v>-76.3</v>
      </c>
      <c r="L94" s="49">
        <f t="shared" si="56"/>
        <v>-76.3</v>
      </c>
      <c r="M94" s="49">
        <f t="shared" si="56"/>
        <v>-76.3</v>
      </c>
      <c r="N94" s="16" t="s">
        <v>344</v>
      </c>
      <c r="O94" s="32">
        <v>98.732159999999993</v>
      </c>
      <c r="P94" s="32">
        <v>98.732159999999993</v>
      </c>
      <c r="Q94" s="32">
        <v>98.732159999999993</v>
      </c>
      <c r="R94" s="29">
        <f t="shared" si="52"/>
        <v>3.2159999999990418E-2</v>
      </c>
      <c r="S94" s="29">
        <f t="shared" si="52"/>
        <v>3.2159999999990418E-2</v>
      </c>
      <c r="T94" s="29">
        <f t="shared" si="52"/>
        <v>3.2159999999990418E-2</v>
      </c>
      <c r="W94" s="82" t="s">
        <v>595</v>
      </c>
      <c r="X94" s="78" t="s">
        <v>42</v>
      </c>
      <c r="Y94" s="78" t="s">
        <v>513</v>
      </c>
      <c r="Z94" s="72" t="s">
        <v>9</v>
      </c>
      <c r="AA94" s="79">
        <v>98.732159999999993</v>
      </c>
      <c r="AB94" s="79">
        <v>98.732159999999993</v>
      </c>
      <c r="AC94" s="79">
        <v>98.732159999999993</v>
      </c>
      <c r="AD94" s="16" t="b">
        <f t="shared" si="53"/>
        <v>1</v>
      </c>
      <c r="AE94" s="16" t="b">
        <f t="shared" si="53"/>
        <v>1</v>
      </c>
      <c r="AF94" s="16" t="b">
        <f t="shared" si="53"/>
        <v>1</v>
      </c>
      <c r="AG94" s="16" t="b">
        <f t="shared" si="53"/>
        <v>1</v>
      </c>
    </row>
    <row r="95" spans="1:33" s="16" customFormat="1" ht="78.75" customHeight="1">
      <c r="A95" s="31" t="s">
        <v>26</v>
      </c>
      <c r="B95" s="23" t="s">
        <v>42</v>
      </c>
      <c r="C95" s="23" t="s">
        <v>513</v>
      </c>
      <c r="D95" s="23" t="s">
        <v>27</v>
      </c>
      <c r="E95" s="49">
        <v>175</v>
      </c>
      <c r="F95" s="49">
        <v>175</v>
      </c>
      <c r="G95" s="49">
        <v>175</v>
      </c>
      <c r="H95" s="83">
        <f>175-76.3</f>
        <v>98.7</v>
      </c>
      <c r="I95" s="83">
        <f>175-76.3</f>
        <v>98.7</v>
      </c>
      <c r="J95" s="83">
        <f>175-76.3</f>
        <v>98.7</v>
      </c>
      <c r="K95" s="49">
        <f t="shared" si="56"/>
        <v>-76.3</v>
      </c>
      <c r="L95" s="49">
        <f t="shared" si="56"/>
        <v>-76.3</v>
      </c>
      <c r="M95" s="49">
        <f t="shared" si="56"/>
        <v>-76.3</v>
      </c>
      <c r="N95" s="16" t="s">
        <v>344</v>
      </c>
      <c r="O95" s="32">
        <v>98.732159999999993</v>
      </c>
      <c r="P95" s="32">
        <v>98.732159999999993</v>
      </c>
      <c r="Q95" s="32">
        <v>98.732159999999993</v>
      </c>
      <c r="R95" s="29">
        <f t="shared" si="52"/>
        <v>3.2159999999990418E-2</v>
      </c>
      <c r="S95" s="29">
        <f t="shared" si="52"/>
        <v>3.2159999999990418E-2</v>
      </c>
      <c r="T95" s="29">
        <f t="shared" si="52"/>
        <v>3.2159999999990418E-2</v>
      </c>
      <c r="W95" s="82" t="s">
        <v>26</v>
      </c>
      <c r="X95" s="78" t="s">
        <v>42</v>
      </c>
      <c r="Y95" s="78" t="s">
        <v>513</v>
      </c>
      <c r="Z95" s="78" t="s">
        <v>27</v>
      </c>
      <c r="AA95" s="79">
        <v>98.732159999999993</v>
      </c>
      <c r="AB95" s="79">
        <v>98.732159999999993</v>
      </c>
      <c r="AC95" s="79">
        <v>98.732159999999993</v>
      </c>
      <c r="AD95" s="16" t="b">
        <f t="shared" si="53"/>
        <v>1</v>
      </c>
      <c r="AE95" s="16" t="b">
        <f t="shared" si="53"/>
        <v>1</v>
      </c>
      <c r="AF95" s="16" t="b">
        <f t="shared" si="53"/>
        <v>1</v>
      </c>
      <c r="AG95" s="16" t="b">
        <f t="shared" si="53"/>
        <v>1</v>
      </c>
    </row>
    <row r="96" spans="1:33" s="16" customFormat="1" ht="38.25" customHeight="1">
      <c r="A96" s="22" t="s">
        <v>83</v>
      </c>
      <c r="B96" s="23" t="s">
        <v>42</v>
      </c>
      <c r="C96" s="23" t="s">
        <v>84</v>
      </c>
      <c r="D96" s="24" t="s">
        <v>9</v>
      </c>
      <c r="E96" s="49">
        <f>E97</f>
        <v>1933</v>
      </c>
      <c r="F96" s="49">
        <f t="shared" ref="F96:J96" si="63">F97</f>
        <v>1933</v>
      </c>
      <c r="G96" s="49">
        <f t="shared" si="63"/>
        <v>1933</v>
      </c>
      <c r="H96" s="25">
        <f>H97</f>
        <v>1933</v>
      </c>
      <c r="I96" s="25">
        <f t="shared" si="63"/>
        <v>1933</v>
      </c>
      <c r="J96" s="25">
        <f t="shared" si="63"/>
        <v>1933</v>
      </c>
      <c r="K96" s="49">
        <f t="shared" si="56"/>
        <v>0</v>
      </c>
      <c r="L96" s="49">
        <f t="shared" si="56"/>
        <v>0</v>
      </c>
      <c r="M96" s="49">
        <f t="shared" si="56"/>
        <v>0</v>
      </c>
      <c r="O96" s="32">
        <v>1933</v>
      </c>
      <c r="P96" s="32">
        <v>1933</v>
      </c>
      <c r="Q96" s="32">
        <v>1933</v>
      </c>
      <c r="R96" s="29">
        <f t="shared" si="52"/>
        <v>0</v>
      </c>
      <c r="S96" s="29">
        <f t="shared" si="52"/>
        <v>0</v>
      </c>
      <c r="T96" s="29">
        <f t="shared" si="52"/>
        <v>0</v>
      </c>
      <c r="W96" s="81" t="s">
        <v>83</v>
      </c>
      <c r="X96" s="75" t="s">
        <v>42</v>
      </c>
      <c r="Y96" s="75" t="s">
        <v>84</v>
      </c>
      <c r="Z96" s="76" t="s">
        <v>9</v>
      </c>
      <c r="AA96" s="77">
        <v>1933</v>
      </c>
      <c r="AB96" s="77">
        <v>1933</v>
      </c>
      <c r="AC96" s="77">
        <v>1933</v>
      </c>
      <c r="AD96" s="16" t="b">
        <f t="shared" si="53"/>
        <v>1</v>
      </c>
      <c r="AE96" s="16" t="b">
        <f t="shared" si="53"/>
        <v>1</v>
      </c>
      <c r="AF96" s="16" t="b">
        <f t="shared" si="53"/>
        <v>1</v>
      </c>
      <c r="AG96" s="16" t="b">
        <f t="shared" si="53"/>
        <v>1</v>
      </c>
    </row>
    <row r="97" spans="1:33" s="16" customFormat="1" ht="31.5" customHeight="1">
      <c r="A97" s="22" t="s">
        <v>85</v>
      </c>
      <c r="B97" s="23" t="s">
        <v>42</v>
      </c>
      <c r="C97" s="23" t="s">
        <v>86</v>
      </c>
      <c r="D97" s="24" t="s">
        <v>9</v>
      </c>
      <c r="E97" s="49">
        <f>E98+E101</f>
        <v>1933</v>
      </c>
      <c r="F97" s="49">
        <f t="shared" ref="F97:G97" si="64">F98+F101</f>
        <v>1933</v>
      </c>
      <c r="G97" s="49">
        <f t="shared" si="64"/>
        <v>1933</v>
      </c>
      <c r="H97" s="25">
        <f>H98+H101</f>
        <v>1933</v>
      </c>
      <c r="I97" s="25">
        <f t="shared" ref="I97:J97" si="65">I98+I101</f>
        <v>1933</v>
      </c>
      <c r="J97" s="25">
        <f t="shared" si="65"/>
        <v>1933</v>
      </c>
      <c r="K97" s="49">
        <f t="shared" si="56"/>
        <v>0</v>
      </c>
      <c r="L97" s="49">
        <f t="shared" si="56"/>
        <v>0</v>
      </c>
      <c r="M97" s="49">
        <f t="shared" si="56"/>
        <v>0</v>
      </c>
      <c r="O97" s="32">
        <v>1933</v>
      </c>
      <c r="P97" s="32">
        <v>1933</v>
      </c>
      <c r="Q97" s="32">
        <v>1933</v>
      </c>
      <c r="R97" s="29">
        <f t="shared" si="52"/>
        <v>0</v>
      </c>
      <c r="S97" s="29">
        <f t="shared" si="52"/>
        <v>0</v>
      </c>
      <c r="T97" s="29">
        <f t="shared" si="52"/>
        <v>0</v>
      </c>
      <c r="W97" s="81" t="s">
        <v>85</v>
      </c>
      <c r="X97" s="75" t="s">
        <v>42</v>
      </c>
      <c r="Y97" s="75" t="s">
        <v>86</v>
      </c>
      <c r="Z97" s="76" t="s">
        <v>9</v>
      </c>
      <c r="AA97" s="77">
        <v>1933</v>
      </c>
      <c r="AB97" s="77">
        <v>1933</v>
      </c>
      <c r="AC97" s="77">
        <v>1933</v>
      </c>
      <c r="AD97" s="16" t="b">
        <f t="shared" si="53"/>
        <v>1</v>
      </c>
      <c r="AE97" s="16" t="b">
        <f t="shared" si="53"/>
        <v>1</v>
      </c>
      <c r="AF97" s="16" t="b">
        <f t="shared" si="53"/>
        <v>1</v>
      </c>
      <c r="AG97" s="16" t="b">
        <f t="shared" si="53"/>
        <v>1</v>
      </c>
    </row>
    <row r="98" spans="1:33" s="16" customFormat="1" ht="31.5" customHeight="1">
      <c r="A98" s="22" t="s">
        <v>456</v>
      </c>
      <c r="B98" s="23" t="s">
        <v>42</v>
      </c>
      <c r="C98" s="23" t="s">
        <v>87</v>
      </c>
      <c r="D98" s="24" t="s">
        <v>9</v>
      </c>
      <c r="E98" s="49">
        <f>E99</f>
        <v>1183</v>
      </c>
      <c r="F98" s="49">
        <f t="shared" ref="F98:J99" si="66">F99</f>
        <v>1183</v>
      </c>
      <c r="G98" s="49">
        <f t="shared" si="66"/>
        <v>1183</v>
      </c>
      <c r="H98" s="25">
        <f>H99</f>
        <v>1183</v>
      </c>
      <c r="I98" s="25">
        <f t="shared" si="66"/>
        <v>1183</v>
      </c>
      <c r="J98" s="25">
        <f t="shared" si="66"/>
        <v>1183</v>
      </c>
      <c r="K98" s="49">
        <f t="shared" si="56"/>
        <v>0</v>
      </c>
      <c r="L98" s="49">
        <f t="shared" si="56"/>
        <v>0</v>
      </c>
      <c r="M98" s="49">
        <f t="shared" si="56"/>
        <v>0</v>
      </c>
      <c r="O98" s="32">
        <v>1183</v>
      </c>
      <c r="P98" s="32">
        <v>1183</v>
      </c>
      <c r="Q98" s="32">
        <v>1183</v>
      </c>
      <c r="R98" s="29">
        <f t="shared" si="52"/>
        <v>0</v>
      </c>
      <c r="S98" s="29">
        <f t="shared" si="52"/>
        <v>0</v>
      </c>
      <c r="T98" s="29">
        <f t="shared" si="52"/>
        <v>0</v>
      </c>
      <c r="W98" s="81" t="s">
        <v>456</v>
      </c>
      <c r="X98" s="75" t="s">
        <v>42</v>
      </c>
      <c r="Y98" s="75" t="s">
        <v>87</v>
      </c>
      <c r="Z98" s="76" t="s">
        <v>9</v>
      </c>
      <c r="AA98" s="77">
        <v>1183</v>
      </c>
      <c r="AB98" s="77">
        <v>1183</v>
      </c>
      <c r="AC98" s="77">
        <v>1183</v>
      </c>
      <c r="AD98" s="16" t="b">
        <f t="shared" si="53"/>
        <v>1</v>
      </c>
      <c r="AE98" s="16" t="b">
        <f t="shared" si="53"/>
        <v>1</v>
      </c>
      <c r="AF98" s="16" t="b">
        <f t="shared" si="53"/>
        <v>1</v>
      </c>
      <c r="AG98" s="16" t="b">
        <f t="shared" si="53"/>
        <v>1</v>
      </c>
    </row>
    <row r="99" spans="1:33" s="16" customFormat="1" ht="31.5" customHeight="1">
      <c r="A99" s="31" t="s">
        <v>88</v>
      </c>
      <c r="B99" s="23" t="s">
        <v>42</v>
      </c>
      <c r="C99" s="23" t="s">
        <v>362</v>
      </c>
      <c r="D99" s="24" t="s">
        <v>9</v>
      </c>
      <c r="E99" s="49">
        <f>E100</f>
        <v>1183</v>
      </c>
      <c r="F99" s="49">
        <f t="shared" si="66"/>
        <v>1183</v>
      </c>
      <c r="G99" s="49">
        <f t="shared" si="66"/>
        <v>1183</v>
      </c>
      <c r="H99" s="25">
        <f>H100</f>
        <v>1183</v>
      </c>
      <c r="I99" s="25">
        <f t="shared" si="66"/>
        <v>1183</v>
      </c>
      <c r="J99" s="25">
        <f t="shared" si="66"/>
        <v>1183</v>
      </c>
      <c r="K99" s="49">
        <f t="shared" si="56"/>
        <v>0</v>
      </c>
      <c r="L99" s="49">
        <f t="shared" si="56"/>
        <v>0</v>
      </c>
      <c r="M99" s="49">
        <f t="shared" si="56"/>
        <v>0</v>
      </c>
      <c r="O99" s="32">
        <v>1183</v>
      </c>
      <c r="P99" s="32">
        <v>1183</v>
      </c>
      <c r="Q99" s="32">
        <v>1183</v>
      </c>
      <c r="R99" s="29">
        <f t="shared" si="52"/>
        <v>0</v>
      </c>
      <c r="S99" s="29">
        <f t="shared" si="52"/>
        <v>0</v>
      </c>
      <c r="T99" s="29">
        <f t="shared" si="52"/>
        <v>0</v>
      </c>
      <c r="W99" s="82" t="s">
        <v>88</v>
      </c>
      <c r="X99" s="78" t="s">
        <v>42</v>
      </c>
      <c r="Y99" s="78" t="s">
        <v>362</v>
      </c>
      <c r="Z99" s="72" t="s">
        <v>9</v>
      </c>
      <c r="AA99" s="79">
        <v>1183</v>
      </c>
      <c r="AB99" s="79">
        <v>1183</v>
      </c>
      <c r="AC99" s="79">
        <v>1183</v>
      </c>
      <c r="AD99" s="16" t="b">
        <f t="shared" si="53"/>
        <v>1</v>
      </c>
      <c r="AE99" s="16" t="b">
        <f t="shared" si="53"/>
        <v>1</v>
      </c>
      <c r="AF99" s="16" t="b">
        <f t="shared" si="53"/>
        <v>1</v>
      </c>
      <c r="AG99" s="16" t="b">
        <f t="shared" si="53"/>
        <v>1</v>
      </c>
    </row>
    <row r="100" spans="1:33" s="16" customFormat="1" ht="31.5" customHeight="1">
      <c r="A100" s="31" t="s">
        <v>28</v>
      </c>
      <c r="B100" s="23" t="s">
        <v>42</v>
      </c>
      <c r="C100" s="23" t="s">
        <v>362</v>
      </c>
      <c r="D100" s="23" t="s">
        <v>29</v>
      </c>
      <c r="E100" s="49">
        <v>1183</v>
      </c>
      <c r="F100" s="49">
        <v>1183</v>
      </c>
      <c r="G100" s="49">
        <v>1183</v>
      </c>
      <c r="H100" s="25">
        <v>1183</v>
      </c>
      <c r="I100" s="25">
        <v>1183</v>
      </c>
      <c r="J100" s="25">
        <v>1183</v>
      </c>
      <c r="K100" s="49">
        <f t="shared" si="56"/>
        <v>0</v>
      </c>
      <c r="L100" s="49">
        <f t="shared" si="56"/>
        <v>0</v>
      </c>
      <c r="M100" s="49">
        <f t="shared" si="56"/>
        <v>0</v>
      </c>
      <c r="O100" s="32">
        <v>1183</v>
      </c>
      <c r="P100" s="32">
        <v>1183</v>
      </c>
      <c r="Q100" s="32">
        <v>1183</v>
      </c>
      <c r="R100" s="29">
        <f t="shared" si="52"/>
        <v>0</v>
      </c>
      <c r="S100" s="29">
        <f t="shared" si="52"/>
        <v>0</v>
      </c>
      <c r="T100" s="29">
        <f t="shared" si="52"/>
        <v>0</v>
      </c>
      <c r="W100" s="82" t="s">
        <v>28</v>
      </c>
      <c r="X100" s="78" t="s">
        <v>42</v>
      </c>
      <c r="Y100" s="78" t="s">
        <v>362</v>
      </c>
      <c r="Z100" s="78" t="s">
        <v>29</v>
      </c>
      <c r="AA100" s="79">
        <v>1183</v>
      </c>
      <c r="AB100" s="79">
        <v>1183</v>
      </c>
      <c r="AC100" s="79">
        <v>1183</v>
      </c>
      <c r="AD100" s="16" t="b">
        <f t="shared" si="53"/>
        <v>1</v>
      </c>
      <c r="AE100" s="16" t="b">
        <f t="shared" si="53"/>
        <v>1</v>
      </c>
      <c r="AF100" s="16" t="b">
        <f t="shared" si="53"/>
        <v>1</v>
      </c>
      <c r="AG100" s="16" t="b">
        <f t="shared" si="53"/>
        <v>1</v>
      </c>
    </row>
    <row r="101" spans="1:33" s="16" customFormat="1" ht="94.5" customHeight="1">
      <c r="A101" s="22" t="s">
        <v>89</v>
      </c>
      <c r="B101" s="23" t="s">
        <v>42</v>
      </c>
      <c r="C101" s="23" t="s">
        <v>90</v>
      </c>
      <c r="D101" s="24" t="s">
        <v>9</v>
      </c>
      <c r="E101" s="49">
        <f>E102</f>
        <v>750</v>
      </c>
      <c r="F101" s="49">
        <f t="shared" ref="F101:J101" si="67">F102</f>
        <v>750</v>
      </c>
      <c r="G101" s="49">
        <f t="shared" si="67"/>
        <v>750</v>
      </c>
      <c r="H101" s="25">
        <f>H102</f>
        <v>750</v>
      </c>
      <c r="I101" s="25">
        <f t="shared" si="67"/>
        <v>750</v>
      </c>
      <c r="J101" s="25">
        <f t="shared" si="67"/>
        <v>750</v>
      </c>
      <c r="K101" s="49">
        <f t="shared" si="56"/>
        <v>0</v>
      </c>
      <c r="L101" s="49">
        <f t="shared" si="56"/>
        <v>0</v>
      </c>
      <c r="M101" s="49">
        <f t="shared" si="56"/>
        <v>0</v>
      </c>
      <c r="O101" s="32">
        <v>750</v>
      </c>
      <c r="P101" s="32">
        <v>750</v>
      </c>
      <c r="Q101" s="32">
        <v>750</v>
      </c>
      <c r="R101" s="29">
        <f t="shared" si="52"/>
        <v>0</v>
      </c>
      <c r="S101" s="29">
        <f t="shared" si="52"/>
        <v>0</v>
      </c>
      <c r="T101" s="29">
        <f t="shared" si="52"/>
        <v>0</v>
      </c>
      <c r="W101" s="81" t="s">
        <v>89</v>
      </c>
      <c r="X101" s="75" t="s">
        <v>42</v>
      </c>
      <c r="Y101" s="75" t="s">
        <v>90</v>
      </c>
      <c r="Z101" s="76" t="s">
        <v>9</v>
      </c>
      <c r="AA101" s="77">
        <v>750</v>
      </c>
      <c r="AB101" s="77">
        <v>750</v>
      </c>
      <c r="AC101" s="77">
        <v>750</v>
      </c>
      <c r="AD101" s="16" t="b">
        <f t="shared" si="53"/>
        <v>1</v>
      </c>
      <c r="AE101" s="16" t="b">
        <f t="shared" si="53"/>
        <v>1</v>
      </c>
      <c r="AF101" s="16" t="b">
        <f t="shared" si="53"/>
        <v>1</v>
      </c>
      <c r="AG101" s="16" t="b">
        <f t="shared" si="53"/>
        <v>1</v>
      </c>
    </row>
    <row r="102" spans="1:33" s="16" customFormat="1" ht="78.75" customHeight="1">
      <c r="A102" s="31" t="s">
        <v>91</v>
      </c>
      <c r="B102" s="23" t="s">
        <v>42</v>
      </c>
      <c r="C102" s="23" t="s">
        <v>363</v>
      </c>
      <c r="D102" s="24" t="s">
        <v>9</v>
      </c>
      <c r="E102" s="49">
        <f>E103+E104</f>
        <v>750</v>
      </c>
      <c r="F102" s="49">
        <f t="shared" ref="F102:G102" si="68">F103+F104</f>
        <v>750</v>
      </c>
      <c r="G102" s="49">
        <f t="shared" si="68"/>
        <v>750</v>
      </c>
      <c r="H102" s="25">
        <f>H103+H104</f>
        <v>750</v>
      </c>
      <c r="I102" s="25">
        <f t="shared" ref="I102:J102" si="69">I103+I104</f>
        <v>750</v>
      </c>
      <c r="J102" s="25">
        <f t="shared" si="69"/>
        <v>750</v>
      </c>
      <c r="K102" s="49">
        <f t="shared" si="56"/>
        <v>0</v>
      </c>
      <c r="L102" s="49">
        <f t="shared" si="56"/>
        <v>0</v>
      </c>
      <c r="M102" s="49">
        <f t="shared" si="56"/>
        <v>0</v>
      </c>
      <c r="O102" s="32">
        <v>750</v>
      </c>
      <c r="P102" s="32">
        <v>750</v>
      </c>
      <c r="Q102" s="32">
        <v>750</v>
      </c>
      <c r="R102" s="29">
        <f t="shared" si="52"/>
        <v>0</v>
      </c>
      <c r="S102" s="29">
        <f t="shared" si="52"/>
        <v>0</v>
      </c>
      <c r="T102" s="29">
        <f t="shared" si="52"/>
        <v>0</v>
      </c>
      <c r="W102" s="82" t="s">
        <v>91</v>
      </c>
      <c r="X102" s="78" t="s">
        <v>42</v>
      </c>
      <c r="Y102" s="78" t="s">
        <v>363</v>
      </c>
      <c r="Z102" s="72" t="s">
        <v>9</v>
      </c>
      <c r="AA102" s="79">
        <v>750</v>
      </c>
      <c r="AB102" s="79">
        <v>750</v>
      </c>
      <c r="AC102" s="79">
        <v>750</v>
      </c>
      <c r="AD102" s="16" t="b">
        <f t="shared" si="53"/>
        <v>1</v>
      </c>
      <c r="AE102" s="16" t="b">
        <f t="shared" si="53"/>
        <v>1</v>
      </c>
      <c r="AF102" s="16" t="b">
        <f t="shared" si="53"/>
        <v>1</v>
      </c>
      <c r="AG102" s="16" t="b">
        <f t="shared" si="53"/>
        <v>1</v>
      </c>
    </row>
    <row r="103" spans="1:33" s="16" customFormat="1" ht="78.75" customHeight="1">
      <c r="A103" s="31" t="s">
        <v>26</v>
      </c>
      <c r="B103" s="23" t="s">
        <v>42</v>
      </c>
      <c r="C103" s="23" t="s">
        <v>363</v>
      </c>
      <c r="D103" s="23" t="s">
        <v>27</v>
      </c>
      <c r="E103" s="49">
        <v>670</v>
      </c>
      <c r="F103" s="49">
        <v>670</v>
      </c>
      <c r="G103" s="49">
        <v>670</v>
      </c>
      <c r="H103" s="25">
        <v>670</v>
      </c>
      <c r="I103" s="25">
        <v>670</v>
      </c>
      <c r="J103" s="25">
        <v>670</v>
      </c>
      <c r="K103" s="49">
        <f t="shared" si="56"/>
        <v>0</v>
      </c>
      <c r="L103" s="49">
        <f t="shared" si="56"/>
        <v>0</v>
      </c>
      <c r="M103" s="49">
        <f t="shared" si="56"/>
        <v>0</v>
      </c>
      <c r="O103" s="32">
        <v>670</v>
      </c>
      <c r="P103" s="32">
        <v>670</v>
      </c>
      <c r="Q103" s="32">
        <v>670</v>
      </c>
      <c r="R103" s="29">
        <f t="shared" si="52"/>
        <v>0</v>
      </c>
      <c r="S103" s="29">
        <f t="shared" si="52"/>
        <v>0</v>
      </c>
      <c r="T103" s="29">
        <f t="shared" si="52"/>
        <v>0</v>
      </c>
      <c r="W103" s="82" t="s">
        <v>26</v>
      </c>
      <c r="X103" s="78" t="s">
        <v>42</v>
      </c>
      <c r="Y103" s="78" t="s">
        <v>363</v>
      </c>
      <c r="Z103" s="78" t="s">
        <v>27</v>
      </c>
      <c r="AA103" s="79">
        <v>670</v>
      </c>
      <c r="AB103" s="79">
        <v>670</v>
      </c>
      <c r="AC103" s="79">
        <v>670</v>
      </c>
      <c r="AD103" s="16" t="b">
        <f t="shared" si="53"/>
        <v>1</v>
      </c>
      <c r="AE103" s="16" t="b">
        <f t="shared" si="53"/>
        <v>1</v>
      </c>
      <c r="AF103" s="16" t="b">
        <f t="shared" si="53"/>
        <v>1</v>
      </c>
      <c r="AG103" s="16" t="b">
        <f t="shared" si="53"/>
        <v>1</v>
      </c>
    </row>
    <row r="104" spans="1:33" s="16" customFormat="1" ht="31.5" customHeight="1">
      <c r="A104" s="31" t="s">
        <v>28</v>
      </c>
      <c r="B104" s="23" t="s">
        <v>42</v>
      </c>
      <c r="C104" s="23" t="s">
        <v>363</v>
      </c>
      <c r="D104" s="23" t="s">
        <v>29</v>
      </c>
      <c r="E104" s="49">
        <v>80</v>
      </c>
      <c r="F104" s="49">
        <v>80</v>
      </c>
      <c r="G104" s="49">
        <v>80</v>
      </c>
      <c r="H104" s="25">
        <v>80</v>
      </c>
      <c r="I104" s="25">
        <v>80</v>
      </c>
      <c r="J104" s="25">
        <v>80</v>
      </c>
      <c r="K104" s="49">
        <f t="shared" si="56"/>
        <v>0</v>
      </c>
      <c r="L104" s="49">
        <f t="shared" si="56"/>
        <v>0</v>
      </c>
      <c r="M104" s="49">
        <f t="shared" si="56"/>
        <v>0</v>
      </c>
      <c r="O104" s="32">
        <v>80</v>
      </c>
      <c r="P104" s="32">
        <v>80</v>
      </c>
      <c r="Q104" s="32">
        <v>80</v>
      </c>
      <c r="R104" s="29">
        <f t="shared" si="52"/>
        <v>0</v>
      </c>
      <c r="S104" s="29">
        <f t="shared" si="52"/>
        <v>0</v>
      </c>
      <c r="T104" s="29">
        <f t="shared" si="52"/>
        <v>0</v>
      </c>
      <c r="W104" s="82" t="s">
        <v>28</v>
      </c>
      <c r="X104" s="78" t="s">
        <v>42</v>
      </c>
      <c r="Y104" s="78" t="s">
        <v>363</v>
      </c>
      <c r="Z104" s="78" t="s">
        <v>29</v>
      </c>
      <c r="AA104" s="79">
        <v>80</v>
      </c>
      <c r="AB104" s="79">
        <v>80</v>
      </c>
      <c r="AC104" s="79">
        <v>80</v>
      </c>
      <c r="AD104" s="16" t="b">
        <f t="shared" si="53"/>
        <v>1</v>
      </c>
      <c r="AE104" s="16" t="b">
        <f t="shared" si="53"/>
        <v>1</v>
      </c>
      <c r="AF104" s="16" t="b">
        <f t="shared" si="53"/>
        <v>1</v>
      </c>
      <c r="AG104" s="16" t="b">
        <f t="shared" si="53"/>
        <v>1</v>
      </c>
    </row>
    <row r="105" spans="1:33" s="16" customFormat="1" ht="15.75" customHeight="1">
      <c r="A105" s="22" t="s">
        <v>92</v>
      </c>
      <c r="B105" s="23" t="s">
        <v>42</v>
      </c>
      <c r="C105" s="23" t="s">
        <v>93</v>
      </c>
      <c r="D105" s="24" t="s">
        <v>9</v>
      </c>
      <c r="E105" s="49">
        <f>E106</f>
        <v>4950</v>
      </c>
      <c r="F105" s="49">
        <f t="shared" ref="F105:J108" si="70">F106</f>
        <v>4950</v>
      </c>
      <c r="G105" s="49">
        <f t="shared" si="70"/>
        <v>4950</v>
      </c>
      <c r="H105" s="25">
        <f>H106</f>
        <v>4950</v>
      </c>
      <c r="I105" s="25">
        <f t="shared" si="70"/>
        <v>4950</v>
      </c>
      <c r="J105" s="25">
        <f t="shared" si="70"/>
        <v>4950</v>
      </c>
      <c r="K105" s="49">
        <f t="shared" si="56"/>
        <v>0</v>
      </c>
      <c r="L105" s="49">
        <f t="shared" si="56"/>
        <v>0</v>
      </c>
      <c r="M105" s="49">
        <f t="shared" si="56"/>
        <v>0</v>
      </c>
      <c r="O105" s="32">
        <v>4950</v>
      </c>
      <c r="P105" s="32">
        <v>4950</v>
      </c>
      <c r="Q105" s="32">
        <v>4950</v>
      </c>
      <c r="R105" s="29">
        <f t="shared" si="52"/>
        <v>0</v>
      </c>
      <c r="S105" s="29">
        <f t="shared" si="52"/>
        <v>0</v>
      </c>
      <c r="T105" s="29">
        <f t="shared" si="52"/>
        <v>0</v>
      </c>
      <c r="W105" s="81" t="s">
        <v>92</v>
      </c>
      <c r="X105" s="75" t="s">
        <v>42</v>
      </c>
      <c r="Y105" s="75" t="s">
        <v>93</v>
      </c>
      <c r="Z105" s="76" t="s">
        <v>9</v>
      </c>
      <c r="AA105" s="77">
        <v>4950</v>
      </c>
      <c r="AB105" s="77">
        <v>4950</v>
      </c>
      <c r="AC105" s="77">
        <v>4950</v>
      </c>
      <c r="AD105" s="16" t="b">
        <f t="shared" si="53"/>
        <v>1</v>
      </c>
      <c r="AE105" s="16" t="b">
        <f t="shared" si="53"/>
        <v>1</v>
      </c>
      <c r="AF105" s="16" t="b">
        <f t="shared" si="53"/>
        <v>1</v>
      </c>
      <c r="AG105" s="16" t="b">
        <f t="shared" si="53"/>
        <v>1</v>
      </c>
    </row>
    <row r="106" spans="1:33" s="16" customFormat="1" ht="31.5" customHeight="1">
      <c r="A106" s="22" t="s">
        <v>94</v>
      </c>
      <c r="B106" s="23" t="s">
        <v>42</v>
      </c>
      <c r="C106" s="23" t="s">
        <v>95</v>
      </c>
      <c r="D106" s="24" t="s">
        <v>9</v>
      </c>
      <c r="E106" s="49">
        <f>E107</f>
        <v>4950</v>
      </c>
      <c r="F106" s="49">
        <f t="shared" si="70"/>
        <v>4950</v>
      </c>
      <c r="G106" s="49">
        <f t="shared" si="70"/>
        <v>4950</v>
      </c>
      <c r="H106" s="25">
        <f>H107</f>
        <v>4950</v>
      </c>
      <c r="I106" s="25">
        <f t="shared" si="70"/>
        <v>4950</v>
      </c>
      <c r="J106" s="25">
        <f t="shared" si="70"/>
        <v>4950</v>
      </c>
      <c r="K106" s="49">
        <f t="shared" si="56"/>
        <v>0</v>
      </c>
      <c r="L106" s="49">
        <f t="shared" si="56"/>
        <v>0</v>
      </c>
      <c r="M106" s="49">
        <f t="shared" si="56"/>
        <v>0</v>
      </c>
      <c r="O106" s="32">
        <v>4950</v>
      </c>
      <c r="P106" s="32">
        <v>4950</v>
      </c>
      <c r="Q106" s="32">
        <v>4950</v>
      </c>
      <c r="R106" s="29">
        <f t="shared" si="52"/>
        <v>0</v>
      </c>
      <c r="S106" s="29">
        <f t="shared" si="52"/>
        <v>0</v>
      </c>
      <c r="T106" s="29">
        <f t="shared" si="52"/>
        <v>0</v>
      </c>
      <c r="W106" s="81" t="s">
        <v>94</v>
      </c>
      <c r="X106" s="75" t="s">
        <v>42</v>
      </c>
      <c r="Y106" s="75" t="s">
        <v>95</v>
      </c>
      <c r="Z106" s="76" t="s">
        <v>9</v>
      </c>
      <c r="AA106" s="77">
        <v>4950</v>
      </c>
      <c r="AB106" s="77">
        <v>4950</v>
      </c>
      <c r="AC106" s="77">
        <v>4950</v>
      </c>
      <c r="AD106" s="16" t="b">
        <f t="shared" si="53"/>
        <v>1</v>
      </c>
      <c r="AE106" s="16" t="b">
        <f t="shared" si="53"/>
        <v>1</v>
      </c>
      <c r="AF106" s="16" t="b">
        <f t="shared" si="53"/>
        <v>1</v>
      </c>
      <c r="AG106" s="16" t="b">
        <f t="shared" si="53"/>
        <v>1</v>
      </c>
    </row>
    <row r="107" spans="1:33" s="16" customFormat="1" ht="47.25" customHeight="1">
      <c r="A107" s="22" t="s">
        <v>364</v>
      </c>
      <c r="B107" s="23" t="s">
        <v>42</v>
      </c>
      <c r="C107" s="23" t="s">
        <v>96</v>
      </c>
      <c r="D107" s="24" t="s">
        <v>9</v>
      </c>
      <c r="E107" s="49">
        <f>E108</f>
        <v>4950</v>
      </c>
      <c r="F107" s="49">
        <f t="shared" si="70"/>
        <v>4950</v>
      </c>
      <c r="G107" s="49">
        <f t="shared" si="70"/>
        <v>4950</v>
      </c>
      <c r="H107" s="25">
        <f>H108</f>
        <v>4950</v>
      </c>
      <c r="I107" s="25">
        <f t="shared" si="70"/>
        <v>4950</v>
      </c>
      <c r="J107" s="25">
        <f t="shared" si="70"/>
        <v>4950</v>
      </c>
      <c r="K107" s="49">
        <f t="shared" si="56"/>
        <v>0</v>
      </c>
      <c r="L107" s="49">
        <f t="shared" si="56"/>
        <v>0</v>
      </c>
      <c r="M107" s="49">
        <f t="shared" si="56"/>
        <v>0</v>
      </c>
      <c r="O107" s="32">
        <v>4950</v>
      </c>
      <c r="P107" s="32">
        <v>4950</v>
      </c>
      <c r="Q107" s="32">
        <v>4950</v>
      </c>
      <c r="R107" s="29">
        <f t="shared" si="52"/>
        <v>0</v>
      </c>
      <c r="S107" s="29">
        <f t="shared" si="52"/>
        <v>0</v>
      </c>
      <c r="T107" s="29">
        <f t="shared" si="52"/>
        <v>0</v>
      </c>
      <c r="W107" s="81" t="s">
        <v>364</v>
      </c>
      <c r="X107" s="75" t="s">
        <v>42</v>
      </c>
      <c r="Y107" s="75" t="s">
        <v>96</v>
      </c>
      <c r="Z107" s="76" t="s">
        <v>9</v>
      </c>
      <c r="AA107" s="77">
        <v>4950</v>
      </c>
      <c r="AB107" s="77">
        <v>4950</v>
      </c>
      <c r="AC107" s="77">
        <v>4950</v>
      </c>
      <c r="AD107" s="16" t="b">
        <f t="shared" si="53"/>
        <v>1</v>
      </c>
      <c r="AE107" s="16" t="b">
        <f t="shared" si="53"/>
        <v>1</v>
      </c>
      <c r="AF107" s="16" t="b">
        <f t="shared" si="53"/>
        <v>1</v>
      </c>
      <c r="AG107" s="16" t="b">
        <f t="shared" si="53"/>
        <v>1</v>
      </c>
    </row>
    <row r="108" spans="1:33" s="16" customFormat="1" ht="31.5" customHeight="1">
      <c r="A108" s="31" t="s">
        <v>365</v>
      </c>
      <c r="B108" s="23" t="s">
        <v>42</v>
      </c>
      <c r="C108" s="23" t="s">
        <v>366</v>
      </c>
      <c r="D108" s="24" t="s">
        <v>9</v>
      </c>
      <c r="E108" s="49">
        <f>E109</f>
        <v>4950</v>
      </c>
      <c r="F108" s="49">
        <f t="shared" si="70"/>
        <v>4950</v>
      </c>
      <c r="G108" s="49">
        <f t="shared" si="70"/>
        <v>4950</v>
      </c>
      <c r="H108" s="25">
        <f>H109</f>
        <v>4950</v>
      </c>
      <c r="I108" s="25">
        <f t="shared" si="70"/>
        <v>4950</v>
      </c>
      <c r="J108" s="25">
        <f t="shared" si="70"/>
        <v>4950</v>
      </c>
      <c r="K108" s="49">
        <f t="shared" si="56"/>
        <v>0</v>
      </c>
      <c r="L108" s="49">
        <f t="shared" si="56"/>
        <v>0</v>
      </c>
      <c r="M108" s="49">
        <f t="shared" si="56"/>
        <v>0</v>
      </c>
      <c r="O108" s="32">
        <v>4950</v>
      </c>
      <c r="P108" s="32">
        <v>4950</v>
      </c>
      <c r="Q108" s="32">
        <v>4950</v>
      </c>
      <c r="R108" s="29">
        <f t="shared" si="52"/>
        <v>0</v>
      </c>
      <c r="S108" s="29">
        <f t="shared" si="52"/>
        <v>0</v>
      </c>
      <c r="T108" s="29">
        <f t="shared" si="52"/>
        <v>0</v>
      </c>
      <c r="W108" s="82" t="s">
        <v>365</v>
      </c>
      <c r="X108" s="78" t="s">
        <v>42</v>
      </c>
      <c r="Y108" s="78" t="s">
        <v>366</v>
      </c>
      <c r="Z108" s="72" t="s">
        <v>9</v>
      </c>
      <c r="AA108" s="79">
        <v>4950</v>
      </c>
      <c r="AB108" s="79">
        <v>4950</v>
      </c>
      <c r="AC108" s="79">
        <v>4950</v>
      </c>
      <c r="AD108" s="16" t="b">
        <f t="shared" si="53"/>
        <v>1</v>
      </c>
      <c r="AE108" s="16" t="b">
        <f t="shared" si="53"/>
        <v>1</v>
      </c>
      <c r="AF108" s="16" t="b">
        <f t="shared" si="53"/>
        <v>1</v>
      </c>
      <c r="AG108" s="16" t="b">
        <f t="shared" si="53"/>
        <v>1</v>
      </c>
    </row>
    <row r="109" spans="1:33" s="16" customFormat="1" ht="31.5" customHeight="1">
      <c r="A109" s="31" t="s">
        <v>58</v>
      </c>
      <c r="B109" s="23" t="s">
        <v>42</v>
      </c>
      <c r="C109" s="23" t="s">
        <v>366</v>
      </c>
      <c r="D109" s="23" t="s">
        <v>59</v>
      </c>
      <c r="E109" s="49">
        <v>4950</v>
      </c>
      <c r="F109" s="49">
        <v>4950</v>
      </c>
      <c r="G109" s="49">
        <v>4950</v>
      </c>
      <c r="H109" s="25">
        <v>4950</v>
      </c>
      <c r="I109" s="25">
        <v>4950</v>
      </c>
      <c r="J109" s="25">
        <v>4950</v>
      </c>
      <c r="K109" s="49">
        <f t="shared" si="56"/>
        <v>0</v>
      </c>
      <c r="L109" s="49">
        <f t="shared" si="56"/>
        <v>0</v>
      </c>
      <c r="M109" s="49">
        <f t="shared" si="56"/>
        <v>0</v>
      </c>
      <c r="O109" s="32">
        <v>4950</v>
      </c>
      <c r="P109" s="32">
        <v>4950</v>
      </c>
      <c r="Q109" s="32">
        <v>4950</v>
      </c>
      <c r="R109" s="29">
        <f t="shared" si="52"/>
        <v>0</v>
      </c>
      <c r="S109" s="29">
        <f t="shared" si="52"/>
        <v>0</v>
      </c>
      <c r="T109" s="29">
        <f t="shared" si="52"/>
        <v>0</v>
      </c>
      <c r="W109" s="82" t="s">
        <v>58</v>
      </c>
      <c r="X109" s="78" t="s">
        <v>42</v>
      </c>
      <c r="Y109" s="78" t="s">
        <v>366</v>
      </c>
      <c r="Z109" s="78" t="s">
        <v>59</v>
      </c>
      <c r="AA109" s="79">
        <v>4950</v>
      </c>
      <c r="AB109" s="79">
        <v>4950</v>
      </c>
      <c r="AC109" s="79">
        <v>4950</v>
      </c>
      <c r="AD109" s="16" t="b">
        <f t="shared" si="53"/>
        <v>1</v>
      </c>
      <c r="AE109" s="16" t="b">
        <f t="shared" si="53"/>
        <v>1</v>
      </c>
      <c r="AF109" s="16" t="b">
        <f t="shared" si="53"/>
        <v>1</v>
      </c>
      <c r="AG109" s="16" t="b">
        <f t="shared" si="53"/>
        <v>1</v>
      </c>
    </row>
    <row r="110" spans="1:33" s="16" customFormat="1" ht="15.75" customHeight="1">
      <c r="A110" s="22" t="s">
        <v>23</v>
      </c>
      <c r="B110" s="23" t="s">
        <v>42</v>
      </c>
      <c r="C110" s="23" t="s">
        <v>11</v>
      </c>
      <c r="D110" s="24" t="s">
        <v>9</v>
      </c>
      <c r="E110" s="49">
        <f>E111+E113+E115+E117+E119+E121+E123+E126+E128+E131+E133+E135+E139+E148</f>
        <v>423331.60000000003</v>
      </c>
      <c r="F110" s="49">
        <f t="shared" ref="F110:J110" si="71">F111+F113+F115+F117+F119+F121+F123+F126+F128+F131+F133+F135+F139+F148</f>
        <v>431757.5</v>
      </c>
      <c r="G110" s="49">
        <f t="shared" si="71"/>
        <v>431910.6</v>
      </c>
      <c r="H110" s="25">
        <f t="shared" si="71"/>
        <v>468720.89999999997</v>
      </c>
      <c r="I110" s="25">
        <f t="shared" si="71"/>
        <v>432093.5</v>
      </c>
      <c r="J110" s="25">
        <f t="shared" si="71"/>
        <v>432246.6</v>
      </c>
      <c r="K110" s="49">
        <f t="shared" si="56"/>
        <v>45389.29999999993</v>
      </c>
      <c r="L110" s="49">
        <f t="shared" si="56"/>
        <v>336</v>
      </c>
      <c r="M110" s="49">
        <f t="shared" si="56"/>
        <v>336</v>
      </c>
      <c r="O110" s="32">
        <v>468720.89656000002</v>
      </c>
      <c r="P110" s="32">
        <v>432093.49998000002</v>
      </c>
      <c r="Q110" s="32">
        <v>432246.57997999998</v>
      </c>
      <c r="R110" s="29">
        <f t="shared" si="52"/>
        <v>-3.439999942202121E-3</v>
      </c>
      <c r="S110" s="29">
        <f t="shared" si="52"/>
        <v>-1.9999977666884661E-5</v>
      </c>
      <c r="T110" s="29">
        <f t="shared" si="52"/>
        <v>-2.0019999996293336E-2</v>
      </c>
      <c r="W110" s="81" t="s">
        <v>23</v>
      </c>
      <c r="X110" s="75" t="s">
        <v>42</v>
      </c>
      <c r="Y110" s="75" t="s">
        <v>11</v>
      </c>
      <c r="Z110" s="76" t="s">
        <v>9</v>
      </c>
      <c r="AA110" s="77">
        <v>468720.89656000002</v>
      </c>
      <c r="AB110" s="77">
        <v>432093.49998000002</v>
      </c>
      <c r="AC110" s="77">
        <v>432246.57997999998</v>
      </c>
      <c r="AD110" s="16" t="b">
        <f t="shared" si="53"/>
        <v>1</v>
      </c>
      <c r="AE110" s="16" t="b">
        <f t="shared" si="53"/>
        <v>1</v>
      </c>
      <c r="AF110" s="16" t="b">
        <f t="shared" si="53"/>
        <v>1</v>
      </c>
      <c r="AG110" s="16" t="b">
        <f t="shared" si="53"/>
        <v>1</v>
      </c>
    </row>
    <row r="111" spans="1:33" s="16" customFormat="1" ht="31.5" customHeight="1">
      <c r="A111" s="31" t="s">
        <v>36</v>
      </c>
      <c r="B111" s="23" t="s">
        <v>42</v>
      </c>
      <c r="C111" s="23" t="s">
        <v>350</v>
      </c>
      <c r="D111" s="24" t="s">
        <v>9</v>
      </c>
      <c r="E111" s="49">
        <f>E112</f>
        <v>2226</v>
      </c>
      <c r="F111" s="49">
        <f t="shared" ref="F111:J111" si="72">F112</f>
        <v>2436</v>
      </c>
      <c r="G111" s="49">
        <f t="shared" si="72"/>
        <v>2604</v>
      </c>
      <c r="H111" s="25">
        <f>H112</f>
        <v>2464</v>
      </c>
      <c r="I111" s="25">
        <f t="shared" si="72"/>
        <v>2772</v>
      </c>
      <c r="J111" s="25">
        <f t="shared" si="72"/>
        <v>2940</v>
      </c>
      <c r="K111" s="49">
        <f t="shared" si="56"/>
        <v>238</v>
      </c>
      <c r="L111" s="49">
        <f t="shared" si="56"/>
        <v>336</v>
      </c>
      <c r="M111" s="49">
        <f t="shared" si="56"/>
        <v>336</v>
      </c>
      <c r="O111" s="32">
        <v>2464</v>
      </c>
      <c r="P111" s="32">
        <v>2772</v>
      </c>
      <c r="Q111" s="32">
        <v>2940</v>
      </c>
      <c r="R111" s="29">
        <f t="shared" si="52"/>
        <v>0</v>
      </c>
      <c r="S111" s="29">
        <f t="shared" si="52"/>
        <v>0</v>
      </c>
      <c r="T111" s="29">
        <f t="shared" si="52"/>
        <v>0</v>
      </c>
      <c r="W111" s="82" t="s">
        <v>36</v>
      </c>
      <c r="X111" s="78" t="s">
        <v>42</v>
      </c>
      <c r="Y111" s="78" t="s">
        <v>350</v>
      </c>
      <c r="Z111" s="72" t="s">
        <v>9</v>
      </c>
      <c r="AA111" s="79">
        <v>2464</v>
      </c>
      <c r="AB111" s="79">
        <v>2772</v>
      </c>
      <c r="AC111" s="79">
        <v>2940</v>
      </c>
      <c r="AD111" s="16" t="b">
        <f t="shared" si="53"/>
        <v>1</v>
      </c>
      <c r="AE111" s="16" t="b">
        <f t="shared" si="53"/>
        <v>1</v>
      </c>
      <c r="AF111" s="16" t="b">
        <f t="shared" si="53"/>
        <v>1</v>
      </c>
      <c r="AG111" s="16" t="b">
        <f t="shared" si="53"/>
        <v>1</v>
      </c>
    </row>
    <row r="112" spans="1:33" s="16" customFormat="1" ht="15.75" customHeight="1">
      <c r="A112" s="31" t="s">
        <v>37</v>
      </c>
      <c r="B112" s="23" t="s">
        <v>42</v>
      </c>
      <c r="C112" s="23" t="s">
        <v>350</v>
      </c>
      <c r="D112" s="23" t="s">
        <v>38</v>
      </c>
      <c r="E112" s="49">
        <v>2226</v>
      </c>
      <c r="F112" s="49">
        <v>2436</v>
      </c>
      <c r="G112" s="49">
        <v>2604</v>
      </c>
      <c r="H112" s="25">
        <f>2226+238</f>
        <v>2464</v>
      </c>
      <c r="I112" s="126">
        <f>2436+336</f>
        <v>2772</v>
      </c>
      <c r="J112" s="126">
        <f>2604+336</f>
        <v>2940</v>
      </c>
      <c r="K112" s="49">
        <f t="shared" si="56"/>
        <v>238</v>
      </c>
      <c r="L112" s="49">
        <f t="shared" si="56"/>
        <v>336</v>
      </c>
      <c r="M112" s="49">
        <f t="shared" si="56"/>
        <v>336</v>
      </c>
      <c r="O112" s="32">
        <v>2464</v>
      </c>
      <c r="P112" s="32">
        <v>2772</v>
      </c>
      <c r="Q112" s="32">
        <v>2940</v>
      </c>
      <c r="R112" s="29">
        <f t="shared" si="52"/>
        <v>0</v>
      </c>
      <c r="S112" s="29">
        <f t="shared" si="52"/>
        <v>0</v>
      </c>
      <c r="T112" s="29">
        <f t="shared" si="52"/>
        <v>0</v>
      </c>
      <c r="W112" s="82" t="s">
        <v>37</v>
      </c>
      <c r="X112" s="78" t="s">
        <v>42</v>
      </c>
      <c r="Y112" s="78" t="s">
        <v>350</v>
      </c>
      <c r="Z112" s="78" t="s">
        <v>38</v>
      </c>
      <c r="AA112" s="79">
        <v>2464</v>
      </c>
      <c r="AB112" s="79">
        <v>2772</v>
      </c>
      <c r="AC112" s="79">
        <v>2940</v>
      </c>
      <c r="AD112" s="16" t="b">
        <f t="shared" si="53"/>
        <v>1</v>
      </c>
      <c r="AE112" s="16" t="b">
        <f t="shared" si="53"/>
        <v>1</v>
      </c>
      <c r="AF112" s="16" t="b">
        <f t="shared" si="53"/>
        <v>1</v>
      </c>
      <c r="AG112" s="16" t="b">
        <f t="shared" si="53"/>
        <v>1</v>
      </c>
    </row>
    <row r="113" spans="1:33" s="16" customFormat="1" ht="15.75" customHeight="1">
      <c r="A113" s="31" t="s">
        <v>169</v>
      </c>
      <c r="B113" s="23" t="s">
        <v>42</v>
      </c>
      <c r="C113" s="23" t="s">
        <v>390</v>
      </c>
      <c r="D113" s="24" t="s">
        <v>9</v>
      </c>
      <c r="E113" s="49">
        <f>E114</f>
        <v>18600.2</v>
      </c>
      <c r="F113" s="49">
        <f t="shared" ref="F113:J113" si="73">F114</f>
        <v>0</v>
      </c>
      <c r="G113" s="49">
        <f t="shared" si="73"/>
        <v>0</v>
      </c>
      <c r="H113" s="25">
        <f>H114</f>
        <v>18600.2</v>
      </c>
      <c r="I113" s="25">
        <f t="shared" si="73"/>
        <v>0</v>
      </c>
      <c r="J113" s="25">
        <f t="shared" si="73"/>
        <v>0</v>
      </c>
      <c r="K113" s="49">
        <f t="shared" si="56"/>
        <v>0</v>
      </c>
      <c r="L113" s="49">
        <f t="shared" si="56"/>
        <v>0</v>
      </c>
      <c r="M113" s="49">
        <f t="shared" si="56"/>
        <v>0</v>
      </c>
      <c r="O113" s="32">
        <v>18600.240000000002</v>
      </c>
      <c r="P113" s="32">
        <v>0</v>
      </c>
      <c r="Q113" s="32">
        <v>0</v>
      </c>
      <c r="R113" s="29">
        <f t="shared" si="52"/>
        <v>4.0000000000873115E-2</v>
      </c>
      <c r="S113" s="29">
        <f t="shared" si="52"/>
        <v>0</v>
      </c>
      <c r="T113" s="29">
        <f t="shared" si="52"/>
        <v>0</v>
      </c>
      <c r="W113" s="82" t="s">
        <v>169</v>
      </c>
      <c r="X113" s="78" t="s">
        <v>42</v>
      </c>
      <c r="Y113" s="78" t="s">
        <v>390</v>
      </c>
      <c r="Z113" s="72" t="s">
        <v>9</v>
      </c>
      <c r="AA113" s="79">
        <v>18600.240000000002</v>
      </c>
      <c r="AB113" s="79" t="s">
        <v>9</v>
      </c>
      <c r="AC113" s="79" t="s">
        <v>9</v>
      </c>
      <c r="AD113" s="16" t="b">
        <f t="shared" si="53"/>
        <v>1</v>
      </c>
      <c r="AE113" s="16" t="b">
        <f t="shared" si="53"/>
        <v>1</v>
      </c>
      <c r="AF113" s="16" t="b">
        <f t="shared" si="53"/>
        <v>1</v>
      </c>
      <c r="AG113" s="16" t="b">
        <f t="shared" si="53"/>
        <v>1</v>
      </c>
    </row>
    <row r="114" spans="1:33" s="16" customFormat="1" ht="15.75" customHeight="1">
      <c r="A114" s="31" t="s">
        <v>32</v>
      </c>
      <c r="B114" s="23" t="s">
        <v>42</v>
      </c>
      <c r="C114" s="23" t="s">
        <v>390</v>
      </c>
      <c r="D114" s="23" t="s">
        <v>33</v>
      </c>
      <c r="E114" s="49">
        <v>18600.2</v>
      </c>
      <c r="F114" s="49">
        <v>0</v>
      </c>
      <c r="G114" s="49">
        <v>0</v>
      </c>
      <c r="H114" s="25">
        <v>18600.2</v>
      </c>
      <c r="I114" s="25">
        <v>0</v>
      </c>
      <c r="J114" s="25">
        <v>0</v>
      </c>
      <c r="K114" s="49">
        <f t="shared" si="56"/>
        <v>0</v>
      </c>
      <c r="L114" s="49">
        <f t="shared" si="56"/>
        <v>0</v>
      </c>
      <c r="M114" s="49">
        <f t="shared" si="56"/>
        <v>0</v>
      </c>
      <c r="O114" s="32">
        <v>18600.240000000002</v>
      </c>
      <c r="P114" s="32">
        <v>0</v>
      </c>
      <c r="Q114" s="32">
        <v>0</v>
      </c>
      <c r="R114" s="29">
        <f t="shared" si="52"/>
        <v>4.0000000000873115E-2</v>
      </c>
      <c r="S114" s="29">
        <f t="shared" si="52"/>
        <v>0</v>
      </c>
      <c r="T114" s="29">
        <f t="shared" si="52"/>
        <v>0</v>
      </c>
      <c r="W114" s="82" t="s">
        <v>32</v>
      </c>
      <c r="X114" s="78" t="s">
        <v>42</v>
      </c>
      <c r="Y114" s="78" t="s">
        <v>390</v>
      </c>
      <c r="Z114" s="78" t="s">
        <v>33</v>
      </c>
      <c r="AA114" s="79">
        <v>18600.240000000002</v>
      </c>
      <c r="AB114" s="79" t="s">
        <v>9</v>
      </c>
      <c r="AC114" s="79" t="s">
        <v>9</v>
      </c>
      <c r="AD114" s="16" t="b">
        <f t="shared" si="53"/>
        <v>1</v>
      </c>
      <c r="AE114" s="16" t="b">
        <f t="shared" si="53"/>
        <v>1</v>
      </c>
      <c r="AF114" s="16" t="b">
        <f t="shared" si="53"/>
        <v>1</v>
      </c>
      <c r="AG114" s="16" t="b">
        <f t="shared" si="53"/>
        <v>1</v>
      </c>
    </row>
    <row r="115" spans="1:33" s="16" customFormat="1" ht="31.5" customHeight="1">
      <c r="A115" s="31" t="s">
        <v>345</v>
      </c>
      <c r="B115" s="23" t="s">
        <v>42</v>
      </c>
      <c r="C115" s="23" t="s">
        <v>347</v>
      </c>
      <c r="D115" s="24" t="s">
        <v>9</v>
      </c>
      <c r="E115" s="49">
        <f>E116</f>
        <v>415.1</v>
      </c>
      <c r="F115" s="49">
        <f t="shared" ref="F115:J115" si="74">F116</f>
        <v>465.1</v>
      </c>
      <c r="G115" s="49">
        <f t="shared" si="74"/>
        <v>465.1</v>
      </c>
      <c r="H115" s="25">
        <f>H116</f>
        <v>415.1</v>
      </c>
      <c r="I115" s="25">
        <f t="shared" si="74"/>
        <v>465.1</v>
      </c>
      <c r="J115" s="25">
        <f t="shared" si="74"/>
        <v>465.1</v>
      </c>
      <c r="K115" s="49">
        <f t="shared" si="56"/>
        <v>0</v>
      </c>
      <c r="L115" s="49">
        <f t="shared" si="56"/>
        <v>0</v>
      </c>
      <c r="M115" s="49">
        <f t="shared" si="56"/>
        <v>0</v>
      </c>
      <c r="O115" s="32">
        <v>415.09055000000001</v>
      </c>
      <c r="P115" s="32">
        <v>465.09055000000001</v>
      </c>
      <c r="Q115" s="32">
        <v>465.09055000000001</v>
      </c>
      <c r="R115" s="29">
        <f t="shared" si="52"/>
        <v>-9.4500000000152795E-3</v>
      </c>
      <c r="S115" s="29">
        <f t="shared" si="52"/>
        <v>-9.4500000000152795E-3</v>
      </c>
      <c r="T115" s="29">
        <f t="shared" si="52"/>
        <v>-9.4500000000152795E-3</v>
      </c>
      <c r="W115" s="82" t="s">
        <v>345</v>
      </c>
      <c r="X115" s="78" t="s">
        <v>42</v>
      </c>
      <c r="Y115" s="78" t="s">
        <v>347</v>
      </c>
      <c r="Z115" s="72" t="s">
        <v>9</v>
      </c>
      <c r="AA115" s="79">
        <v>415.09055000000001</v>
      </c>
      <c r="AB115" s="79">
        <v>465.09055000000001</v>
      </c>
      <c r="AC115" s="79">
        <v>465.09055000000001</v>
      </c>
      <c r="AD115" s="16" t="b">
        <f t="shared" si="53"/>
        <v>1</v>
      </c>
      <c r="AE115" s="16" t="b">
        <f t="shared" si="53"/>
        <v>1</v>
      </c>
      <c r="AF115" s="16" t="b">
        <f t="shared" si="53"/>
        <v>1</v>
      </c>
      <c r="AG115" s="16" t="b">
        <f t="shared" si="53"/>
        <v>1</v>
      </c>
    </row>
    <row r="116" spans="1:33" s="16" customFormat="1" ht="31.5" customHeight="1">
      <c r="A116" s="31" t="s">
        <v>28</v>
      </c>
      <c r="B116" s="23" t="s">
        <v>42</v>
      </c>
      <c r="C116" s="23" t="s">
        <v>347</v>
      </c>
      <c r="D116" s="23" t="s">
        <v>29</v>
      </c>
      <c r="E116" s="49">
        <v>415.1</v>
      </c>
      <c r="F116" s="49">
        <v>465.1</v>
      </c>
      <c r="G116" s="49">
        <v>465.1</v>
      </c>
      <c r="H116" s="25">
        <v>415.1</v>
      </c>
      <c r="I116" s="25">
        <v>465.1</v>
      </c>
      <c r="J116" s="25">
        <v>465.1</v>
      </c>
      <c r="K116" s="49">
        <f t="shared" si="56"/>
        <v>0</v>
      </c>
      <c r="L116" s="49">
        <f t="shared" si="56"/>
        <v>0</v>
      </c>
      <c r="M116" s="49">
        <f t="shared" si="56"/>
        <v>0</v>
      </c>
      <c r="O116" s="32">
        <v>415.09055000000001</v>
      </c>
      <c r="P116" s="32">
        <v>465.09055000000001</v>
      </c>
      <c r="Q116" s="32">
        <v>465.09055000000001</v>
      </c>
      <c r="R116" s="29">
        <f t="shared" si="52"/>
        <v>-9.4500000000152795E-3</v>
      </c>
      <c r="S116" s="29">
        <f t="shared" si="52"/>
        <v>-9.4500000000152795E-3</v>
      </c>
      <c r="T116" s="29">
        <f t="shared" si="52"/>
        <v>-9.4500000000152795E-3</v>
      </c>
      <c r="W116" s="82" t="s">
        <v>28</v>
      </c>
      <c r="X116" s="78" t="s">
        <v>42</v>
      </c>
      <c r="Y116" s="78" t="s">
        <v>347</v>
      </c>
      <c r="Z116" s="78" t="s">
        <v>29</v>
      </c>
      <c r="AA116" s="79">
        <v>415.09055000000001</v>
      </c>
      <c r="AB116" s="79">
        <v>465.09055000000001</v>
      </c>
      <c r="AC116" s="79">
        <v>465.09055000000001</v>
      </c>
      <c r="AD116" s="16" t="b">
        <f t="shared" si="53"/>
        <v>1</v>
      </c>
      <c r="AE116" s="16" t="b">
        <f t="shared" si="53"/>
        <v>1</v>
      </c>
      <c r="AF116" s="16" t="b">
        <f t="shared" si="53"/>
        <v>1</v>
      </c>
      <c r="AG116" s="16" t="b">
        <f t="shared" si="53"/>
        <v>1</v>
      </c>
    </row>
    <row r="117" spans="1:33" s="16" customFormat="1" ht="31.5" customHeight="1">
      <c r="A117" s="31" t="s">
        <v>105</v>
      </c>
      <c r="B117" s="23" t="s">
        <v>42</v>
      </c>
      <c r="C117" s="23" t="s">
        <v>367</v>
      </c>
      <c r="D117" s="24" t="s">
        <v>9</v>
      </c>
      <c r="E117" s="49">
        <f>E118</f>
        <v>497.1</v>
      </c>
      <c r="F117" s="49">
        <f t="shared" ref="F117:J117" si="75">F118</f>
        <v>550.70000000000005</v>
      </c>
      <c r="G117" s="49">
        <f t="shared" si="75"/>
        <v>471.6</v>
      </c>
      <c r="H117" s="25">
        <f>H118</f>
        <v>595.1</v>
      </c>
      <c r="I117" s="25">
        <f t="shared" si="75"/>
        <v>550.70000000000005</v>
      </c>
      <c r="J117" s="25">
        <f t="shared" si="75"/>
        <v>471.6</v>
      </c>
      <c r="K117" s="49">
        <f t="shared" si="56"/>
        <v>98</v>
      </c>
      <c r="L117" s="49">
        <f t="shared" si="56"/>
        <v>0</v>
      </c>
      <c r="M117" s="49">
        <f t="shared" si="56"/>
        <v>0</v>
      </c>
      <c r="O117" s="32">
        <v>595.1123</v>
      </c>
      <c r="P117" s="32">
        <v>550.69830000000002</v>
      </c>
      <c r="Q117" s="32">
        <v>471.6123</v>
      </c>
      <c r="R117" s="29">
        <f t="shared" si="52"/>
        <v>1.2299999999981992E-2</v>
      </c>
      <c r="S117" s="29">
        <f t="shared" si="52"/>
        <v>-1.7000000000280124E-3</v>
      </c>
      <c r="T117" s="29">
        <f t="shared" si="52"/>
        <v>1.2299999999981992E-2</v>
      </c>
      <c r="W117" s="82" t="s">
        <v>105</v>
      </c>
      <c r="X117" s="78" t="s">
        <v>42</v>
      </c>
      <c r="Y117" s="78" t="s">
        <v>367</v>
      </c>
      <c r="Z117" s="72" t="s">
        <v>9</v>
      </c>
      <c r="AA117" s="79">
        <v>595.1123</v>
      </c>
      <c r="AB117" s="79">
        <v>550.69830000000002</v>
      </c>
      <c r="AC117" s="79">
        <v>471.6123</v>
      </c>
      <c r="AD117" s="16" t="b">
        <f t="shared" si="53"/>
        <v>1</v>
      </c>
      <c r="AE117" s="16" t="b">
        <f t="shared" si="53"/>
        <v>1</v>
      </c>
      <c r="AF117" s="16" t="b">
        <f t="shared" si="53"/>
        <v>1</v>
      </c>
      <c r="AG117" s="16" t="b">
        <f t="shared" si="53"/>
        <v>1</v>
      </c>
    </row>
    <row r="118" spans="1:33" s="16" customFormat="1" ht="31.5" customHeight="1">
      <c r="A118" s="31" t="s">
        <v>28</v>
      </c>
      <c r="B118" s="23" t="s">
        <v>42</v>
      </c>
      <c r="C118" s="23" t="s">
        <v>367</v>
      </c>
      <c r="D118" s="23" t="s">
        <v>29</v>
      </c>
      <c r="E118" s="49">
        <v>497.1</v>
      </c>
      <c r="F118" s="49">
        <v>550.70000000000005</v>
      </c>
      <c r="G118" s="49">
        <v>471.6</v>
      </c>
      <c r="H118" s="25">
        <f>497.1+98</f>
        <v>595.1</v>
      </c>
      <c r="I118" s="25">
        <v>550.70000000000005</v>
      </c>
      <c r="J118" s="25">
        <v>471.6</v>
      </c>
      <c r="K118" s="49">
        <f t="shared" si="56"/>
        <v>98</v>
      </c>
      <c r="L118" s="49">
        <f t="shared" si="56"/>
        <v>0</v>
      </c>
      <c r="M118" s="49">
        <f t="shared" si="56"/>
        <v>0</v>
      </c>
      <c r="O118" s="32">
        <v>595.1123</v>
      </c>
      <c r="P118" s="32">
        <v>550.69830000000002</v>
      </c>
      <c r="Q118" s="32">
        <v>471.6123</v>
      </c>
      <c r="R118" s="29">
        <f t="shared" si="52"/>
        <v>1.2299999999981992E-2</v>
      </c>
      <c r="S118" s="29">
        <f t="shared" si="52"/>
        <v>-1.7000000000280124E-3</v>
      </c>
      <c r="T118" s="29">
        <f t="shared" si="52"/>
        <v>1.2299999999981992E-2</v>
      </c>
      <c r="W118" s="82" t="s">
        <v>28</v>
      </c>
      <c r="X118" s="78" t="s">
        <v>42</v>
      </c>
      <c r="Y118" s="78" t="s">
        <v>367</v>
      </c>
      <c r="Z118" s="78" t="s">
        <v>29</v>
      </c>
      <c r="AA118" s="79">
        <v>595.1123</v>
      </c>
      <c r="AB118" s="79">
        <v>550.69830000000002</v>
      </c>
      <c r="AC118" s="79">
        <v>471.6123</v>
      </c>
      <c r="AD118" s="16" t="b">
        <f t="shared" si="53"/>
        <v>1</v>
      </c>
      <c r="AE118" s="16" t="b">
        <f t="shared" si="53"/>
        <v>1</v>
      </c>
      <c r="AF118" s="16" t="b">
        <f t="shared" si="53"/>
        <v>1</v>
      </c>
      <c r="AG118" s="16" t="b">
        <f t="shared" si="53"/>
        <v>1</v>
      </c>
    </row>
    <row r="119" spans="1:33" s="16" customFormat="1" ht="31.5" customHeight="1">
      <c r="A119" s="31" t="s">
        <v>99</v>
      </c>
      <c r="B119" s="23" t="s">
        <v>42</v>
      </c>
      <c r="C119" s="23" t="s">
        <v>368</v>
      </c>
      <c r="D119" s="24" t="s">
        <v>9</v>
      </c>
      <c r="E119" s="49">
        <f>E120</f>
        <v>86160</v>
      </c>
      <c r="F119" s="49">
        <f t="shared" ref="F119:J119" si="76">F120</f>
        <v>123417.5</v>
      </c>
      <c r="G119" s="49">
        <f t="shared" si="76"/>
        <v>123363</v>
      </c>
      <c r="H119" s="25">
        <f>H120</f>
        <v>96260</v>
      </c>
      <c r="I119" s="25">
        <f t="shared" si="76"/>
        <v>123417.5</v>
      </c>
      <c r="J119" s="25">
        <f t="shared" si="76"/>
        <v>123363</v>
      </c>
      <c r="K119" s="49">
        <f t="shared" si="56"/>
        <v>10100</v>
      </c>
      <c r="L119" s="49">
        <f t="shared" si="56"/>
        <v>0</v>
      </c>
      <c r="M119" s="49">
        <f t="shared" si="56"/>
        <v>0</v>
      </c>
      <c r="O119" s="32">
        <v>96260</v>
      </c>
      <c r="P119" s="32">
        <v>123417.47169999999</v>
      </c>
      <c r="Q119" s="32">
        <v>123363.01270000001</v>
      </c>
      <c r="R119" s="29">
        <f t="shared" si="52"/>
        <v>0</v>
      </c>
      <c r="S119" s="29">
        <f t="shared" si="52"/>
        <v>-2.8300000005401671E-2</v>
      </c>
      <c r="T119" s="29">
        <f t="shared" si="52"/>
        <v>1.2700000006589107E-2</v>
      </c>
      <c r="W119" s="82" t="s">
        <v>99</v>
      </c>
      <c r="X119" s="78" t="s">
        <v>42</v>
      </c>
      <c r="Y119" s="78" t="s">
        <v>368</v>
      </c>
      <c r="Z119" s="72" t="s">
        <v>9</v>
      </c>
      <c r="AA119" s="79">
        <v>96260</v>
      </c>
      <c r="AB119" s="79">
        <v>123417.47169999999</v>
      </c>
      <c r="AC119" s="79">
        <v>123363.01270000001</v>
      </c>
      <c r="AD119" s="16" t="b">
        <f t="shared" si="53"/>
        <v>1</v>
      </c>
      <c r="AE119" s="16" t="b">
        <f t="shared" si="53"/>
        <v>1</v>
      </c>
      <c r="AF119" s="16" t="b">
        <f t="shared" si="53"/>
        <v>1</v>
      </c>
      <c r="AG119" s="16" t="b">
        <f t="shared" si="53"/>
        <v>1</v>
      </c>
    </row>
    <row r="120" spans="1:33" s="16" customFormat="1" ht="15.75" customHeight="1">
      <c r="A120" s="31" t="s">
        <v>32</v>
      </c>
      <c r="B120" s="23" t="s">
        <v>42</v>
      </c>
      <c r="C120" s="23" t="s">
        <v>368</v>
      </c>
      <c r="D120" s="23" t="s">
        <v>33</v>
      </c>
      <c r="E120" s="49">
        <v>86160</v>
      </c>
      <c r="F120" s="49">
        <v>123417.5</v>
      </c>
      <c r="G120" s="49">
        <v>123363</v>
      </c>
      <c r="H120" s="25">
        <f>86160+10100</f>
        <v>96260</v>
      </c>
      <c r="I120" s="25">
        <v>123417.5</v>
      </c>
      <c r="J120" s="25">
        <v>123363</v>
      </c>
      <c r="K120" s="49">
        <f t="shared" si="56"/>
        <v>10100</v>
      </c>
      <c r="L120" s="49">
        <f t="shared" si="56"/>
        <v>0</v>
      </c>
      <c r="M120" s="49">
        <f t="shared" si="56"/>
        <v>0</v>
      </c>
      <c r="O120" s="32">
        <v>96260</v>
      </c>
      <c r="P120" s="32">
        <v>123417.47169999999</v>
      </c>
      <c r="Q120" s="32">
        <v>123363.01270000001</v>
      </c>
      <c r="R120" s="29">
        <f t="shared" si="52"/>
        <v>0</v>
      </c>
      <c r="S120" s="29">
        <f t="shared" si="52"/>
        <v>-2.8300000005401671E-2</v>
      </c>
      <c r="T120" s="29">
        <f t="shared" si="52"/>
        <v>1.2700000006589107E-2</v>
      </c>
      <c r="W120" s="82" t="s">
        <v>32</v>
      </c>
      <c r="X120" s="78" t="s">
        <v>42</v>
      </c>
      <c r="Y120" s="78" t="s">
        <v>368</v>
      </c>
      <c r="Z120" s="78" t="s">
        <v>33</v>
      </c>
      <c r="AA120" s="79">
        <v>96260</v>
      </c>
      <c r="AB120" s="79">
        <v>123417.47169999999</v>
      </c>
      <c r="AC120" s="79">
        <v>123363.01270000001</v>
      </c>
      <c r="AD120" s="16" t="b">
        <f t="shared" si="53"/>
        <v>1</v>
      </c>
      <c r="AE120" s="16" t="b">
        <f t="shared" si="53"/>
        <v>1</v>
      </c>
      <c r="AF120" s="16" t="b">
        <f t="shared" si="53"/>
        <v>1</v>
      </c>
      <c r="AG120" s="16" t="b">
        <f t="shared" si="53"/>
        <v>1</v>
      </c>
    </row>
    <row r="121" spans="1:33" s="16" customFormat="1" ht="63" customHeight="1">
      <c r="A121" s="31" t="s">
        <v>100</v>
      </c>
      <c r="B121" s="23" t="s">
        <v>42</v>
      </c>
      <c r="C121" s="23" t="s">
        <v>369</v>
      </c>
      <c r="D121" s="24" t="s">
        <v>9</v>
      </c>
      <c r="E121" s="49">
        <f>E122</f>
        <v>2365.6</v>
      </c>
      <c r="F121" s="49">
        <f t="shared" ref="F121:J121" si="77">F122</f>
        <v>2365.6</v>
      </c>
      <c r="G121" s="49">
        <f t="shared" si="77"/>
        <v>2365.6</v>
      </c>
      <c r="H121" s="25">
        <f>H122</f>
        <v>2365.6</v>
      </c>
      <c r="I121" s="25">
        <f t="shared" si="77"/>
        <v>2365.6</v>
      </c>
      <c r="J121" s="25">
        <f t="shared" si="77"/>
        <v>2365.6</v>
      </c>
      <c r="K121" s="49">
        <f t="shared" si="56"/>
        <v>0</v>
      </c>
      <c r="L121" s="49">
        <f t="shared" si="56"/>
        <v>0</v>
      </c>
      <c r="M121" s="49">
        <f t="shared" si="56"/>
        <v>0</v>
      </c>
      <c r="O121" s="32">
        <v>2365.5880000000002</v>
      </c>
      <c r="P121" s="32">
        <v>2365.5880000000002</v>
      </c>
      <c r="Q121" s="32">
        <v>2365.5880000000002</v>
      </c>
      <c r="R121" s="29">
        <f t="shared" si="52"/>
        <v>-1.1999999999716238E-2</v>
      </c>
      <c r="S121" s="29">
        <f t="shared" si="52"/>
        <v>-1.1999999999716238E-2</v>
      </c>
      <c r="T121" s="29">
        <f t="shared" si="52"/>
        <v>-1.1999999999716238E-2</v>
      </c>
      <c r="W121" s="82" t="s">
        <v>100</v>
      </c>
      <c r="X121" s="78" t="s">
        <v>42</v>
      </c>
      <c r="Y121" s="78" t="s">
        <v>369</v>
      </c>
      <c r="Z121" s="72" t="s">
        <v>9</v>
      </c>
      <c r="AA121" s="79">
        <v>2365.5880000000002</v>
      </c>
      <c r="AB121" s="79">
        <v>2365.5880000000002</v>
      </c>
      <c r="AC121" s="79">
        <v>2365.5880000000002</v>
      </c>
      <c r="AD121" s="16" t="b">
        <f t="shared" si="53"/>
        <v>1</v>
      </c>
      <c r="AE121" s="16" t="b">
        <f t="shared" si="53"/>
        <v>1</v>
      </c>
      <c r="AF121" s="16" t="b">
        <f t="shared" si="53"/>
        <v>1</v>
      </c>
      <c r="AG121" s="16" t="b">
        <f t="shared" si="53"/>
        <v>1</v>
      </c>
    </row>
    <row r="122" spans="1:33" s="16" customFormat="1" ht="15.75" customHeight="1">
      <c r="A122" s="31" t="s">
        <v>37</v>
      </c>
      <c r="B122" s="23" t="s">
        <v>42</v>
      </c>
      <c r="C122" s="23" t="s">
        <v>369</v>
      </c>
      <c r="D122" s="23" t="s">
        <v>38</v>
      </c>
      <c r="E122" s="49">
        <v>2365.6</v>
      </c>
      <c r="F122" s="49">
        <v>2365.6</v>
      </c>
      <c r="G122" s="49">
        <v>2365.6</v>
      </c>
      <c r="H122" s="25">
        <v>2365.6</v>
      </c>
      <c r="I122" s="25">
        <v>2365.6</v>
      </c>
      <c r="J122" s="25">
        <v>2365.6</v>
      </c>
      <c r="K122" s="49">
        <f t="shared" si="56"/>
        <v>0</v>
      </c>
      <c r="L122" s="49">
        <f t="shared" si="56"/>
        <v>0</v>
      </c>
      <c r="M122" s="49">
        <f t="shared" si="56"/>
        <v>0</v>
      </c>
      <c r="O122" s="32">
        <v>2365.5880000000002</v>
      </c>
      <c r="P122" s="32">
        <v>2365.5880000000002</v>
      </c>
      <c r="Q122" s="32">
        <v>2365.5880000000002</v>
      </c>
      <c r="R122" s="29">
        <f t="shared" si="52"/>
        <v>-1.1999999999716238E-2</v>
      </c>
      <c r="S122" s="29">
        <f t="shared" si="52"/>
        <v>-1.1999999999716238E-2</v>
      </c>
      <c r="T122" s="29">
        <f t="shared" si="52"/>
        <v>-1.1999999999716238E-2</v>
      </c>
      <c r="W122" s="82" t="s">
        <v>37</v>
      </c>
      <c r="X122" s="78" t="s">
        <v>42</v>
      </c>
      <c r="Y122" s="78" t="s">
        <v>369</v>
      </c>
      <c r="Z122" s="78" t="s">
        <v>38</v>
      </c>
      <c r="AA122" s="79">
        <v>2365.5880000000002</v>
      </c>
      <c r="AB122" s="79">
        <v>2365.5880000000002</v>
      </c>
      <c r="AC122" s="79">
        <v>2365.5880000000002</v>
      </c>
      <c r="AD122" s="16" t="b">
        <f t="shared" si="53"/>
        <v>1</v>
      </c>
      <c r="AE122" s="16" t="b">
        <f t="shared" si="53"/>
        <v>1</v>
      </c>
      <c r="AF122" s="16" t="b">
        <f t="shared" si="53"/>
        <v>1</v>
      </c>
      <c r="AG122" s="16" t="b">
        <f t="shared" si="53"/>
        <v>1</v>
      </c>
    </row>
    <row r="123" spans="1:33" s="16" customFormat="1" ht="31.5" customHeight="1">
      <c r="A123" s="31" t="s">
        <v>101</v>
      </c>
      <c r="B123" s="23" t="s">
        <v>42</v>
      </c>
      <c r="C123" s="23" t="s">
        <v>370</v>
      </c>
      <c r="D123" s="24" t="s">
        <v>9</v>
      </c>
      <c r="E123" s="49">
        <f>E124+E125</f>
        <v>24667</v>
      </c>
      <c r="F123" s="49">
        <f t="shared" ref="F123:G123" si="78">F124+F125</f>
        <v>24667</v>
      </c>
      <c r="G123" s="49">
        <f t="shared" si="78"/>
        <v>24667</v>
      </c>
      <c r="H123" s="25">
        <f>H124+H125</f>
        <v>24667</v>
      </c>
      <c r="I123" s="25">
        <f t="shared" ref="I123:J123" si="79">I124+I125</f>
        <v>24667</v>
      </c>
      <c r="J123" s="25">
        <f t="shared" si="79"/>
        <v>24667</v>
      </c>
      <c r="K123" s="49">
        <f t="shared" si="56"/>
        <v>0</v>
      </c>
      <c r="L123" s="49">
        <f t="shared" si="56"/>
        <v>0</v>
      </c>
      <c r="M123" s="49">
        <f t="shared" si="56"/>
        <v>0</v>
      </c>
      <c r="O123" s="32">
        <v>24666.977080000001</v>
      </c>
      <c r="P123" s="32">
        <v>24666.977080000001</v>
      </c>
      <c r="Q123" s="32">
        <v>24666.977080000001</v>
      </c>
      <c r="R123" s="29">
        <f t="shared" si="52"/>
        <v>-2.2919999999430729E-2</v>
      </c>
      <c r="S123" s="29">
        <f t="shared" si="52"/>
        <v>-2.2919999999430729E-2</v>
      </c>
      <c r="T123" s="29">
        <f t="shared" si="52"/>
        <v>-2.2919999999430729E-2</v>
      </c>
      <c r="W123" s="82" t="s">
        <v>101</v>
      </c>
      <c r="X123" s="78" t="s">
        <v>42</v>
      </c>
      <c r="Y123" s="78" t="s">
        <v>370</v>
      </c>
      <c r="Z123" s="72" t="s">
        <v>9</v>
      </c>
      <c r="AA123" s="79">
        <v>24666.977080000001</v>
      </c>
      <c r="AB123" s="79">
        <v>24666.977080000001</v>
      </c>
      <c r="AC123" s="79">
        <v>24666.977080000001</v>
      </c>
      <c r="AD123" s="16" t="b">
        <f t="shared" si="53"/>
        <v>1</v>
      </c>
      <c r="AE123" s="16" t="b">
        <f t="shared" si="53"/>
        <v>1</v>
      </c>
      <c r="AF123" s="16" t="b">
        <f t="shared" si="53"/>
        <v>1</v>
      </c>
      <c r="AG123" s="16" t="b">
        <f t="shared" si="53"/>
        <v>1</v>
      </c>
    </row>
    <row r="124" spans="1:33" s="16" customFormat="1" ht="31.5" customHeight="1">
      <c r="A124" s="31" t="s">
        <v>28</v>
      </c>
      <c r="B124" s="23" t="s">
        <v>42</v>
      </c>
      <c r="C124" s="23" t="s">
        <v>370</v>
      </c>
      <c r="D124" s="23" t="s">
        <v>29</v>
      </c>
      <c r="E124" s="49">
        <v>22.5</v>
      </c>
      <c r="F124" s="49">
        <v>22.5</v>
      </c>
      <c r="G124" s="49">
        <v>22.5</v>
      </c>
      <c r="H124" s="25">
        <v>22.5</v>
      </c>
      <c r="I124" s="25">
        <v>22.5</v>
      </c>
      <c r="J124" s="25">
        <v>22.5</v>
      </c>
      <c r="K124" s="49">
        <f t="shared" si="56"/>
        <v>0</v>
      </c>
      <c r="L124" s="49">
        <f t="shared" si="56"/>
        <v>0</v>
      </c>
      <c r="M124" s="49">
        <f t="shared" si="56"/>
        <v>0</v>
      </c>
      <c r="O124" s="32">
        <v>22.5</v>
      </c>
      <c r="P124" s="32">
        <v>22.5</v>
      </c>
      <c r="Q124" s="32">
        <v>22.5</v>
      </c>
      <c r="R124" s="29">
        <f t="shared" si="52"/>
        <v>0</v>
      </c>
      <c r="S124" s="29">
        <f t="shared" si="52"/>
        <v>0</v>
      </c>
      <c r="T124" s="29">
        <f t="shared" si="52"/>
        <v>0</v>
      </c>
      <c r="W124" s="82" t="s">
        <v>28</v>
      </c>
      <c r="X124" s="78" t="s">
        <v>42</v>
      </c>
      <c r="Y124" s="78" t="s">
        <v>370</v>
      </c>
      <c r="Z124" s="78" t="s">
        <v>29</v>
      </c>
      <c r="AA124" s="79">
        <v>22.5</v>
      </c>
      <c r="AB124" s="79">
        <v>22.5</v>
      </c>
      <c r="AC124" s="79">
        <v>22.5</v>
      </c>
      <c r="AD124" s="16" t="b">
        <f t="shared" si="53"/>
        <v>1</v>
      </c>
      <c r="AE124" s="16" t="b">
        <f t="shared" si="53"/>
        <v>1</v>
      </c>
      <c r="AF124" s="16" t="b">
        <f t="shared" si="53"/>
        <v>1</v>
      </c>
      <c r="AG124" s="16" t="b">
        <f t="shared" si="53"/>
        <v>1</v>
      </c>
    </row>
    <row r="125" spans="1:33" s="16" customFormat="1" ht="15.75" customHeight="1">
      <c r="A125" s="31" t="s">
        <v>37</v>
      </c>
      <c r="B125" s="23" t="s">
        <v>42</v>
      </c>
      <c r="C125" s="23" t="s">
        <v>370</v>
      </c>
      <c r="D125" s="23" t="s">
        <v>38</v>
      </c>
      <c r="E125" s="49">
        <v>24644.5</v>
      </c>
      <c r="F125" s="49">
        <v>24644.5</v>
      </c>
      <c r="G125" s="49">
        <v>24644.5</v>
      </c>
      <c r="H125" s="25">
        <v>24644.5</v>
      </c>
      <c r="I125" s="25">
        <v>24644.5</v>
      </c>
      <c r="J125" s="25">
        <v>24644.5</v>
      </c>
      <c r="K125" s="49">
        <f t="shared" si="56"/>
        <v>0</v>
      </c>
      <c r="L125" s="49">
        <f t="shared" si="56"/>
        <v>0</v>
      </c>
      <c r="M125" s="49">
        <f t="shared" si="56"/>
        <v>0</v>
      </c>
      <c r="O125" s="32">
        <v>24644.477080000001</v>
      </c>
      <c r="P125" s="32">
        <v>24644.477080000001</v>
      </c>
      <c r="Q125" s="32">
        <v>24644.477080000001</v>
      </c>
      <c r="R125" s="29">
        <f t="shared" si="52"/>
        <v>-2.2919999999430729E-2</v>
      </c>
      <c r="S125" s="29">
        <f t="shared" si="52"/>
        <v>-2.2919999999430729E-2</v>
      </c>
      <c r="T125" s="29">
        <f t="shared" si="52"/>
        <v>-2.2919999999430729E-2</v>
      </c>
      <c r="W125" s="82" t="s">
        <v>37</v>
      </c>
      <c r="X125" s="78" t="s">
        <v>42</v>
      </c>
      <c r="Y125" s="78" t="s">
        <v>370</v>
      </c>
      <c r="Z125" s="78" t="s">
        <v>38</v>
      </c>
      <c r="AA125" s="79">
        <v>24644.477080000001</v>
      </c>
      <c r="AB125" s="79">
        <v>24644.477080000001</v>
      </c>
      <c r="AC125" s="79">
        <v>24644.477080000001</v>
      </c>
      <c r="AD125" s="16" t="b">
        <f t="shared" si="53"/>
        <v>1</v>
      </c>
      <c r="AE125" s="16" t="b">
        <f t="shared" si="53"/>
        <v>1</v>
      </c>
      <c r="AF125" s="16" t="b">
        <f t="shared" si="53"/>
        <v>1</v>
      </c>
      <c r="AG125" s="16" t="b">
        <f t="shared" si="53"/>
        <v>1</v>
      </c>
    </row>
    <row r="126" spans="1:33" s="16" customFormat="1" ht="31.5" customHeight="1">
      <c r="A126" s="31" t="s">
        <v>102</v>
      </c>
      <c r="B126" s="23" t="s">
        <v>42</v>
      </c>
      <c r="C126" s="23" t="s">
        <v>371</v>
      </c>
      <c r="D126" s="24" t="s">
        <v>9</v>
      </c>
      <c r="E126" s="49">
        <f>E127</f>
        <v>55</v>
      </c>
      <c r="F126" s="49">
        <f t="shared" ref="F126:J126" si="80">F127</f>
        <v>200</v>
      </c>
      <c r="G126" s="49">
        <f t="shared" si="80"/>
        <v>200</v>
      </c>
      <c r="H126" s="25">
        <f>H127</f>
        <v>57.8</v>
      </c>
      <c r="I126" s="25">
        <f t="shared" si="80"/>
        <v>200</v>
      </c>
      <c r="J126" s="25">
        <f t="shared" si="80"/>
        <v>200</v>
      </c>
      <c r="K126" s="49">
        <f t="shared" si="56"/>
        <v>2.7999999999999972</v>
      </c>
      <c r="L126" s="49">
        <f t="shared" si="56"/>
        <v>0</v>
      </c>
      <c r="M126" s="49">
        <f t="shared" si="56"/>
        <v>0</v>
      </c>
      <c r="O126" s="32">
        <v>57.8</v>
      </c>
      <c r="P126" s="32">
        <v>200</v>
      </c>
      <c r="Q126" s="32">
        <v>200</v>
      </c>
      <c r="R126" s="29">
        <f t="shared" si="52"/>
        <v>0</v>
      </c>
      <c r="S126" s="29">
        <f t="shared" si="52"/>
        <v>0</v>
      </c>
      <c r="T126" s="29">
        <f t="shared" si="52"/>
        <v>0</v>
      </c>
      <c r="W126" s="82" t="s">
        <v>102</v>
      </c>
      <c r="X126" s="78" t="s">
        <v>42</v>
      </c>
      <c r="Y126" s="78" t="s">
        <v>371</v>
      </c>
      <c r="Z126" s="72" t="s">
        <v>9</v>
      </c>
      <c r="AA126" s="79">
        <v>57.8</v>
      </c>
      <c r="AB126" s="79">
        <v>200</v>
      </c>
      <c r="AC126" s="79">
        <v>200</v>
      </c>
      <c r="AD126" s="16" t="b">
        <f t="shared" si="53"/>
        <v>1</v>
      </c>
      <c r="AE126" s="16" t="b">
        <f t="shared" si="53"/>
        <v>1</v>
      </c>
      <c r="AF126" s="16" t="b">
        <f t="shared" si="53"/>
        <v>1</v>
      </c>
      <c r="AG126" s="16" t="b">
        <f t="shared" si="53"/>
        <v>1</v>
      </c>
    </row>
    <row r="127" spans="1:33" s="16" customFormat="1" ht="31.5" customHeight="1">
      <c r="A127" s="31" t="s">
        <v>28</v>
      </c>
      <c r="B127" s="23" t="s">
        <v>42</v>
      </c>
      <c r="C127" s="23" t="s">
        <v>371</v>
      </c>
      <c r="D127" s="23" t="s">
        <v>29</v>
      </c>
      <c r="E127" s="49">
        <v>55</v>
      </c>
      <c r="F127" s="49">
        <v>200</v>
      </c>
      <c r="G127" s="49">
        <v>200</v>
      </c>
      <c r="H127" s="25">
        <f>55+2.8</f>
        <v>57.8</v>
      </c>
      <c r="I127" s="25">
        <v>200</v>
      </c>
      <c r="J127" s="25">
        <v>200</v>
      </c>
      <c r="K127" s="49">
        <f t="shared" si="56"/>
        <v>2.7999999999999972</v>
      </c>
      <c r="L127" s="49">
        <f t="shared" si="56"/>
        <v>0</v>
      </c>
      <c r="M127" s="49">
        <f t="shared" si="56"/>
        <v>0</v>
      </c>
      <c r="O127" s="32">
        <v>57.8</v>
      </c>
      <c r="P127" s="32">
        <v>200</v>
      </c>
      <c r="Q127" s="32">
        <v>200</v>
      </c>
      <c r="R127" s="29">
        <f t="shared" si="52"/>
        <v>0</v>
      </c>
      <c r="S127" s="29">
        <f t="shared" si="52"/>
        <v>0</v>
      </c>
      <c r="T127" s="29">
        <f t="shared" si="52"/>
        <v>0</v>
      </c>
      <c r="W127" s="82" t="s">
        <v>28</v>
      </c>
      <c r="X127" s="78" t="s">
        <v>42</v>
      </c>
      <c r="Y127" s="78" t="s">
        <v>371</v>
      </c>
      <c r="Z127" s="78" t="s">
        <v>29</v>
      </c>
      <c r="AA127" s="79">
        <v>57.8</v>
      </c>
      <c r="AB127" s="79">
        <v>200</v>
      </c>
      <c r="AC127" s="79">
        <v>200</v>
      </c>
      <c r="AD127" s="16" t="b">
        <f t="shared" si="53"/>
        <v>1</v>
      </c>
      <c r="AE127" s="16" t="b">
        <f t="shared" si="53"/>
        <v>1</v>
      </c>
      <c r="AF127" s="16" t="b">
        <f t="shared" si="53"/>
        <v>1</v>
      </c>
      <c r="AG127" s="16" t="b">
        <f t="shared" si="53"/>
        <v>1</v>
      </c>
    </row>
    <row r="128" spans="1:33" s="16" customFormat="1" ht="47.25" customHeight="1">
      <c r="A128" s="31" t="s">
        <v>97</v>
      </c>
      <c r="B128" s="23" t="s">
        <v>42</v>
      </c>
      <c r="C128" s="23" t="s">
        <v>98</v>
      </c>
      <c r="D128" s="24" t="s">
        <v>9</v>
      </c>
      <c r="E128" s="49">
        <f>E129+E130</f>
        <v>82.3</v>
      </c>
      <c r="F128" s="49">
        <f t="shared" ref="F128:G128" si="81">F129+F130</f>
        <v>1815.4</v>
      </c>
      <c r="G128" s="49">
        <f t="shared" si="81"/>
        <v>1815.4</v>
      </c>
      <c r="H128" s="25">
        <f>H129+H130</f>
        <v>82.3</v>
      </c>
      <c r="I128" s="25">
        <f t="shared" ref="I128:J128" si="82">I129+I130</f>
        <v>1815.4</v>
      </c>
      <c r="J128" s="25">
        <f t="shared" si="82"/>
        <v>1815.4</v>
      </c>
      <c r="K128" s="49">
        <f t="shared" si="56"/>
        <v>0</v>
      </c>
      <c r="L128" s="49">
        <f t="shared" si="56"/>
        <v>0</v>
      </c>
      <c r="M128" s="49">
        <f t="shared" si="56"/>
        <v>0</v>
      </c>
      <c r="N128" s="16" t="s">
        <v>344</v>
      </c>
      <c r="O128" s="32">
        <v>82.313999999999993</v>
      </c>
      <c r="P128" s="32">
        <v>1815.364</v>
      </c>
      <c r="Q128" s="32">
        <v>1815.364</v>
      </c>
      <c r="R128" s="29">
        <f t="shared" si="52"/>
        <v>1.3999999999995794E-2</v>
      </c>
      <c r="S128" s="29">
        <f t="shared" si="52"/>
        <v>-3.6000000000058208E-2</v>
      </c>
      <c r="T128" s="29">
        <f t="shared" si="52"/>
        <v>-3.6000000000058208E-2</v>
      </c>
      <c r="W128" s="82" t="s">
        <v>97</v>
      </c>
      <c r="X128" s="78" t="s">
        <v>42</v>
      </c>
      <c r="Y128" s="78" t="s">
        <v>98</v>
      </c>
      <c r="Z128" s="72" t="s">
        <v>9</v>
      </c>
      <c r="AA128" s="79">
        <v>82.313999999999993</v>
      </c>
      <c r="AB128" s="79">
        <v>1815.364</v>
      </c>
      <c r="AC128" s="79">
        <v>1815.364</v>
      </c>
      <c r="AD128" s="16" t="b">
        <f t="shared" si="53"/>
        <v>1</v>
      </c>
      <c r="AE128" s="16" t="b">
        <f t="shared" si="53"/>
        <v>1</v>
      </c>
      <c r="AF128" s="16" t="b">
        <f t="shared" si="53"/>
        <v>1</v>
      </c>
      <c r="AG128" s="16" t="b">
        <f t="shared" si="53"/>
        <v>1</v>
      </c>
    </row>
    <row r="129" spans="1:33" s="16" customFormat="1" ht="31.5" customHeight="1">
      <c r="A129" s="31" t="s">
        <v>28</v>
      </c>
      <c r="B129" s="23" t="s">
        <v>42</v>
      </c>
      <c r="C129" s="23" t="s">
        <v>98</v>
      </c>
      <c r="D129" s="23" t="s">
        <v>29</v>
      </c>
      <c r="E129" s="49">
        <v>13.6</v>
      </c>
      <c r="F129" s="49">
        <v>1815.4</v>
      </c>
      <c r="G129" s="49">
        <v>1815.4</v>
      </c>
      <c r="H129" s="83">
        <v>13.6</v>
      </c>
      <c r="I129" s="83">
        <v>1815.4</v>
      </c>
      <c r="J129" s="83">
        <v>1815.4</v>
      </c>
      <c r="K129" s="49">
        <f t="shared" si="56"/>
        <v>0</v>
      </c>
      <c r="L129" s="49">
        <f t="shared" si="56"/>
        <v>0</v>
      </c>
      <c r="M129" s="49">
        <f t="shared" si="56"/>
        <v>0</v>
      </c>
      <c r="N129" s="16" t="s">
        <v>344</v>
      </c>
      <c r="O129" s="32">
        <v>13.585000000000001</v>
      </c>
      <c r="P129" s="32">
        <v>1815.364</v>
      </c>
      <c r="Q129" s="32">
        <v>1815.364</v>
      </c>
      <c r="R129" s="29">
        <f t="shared" si="52"/>
        <v>-1.4999999999998792E-2</v>
      </c>
      <c r="S129" s="29">
        <f t="shared" si="52"/>
        <v>-3.6000000000058208E-2</v>
      </c>
      <c r="T129" s="29">
        <f t="shared" si="52"/>
        <v>-3.6000000000058208E-2</v>
      </c>
      <c r="W129" s="82" t="s">
        <v>28</v>
      </c>
      <c r="X129" s="78" t="s">
        <v>42</v>
      </c>
      <c r="Y129" s="78" t="s">
        <v>98</v>
      </c>
      <c r="Z129" s="78" t="s">
        <v>29</v>
      </c>
      <c r="AA129" s="79">
        <v>13.585000000000001</v>
      </c>
      <c r="AB129" s="79">
        <v>1815.364</v>
      </c>
      <c r="AC129" s="79">
        <v>1815.364</v>
      </c>
      <c r="AD129" s="16" t="b">
        <f t="shared" si="53"/>
        <v>1</v>
      </c>
      <c r="AE129" s="16" t="b">
        <f t="shared" si="53"/>
        <v>1</v>
      </c>
      <c r="AF129" s="16" t="b">
        <f t="shared" si="53"/>
        <v>1</v>
      </c>
      <c r="AG129" s="16" t="b">
        <f t="shared" si="53"/>
        <v>1</v>
      </c>
    </row>
    <row r="130" spans="1:33" s="16" customFormat="1" ht="31.5" customHeight="1">
      <c r="A130" s="31" t="s">
        <v>58</v>
      </c>
      <c r="B130" s="23" t="s">
        <v>42</v>
      </c>
      <c r="C130" s="23" t="s">
        <v>98</v>
      </c>
      <c r="D130" s="23" t="s">
        <v>59</v>
      </c>
      <c r="E130" s="49">
        <v>68.7</v>
      </c>
      <c r="F130" s="49">
        <v>0</v>
      </c>
      <c r="G130" s="49">
        <v>0</v>
      </c>
      <c r="H130" s="83">
        <v>68.7</v>
      </c>
      <c r="I130" s="83">
        <v>0</v>
      </c>
      <c r="J130" s="83">
        <v>0</v>
      </c>
      <c r="K130" s="49">
        <f t="shared" si="56"/>
        <v>0</v>
      </c>
      <c r="L130" s="49">
        <f t="shared" si="56"/>
        <v>0</v>
      </c>
      <c r="M130" s="49">
        <f t="shared" si="56"/>
        <v>0</v>
      </c>
      <c r="N130" s="16" t="s">
        <v>344</v>
      </c>
      <c r="O130" s="32">
        <v>68.728999999999999</v>
      </c>
      <c r="P130" s="32">
        <v>0</v>
      </c>
      <c r="Q130" s="32">
        <v>0</v>
      </c>
      <c r="R130" s="29">
        <f t="shared" si="52"/>
        <v>2.8999999999996362E-2</v>
      </c>
      <c r="S130" s="29">
        <f t="shared" si="52"/>
        <v>0</v>
      </c>
      <c r="T130" s="29">
        <f t="shared" si="52"/>
        <v>0</v>
      </c>
      <c r="W130" s="82" t="s">
        <v>58</v>
      </c>
      <c r="X130" s="78" t="s">
        <v>42</v>
      </c>
      <c r="Y130" s="78" t="s">
        <v>98</v>
      </c>
      <c r="Z130" s="78" t="s">
        <v>59</v>
      </c>
      <c r="AA130" s="79">
        <v>68.728999999999999</v>
      </c>
      <c r="AB130" s="79" t="s">
        <v>9</v>
      </c>
      <c r="AC130" s="79" t="s">
        <v>9</v>
      </c>
      <c r="AD130" s="16" t="b">
        <f t="shared" si="53"/>
        <v>1</v>
      </c>
      <c r="AE130" s="16" t="b">
        <f t="shared" si="53"/>
        <v>1</v>
      </c>
      <c r="AF130" s="16" t="b">
        <f t="shared" si="53"/>
        <v>1</v>
      </c>
      <c r="AG130" s="16" t="b">
        <f t="shared" si="53"/>
        <v>1</v>
      </c>
    </row>
    <row r="131" spans="1:33" s="16" customFormat="1" ht="15.75" customHeight="1">
      <c r="A131" s="31" t="s">
        <v>338</v>
      </c>
      <c r="B131" s="23" t="s">
        <v>42</v>
      </c>
      <c r="C131" s="23" t="s">
        <v>339</v>
      </c>
      <c r="D131" s="23" t="s">
        <v>9</v>
      </c>
      <c r="E131" s="49">
        <f>E132</f>
        <v>0</v>
      </c>
      <c r="F131" s="49">
        <f t="shared" ref="F131:J131" si="83">F132</f>
        <v>0</v>
      </c>
      <c r="G131" s="49">
        <f t="shared" si="83"/>
        <v>0</v>
      </c>
      <c r="H131" s="25">
        <f t="shared" si="83"/>
        <v>1039.3</v>
      </c>
      <c r="I131" s="25">
        <f t="shared" si="83"/>
        <v>0</v>
      </c>
      <c r="J131" s="25">
        <f t="shared" si="83"/>
        <v>0</v>
      </c>
      <c r="K131" s="49">
        <f t="shared" si="56"/>
        <v>1039.3</v>
      </c>
      <c r="L131" s="49">
        <f t="shared" si="56"/>
        <v>0</v>
      </c>
      <c r="M131" s="49">
        <f t="shared" si="56"/>
        <v>0</v>
      </c>
      <c r="O131" s="32">
        <v>1039.25</v>
      </c>
      <c r="P131" s="32">
        <v>0</v>
      </c>
      <c r="Q131" s="32">
        <v>0</v>
      </c>
      <c r="R131" s="29">
        <f t="shared" si="52"/>
        <v>-4.9999999999954525E-2</v>
      </c>
      <c r="S131" s="29">
        <f t="shared" si="52"/>
        <v>0</v>
      </c>
      <c r="T131" s="29">
        <f t="shared" si="52"/>
        <v>0</v>
      </c>
      <c r="W131" s="82" t="s">
        <v>338</v>
      </c>
      <c r="X131" s="78" t="s">
        <v>42</v>
      </c>
      <c r="Y131" s="78" t="s">
        <v>339</v>
      </c>
      <c r="Z131" s="72" t="s">
        <v>9</v>
      </c>
      <c r="AA131" s="79">
        <v>1039.25</v>
      </c>
      <c r="AB131" s="79" t="s">
        <v>9</v>
      </c>
      <c r="AC131" s="79" t="s">
        <v>9</v>
      </c>
      <c r="AD131" s="16" t="b">
        <f t="shared" si="53"/>
        <v>1</v>
      </c>
      <c r="AE131" s="16" t="b">
        <f t="shared" si="53"/>
        <v>1</v>
      </c>
      <c r="AF131" s="16" t="b">
        <f t="shared" si="53"/>
        <v>1</v>
      </c>
      <c r="AG131" s="16" t="b">
        <f t="shared" si="53"/>
        <v>1</v>
      </c>
    </row>
    <row r="132" spans="1:33" s="16" customFormat="1" ht="15.75" customHeight="1">
      <c r="A132" s="31" t="s">
        <v>37</v>
      </c>
      <c r="B132" s="23" t="s">
        <v>42</v>
      </c>
      <c r="C132" s="23" t="s">
        <v>339</v>
      </c>
      <c r="D132" s="23" t="s">
        <v>38</v>
      </c>
      <c r="E132" s="49"/>
      <c r="F132" s="49"/>
      <c r="G132" s="49"/>
      <c r="H132" s="25">
        <f>0+1039.3</f>
        <v>1039.3</v>
      </c>
      <c r="I132" s="25">
        <v>0</v>
      </c>
      <c r="J132" s="25">
        <v>0</v>
      </c>
      <c r="K132" s="49">
        <f t="shared" si="56"/>
        <v>1039.3</v>
      </c>
      <c r="L132" s="49">
        <f t="shared" si="56"/>
        <v>0</v>
      </c>
      <c r="M132" s="49">
        <f t="shared" si="56"/>
        <v>0</v>
      </c>
      <c r="O132" s="32">
        <v>1039.25</v>
      </c>
      <c r="P132" s="32">
        <v>0</v>
      </c>
      <c r="Q132" s="32">
        <v>0</v>
      </c>
      <c r="R132" s="29">
        <f t="shared" si="52"/>
        <v>-4.9999999999954525E-2</v>
      </c>
      <c r="S132" s="29">
        <f t="shared" si="52"/>
        <v>0</v>
      </c>
      <c r="T132" s="29">
        <f t="shared" si="52"/>
        <v>0</v>
      </c>
      <c r="W132" s="82" t="s">
        <v>37</v>
      </c>
      <c r="X132" s="78" t="s">
        <v>42</v>
      </c>
      <c r="Y132" s="78" t="s">
        <v>339</v>
      </c>
      <c r="Z132" s="78" t="s">
        <v>38</v>
      </c>
      <c r="AA132" s="79">
        <v>1039.25</v>
      </c>
      <c r="AB132" s="79" t="s">
        <v>9</v>
      </c>
      <c r="AC132" s="79" t="s">
        <v>9</v>
      </c>
      <c r="AD132" s="16" t="b">
        <f t="shared" si="53"/>
        <v>1</v>
      </c>
      <c r="AE132" s="16" t="b">
        <f t="shared" si="53"/>
        <v>1</v>
      </c>
      <c r="AF132" s="16" t="b">
        <f t="shared" si="53"/>
        <v>1</v>
      </c>
      <c r="AG132" s="16" t="b">
        <f t="shared" si="53"/>
        <v>1</v>
      </c>
    </row>
    <row r="133" spans="1:33" s="16" customFormat="1" ht="15.75" customHeight="1">
      <c r="A133" s="31" t="s">
        <v>167</v>
      </c>
      <c r="B133" s="23" t="s">
        <v>42</v>
      </c>
      <c r="C133" s="23" t="s">
        <v>168</v>
      </c>
      <c r="D133" s="23" t="s">
        <v>9</v>
      </c>
      <c r="E133" s="49">
        <f>E134</f>
        <v>0</v>
      </c>
      <c r="F133" s="49">
        <f t="shared" ref="F133:J133" si="84">F134</f>
        <v>0</v>
      </c>
      <c r="G133" s="49">
        <f t="shared" si="84"/>
        <v>0</v>
      </c>
      <c r="H133" s="25">
        <f t="shared" si="84"/>
        <v>34500</v>
      </c>
      <c r="I133" s="25">
        <f t="shared" si="84"/>
        <v>0</v>
      </c>
      <c r="J133" s="25">
        <f t="shared" si="84"/>
        <v>0</v>
      </c>
      <c r="K133" s="49">
        <f t="shared" si="56"/>
        <v>34500</v>
      </c>
      <c r="L133" s="49">
        <f t="shared" si="56"/>
        <v>0</v>
      </c>
      <c r="M133" s="49">
        <f t="shared" si="56"/>
        <v>0</v>
      </c>
      <c r="O133" s="32">
        <v>34500</v>
      </c>
      <c r="P133" s="32">
        <v>0</v>
      </c>
      <c r="Q133" s="32">
        <v>0</v>
      </c>
      <c r="R133" s="29"/>
      <c r="S133" s="29"/>
      <c r="T133" s="29"/>
      <c r="W133" s="82" t="s">
        <v>167</v>
      </c>
      <c r="X133" s="78" t="s">
        <v>42</v>
      </c>
      <c r="Y133" s="78" t="s">
        <v>168</v>
      </c>
      <c r="Z133" s="78" t="s">
        <v>9</v>
      </c>
      <c r="AA133" s="79">
        <v>34500</v>
      </c>
      <c r="AB133" s="79" t="s">
        <v>9</v>
      </c>
      <c r="AC133" s="79" t="s">
        <v>9</v>
      </c>
    </row>
    <row r="134" spans="1:33" s="16" customFormat="1" ht="15.75" customHeight="1">
      <c r="A134" s="31" t="s">
        <v>32</v>
      </c>
      <c r="B134" s="23" t="s">
        <v>42</v>
      </c>
      <c r="C134" s="23" t="s">
        <v>168</v>
      </c>
      <c r="D134" s="23" t="s">
        <v>33</v>
      </c>
      <c r="E134" s="49">
        <v>0</v>
      </c>
      <c r="F134" s="49">
        <v>0</v>
      </c>
      <c r="G134" s="49">
        <v>0</v>
      </c>
      <c r="H134" s="25">
        <v>34500</v>
      </c>
      <c r="I134" s="25">
        <v>0</v>
      </c>
      <c r="J134" s="25">
        <v>0</v>
      </c>
      <c r="K134" s="49">
        <f t="shared" si="56"/>
        <v>34500</v>
      </c>
      <c r="L134" s="49">
        <f t="shared" si="56"/>
        <v>0</v>
      </c>
      <c r="M134" s="49">
        <f t="shared" si="56"/>
        <v>0</v>
      </c>
      <c r="O134" s="32">
        <v>34500</v>
      </c>
      <c r="P134" s="32">
        <v>0</v>
      </c>
      <c r="Q134" s="32">
        <v>0</v>
      </c>
      <c r="R134" s="29"/>
      <c r="S134" s="29"/>
      <c r="T134" s="29"/>
      <c r="W134" s="82" t="s">
        <v>32</v>
      </c>
      <c r="X134" s="78" t="s">
        <v>42</v>
      </c>
      <c r="Y134" s="78" t="s">
        <v>168</v>
      </c>
      <c r="Z134" s="78" t="s">
        <v>33</v>
      </c>
      <c r="AA134" s="79">
        <v>34500</v>
      </c>
      <c r="AB134" s="79" t="s">
        <v>9</v>
      </c>
      <c r="AC134" s="79" t="s">
        <v>9</v>
      </c>
    </row>
    <row r="135" spans="1:33" s="16" customFormat="1" ht="31.5" customHeight="1">
      <c r="A135" s="22" t="s">
        <v>57</v>
      </c>
      <c r="B135" s="23" t="s">
        <v>42</v>
      </c>
      <c r="C135" s="23" t="s">
        <v>103</v>
      </c>
      <c r="D135" s="24" t="s">
        <v>9</v>
      </c>
      <c r="E135" s="49">
        <f>E136+E137+E138</f>
        <v>89486</v>
      </c>
      <c r="F135" s="49">
        <f t="shared" ref="F135:G135" si="85">F136+F137+F138</f>
        <v>77227.100000000006</v>
      </c>
      <c r="G135" s="49">
        <f t="shared" si="85"/>
        <v>77237.100000000006</v>
      </c>
      <c r="H135" s="25">
        <f>H136+H137+H138</f>
        <v>89486</v>
      </c>
      <c r="I135" s="25">
        <f t="shared" ref="I135:J135" si="86">I136+I137+I138</f>
        <v>77227.100000000006</v>
      </c>
      <c r="J135" s="25">
        <f t="shared" si="86"/>
        <v>77237.100000000006</v>
      </c>
      <c r="K135" s="49">
        <f t="shared" si="56"/>
        <v>0</v>
      </c>
      <c r="L135" s="49">
        <f t="shared" si="56"/>
        <v>0</v>
      </c>
      <c r="M135" s="49">
        <f t="shared" si="56"/>
        <v>0</v>
      </c>
      <c r="O135" s="32">
        <v>89485.960940000004</v>
      </c>
      <c r="P135" s="32">
        <v>77227.072069999995</v>
      </c>
      <c r="Q135" s="32">
        <v>77237.072069999995</v>
      </c>
      <c r="R135" s="29">
        <f t="shared" si="52"/>
        <v>-3.9059999995515682E-2</v>
      </c>
      <c r="S135" s="29">
        <f t="shared" si="52"/>
        <v>-2.7930000011110678E-2</v>
      </c>
      <c r="T135" s="29">
        <f t="shared" si="52"/>
        <v>-2.7930000011110678E-2</v>
      </c>
      <c r="W135" s="81" t="s">
        <v>57</v>
      </c>
      <c r="X135" s="75" t="s">
        <v>42</v>
      </c>
      <c r="Y135" s="75" t="s">
        <v>103</v>
      </c>
      <c r="Z135" s="76" t="s">
        <v>9</v>
      </c>
      <c r="AA135" s="77">
        <v>89485.960940000004</v>
      </c>
      <c r="AB135" s="77">
        <v>77227.072069999995</v>
      </c>
      <c r="AC135" s="77">
        <v>77237.072069999995</v>
      </c>
      <c r="AD135" s="16" t="b">
        <f t="shared" si="53"/>
        <v>1</v>
      </c>
      <c r="AE135" s="16" t="b">
        <f t="shared" si="53"/>
        <v>1</v>
      </c>
      <c r="AF135" s="16" t="b">
        <f t="shared" si="53"/>
        <v>1</v>
      </c>
      <c r="AG135" s="16" t="b">
        <f t="shared" si="53"/>
        <v>1</v>
      </c>
    </row>
    <row r="136" spans="1:33" s="16" customFormat="1" ht="78.75" customHeight="1">
      <c r="A136" s="31" t="s">
        <v>26</v>
      </c>
      <c r="B136" s="23" t="s">
        <v>42</v>
      </c>
      <c r="C136" s="23" t="s">
        <v>103</v>
      </c>
      <c r="D136" s="23" t="s">
        <v>27</v>
      </c>
      <c r="E136" s="49">
        <v>41416.1</v>
      </c>
      <c r="F136" s="49">
        <v>41557.300000000003</v>
      </c>
      <c r="G136" s="49">
        <v>41567.300000000003</v>
      </c>
      <c r="H136" s="25">
        <v>41416.1</v>
      </c>
      <c r="I136" s="25">
        <v>41557.300000000003</v>
      </c>
      <c r="J136" s="25">
        <v>41567.300000000003</v>
      </c>
      <c r="K136" s="49">
        <f t="shared" si="56"/>
        <v>0</v>
      </c>
      <c r="L136" s="49">
        <f t="shared" si="56"/>
        <v>0</v>
      </c>
      <c r="M136" s="49">
        <f t="shared" si="56"/>
        <v>0</v>
      </c>
      <c r="O136" s="32">
        <v>41416.078650000003</v>
      </c>
      <c r="P136" s="32">
        <v>41557.317710000003</v>
      </c>
      <c r="Q136" s="32">
        <v>41567.317710000003</v>
      </c>
      <c r="R136" s="29">
        <f t="shared" si="52"/>
        <v>-2.1349999995436519E-2</v>
      </c>
      <c r="S136" s="29">
        <f t="shared" si="52"/>
        <v>1.7710000000079162E-2</v>
      </c>
      <c r="T136" s="29">
        <f t="shared" si="52"/>
        <v>1.7710000000079162E-2</v>
      </c>
      <c r="W136" s="82" t="s">
        <v>26</v>
      </c>
      <c r="X136" s="78" t="s">
        <v>42</v>
      </c>
      <c r="Y136" s="78" t="s">
        <v>103</v>
      </c>
      <c r="Z136" s="78" t="s">
        <v>27</v>
      </c>
      <c r="AA136" s="79">
        <v>41416.078650000003</v>
      </c>
      <c r="AB136" s="79">
        <v>41557.317710000003</v>
      </c>
      <c r="AC136" s="79">
        <v>41567.317710000003</v>
      </c>
      <c r="AD136" s="16" t="b">
        <f t="shared" si="53"/>
        <v>1</v>
      </c>
      <c r="AE136" s="16" t="b">
        <f t="shared" si="53"/>
        <v>1</v>
      </c>
      <c r="AF136" s="16" t="b">
        <f t="shared" si="53"/>
        <v>1</v>
      </c>
      <c r="AG136" s="16" t="b">
        <f t="shared" si="53"/>
        <v>1</v>
      </c>
    </row>
    <row r="137" spans="1:33" s="16" customFormat="1" ht="31.5" customHeight="1">
      <c r="A137" s="31" t="s">
        <v>28</v>
      </c>
      <c r="B137" s="23" t="s">
        <v>42</v>
      </c>
      <c r="C137" s="23" t="s">
        <v>103</v>
      </c>
      <c r="D137" s="23" t="s">
        <v>29</v>
      </c>
      <c r="E137" s="49">
        <v>47424.9</v>
      </c>
      <c r="F137" s="49">
        <v>35024.800000000003</v>
      </c>
      <c r="G137" s="49">
        <v>35024.800000000003</v>
      </c>
      <c r="H137" s="25">
        <v>47424.9</v>
      </c>
      <c r="I137" s="25">
        <v>35024.800000000003</v>
      </c>
      <c r="J137" s="25">
        <v>35024.800000000003</v>
      </c>
      <c r="K137" s="49">
        <f t="shared" si="56"/>
        <v>0</v>
      </c>
      <c r="L137" s="49">
        <f t="shared" si="56"/>
        <v>0</v>
      </c>
      <c r="M137" s="49">
        <f t="shared" si="56"/>
        <v>0</v>
      </c>
      <c r="O137" s="32">
        <v>47424.907550000004</v>
      </c>
      <c r="P137" s="32">
        <v>35024.779620000001</v>
      </c>
      <c r="Q137" s="32">
        <v>35024.779620000001</v>
      </c>
      <c r="R137" s="29">
        <f t="shared" si="52"/>
        <v>7.5500000020838343E-3</v>
      </c>
      <c r="S137" s="29">
        <f t="shared" si="52"/>
        <v>-2.0380000001750886E-2</v>
      </c>
      <c r="T137" s="29">
        <f t="shared" si="52"/>
        <v>-2.0380000001750886E-2</v>
      </c>
      <c r="W137" s="82" t="s">
        <v>28</v>
      </c>
      <c r="X137" s="78" t="s">
        <v>42</v>
      </c>
      <c r="Y137" s="78" t="s">
        <v>103</v>
      </c>
      <c r="Z137" s="78" t="s">
        <v>29</v>
      </c>
      <c r="AA137" s="79">
        <v>47424.907550000004</v>
      </c>
      <c r="AB137" s="79">
        <v>35024.779620000001</v>
      </c>
      <c r="AC137" s="79">
        <v>35024.779620000001</v>
      </c>
      <c r="AD137" s="16" t="b">
        <f t="shared" si="53"/>
        <v>1</v>
      </c>
      <c r="AE137" s="16" t="b">
        <f t="shared" si="53"/>
        <v>1</v>
      </c>
      <c r="AF137" s="16" t="b">
        <f t="shared" si="53"/>
        <v>1</v>
      </c>
      <c r="AG137" s="16" t="b">
        <f t="shared" si="53"/>
        <v>1</v>
      </c>
    </row>
    <row r="138" spans="1:33" s="16" customFormat="1" ht="15.75" customHeight="1">
      <c r="A138" s="31" t="s">
        <v>32</v>
      </c>
      <c r="B138" s="23" t="s">
        <v>42</v>
      </c>
      <c r="C138" s="23" t="s">
        <v>103</v>
      </c>
      <c r="D138" s="23" t="s">
        <v>33</v>
      </c>
      <c r="E138" s="49">
        <v>645</v>
      </c>
      <c r="F138" s="49">
        <v>645</v>
      </c>
      <c r="G138" s="49">
        <v>645</v>
      </c>
      <c r="H138" s="25">
        <v>645</v>
      </c>
      <c r="I138" s="25">
        <v>645</v>
      </c>
      <c r="J138" s="25">
        <v>645</v>
      </c>
      <c r="K138" s="49">
        <f t="shared" si="56"/>
        <v>0</v>
      </c>
      <c r="L138" s="49">
        <f t="shared" si="56"/>
        <v>0</v>
      </c>
      <c r="M138" s="49">
        <f t="shared" si="56"/>
        <v>0</v>
      </c>
      <c r="O138" s="32">
        <v>644.97474</v>
      </c>
      <c r="P138" s="32">
        <v>644.97474</v>
      </c>
      <c r="Q138" s="32">
        <v>644.97474</v>
      </c>
      <c r="R138" s="29">
        <f t="shared" si="52"/>
        <v>-2.5260000000002947E-2</v>
      </c>
      <c r="S138" s="29">
        <f t="shared" si="52"/>
        <v>-2.5260000000002947E-2</v>
      </c>
      <c r="T138" s="29">
        <f t="shared" si="52"/>
        <v>-2.5260000000002947E-2</v>
      </c>
      <c r="W138" s="82" t="s">
        <v>32</v>
      </c>
      <c r="X138" s="78" t="s">
        <v>42</v>
      </c>
      <c r="Y138" s="78" t="s">
        <v>103</v>
      </c>
      <c r="Z138" s="78" t="s">
        <v>33</v>
      </c>
      <c r="AA138" s="79">
        <v>644.97474</v>
      </c>
      <c r="AB138" s="79">
        <v>644.97474</v>
      </c>
      <c r="AC138" s="79">
        <v>644.97474</v>
      </c>
      <c r="AD138" s="16" t="b">
        <f t="shared" si="53"/>
        <v>1</v>
      </c>
      <c r="AE138" s="16" t="b">
        <f t="shared" si="53"/>
        <v>1</v>
      </c>
      <c r="AF138" s="16" t="b">
        <f t="shared" si="53"/>
        <v>1</v>
      </c>
      <c r="AG138" s="16" t="b">
        <f t="shared" si="53"/>
        <v>1</v>
      </c>
    </row>
    <row r="139" spans="1:33" s="16" customFormat="1" ht="31.5" customHeight="1">
      <c r="A139" s="22" t="s">
        <v>25</v>
      </c>
      <c r="B139" s="23" t="s">
        <v>42</v>
      </c>
      <c r="C139" s="23" t="s">
        <v>24</v>
      </c>
      <c r="D139" s="24" t="s">
        <v>9</v>
      </c>
      <c r="E139" s="49">
        <f>E140+E142+E146</f>
        <v>193797.40000000002</v>
      </c>
      <c r="F139" s="49">
        <f t="shared" ref="F139:G139" si="87">F140+F142+F146</f>
        <v>194423.3</v>
      </c>
      <c r="G139" s="49">
        <f t="shared" si="87"/>
        <v>194424.9</v>
      </c>
      <c r="H139" s="25">
        <f>H140+H142+H146</f>
        <v>194210.90000000002</v>
      </c>
      <c r="I139" s="25">
        <f t="shared" ref="I139:J139" si="88">I140+I142+I146</f>
        <v>194423.3</v>
      </c>
      <c r="J139" s="25">
        <f t="shared" si="88"/>
        <v>194424.9</v>
      </c>
      <c r="K139" s="49">
        <f t="shared" si="56"/>
        <v>413.5</v>
      </c>
      <c r="L139" s="49">
        <f t="shared" si="56"/>
        <v>0</v>
      </c>
      <c r="M139" s="49">
        <f t="shared" si="56"/>
        <v>0</v>
      </c>
      <c r="O139" s="32">
        <v>194210.94641</v>
      </c>
      <c r="P139" s="32">
        <v>194423.37817000001</v>
      </c>
      <c r="Q139" s="32">
        <v>194424.97816999999</v>
      </c>
      <c r="R139" s="29">
        <f t="shared" si="52"/>
        <v>4.6409999980824068E-2</v>
      </c>
      <c r="S139" s="29">
        <f t="shared" si="52"/>
        <v>7.8170000022510067E-2</v>
      </c>
      <c r="T139" s="29">
        <f t="shared" si="52"/>
        <v>7.8169999993406236E-2</v>
      </c>
      <c r="W139" s="81" t="s">
        <v>25</v>
      </c>
      <c r="X139" s="75" t="s">
        <v>42</v>
      </c>
      <c r="Y139" s="75" t="s">
        <v>24</v>
      </c>
      <c r="Z139" s="76" t="s">
        <v>9</v>
      </c>
      <c r="AA139" s="77">
        <v>194210.94641</v>
      </c>
      <c r="AB139" s="77">
        <v>194423.37817000001</v>
      </c>
      <c r="AC139" s="77">
        <v>194424.97816999999</v>
      </c>
      <c r="AD139" s="16" t="b">
        <f t="shared" si="53"/>
        <v>1</v>
      </c>
      <c r="AE139" s="16" t="b">
        <f t="shared" si="53"/>
        <v>1</v>
      </c>
      <c r="AF139" s="16" t="b">
        <f t="shared" si="53"/>
        <v>1</v>
      </c>
      <c r="AG139" s="16" t="b">
        <f t="shared" si="53"/>
        <v>1</v>
      </c>
    </row>
    <row r="140" spans="1:33" s="16" customFormat="1" ht="15.75" customHeight="1">
      <c r="A140" s="31" t="s">
        <v>104</v>
      </c>
      <c r="B140" s="23" t="s">
        <v>42</v>
      </c>
      <c r="C140" s="23" t="s">
        <v>361</v>
      </c>
      <c r="D140" s="24" t="s">
        <v>9</v>
      </c>
      <c r="E140" s="49">
        <f>E141</f>
        <v>6583.6</v>
      </c>
      <c r="F140" s="49">
        <f t="shared" ref="F140:J140" si="89">F141</f>
        <v>6583.6</v>
      </c>
      <c r="G140" s="49">
        <f t="shared" si="89"/>
        <v>6583.6</v>
      </c>
      <c r="H140" s="25">
        <f>H141</f>
        <v>6583.6</v>
      </c>
      <c r="I140" s="25">
        <f t="shared" si="89"/>
        <v>6583.6</v>
      </c>
      <c r="J140" s="25">
        <f t="shared" si="89"/>
        <v>6583.6</v>
      </c>
      <c r="K140" s="49">
        <f t="shared" si="56"/>
        <v>0</v>
      </c>
      <c r="L140" s="49">
        <f t="shared" si="56"/>
        <v>0</v>
      </c>
      <c r="M140" s="49">
        <f t="shared" si="56"/>
        <v>0</v>
      </c>
      <c r="O140" s="32">
        <v>6583.6270500000001</v>
      </c>
      <c r="P140" s="32">
        <v>6583.6270500000001</v>
      </c>
      <c r="Q140" s="32">
        <v>6583.6270500000001</v>
      </c>
      <c r="R140" s="29">
        <f t="shared" si="52"/>
        <v>2.7049999999690044E-2</v>
      </c>
      <c r="S140" s="29">
        <f t="shared" si="52"/>
        <v>2.7049999999690044E-2</v>
      </c>
      <c r="T140" s="29">
        <f t="shared" si="52"/>
        <v>2.7049999999690044E-2</v>
      </c>
      <c r="W140" s="82" t="s">
        <v>104</v>
      </c>
      <c r="X140" s="78" t="s">
        <v>42</v>
      </c>
      <c r="Y140" s="78" t="s">
        <v>361</v>
      </c>
      <c r="Z140" s="72" t="s">
        <v>9</v>
      </c>
      <c r="AA140" s="79">
        <v>6583.6270500000001</v>
      </c>
      <c r="AB140" s="79">
        <v>6583.6270500000001</v>
      </c>
      <c r="AC140" s="79">
        <v>6583.6270500000001</v>
      </c>
      <c r="AD140" s="16" t="b">
        <f t="shared" si="53"/>
        <v>1</v>
      </c>
      <c r="AE140" s="16" t="b">
        <f t="shared" si="53"/>
        <v>1</v>
      </c>
      <c r="AF140" s="16" t="b">
        <f t="shared" si="53"/>
        <v>1</v>
      </c>
      <c r="AG140" s="16" t="b">
        <f t="shared" ref="AG140:AG205" si="90">Z140=D140</f>
        <v>1</v>
      </c>
    </row>
    <row r="141" spans="1:33" s="16" customFormat="1" ht="78.75" customHeight="1">
      <c r="A141" s="31" t="s">
        <v>26</v>
      </c>
      <c r="B141" s="23" t="s">
        <v>42</v>
      </c>
      <c r="C141" s="23" t="s">
        <v>361</v>
      </c>
      <c r="D141" s="23" t="s">
        <v>27</v>
      </c>
      <c r="E141" s="49">
        <v>6583.6</v>
      </c>
      <c r="F141" s="49">
        <v>6583.6</v>
      </c>
      <c r="G141" s="49">
        <v>6583.6</v>
      </c>
      <c r="H141" s="25">
        <v>6583.6</v>
      </c>
      <c r="I141" s="25">
        <v>6583.6</v>
      </c>
      <c r="J141" s="25">
        <v>6583.6</v>
      </c>
      <c r="K141" s="49">
        <f t="shared" si="56"/>
        <v>0</v>
      </c>
      <c r="L141" s="49">
        <f t="shared" si="56"/>
        <v>0</v>
      </c>
      <c r="M141" s="49">
        <f t="shared" si="56"/>
        <v>0</v>
      </c>
      <c r="O141" s="32">
        <v>6583.6270500000001</v>
      </c>
      <c r="P141" s="32">
        <v>6583.6270500000001</v>
      </c>
      <c r="Q141" s="32">
        <v>6583.6270500000001</v>
      </c>
      <c r="R141" s="29">
        <f t="shared" ref="R141:T204" si="91">O141-H141</f>
        <v>2.7049999999690044E-2</v>
      </c>
      <c r="S141" s="29">
        <f t="shared" si="91"/>
        <v>2.7049999999690044E-2</v>
      </c>
      <c r="T141" s="29">
        <f t="shared" si="91"/>
        <v>2.7049999999690044E-2</v>
      </c>
      <c r="W141" s="82" t="s">
        <v>26</v>
      </c>
      <c r="X141" s="78" t="s">
        <v>42</v>
      </c>
      <c r="Y141" s="78" t="s">
        <v>361</v>
      </c>
      <c r="Z141" s="78" t="s">
        <v>27</v>
      </c>
      <c r="AA141" s="79">
        <v>6583.6270500000001</v>
      </c>
      <c r="AB141" s="79">
        <v>6583.6270500000001</v>
      </c>
      <c r="AC141" s="79">
        <v>6583.6270500000001</v>
      </c>
      <c r="AD141" s="16" t="b">
        <f t="shared" ref="AD141:AF180" si="92">W141=A141</f>
        <v>1</v>
      </c>
      <c r="AE141" s="16" t="b">
        <f t="shared" si="92"/>
        <v>1</v>
      </c>
      <c r="AF141" s="16" t="b">
        <f t="shared" si="92"/>
        <v>1</v>
      </c>
      <c r="AG141" s="16" t="b">
        <f t="shared" si="90"/>
        <v>1</v>
      </c>
    </row>
    <row r="142" spans="1:33" s="16" customFormat="1" ht="31.5" customHeight="1">
      <c r="A142" s="31" t="s">
        <v>25</v>
      </c>
      <c r="B142" s="23" t="s">
        <v>42</v>
      </c>
      <c r="C142" s="23" t="s">
        <v>349</v>
      </c>
      <c r="D142" s="24" t="s">
        <v>9</v>
      </c>
      <c r="E142" s="49">
        <f>E143+E144+E145</f>
        <v>187158.40000000002</v>
      </c>
      <c r="F142" s="49">
        <f t="shared" ref="F142:G142" si="93">F143+F144+F145</f>
        <v>187784.3</v>
      </c>
      <c r="G142" s="49">
        <f t="shared" si="93"/>
        <v>187785.9</v>
      </c>
      <c r="H142" s="25">
        <f>H143+H144+H145</f>
        <v>187571.90000000002</v>
      </c>
      <c r="I142" s="25">
        <f t="shared" ref="I142:J142" si="94">I143+I144+I145</f>
        <v>187784.3</v>
      </c>
      <c r="J142" s="25">
        <f t="shared" si="94"/>
        <v>187785.9</v>
      </c>
      <c r="K142" s="49">
        <f t="shared" si="56"/>
        <v>413.5</v>
      </c>
      <c r="L142" s="49">
        <f t="shared" si="56"/>
        <v>0</v>
      </c>
      <c r="M142" s="49">
        <f t="shared" si="56"/>
        <v>0</v>
      </c>
      <c r="O142" s="32">
        <v>187571.86936000001</v>
      </c>
      <c r="P142" s="32">
        <v>187784.30111999999</v>
      </c>
      <c r="Q142" s="32">
        <v>187785.90111999999</v>
      </c>
      <c r="R142" s="29">
        <f t="shared" si="91"/>
        <v>-3.0640000011771917E-2</v>
      </c>
      <c r="S142" s="29">
        <f t="shared" si="91"/>
        <v>1.1200000008102506E-3</v>
      </c>
      <c r="T142" s="29">
        <f t="shared" si="91"/>
        <v>1.1200000008102506E-3</v>
      </c>
      <c r="W142" s="82" t="s">
        <v>25</v>
      </c>
      <c r="X142" s="78" t="s">
        <v>42</v>
      </c>
      <c r="Y142" s="78" t="s">
        <v>349</v>
      </c>
      <c r="Z142" s="72" t="s">
        <v>9</v>
      </c>
      <c r="AA142" s="79">
        <v>187571.86936000001</v>
      </c>
      <c r="AB142" s="79">
        <v>187784.30111999999</v>
      </c>
      <c r="AC142" s="79">
        <v>187785.90111999999</v>
      </c>
      <c r="AD142" s="16" t="b">
        <f t="shared" si="92"/>
        <v>1</v>
      </c>
      <c r="AE142" s="16" t="b">
        <f t="shared" si="92"/>
        <v>1</v>
      </c>
      <c r="AF142" s="16" t="b">
        <f t="shared" si="92"/>
        <v>1</v>
      </c>
      <c r="AG142" s="16" t="b">
        <f t="shared" si="90"/>
        <v>1</v>
      </c>
    </row>
    <row r="143" spans="1:33" s="16" customFormat="1" ht="78.75" customHeight="1">
      <c r="A143" s="31" t="s">
        <v>26</v>
      </c>
      <c r="B143" s="23" t="s">
        <v>42</v>
      </c>
      <c r="C143" s="23" t="s">
        <v>349</v>
      </c>
      <c r="D143" s="23" t="s">
        <v>27</v>
      </c>
      <c r="E143" s="49">
        <v>168158.7</v>
      </c>
      <c r="F143" s="49">
        <v>169052.79999999999</v>
      </c>
      <c r="G143" s="49">
        <v>169052.79999999999</v>
      </c>
      <c r="H143" s="25">
        <v>168158.7</v>
      </c>
      <c r="I143" s="25">
        <v>169052.79999999999</v>
      </c>
      <c r="J143" s="25">
        <v>169052.79999999999</v>
      </c>
      <c r="K143" s="49">
        <f t="shared" si="56"/>
        <v>0</v>
      </c>
      <c r="L143" s="49">
        <f t="shared" si="56"/>
        <v>0</v>
      </c>
      <c r="M143" s="49">
        <f t="shared" si="56"/>
        <v>0</v>
      </c>
      <c r="O143" s="32">
        <v>168158.67506000001</v>
      </c>
      <c r="P143" s="32">
        <v>169052.80697999999</v>
      </c>
      <c r="Q143" s="32">
        <v>169052.80697999999</v>
      </c>
      <c r="R143" s="29">
        <f t="shared" si="91"/>
        <v>-2.4940000002970919E-2</v>
      </c>
      <c r="S143" s="29">
        <f t="shared" si="91"/>
        <v>6.980000005569309E-3</v>
      </c>
      <c r="T143" s="29">
        <f t="shared" si="91"/>
        <v>6.980000005569309E-3</v>
      </c>
      <c r="W143" s="82" t="s">
        <v>26</v>
      </c>
      <c r="X143" s="78" t="s">
        <v>42</v>
      </c>
      <c r="Y143" s="78" t="s">
        <v>349</v>
      </c>
      <c r="Z143" s="78" t="s">
        <v>27</v>
      </c>
      <c r="AA143" s="79">
        <v>168158.67506000001</v>
      </c>
      <c r="AB143" s="79">
        <v>169052.80697999999</v>
      </c>
      <c r="AC143" s="79">
        <v>169052.80697999999</v>
      </c>
      <c r="AD143" s="16" t="b">
        <f t="shared" si="92"/>
        <v>1</v>
      </c>
      <c r="AE143" s="16" t="b">
        <f t="shared" si="92"/>
        <v>1</v>
      </c>
      <c r="AF143" s="16" t="b">
        <f t="shared" si="92"/>
        <v>1</v>
      </c>
      <c r="AG143" s="16" t="b">
        <f t="shared" si="90"/>
        <v>1</v>
      </c>
    </row>
    <row r="144" spans="1:33" s="16" customFormat="1" ht="31.5" customHeight="1">
      <c r="A144" s="31" t="s">
        <v>28</v>
      </c>
      <c r="B144" s="23" t="s">
        <v>42</v>
      </c>
      <c r="C144" s="23" t="s">
        <v>349</v>
      </c>
      <c r="D144" s="23" t="s">
        <v>29</v>
      </c>
      <c r="E144" s="49">
        <v>18979.7</v>
      </c>
      <c r="F144" s="49">
        <v>18711.5</v>
      </c>
      <c r="G144" s="49">
        <v>18713.099999999999</v>
      </c>
      <c r="H144" s="25">
        <f>18979.7+413.5</f>
        <v>19393.2</v>
      </c>
      <c r="I144" s="25">
        <v>18711.5</v>
      </c>
      <c r="J144" s="25">
        <v>18713.099999999999</v>
      </c>
      <c r="K144" s="49">
        <f t="shared" si="56"/>
        <v>413.5</v>
      </c>
      <c r="L144" s="49">
        <f t="shared" si="56"/>
        <v>0</v>
      </c>
      <c r="M144" s="49">
        <f t="shared" si="56"/>
        <v>0</v>
      </c>
      <c r="O144" s="32">
        <v>19393.194299999999</v>
      </c>
      <c r="P144" s="32">
        <v>18711.494139999999</v>
      </c>
      <c r="Q144" s="32">
        <v>18713.094140000001</v>
      </c>
      <c r="R144" s="29">
        <f t="shared" si="91"/>
        <v>-5.7000000015250407E-3</v>
      </c>
      <c r="S144" s="29">
        <f t="shared" si="91"/>
        <v>-5.8600000011210795E-3</v>
      </c>
      <c r="T144" s="29">
        <f t="shared" si="91"/>
        <v>-5.8599999974831007E-3</v>
      </c>
      <c r="W144" s="82" t="s">
        <v>28</v>
      </c>
      <c r="X144" s="78" t="s">
        <v>42</v>
      </c>
      <c r="Y144" s="78" t="s">
        <v>349</v>
      </c>
      <c r="Z144" s="78" t="s">
        <v>29</v>
      </c>
      <c r="AA144" s="79">
        <v>19393.194299999999</v>
      </c>
      <c r="AB144" s="79">
        <v>18711.494139999999</v>
      </c>
      <c r="AC144" s="79">
        <v>18713.094140000001</v>
      </c>
      <c r="AD144" s="16" t="b">
        <f t="shared" si="92"/>
        <v>1</v>
      </c>
      <c r="AE144" s="16" t="b">
        <f t="shared" si="92"/>
        <v>1</v>
      </c>
      <c r="AF144" s="16" t="b">
        <f t="shared" si="92"/>
        <v>1</v>
      </c>
      <c r="AG144" s="16" t="b">
        <f t="shared" si="90"/>
        <v>1</v>
      </c>
    </row>
    <row r="145" spans="1:33" s="16" customFormat="1" ht="15.75" customHeight="1">
      <c r="A145" s="31" t="s">
        <v>37</v>
      </c>
      <c r="B145" s="23" t="s">
        <v>42</v>
      </c>
      <c r="C145" s="23" t="s">
        <v>349</v>
      </c>
      <c r="D145" s="23" t="s">
        <v>38</v>
      </c>
      <c r="E145" s="49">
        <v>20</v>
      </c>
      <c r="F145" s="49">
        <v>20</v>
      </c>
      <c r="G145" s="49">
        <v>20</v>
      </c>
      <c r="H145" s="25">
        <v>20</v>
      </c>
      <c r="I145" s="25">
        <v>20</v>
      </c>
      <c r="J145" s="25">
        <v>20</v>
      </c>
      <c r="K145" s="49">
        <f t="shared" si="56"/>
        <v>0</v>
      </c>
      <c r="L145" s="49">
        <f t="shared" si="56"/>
        <v>0</v>
      </c>
      <c r="M145" s="49">
        <f t="shared" si="56"/>
        <v>0</v>
      </c>
      <c r="O145" s="32">
        <v>20</v>
      </c>
      <c r="P145" s="32">
        <v>20</v>
      </c>
      <c r="Q145" s="32">
        <v>20</v>
      </c>
      <c r="R145" s="29">
        <f t="shared" si="91"/>
        <v>0</v>
      </c>
      <c r="S145" s="29">
        <f t="shared" si="91"/>
        <v>0</v>
      </c>
      <c r="T145" s="29">
        <f t="shared" si="91"/>
        <v>0</v>
      </c>
      <c r="W145" s="82" t="s">
        <v>37</v>
      </c>
      <c r="X145" s="78" t="s">
        <v>42</v>
      </c>
      <c r="Y145" s="78" t="s">
        <v>349</v>
      </c>
      <c r="Z145" s="78" t="s">
        <v>38</v>
      </c>
      <c r="AA145" s="79">
        <v>20</v>
      </c>
      <c r="AB145" s="79">
        <v>20</v>
      </c>
      <c r="AC145" s="79">
        <v>20</v>
      </c>
      <c r="AD145" s="16" t="b">
        <f t="shared" si="92"/>
        <v>1</v>
      </c>
      <c r="AE145" s="16" t="b">
        <f t="shared" si="92"/>
        <v>1</v>
      </c>
      <c r="AF145" s="16" t="b">
        <f t="shared" si="92"/>
        <v>1</v>
      </c>
      <c r="AG145" s="16" t="b">
        <f t="shared" si="90"/>
        <v>1</v>
      </c>
    </row>
    <row r="146" spans="1:33" s="16" customFormat="1" ht="78.75" customHeight="1">
      <c r="A146" s="31" t="s">
        <v>457</v>
      </c>
      <c r="B146" s="23" t="s">
        <v>42</v>
      </c>
      <c r="C146" s="23" t="s">
        <v>346</v>
      </c>
      <c r="D146" s="24" t="s">
        <v>9</v>
      </c>
      <c r="E146" s="49">
        <f>E147</f>
        <v>55.4</v>
      </c>
      <c r="F146" s="49">
        <f t="shared" ref="F146:J146" si="95">F147</f>
        <v>55.4</v>
      </c>
      <c r="G146" s="49">
        <f t="shared" si="95"/>
        <v>55.4</v>
      </c>
      <c r="H146" s="25">
        <f>H147</f>
        <v>55.4</v>
      </c>
      <c r="I146" s="25">
        <f t="shared" si="95"/>
        <v>55.4</v>
      </c>
      <c r="J146" s="25">
        <f t="shared" si="95"/>
        <v>55.4</v>
      </c>
      <c r="K146" s="49">
        <f t="shared" si="56"/>
        <v>0</v>
      </c>
      <c r="L146" s="49">
        <f t="shared" si="56"/>
        <v>0</v>
      </c>
      <c r="M146" s="49">
        <f t="shared" si="56"/>
        <v>0</v>
      </c>
      <c r="N146" s="16" t="s">
        <v>344</v>
      </c>
      <c r="O146" s="32">
        <v>55.45</v>
      </c>
      <c r="P146" s="32">
        <v>55.45</v>
      </c>
      <c r="Q146" s="32">
        <v>55.45</v>
      </c>
      <c r="R146" s="29">
        <f t="shared" si="91"/>
        <v>5.0000000000004263E-2</v>
      </c>
      <c r="S146" s="29">
        <f t="shared" si="91"/>
        <v>5.0000000000004263E-2</v>
      </c>
      <c r="T146" s="29">
        <f t="shared" si="91"/>
        <v>5.0000000000004263E-2</v>
      </c>
      <c r="W146" s="82" t="s">
        <v>457</v>
      </c>
      <c r="X146" s="78" t="s">
        <v>42</v>
      </c>
      <c r="Y146" s="78" t="s">
        <v>346</v>
      </c>
      <c r="Z146" s="72" t="s">
        <v>9</v>
      </c>
      <c r="AA146" s="79">
        <v>55.45</v>
      </c>
      <c r="AB146" s="79">
        <v>55.45</v>
      </c>
      <c r="AC146" s="79">
        <v>55.45</v>
      </c>
      <c r="AD146" s="16" t="b">
        <f t="shared" si="92"/>
        <v>1</v>
      </c>
      <c r="AE146" s="16" t="b">
        <f t="shared" si="92"/>
        <v>1</v>
      </c>
      <c r="AF146" s="16" t="b">
        <f t="shared" si="92"/>
        <v>1</v>
      </c>
      <c r="AG146" s="16" t="b">
        <f t="shared" si="90"/>
        <v>1</v>
      </c>
    </row>
    <row r="147" spans="1:33" s="16" customFormat="1" ht="78.75" customHeight="1">
      <c r="A147" s="31" t="s">
        <v>26</v>
      </c>
      <c r="B147" s="23" t="s">
        <v>42</v>
      </c>
      <c r="C147" s="23" t="s">
        <v>346</v>
      </c>
      <c r="D147" s="23" t="s">
        <v>27</v>
      </c>
      <c r="E147" s="49">
        <v>55.4</v>
      </c>
      <c r="F147" s="49">
        <v>55.4</v>
      </c>
      <c r="G147" s="49">
        <v>55.4</v>
      </c>
      <c r="H147" s="83">
        <v>55.4</v>
      </c>
      <c r="I147" s="83">
        <v>55.4</v>
      </c>
      <c r="J147" s="83">
        <v>55.4</v>
      </c>
      <c r="K147" s="49">
        <f t="shared" si="56"/>
        <v>0</v>
      </c>
      <c r="L147" s="49">
        <f t="shared" si="56"/>
        <v>0</v>
      </c>
      <c r="M147" s="49">
        <f t="shared" si="56"/>
        <v>0</v>
      </c>
      <c r="N147" s="16" t="s">
        <v>344</v>
      </c>
      <c r="O147" s="32">
        <v>55.45</v>
      </c>
      <c r="P147" s="32">
        <v>55.45</v>
      </c>
      <c r="Q147" s="32">
        <v>55.45</v>
      </c>
      <c r="R147" s="29">
        <f t="shared" si="91"/>
        <v>5.0000000000004263E-2</v>
      </c>
      <c r="S147" s="29">
        <f t="shared" si="91"/>
        <v>5.0000000000004263E-2</v>
      </c>
      <c r="T147" s="29">
        <f t="shared" si="91"/>
        <v>5.0000000000004263E-2</v>
      </c>
      <c r="W147" s="82" t="s">
        <v>26</v>
      </c>
      <c r="X147" s="78" t="s">
        <v>42</v>
      </c>
      <c r="Y147" s="78" t="s">
        <v>346</v>
      </c>
      <c r="Z147" s="78" t="s">
        <v>27</v>
      </c>
      <c r="AA147" s="79">
        <v>55.45</v>
      </c>
      <c r="AB147" s="79">
        <v>55.45</v>
      </c>
      <c r="AC147" s="79">
        <v>55.45</v>
      </c>
      <c r="AD147" s="16" t="b">
        <f t="shared" si="92"/>
        <v>1</v>
      </c>
      <c r="AE147" s="16" t="b">
        <f t="shared" si="92"/>
        <v>1</v>
      </c>
      <c r="AF147" s="16" t="b">
        <f t="shared" si="92"/>
        <v>1</v>
      </c>
      <c r="AG147" s="16" t="b">
        <f t="shared" si="90"/>
        <v>1</v>
      </c>
    </row>
    <row r="148" spans="1:33" s="16" customFormat="1" ht="31.5" customHeight="1">
      <c r="A148" s="22" t="s">
        <v>31</v>
      </c>
      <c r="B148" s="23" t="s">
        <v>42</v>
      </c>
      <c r="C148" s="23" t="s">
        <v>30</v>
      </c>
      <c r="D148" s="24" t="s">
        <v>9</v>
      </c>
      <c r="E148" s="49">
        <f>E149+E150+E151</f>
        <v>4979.8999999999996</v>
      </c>
      <c r="F148" s="49">
        <f t="shared" ref="F148:G148" si="96">F149+F150+F151</f>
        <v>4189.8</v>
      </c>
      <c r="G148" s="49">
        <f t="shared" si="96"/>
        <v>4296.8999999999996</v>
      </c>
      <c r="H148" s="25">
        <f>H149+H150+H151</f>
        <v>3977.6000000000004</v>
      </c>
      <c r="I148" s="25">
        <f t="shared" ref="I148:J148" si="97">I149+I150+I151</f>
        <v>4189.8</v>
      </c>
      <c r="J148" s="25">
        <f t="shared" si="97"/>
        <v>4296.8999999999996</v>
      </c>
      <c r="K148" s="49">
        <f t="shared" si="56"/>
        <v>-1002.2999999999993</v>
      </c>
      <c r="L148" s="49">
        <f t="shared" si="56"/>
        <v>0</v>
      </c>
      <c r="M148" s="49">
        <f t="shared" si="56"/>
        <v>0</v>
      </c>
      <c r="O148" s="32">
        <v>3977.6172799999999</v>
      </c>
      <c r="P148" s="32">
        <v>4189.8601099999996</v>
      </c>
      <c r="Q148" s="32">
        <v>4296.8851100000002</v>
      </c>
      <c r="R148" s="29">
        <f t="shared" si="91"/>
        <v>1.7279999999573192E-2</v>
      </c>
      <c r="S148" s="29">
        <f t="shared" si="91"/>
        <v>6.0109999999440333E-2</v>
      </c>
      <c r="T148" s="29">
        <f t="shared" si="91"/>
        <v>-1.4889999999468273E-2</v>
      </c>
      <c r="W148" s="81" t="s">
        <v>31</v>
      </c>
      <c r="X148" s="75" t="s">
        <v>42</v>
      </c>
      <c r="Y148" s="75" t="s">
        <v>30</v>
      </c>
      <c r="Z148" s="76" t="s">
        <v>9</v>
      </c>
      <c r="AA148" s="77">
        <v>3977.6172799999999</v>
      </c>
      <c r="AB148" s="77">
        <v>4189.8601099999996</v>
      </c>
      <c r="AC148" s="77">
        <v>4296.8851100000002</v>
      </c>
      <c r="AD148" s="16" t="b">
        <f t="shared" si="92"/>
        <v>1</v>
      </c>
      <c r="AE148" s="16" t="b">
        <f t="shared" si="92"/>
        <v>1</v>
      </c>
      <c r="AF148" s="16" t="b">
        <f t="shared" si="92"/>
        <v>1</v>
      </c>
      <c r="AG148" s="16" t="b">
        <f t="shared" si="90"/>
        <v>1</v>
      </c>
    </row>
    <row r="149" spans="1:33" s="16" customFormat="1" ht="31.5" customHeight="1">
      <c r="A149" s="31" t="s">
        <v>28</v>
      </c>
      <c r="B149" s="23" t="s">
        <v>42</v>
      </c>
      <c r="C149" s="23" t="s">
        <v>30</v>
      </c>
      <c r="D149" s="23" t="s">
        <v>29</v>
      </c>
      <c r="E149" s="49">
        <v>3664.6</v>
      </c>
      <c r="F149" s="49">
        <v>2768.1</v>
      </c>
      <c r="G149" s="49">
        <v>2776.8</v>
      </c>
      <c r="H149" s="25">
        <f>3664.6-1002.3</f>
        <v>2662.3</v>
      </c>
      <c r="I149" s="25">
        <v>2768.1</v>
      </c>
      <c r="J149" s="25">
        <v>2776.8</v>
      </c>
      <c r="K149" s="49">
        <f t="shared" si="56"/>
        <v>-1002.2999999999997</v>
      </c>
      <c r="L149" s="49">
        <f t="shared" si="56"/>
        <v>0</v>
      </c>
      <c r="M149" s="49">
        <f t="shared" si="56"/>
        <v>0</v>
      </c>
      <c r="O149" s="32">
        <v>2662.3002799999999</v>
      </c>
      <c r="P149" s="32">
        <v>2768.14311</v>
      </c>
      <c r="Q149" s="32">
        <v>2776.76811</v>
      </c>
      <c r="R149" s="29">
        <f t="shared" si="91"/>
        <v>2.7999999974781531E-4</v>
      </c>
      <c r="S149" s="29">
        <f t="shared" si="91"/>
        <v>4.3110000000069704E-2</v>
      </c>
      <c r="T149" s="29">
        <f t="shared" si="91"/>
        <v>-3.1890000000203145E-2</v>
      </c>
      <c r="W149" s="82" t="s">
        <v>28</v>
      </c>
      <c r="X149" s="78" t="s">
        <v>42</v>
      </c>
      <c r="Y149" s="78" t="s">
        <v>30</v>
      </c>
      <c r="Z149" s="78" t="s">
        <v>29</v>
      </c>
      <c r="AA149" s="79">
        <v>2662.3002799999999</v>
      </c>
      <c r="AB149" s="79">
        <v>2768.14311</v>
      </c>
      <c r="AC149" s="79">
        <v>2776.76811</v>
      </c>
      <c r="AD149" s="16" t="b">
        <f t="shared" si="92"/>
        <v>1</v>
      </c>
      <c r="AE149" s="16" t="b">
        <f t="shared" si="92"/>
        <v>1</v>
      </c>
      <c r="AF149" s="16" t="b">
        <f t="shared" si="92"/>
        <v>1</v>
      </c>
      <c r="AG149" s="16" t="b">
        <f t="shared" si="90"/>
        <v>1</v>
      </c>
    </row>
    <row r="150" spans="1:33" s="16" customFormat="1" ht="15.75" customHeight="1">
      <c r="A150" s="31" t="s">
        <v>37</v>
      </c>
      <c r="B150" s="23" t="s">
        <v>42</v>
      </c>
      <c r="C150" s="23" t="s">
        <v>30</v>
      </c>
      <c r="D150" s="23" t="s">
        <v>38</v>
      </c>
      <c r="E150" s="49">
        <v>308</v>
      </c>
      <c r="F150" s="49">
        <v>308</v>
      </c>
      <c r="G150" s="49">
        <v>308</v>
      </c>
      <c r="H150" s="25">
        <v>308</v>
      </c>
      <c r="I150" s="25">
        <v>308</v>
      </c>
      <c r="J150" s="25">
        <v>308</v>
      </c>
      <c r="K150" s="49">
        <f t="shared" ref="K150:M221" si="98">H150-E150</f>
        <v>0</v>
      </c>
      <c r="L150" s="49">
        <f t="shared" si="98"/>
        <v>0</v>
      </c>
      <c r="M150" s="49">
        <f t="shared" si="98"/>
        <v>0</v>
      </c>
      <c r="O150" s="32">
        <v>308</v>
      </c>
      <c r="P150" s="32">
        <v>308</v>
      </c>
      <c r="Q150" s="32">
        <v>308</v>
      </c>
      <c r="R150" s="29">
        <f t="shared" si="91"/>
        <v>0</v>
      </c>
      <c r="S150" s="29">
        <f t="shared" si="91"/>
        <v>0</v>
      </c>
      <c r="T150" s="29">
        <f t="shared" si="91"/>
        <v>0</v>
      </c>
      <c r="W150" s="82" t="s">
        <v>37</v>
      </c>
      <c r="X150" s="78" t="s">
        <v>42</v>
      </c>
      <c r="Y150" s="78" t="s">
        <v>30</v>
      </c>
      <c r="Z150" s="78" t="s">
        <v>38</v>
      </c>
      <c r="AA150" s="79">
        <v>308</v>
      </c>
      <c r="AB150" s="79">
        <v>308</v>
      </c>
      <c r="AC150" s="79">
        <v>308</v>
      </c>
      <c r="AD150" s="16" t="b">
        <f t="shared" si="92"/>
        <v>1</v>
      </c>
      <c r="AE150" s="16" t="b">
        <f t="shared" si="92"/>
        <v>1</v>
      </c>
      <c r="AF150" s="16" t="b">
        <f t="shared" si="92"/>
        <v>1</v>
      </c>
      <c r="AG150" s="16" t="b">
        <f t="shared" si="90"/>
        <v>1</v>
      </c>
    </row>
    <row r="151" spans="1:33" s="16" customFormat="1" ht="15.75" customHeight="1">
      <c r="A151" s="31" t="s">
        <v>32</v>
      </c>
      <c r="B151" s="23" t="s">
        <v>42</v>
      </c>
      <c r="C151" s="23" t="s">
        <v>30</v>
      </c>
      <c r="D151" s="23" t="s">
        <v>33</v>
      </c>
      <c r="E151" s="49">
        <v>1007.3</v>
      </c>
      <c r="F151" s="49">
        <v>1113.7</v>
      </c>
      <c r="G151" s="49">
        <v>1212.0999999999999</v>
      </c>
      <c r="H151" s="25">
        <v>1007.3</v>
      </c>
      <c r="I151" s="25">
        <v>1113.7</v>
      </c>
      <c r="J151" s="25">
        <v>1212.0999999999999</v>
      </c>
      <c r="K151" s="49">
        <f t="shared" si="98"/>
        <v>0</v>
      </c>
      <c r="L151" s="49">
        <f t="shared" si="98"/>
        <v>0</v>
      </c>
      <c r="M151" s="49">
        <f t="shared" si="98"/>
        <v>0</v>
      </c>
      <c r="O151" s="32">
        <v>1007.317</v>
      </c>
      <c r="P151" s="32">
        <v>1113.7170000000001</v>
      </c>
      <c r="Q151" s="32">
        <v>1212.117</v>
      </c>
      <c r="R151" s="29">
        <f t="shared" si="91"/>
        <v>1.7000000000052751E-2</v>
      </c>
      <c r="S151" s="29">
        <f t="shared" si="91"/>
        <v>1.7000000000052751E-2</v>
      </c>
      <c r="T151" s="29">
        <f t="shared" si="91"/>
        <v>1.7000000000052751E-2</v>
      </c>
      <c r="W151" s="82" t="s">
        <v>32</v>
      </c>
      <c r="X151" s="78" t="s">
        <v>42</v>
      </c>
      <c r="Y151" s="78" t="s">
        <v>30</v>
      </c>
      <c r="Z151" s="78" t="s">
        <v>33</v>
      </c>
      <c r="AA151" s="79">
        <v>1007.317</v>
      </c>
      <c r="AB151" s="79">
        <v>1113.7170000000001</v>
      </c>
      <c r="AC151" s="79">
        <v>1212.117</v>
      </c>
      <c r="AD151" s="16" t="b">
        <f t="shared" si="92"/>
        <v>1</v>
      </c>
      <c r="AE151" s="16" t="b">
        <f t="shared" si="92"/>
        <v>1</v>
      </c>
      <c r="AF151" s="16" t="b">
        <f t="shared" si="92"/>
        <v>1</v>
      </c>
      <c r="AG151" s="16" t="b">
        <f t="shared" si="90"/>
        <v>1</v>
      </c>
    </row>
    <row r="152" spans="1:33" s="16" customFormat="1" ht="47.25">
      <c r="A152" s="26" t="s">
        <v>106</v>
      </c>
      <c r="B152" s="24" t="s">
        <v>107</v>
      </c>
      <c r="C152" s="27" t="s">
        <v>9</v>
      </c>
      <c r="D152" s="27" t="s">
        <v>9</v>
      </c>
      <c r="E152" s="48">
        <f>E153+E158+E163+E195+E201+E233+E265</f>
        <v>348037.7</v>
      </c>
      <c r="F152" s="48">
        <f>F153+F158+F163+F195+F201+F233+F265</f>
        <v>223318.7</v>
      </c>
      <c r="G152" s="48">
        <f t="shared" ref="G152" si="99">G153+G158+G163+G195+G201+G233+G265</f>
        <v>226905.7</v>
      </c>
      <c r="H152" s="28">
        <f>H153+H158+H163+H195+H201+H233+H265</f>
        <v>372312.89999999997</v>
      </c>
      <c r="I152" s="28">
        <f>I153+I158+I163+I195+I201+I233+I265</f>
        <v>233486.1</v>
      </c>
      <c r="J152" s="28">
        <f t="shared" ref="J152" si="100">J153+J158+J163+J195+J201+J233+J265</f>
        <v>237032.3</v>
      </c>
      <c r="K152" s="48">
        <f t="shared" si="98"/>
        <v>24275.199999999953</v>
      </c>
      <c r="L152" s="48">
        <f t="shared" si="98"/>
        <v>10167.399999999994</v>
      </c>
      <c r="M152" s="48">
        <f t="shared" si="98"/>
        <v>10126.599999999977</v>
      </c>
      <c r="O152" s="28">
        <v>372312.84308000002</v>
      </c>
      <c r="P152" s="28">
        <v>233486.09643000001</v>
      </c>
      <c r="Q152" s="28">
        <v>237032.31326</v>
      </c>
      <c r="R152" s="29">
        <f t="shared" si="91"/>
        <v>-5.6919999944511801E-2</v>
      </c>
      <c r="S152" s="29">
        <f t="shared" si="91"/>
        <v>-3.5700000007636845E-3</v>
      </c>
      <c r="T152" s="29">
        <f t="shared" si="91"/>
        <v>1.3260000006994233E-2</v>
      </c>
      <c r="W152" s="80" t="s">
        <v>106</v>
      </c>
      <c r="X152" s="72" t="s">
        <v>107</v>
      </c>
      <c r="Y152" s="73" t="s">
        <v>9</v>
      </c>
      <c r="Z152" s="73" t="s">
        <v>9</v>
      </c>
      <c r="AA152" s="74">
        <v>372312.84308000002</v>
      </c>
      <c r="AB152" s="74">
        <v>233486.09643000001</v>
      </c>
      <c r="AC152" s="74">
        <v>237032.31326</v>
      </c>
      <c r="AD152" s="16" t="b">
        <f t="shared" si="92"/>
        <v>1</v>
      </c>
      <c r="AE152" s="16" t="b">
        <f t="shared" si="92"/>
        <v>1</v>
      </c>
      <c r="AF152" s="16" t="b">
        <f t="shared" si="92"/>
        <v>1</v>
      </c>
      <c r="AG152" s="16" t="b">
        <f t="shared" si="90"/>
        <v>1</v>
      </c>
    </row>
    <row r="153" spans="1:33" s="16" customFormat="1" ht="31.5">
      <c r="A153" s="22" t="s">
        <v>43</v>
      </c>
      <c r="B153" s="23" t="s">
        <v>107</v>
      </c>
      <c r="C153" s="23" t="s">
        <v>10</v>
      </c>
      <c r="D153" s="24" t="s">
        <v>9</v>
      </c>
      <c r="E153" s="49">
        <f>E154</f>
        <v>3816</v>
      </c>
      <c r="F153" s="49">
        <f t="shared" ref="F153:J156" si="101">F154</f>
        <v>3779</v>
      </c>
      <c r="G153" s="49">
        <f t="shared" si="101"/>
        <v>3779</v>
      </c>
      <c r="H153" s="25">
        <f>H154</f>
        <v>3816</v>
      </c>
      <c r="I153" s="25">
        <f t="shared" si="101"/>
        <v>3779</v>
      </c>
      <c r="J153" s="25">
        <f t="shared" si="101"/>
        <v>3779</v>
      </c>
      <c r="K153" s="49">
        <f t="shared" si="98"/>
        <v>0</v>
      </c>
      <c r="L153" s="49">
        <f t="shared" si="98"/>
        <v>0</v>
      </c>
      <c r="M153" s="49">
        <f t="shared" si="98"/>
        <v>0</v>
      </c>
      <c r="O153" s="32">
        <v>3816</v>
      </c>
      <c r="P153" s="32">
        <v>3779</v>
      </c>
      <c r="Q153" s="32">
        <v>3779</v>
      </c>
      <c r="R153" s="29">
        <f t="shared" si="91"/>
        <v>0</v>
      </c>
      <c r="S153" s="29">
        <f t="shared" si="91"/>
        <v>0</v>
      </c>
      <c r="T153" s="29">
        <f t="shared" si="91"/>
        <v>0</v>
      </c>
      <c r="W153" s="81" t="s">
        <v>43</v>
      </c>
      <c r="X153" s="75" t="s">
        <v>107</v>
      </c>
      <c r="Y153" s="75" t="s">
        <v>10</v>
      </c>
      <c r="Z153" s="76" t="s">
        <v>9</v>
      </c>
      <c r="AA153" s="77">
        <v>3816</v>
      </c>
      <c r="AB153" s="77">
        <v>3779</v>
      </c>
      <c r="AC153" s="77">
        <v>3779</v>
      </c>
      <c r="AD153" s="16" t="b">
        <f t="shared" si="92"/>
        <v>1</v>
      </c>
      <c r="AE153" s="16" t="b">
        <f t="shared" si="92"/>
        <v>1</v>
      </c>
      <c r="AF153" s="16" t="b">
        <f t="shared" si="92"/>
        <v>1</v>
      </c>
      <c r="AG153" s="16" t="b">
        <f t="shared" si="90"/>
        <v>1</v>
      </c>
    </row>
    <row r="154" spans="1:33" s="16" customFormat="1" ht="31.5">
      <c r="A154" s="22" t="s">
        <v>44</v>
      </c>
      <c r="B154" s="23" t="s">
        <v>107</v>
      </c>
      <c r="C154" s="23" t="s">
        <v>45</v>
      </c>
      <c r="D154" s="24" t="s">
        <v>9</v>
      </c>
      <c r="E154" s="49">
        <f>E155</f>
        <v>3816</v>
      </c>
      <c r="F154" s="49">
        <f t="shared" si="101"/>
        <v>3779</v>
      </c>
      <c r="G154" s="49">
        <f t="shared" si="101"/>
        <v>3779</v>
      </c>
      <c r="H154" s="25">
        <f>H155</f>
        <v>3816</v>
      </c>
      <c r="I154" s="25">
        <f t="shared" si="101"/>
        <v>3779</v>
      </c>
      <c r="J154" s="25">
        <f t="shared" si="101"/>
        <v>3779</v>
      </c>
      <c r="K154" s="49">
        <f t="shared" si="98"/>
        <v>0</v>
      </c>
      <c r="L154" s="49">
        <f t="shared" si="98"/>
        <v>0</v>
      </c>
      <c r="M154" s="49">
        <f t="shared" si="98"/>
        <v>0</v>
      </c>
      <c r="O154" s="32">
        <v>3816</v>
      </c>
      <c r="P154" s="32">
        <v>3779</v>
      </c>
      <c r="Q154" s="32">
        <v>3779</v>
      </c>
      <c r="R154" s="29">
        <f t="shared" si="91"/>
        <v>0</v>
      </c>
      <c r="S154" s="29">
        <f t="shared" si="91"/>
        <v>0</v>
      </c>
      <c r="T154" s="29">
        <f t="shared" si="91"/>
        <v>0</v>
      </c>
      <c r="W154" s="81" t="s">
        <v>44</v>
      </c>
      <c r="X154" s="75" t="s">
        <v>107</v>
      </c>
      <c r="Y154" s="75" t="s">
        <v>45</v>
      </c>
      <c r="Z154" s="76" t="s">
        <v>9</v>
      </c>
      <c r="AA154" s="77">
        <v>3816</v>
      </c>
      <c r="AB154" s="77">
        <v>3779</v>
      </c>
      <c r="AC154" s="77">
        <v>3779</v>
      </c>
      <c r="AD154" s="16" t="b">
        <f t="shared" si="92"/>
        <v>1</v>
      </c>
      <c r="AE154" s="16" t="b">
        <f t="shared" si="92"/>
        <v>1</v>
      </c>
      <c r="AF154" s="16" t="b">
        <f t="shared" si="92"/>
        <v>1</v>
      </c>
      <c r="AG154" s="16" t="b">
        <f t="shared" si="90"/>
        <v>1</v>
      </c>
    </row>
    <row r="155" spans="1:33" s="16" customFormat="1" ht="47.25">
      <c r="A155" s="22" t="s">
        <v>46</v>
      </c>
      <c r="B155" s="23" t="s">
        <v>107</v>
      </c>
      <c r="C155" s="23" t="s">
        <v>47</v>
      </c>
      <c r="D155" s="24" t="s">
        <v>9</v>
      </c>
      <c r="E155" s="49">
        <f>E156</f>
        <v>3816</v>
      </c>
      <c r="F155" s="49">
        <f t="shared" si="101"/>
        <v>3779</v>
      </c>
      <c r="G155" s="49">
        <f t="shared" si="101"/>
        <v>3779</v>
      </c>
      <c r="H155" s="25">
        <f>H156</f>
        <v>3816</v>
      </c>
      <c r="I155" s="25">
        <f t="shared" si="101"/>
        <v>3779</v>
      </c>
      <c r="J155" s="25">
        <f t="shared" si="101"/>
        <v>3779</v>
      </c>
      <c r="K155" s="49">
        <f t="shared" si="98"/>
        <v>0</v>
      </c>
      <c r="L155" s="49">
        <f t="shared" si="98"/>
        <v>0</v>
      </c>
      <c r="M155" s="49">
        <f t="shared" si="98"/>
        <v>0</v>
      </c>
      <c r="O155" s="32">
        <v>3816</v>
      </c>
      <c r="P155" s="32">
        <v>3779</v>
      </c>
      <c r="Q155" s="32">
        <v>3779</v>
      </c>
      <c r="R155" s="29">
        <f t="shared" si="91"/>
        <v>0</v>
      </c>
      <c r="S155" s="29">
        <f t="shared" si="91"/>
        <v>0</v>
      </c>
      <c r="T155" s="29">
        <f t="shared" si="91"/>
        <v>0</v>
      </c>
      <c r="W155" s="81" t="s">
        <v>46</v>
      </c>
      <c r="X155" s="75" t="s">
        <v>107</v>
      </c>
      <c r="Y155" s="75" t="s">
        <v>47</v>
      </c>
      <c r="Z155" s="76" t="s">
        <v>9</v>
      </c>
      <c r="AA155" s="77">
        <v>3816</v>
      </c>
      <c r="AB155" s="77">
        <v>3779</v>
      </c>
      <c r="AC155" s="77">
        <v>3779</v>
      </c>
      <c r="AD155" s="16" t="b">
        <f t="shared" si="92"/>
        <v>1</v>
      </c>
      <c r="AE155" s="16" t="b">
        <f t="shared" si="92"/>
        <v>1</v>
      </c>
      <c r="AF155" s="16" t="b">
        <f t="shared" si="92"/>
        <v>1</v>
      </c>
      <c r="AG155" s="16" t="b">
        <f t="shared" si="90"/>
        <v>1</v>
      </c>
    </row>
    <row r="156" spans="1:33" s="16" customFormat="1" ht="47.25">
      <c r="A156" s="31" t="s">
        <v>48</v>
      </c>
      <c r="B156" s="23" t="s">
        <v>107</v>
      </c>
      <c r="C156" s="23" t="s">
        <v>353</v>
      </c>
      <c r="D156" s="24" t="s">
        <v>9</v>
      </c>
      <c r="E156" s="49">
        <f>E157</f>
        <v>3816</v>
      </c>
      <c r="F156" s="49">
        <f t="shared" si="101"/>
        <v>3779</v>
      </c>
      <c r="G156" s="49">
        <f t="shared" si="101"/>
        <v>3779</v>
      </c>
      <c r="H156" s="25">
        <f>H157</f>
        <v>3816</v>
      </c>
      <c r="I156" s="25">
        <f t="shared" si="101"/>
        <v>3779</v>
      </c>
      <c r="J156" s="25">
        <f t="shared" si="101"/>
        <v>3779</v>
      </c>
      <c r="K156" s="49">
        <f t="shared" si="98"/>
        <v>0</v>
      </c>
      <c r="L156" s="49">
        <f t="shared" si="98"/>
        <v>0</v>
      </c>
      <c r="M156" s="49">
        <f t="shared" si="98"/>
        <v>0</v>
      </c>
      <c r="O156" s="32">
        <v>3816</v>
      </c>
      <c r="P156" s="32">
        <v>3779</v>
      </c>
      <c r="Q156" s="32">
        <v>3779</v>
      </c>
      <c r="R156" s="29">
        <f t="shared" si="91"/>
        <v>0</v>
      </c>
      <c r="S156" s="29">
        <f t="shared" si="91"/>
        <v>0</v>
      </c>
      <c r="T156" s="29">
        <f t="shared" si="91"/>
        <v>0</v>
      </c>
      <c r="W156" s="82" t="s">
        <v>48</v>
      </c>
      <c r="X156" s="78" t="s">
        <v>107</v>
      </c>
      <c r="Y156" s="78" t="s">
        <v>353</v>
      </c>
      <c r="Z156" s="72" t="s">
        <v>9</v>
      </c>
      <c r="AA156" s="79">
        <v>3816</v>
      </c>
      <c r="AB156" s="79">
        <v>3779</v>
      </c>
      <c r="AC156" s="79">
        <v>3779</v>
      </c>
      <c r="AD156" s="16" t="b">
        <f t="shared" si="92"/>
        <v>1</v>
      </c>
      <c r="AE156" s="16" t="b">
        <f t="shared" si="92"/>
        <v>1</v>
      </c>
      <c r="AF156" s="16" t="b">
        <f t="shared" si="92"/>
        <v>1</v>
      </c>
      <c r="AG156" s="16" t="b">
        <f t="shared" si="90"/>
        <v>1</v>
      </c>
    </row>
    <row r="157" spans="1:33" s="16" customFormat="1" ht="31.5">
      <c r="A157" s="31" t="s">
        <v>28</v>
      </c>
      <c r="B157" s="23" t="s">
        <v>107</v>
      </c>
      <c r="C157" s="23" t="s">
        <v>353</v>
      </c>
      <c r="D157" s="23" t="s">
        <v>29</v>
      </c>
      <c r="E157" s="49">
        <v>3816</v>
      </c>
      <c r="F157" s="49">
        <v>3779</v>
      </c>
      <c r="G157" s="49">
        <v>3779</v>
      </c>
      <c r="H157" s="25">
        <v>3816</v>
      </c>
      <c r="I157" s="25">
        <v>3779</v>
      </c>
      <c r="J157" s="25">
        <v>3779</v>
      </c>
      <c r="K157" s="49">
        <f t="shared" si="98"/>
        <v>0</v>
      </c>
      <c r="L157" s="49">
        <f t="shared" si="98"/>
        <v>0</v>
      </c>
      <c r="M157" s="49">
        <f t="shared" si="98"/>
        <v>0</v>
      </c>
      <c r="O157" s="32">
        <v>3816</v>
      </c>
      <c r="P157" s="32">
        <v>3779</v>
      </c>
      <c r="Q157" s="32">
        <v>3779</v>
      </c>
      <c r="R157" s="29">
        <f t="shared" si="91"/>
        <v>0</v>
      </c>
      <c r="S157" s="29">
        <f t="shared" si="91"/>
        <v>0</v>
      </c>
      <c r="T157" s="29">
        <f t="shared" si="91"/>
        <v>0</v>
      </c>
      <c r="W157" s="82" t="s">
        <v>28</v>
      </c>
      <c r="X157" s="78" t="s">
        <v>107</v>
      </c>
      <c r="Y157" s="78" t="s">
        <v>353</v>
      </c>
      <c r="Z157" s="78" t="s">
        <v>29</v>
      </c>
      <c r="AA157" s="79">
        <v>3816</v>
      </c>
      <c r="AB157" s="79">
        <v>3779</v>
      </c>
      <c r="AC157" s="79">
        <v>3779</v>
      </c>
      <c r="AD157" s="16" t="b">
        <f t="shared" si="92"/>
        <v>1</v>
      </c>
      <c r="AE157" s="16" t="b">
        <f t="shared" si="92"/>
        <v>1</v>
      </c>
      <c r="AF157" s="16" t="b">
        <f t="shared" si="92"/>
        <v>1</v>
      </c>
      <c r="AG157" s="16" t="b">
        <f t="shared" si="90"/>
        <v>1</v>
      </c>
    </row>
    <row r="158" spans="1:33" s="16" customFormat="1" ht="31.5">
      <c r="A158" s="22" t="s">
        <v>134</v>
      </c>
      <c r="B158" s="23" t="s">
        <v>107</v>
      </c>
      <c r="C158" s="23" t="s">
        <v>17</v>
      </c>
      <c r="D158" s="24" t="s">
        <v>9</v>
      </c>
      <c r="E158" s="49">
        <f>E159</f>
        <v>280</v>
      </c>
      <c r="F158" s="49">
        <f t="shared" ref="F158:J161" si="102">F159</f>
        <v>180</v>
      </c>
      <c r="G158" s="49">
        <f t="shared" si="102"/>
        <v>200</v>
      </c>
      <c r="H158" s="25">
        <f>H159</f>
        <v>280</v>
      </c>
      <c r="I158" s="25">
        <f t="shared" si="102"/>
        <v>180</v>
      </c>
      <c r="J158" s="25">
        <f t="shared" si="102"/>
        <v>200</v>
      </c>
      <c r="K158" s="49">
        <f t="shared" si="98"/>
        <v>0</v>
      </c>
      <c r="L158" s="49">
        <f t="shared" si="98"/>
        <v>0</v>
      </c>
      <c r="M158" s="49">
        <f t="shared" si="98"/>
        <v>0</v>
      </c>
      <c r="O158" s="32">
        <v>280</v>
      </c>
      <c r="P158" s="32">
        <v>180</v>
      </c>
      <c r="Q158" s="32">
        <v>200</v>
      </c>
      <c r="R158" s="29">
        <f t="shared" si="91"/>
        <v>0</v>
      </c>
      <c r="S158" s="29">
        <f t="shared" si="91"/>
        <v>0</v>
      </c>
      <c r="T158" s="29">
        <f t="shared" si="91"/>
        <v>0</v>
      </c>
      <c r="W158" s="81" t="s">
        <v>134</v>
      </c>
      <c r="X158" s="75" t="s">
        <v>107</v>
      </c>
      <c r="Y158" s="75" t="s">
        <v>17</v>
      </c>
      <c r="Z158" s="76" t="s">
        <v>9</v>
      </c>
      <c r="AA158" s="77">
        <v>280</v>
      </c>
      <c r="AB158" s="77">
        <v>180</v>
      </c>
      <c r="AC158" s="77">
        <v>200</v>
      </c>
      <c r="AD158" s="16" t="b">
        <f t="shared" si="92"/>
        <v>1</v>
      </c>
      <c r="AE158" s="16" t="b">
        <f t="shared" si="92"/>
        <v>1</v>
      </c>
      <c r="AF158" s="16" t="b">
        <f t="shared" si="92"/>
        <v>1</v>
      </c>
      <c r="AG158" s="16" t="b">
        <f t="shared" si="90"/>
        <v>1</v>
      </c>
    </row>
    <row r="159" spans="1:33" s="16" customFormat="1" ht="15.75">
      <c r="A159" s="22" t="s">
        <v>135</v>
      </c>
      <c r="B159" s="23" t="s">
        <v>107</v>
      </c>
      <c r="C159" s="23" t="s">
        <v>136</v>
      </c>
      <c r="D159" s="24" t="s">
        <v>9</v>
      </c>
      <c r="E159" s="49">
        <f>E160</f>
        <v>280</v>
      </c>
      <c r="F159" s="49">
        <f t="shared" si="102"/>
        <v>180</v>
      </c>
      <c r="G159" s="49">
        <f t="shared" si="102"/>
        <v>200</v>
      </c>
      <c r="H159" s="25">
        <f>H160</f>
        <v>280</v>
      </c>
      <c r="I159" s="25">
        <f t="shared" si="102"/>
        <v>180</v>
      </c>
      <c r="J159" s="25">
        <f t="shared" si="102"/>
        <v>200</v>
      </c>
      <c r="K159" s="49">
        <f t="shared" si="98"/>
        <v>0</v>
      </c>
      <c r="L159" s="49">
        <f t="shared" si="98"/>
        <v>0</v>
      </c>
      <c r="M159" s="49">
        <f t="shared" si="98"/>
        <v>0</v>
      </c>
      <c r="O159" s="32">
        <v>280</v>
      </c>
      <c r="P159" s="32">
        <v>180</v>
      </c>
      <c r="Q159" s="32">
        <v>200</v>
      </c>
      <c r="R159" s="29">
        <f t="shared" si="91"/>
        <v>0</v>
      </c>
      <c r="S159" s="29">
        <f t="shared" si="91"/>
        <v>0</v>
      </c>
      <c r="T159" s="29">
        <f t="shared" si="91"/>
        <v>0</v>
      </c>
      <c r="W159" s="81" t="s">
        <v>135</v>
      </c>
      <c r="X159" s="75" t="s">
        <v>107</v>
      </c>
      <c r="Y159" s="75" t="s">
        <v>136</v>
      </c>
      <c r="Z159" s="76" t="s">
        <v>9</v>
      </c>
      <c r="AA159" s="77">
        <v>280</v>
      </c>
      <c r="AB159" s="77">
        <v>180</v>
      </c>
      <c r="AC159" s="77">
        <v>200</v>
      </c>
      <c r="AD159" s="16" t="b">
        <f t="shared" si="92"/>
        <v>1</v>
      </c>
      <c r="AE159" s="16" t="b">
        <f t="shared" si="92"/>
        <v>1</v>
      </c>
      <c r="AF159" s="16" t="b">
        <f t="shared" si="92"/>
        <v>1</v>
      </c>
      <c r="AG159" s="16" t="b">
        <f t="shared" si="90"/>
        <v>1</v>
      </c>
    </row>
    <row r="160" spans="1:33" s="16" customFormat="1" ht="47.25">
      <c r="A160" s="22" t="s">
        <v>512</v>
      </c>
      <c r="B160" s="23" t="s">
        <v>107</v>
      </c>
      <c r="C160" s="23" t="s">
        <v>137</v>
      </c>
      <c r="D160" s="24" t="s">
        <v>9</v>
      </c>
      <c r="E160" s="49">
        <f>E161</f>
        <v>280</v>
      </c>
      <c r="F160" s="49">
        <f t="shared" si="102"/>
        <v>180</v>
      </c>
      <c r="G160" s="49">
        <f t="shared" si="102"/>
        <v>200</v>
      </c>
      <c r="H160" s="25">
        <f>H161</f>
        <v>280</v>
      </c>
      <c r="I160" s="25">
        <f t="shared" si="102"/>
        <v>180</v>
      </c>
      <c r="J160" s="25">
        <f t="shared" si="102"/>
        <v>200</v>
      </c>
      <c r="K160" s="49">
        <f t="shared" si="98"/>
        <v>0</v>
      </c>
      <c r="L160" s="49">
        <f t="shared" si="98"/>
        <v>0</v>
      </c>
      <c r="M160" s="49">
        <f t="shared" si="98"/>
        <v>0</v>
      </c>
      <c r="O160" s="32">
        <v>280</v>
      </c>
      <c r="P160" s="32">
        <v>180</v>
      </c>
      <c r="Q160" s="32">
        <v>200</v>
      </c>
      <c r="R160" s="29">
        <f t="shared" si="91"/>
        <v>0</v>
      </c>
      <c r="S160" s="29">
        <f t="shared" si="91"/>
        <v>0</v>
      </c>
      <c r="T160" s="29">
        <f t="shared" si="91"/>
        <v>0</v>
      </c>
      <c r="W160" s="81" t="s">
        <v>512</v>
      </c>
      <c r="X160" s="75" t="s">
        <v>107</v>
      </c>
      <c r="Y160" s="75" t="s">
        <v>137</v>
      </c>
      <c r="Z160" s="76" t="s">
        <v>9</v>
      </c>
      <c r="AA160" s="77">
        <v>280</v>
      </c>
      <c r="AB160" s="77">
        <v>180</v>
      </c>
      <c r="AC160" s="77">
        <v>200</v>
      </c>
      <c r="AD160" s="16" t="b">
        <f t="shared" si="92"/>
        <v>1</v>
      </c>
      <c r="AE160" s="16" t="b">
        <f t="shared" si="92"/>
        <v>1</v>
      </c>
      <c r="AF160" s="16" t="b">
        <f t="shared" si="92"/>
        <v>1</v>
      </c>
      <c r="AG160" s="16" t="b">
        <f t="shared" si="90"/>
        <v>1</v>
      </c>
    </row>
    <row r="161" spans="1:33" s="16" customFormat="1" ht="47.25">
      <c r="A161" s="31" t="s">
        <v>138</v>
      </c>
      <c r="B161" s="23" t="s">
        <v>107</v>
      </c>
      <c r="C161" s="23" t="s">
        <v>373</v>
      </c>
      <c r="D161" s="24" t="s">
        <v>9</v>
      </c>
      <c r="E161" s="49">
        <f>E162</f>
        <v>280</v>
      </c>
      <c r="F161" s="49">
        <f t="shared" si="102"/>
        <v>180</v>
      </c>
      <c r="G161" s="49">
        <f t="shared" si="102"/>
        <v>200</v>
      </c>
      <c r="H161" s="25">
        <f>H162</f>
        <v>280</v>
      </c>
      <c r="I161" s="25">
        <f t="shared" si="102"/>
        <v>180</v>
      </c>
      <c r="J161" s="25">
        <f t="shared" si="102"/>
        <v>200</v>
      </c>
      <c r="K161" s="49">
        <f t="shared" si="98"/>
        <v>0</v>
      </c>
      <c r="L161" s="49">
        <f t="shared" si="98"/>
        <v>0</v>
      </c>
      <c r="M161" s="49">
        <f t="shared" si="98"/>
        <v>0</v>
      </c>
      <c r="O161" s="32">
        <v>280</v>
      </c>
      <c r="P161" s="32">
        <v>180</v>
      </c>
      <c r="Q161" s="32">
        <v>200</v>
      </c>
      <c r="R161" s="29">
        <f t="shared" si="91"/>
        <v>0</v>
      </c>
      <c r="S161" s="29">
        <f t="shared" si="91"/>
        <v>0</v>
      </c>
      <c r="T161" s="29">
        <f t="shared" si="91"/>
        <v>0</v>
      </c>
      <c r="W161" s="82" t="s">
        <v>138</v>
      </c>
      <c r="X161" s="78" t="s">
        <v>107</v>
      </c>
      <c r="Y161" s="78" t="s">
        <v>373</v>
      </c>
      <c r="Z161" s="72" t="s">
        <v>9</v>
      </c>
      <c r="AA161" s="79">
        <v>280</v>
      </c>
      <c r="AB161" s="79">
        <v>180</v>
      </c>
      <c r="AC161" s="79">
        <v>200</v>
      </c>
      <c r="AD161" s="16" t="b">
        <f t="shared" si="92"/>
        <v>1</v>
      </c>
      <c r="AE161" s="16" t="b">
        <f t="shared" si="92"/>
        <v>1</v>
      </c>
      <c r="AF161" s="16" t="b">
        <f t="shared" si="92"/>
        <v>1</v>
      </c>
      <c r="AG161" s="16" t="b">
        <f t="shared" si="90"/>
        <v>1</v>
      </c>
    </row>
    <row r="162" spans="1:33" s="16" customFormat="1" ht="31.5">
      <c r="A162" s="31" t="s">
        <v>28</v>
      </c>
      <c r="B162" s="23" t="s">
        <v>107</v>
      </c>
      <c r="C162" s="23" t="s">
        <v>373</v>
      </c>
      <c r="D162" s="23" t="s">
        <v>29</v>
      </c>
      <c r="E162" s="49">
        <v>280</v>
      </c>
      <c r="F162" s="49">
        <v>180</v>
      </c>
      <c r="G162" s="49">
        <v>200</v>
      </c>
      <c r="H162" s="25">
        <v>280</v>
      </c>
      <c r="I162" s="25">
        <v>180</v>
      </c>
      <c r="J162" s="25">
        <v>200</v>
      </c>
      <c r="K162" s="49">
        <f t="shared" si="98"/>
        <v>0</v>
      </c>
      <c r="L162" s="49">
        <f t="shared" si="98"/>
        <v>0</v>
      </c>
      <c r="M162" s="49">
        <f t="shared" si="98"/>
        <v>0</v>
      </c>
      <c r="O162" s="32">
        <v>280</v>
      </c>
      <c r="P162" s="32">
        <v>180</v>
      </c>
      <c r="Q162" s="32">
        <v>200</v>
      </c>
      <c r="R162" s="29">
        <f t="shared" si="91"/>
        <v>0</v>
      </c>
      <c r="S162" s="29">
        <f t="shared" si="91"/>
        <v>0</v>
      </c>
      <c r="T162" s="29">
        <f t="shared" si="91"/>
        <v>0</v>
      </c>
      <c r="W162" s="82" t="s">
        <v>28</v>
      </c>
      <c r="X162" s="78" t="s">
        <v>107</v>
      </c>
      <c r="Y162" s="78" t="s">
        <v>373</v>
      </c>
      <c r="Z162" s="78" t="s">
        <v>29</v>
      </c>
      <c r="AA162" s="79">
        <v>280</v>
      </c>
      <c r="AB162" s="79">
        <v>180</v>
      </c>
      <c r="AC162" s="79">
        <v>200</v>
      </c>
      <c r="AD162" s="16" t="b">
        <f t="shared" si="92"/>
        <v>1</v>
      </c>
      <c r="AE162" s="16" t="b">
        <f t="shared" si="92"/>
        <v>1</v>
      </c>
      <c r="AF162" s="16" t="b">
        <f t="shared" si="92"/>
        <v>1</v>
      </c>
      <c r="AG162" s="16" t="b">
        <f t="shared" si="90"/>
        <v>1</v>
      </c>
    </row>
    <row r="163" spans="1:33" s="16" customFormat="1" ht="31.5">
      <c r="A163" s="22" t="s">
        <v>139</v>
      </c>
      <c r="B163" s="23" t="s">
        <v>107</v>
      </c>
      <c r="C163" s="23" t="s">
        <v>18</v>
      </c>
      <c r="D163" s="24" t="s">
        <v>9</v>
      </c>
      <c r="E163" s="49">
        <f>E164</f>
        <v>52488.800000000003</v>
      </c>
      <c r="F163" s="49">
        <f t="shared" ref="F163:J163" si="103">F164</f>
        <v>49958.600000000006</v>
      </c>
      <c r="G163" s="49">
        <f t="shared" si="103"/>
        <v>50576.3</v>
      </c>
      <c r="H163" s="25">
        <f>H164</f>
        <v>67682.3</v>
      </c>
      <c r="I163" s="25">
        <f t="shared" si="103"/>
        <v>60080.9</v>
      </c>
      <c r="J163" s="25">
        <f t="shared" si="103"/>
        <v>60657.8</v>
      </c>
      <c r="K163" s="49">
        <f t="shared" si="98"/>
        <v>15193.5</v>
      </c>
      <c r="L163" s="49">
        <f t="shared" si="98"/>
        <v>10122.299999999996</v>
      </c>
      <c r="M163" s="49">
        <f t="shared" si="98"/>
        <v>10081.5</v>
      </c>
      <c r="O163" s="32">
        <v>67682.339630000002</v>
      </c>
      <c r="P163" s="32">
        <v>60080.872840000004</v>
      </c>
      <c r="Q163" s="32">
        <v>60657.786829999997</v>
      </c>
      <c r="R163" s="29">
        <f t="shared" si="91"/>
        <v>3.9629999999306165E-2</v>
      </c>
      <c r="S163" s="29">
        <f t="shared" si="91"/>
        <v>-2.7159999997820705E-2</v>
      </c>
      <c r="T163" s="29">
        <f t="shared" si="91"/>
        <v>-1.3170000005629845E-2</v>
      </c>
      <c r="W163" s="81" t="s">
        <v>139</v>
      </c>
      <c r="X163" s="75" t="s">
        <v>107</v>
      </c>
      <c r="Y163" s="75" t="s">
        <v>18</v>
      </c>
      <c r="Z163" s="76" t="s">
        <v>9</v>
      </c>
      <c r="AA163" s="77">
        <v>67682.339630000002</v>
      </c>
      <c r="AB163" s="77">
        <v>60080.872840000004</v>
      </c>
      <c r="AC163" s="77">
        <v>60657.786829999997</v>
      </c>
      <c r="AD163" s="16" t="b">
        <f t="shared" si="92"/>
        <v>1</v>
      </c>
      <c r="AE163" s="16" t="b">
        <f t="shared" si="92"/>
        <v>1</v>
      </c>
      <c r="AF163" s="16" t="b">
        <f t="shared" si="92"/>
        <v>1</v>
      </c>
      <c r="AG163" s="16" t="b">
        <f t="shared" si="90"/>
        <v>1</v>
      </c>
    </row>
    <row r="164" spans="1:33" s="16" customFormat="1" ht="31.5">
      <c r="A164" s="22" t="s">
        <v>140</v>
      </c>
      <c r="B164" s="23" t="s">
        <v>107</v>
      </c>
      <c r="C164" s="23" t="s">
        <v>141</v>
      </c>
      <c r="D164" s="24" t="s">
        <v>9</v>
      </c>
      <c r="E164" s="49">
        <f>E165+E169+E173+E176+E179+E184+E187+E192</f>
        <v>52488.800000000003</v>
      </c>
      <c r="F164" s="49">
        <f t="shared" ref="F164:J164" si="104">F165+F169+F173+F176+F179+F184+F187+F192</f>
        <v>49958.600000000006</v>
      </c>
      <c r="G164" s="49">
        <f t="shared" si="104"/>
        <v>50576.3</v>
      </c>
      <c r="H164" s="25">
        <f t="shared" si="104"/>
        <v>67682.3</v>
      </c>
      <c r="I164" s="25">
        <f t="shared" si="104"/>
        <v>60080.9</v>
      </c>
      <c r="J164" s="25">
        <f t="shared" si="104"/>
        <v>60657.8</v>
      </c>
      <c r="K164" s="49">
        <f t="shared" si="98"/>
        <v>15193.5</v>
      </c>
      <c r="L164" s="49">
        <f t="shared" si="98"/>
        <v>10122.299999999996</v>
      </c>
      <c r="M164" s="49">
        <f t="shared" si="98"/>
        <v>10081.5</v>
      </c>
      <c r="O164" s="32">
        <v>67682.339630000002</v>
      </c>
      <c r="P164" s="32">
        <v>60080.872840000004</v>
      </c>
      <c r="Q164" s="32">
        <v>60657.786829999997</v>
      </c>
      <c r="R164" s="29">
        <f t="shared" si="91"/>
        <v>3.9629999999306165E-2</v>
      </c>
      <c r="S164" s="29">
        <f t="shared" si="91"/>
        <v>-2.7159999997820705E-2</v>
      </c>
      <c r="T164" s="29">
        <f t="shared" si="91"/>
        <v>-1.3170000005629845E-2</v>
      </c>
      <c r="W164" s="81" t="s">
        <v>140</v>
      </c>
      <c r="X164" s="75" t="s">
        <v>107</v>
      </c>
      <c r="Y164" s="75" t="s">
        <v>141</v>
      </c>
      <c r="Z164" s="76" t="s">
        <v>9</v>
      </c>
      <c r="AA164" s="77">
        <v>67682.339630000002</v>
      </c>
      <c r="AB164" s="77">
        <v>60080.872840000004</v>
      </c>
      <c r="AC164" s="77">
        <v>60657.786829999997</v>
      </c>
      <c r="AD164" s="16" t="b">
        <f t="shared" si="92"/>
        <v>1</v>
      </c>
      <c r="AE164" s="16" t="b">
        <f t="shared" si="92"/>
        <v>1</v>
      </c>
      <c r="AF164" s="16" t="b">
        <f t="shared" si="92"/>
        <v>1</v>
      </c>
      <c r="AG164" s="16" t="b">
        <f t="shared" si="90"/>
        <v>1</v>
      </c>
    </row>
    <row r="165" spans="1:33" s="16" customFormat="1" ht="31.5">
      <c r="A165" s="22" t="s">
        <v>142</v>
      </c>
      <c r="B165" s="23" t="s">
        <v>107</v>
      </c>
      <c r="C165" s="23" t="s">
        <v>143</v>
      </c>
      <c r="D165" s="24" t="s">
        <v>9</v>
      </c>
      <c r="E165" s="49">
        <f>E166</f>
        <v>8897.6</v>
      </c>
      <c r="F165" s="49">
        <f t="shared" ref="F165:J165" si="105">F166</f>
        <v>9061.2000000000007</v>
      </c>
      <c r="G165" s="49">
        <f t="shared" si="105"/>
        <v>9230.4</v>
      </c>
      <c r="H165" s="25">
        <f>H166</f>
        <v>9663.7000000000007</v>
      </c>
      <c r="I165" s="25">
        <f t="shared" si="105"/>
        <v>9061.2000000000007</v>
      </c>
      <c r="J165" s="25">
        <f t="shared" si="105"/>
        <v>9230.4</v>
      </c>
      <c r="K165" s="49">
        <f t="shared" si="98"/>
        <v>766.10000000000036</v>
      </c>
      <c r="L165" s="49">
        <f t="shared" si="98"/>
        <v>0</v>
      </c>
      <c r="M165" s="49">
        <f t="shared" si="98"/>
        <v>0</v>
      </c>
      <c r="O165" s="32">
        <v>9663.6963300000007</v>
      </c>
      <c r="P165" s="32">
        <v>9061.1363500000007</v>
      </c>
      <c r="Q165" s="32">
        <v>9230.3818100000008</v>
      </c>
      <c r="R165" s="29">
        <f t="shared" si="91"/>
        <v>-3.6700000000564614E-3</v>
      </c>
      <c r="S165" s="29">
        <f t="shared" si="91"/>
        <v>-6.3650000000052387E-2</v>
      </c>
      <c r="T165" s="29">
        <f t="shared" si="91"/>
        <v>-1.8189999998867279E-2</v>
      </c>
      <c r="W165" s="81" t="s">
        <v>142</v>
      </c>
      <c r="X165" s="75" t="s">
        <v>107</v>
      </c>
      <c r="Y165" s="75" t="s">
        <v>143</v>
      </c>
      <c r="Z165" s="76" t="s">
        <v>9</v>
      </c>
      <c r="AA165" s="77">
        <v>9663.6963300000007</v>
      </c>
      <c r="AB165" s="77">
        <v>9061.1363500000007</v>
      </c>
      <c r="AC165" s="77">
        <v>9230.3818100000008</v>
      </c>
      <c r="AD165" s="16" t="b">
        <f t="shared" si="92"/>
        <v>1</v>
      </c>
      <c r="AE165" s="16" t="b">
        <f t="shared" si="92"/>
        <v>1</v>
      </c>
      <c r="AF165" s="16" t="b">
        <f t="shared" si="92"/>
        <v>1</v>
      </c>
      <c r="AG165" s="16" t="b">
        <f t="shared" si="90"/>
        <v>1</v>
      </c>
    </row>
    <row r="166" spans="1:33" s="16" customFormat="1" ht="15.75">
      <c r="A166" s="31" t="s">
        <v>144</v>
      </c>
      <c r="B166" s="23" t="s">
        <v>107</v>
      </c>
      <c r="C166" s="23" t="s">
        <v>374</v>
      </c>
      <c r="D166" s="24" t="s">
        <v>9</v>
      </c>
      <c r="E166" s="49">
        <f>E167+E168</f>
        <v>8897.6</v>
      </c>
      <c r="F166" s="49">
        <f t="shared" ref="F166:G166" si="106">F167+F168</f>
        <v>9061.2000000000007</v>
      </c>
      <c r="G166" s="49">
        <f t="shared" si="106"/>
        <v>9230.4</v>
      </c>
      <c r="H166" s="25">
        <f>H167+H168</f>
        <v>9663.7000000000007</v>
      </c>
      <c r="I166" s="25">
        <f t="shared" ref="I166:J166" si="107">I167+I168</f>
        <v>9061.2000000000007</v>
      </c>
      <c r="J166" s="25">
        <f t="shared" si="107"/>
        <v>9230.4</v>
      </c>
      <c r="K166" s="49">
        <f t="shared" si="98"/>
        <v>766.10000000000036</v>
      </c>
      <c r="L166" s="49">
        <f t="shared" si="98"/>
        <v>0</v>
      </c>
      <c r="M166" s="49">
        <f t="shared" si="98"/>
        <v>0</v>
      </c>
      <c r="O166" s="32">
        <v>9663.6963300000007</v>
      </c>
      <c r="P166" s="32">
        <v>9061.1363500000007</v>
      </c>
      <c r="Q166" s="32">
        <v>9230.3818100000008</v>
      </c>
      <c r="R166" s="29">
        <f t="shared" si="91"/>
        <v>-3.6700000000564614E-3</v>
      </c>
      <c r="S166" s="29">
        <f t="shared" si="91"/>
        <v>-6.3650000000052387E-2</v>
      </c>
      <c r="T166" s="29">
        <f t="shared" si="91"/>
        <v>-1.8189999998867279E-2</v>
      </c>
      <c r="W166" s="82" t="s">
        <v>144</v>
      </c>
      <c r="X166" s="78" t="s">
        <v>107</v>
      </c>
      <c r="Y166" s="78" t="s">
        <v>374</v>
      </c>
      <c r="Z166" s="72" t="s">
        <v>9</v>
      </c>
      <c r="AA166" s="79">
        <v>9663.6963300000007</v>
      </c>
      <c r="AB166" s="79">
        <v>9061.1363500000007</v>
      </c>
      <c r="AC166" s="79">
        <v>9230.3818100000008</v>
      </c>
      <c r="AD166" s="16" t="b">
        <f t="shared" si="92"/>
        <v>1</v>
      </c>
      <c r="AE166" s="16" t="b">
        <f t="shared" si="92"/>
        <v>1</v>
      </c>
      <c r="AF166" s="16" t="b">
        <f t="shared" si="92"/>
        <v>1</v>
      </c>
      <c r="AG166" s="16" t="b">
        <f t="shared" si="90"/>
        <v>1</v>
      </c>
    </row>
    <row r="167" spans="1:33" s="16" customFormat="1" ht="31.5">
      <c r="A167" s="31" t="s">
        <v>28</v>
      </c>
      <c r="B167" s="23" t="s">
        <v>107</v>
      </c>
      <c r="C167" s="23" t="s">
        <v>374</v>
      </c>
      <c r="D167" s="23" t="s">
        <v>29</v>
      </c>
      <c r="E167" s="49">
        <v>5010</v>
      </c>
      <c r="F167" s="49">
        <v>5010</v>
      </c>
      <c r="G167" s="49">
        <v>5010</v>
      </c>
      <c r="H167" s="25">
        <v>5010</v>
      </c>
      <c r="I167" s="25">
        <v>5010</v>
      </c>
      <c r="J167" s="25">
        <v>5010</v>
      </c>
      <c r="K167" s="49">
        <f t="shared" si="98"/>
        <v>0</v>
      </c>
      <c r="L167" s="49">
        <f t="shared" si="98"/>
        <v>0</v>
      </c>
      <c r="M167" s="49">
        <f t="shared" si="98"/>
        <v>0</v>
      </c>
      <c r="O167" s="32">
        <v>5010</v>
      </c>
      <c r="P167" s="32">
        <v>5010</v>
      </c>
      <c r="Q167" s="32">
        <v>5010</v>
      </c>
      <c r="R167" s="29">
        <f t="shared" si="91"/>
        <v>0</v>
      </c>
      <c r="S167" s="29">
        <f t="shared" si="91"/>
        <v>0</v>
      </c>
      <c r="T167" s="29">
        <f t="shared" si="91"/>
        <v>0</v>
      </c>
      <c r="W167" s="82" t="s">
        <v>28</v>
      </c>
      <c r="X167" s="78" t="s">
        <v>107</v>
      </c>
      <c r="Y167" s="78" t="s">
        <v>374</v>
      </c>
      <c r="Z167" s="78" t="s">
        <v>29</v>
      </c>
      <c r="AA167" s="79">
        <v>5010</v>
      </c>
      <c r="AB167" s="79">
        <v>5010</v>
      </c>
      <c r="AC167" s="79">
        <v>5010</v>
      </c>
      <c r="AD167" s="16" t="b">
        <f t="shared" si="92"/>
        <v>1</v>
      </c>
      <c r="AE167" s="16" t="b">
        <f t="shared" si="92"/>
        <v>1</v>
      </c>
      <c r="AF167" s="16" t="b">
        <f t="shared" si="92"/>
        <v>1</v>
      </c>
      <c r="AG167" s="16" t="b">
        <f t="shared" si="90"/>
        <v>1</v>
      </c>
    </row>
    <row r="168" spans="1:33" s="16" customFormat="1" ht="15.75">
      <c r="A168" s="31" t="s">
        <v>32</v>
      </c>
      <c r="B168" s="23" t="s">
        <v>107</v>
      </c>
      <c r="C168" s="23" t="s">
        <v>374</v>
      </c>
      <c r="D168" s="23" t="s">
        <v>33</v>
      </c>
      <c r="E168" s="49">
        <v>3887.6</v>
      </c>
      <c r="F168" s="49">
        <v>4051.2</v>
      </c>
      <c r="G168" s="49">
        <v>4220.3999999999996</v>
      </c>
      <c r="H168" s="25">
        <f>3887.6+766.1</f>
        <v>4653.7</v>
      </c>
      <c r="I168" s="25">
        <v>4051.2</v>
      </c>
      <c r="J168" s="25">
        <v>4220.3999999999996</v>
      </c>
      <c r="K168" s="49">
        <f t="shared" si="98"/>
        <v>766.09999999999991</v>
      </c>
      <c r="L168" s="49">
        <f t="shared" si="98"/>
        <v>0</v>
      </c>
      <c r="M168" s="49">
        <f t="shared" si="98"/>
        <v>0</v>
      </c>
      <c r="O168" s="32">
        <v>4653.6963299999998</v>
      </c>
      <c r="P168" s="32">
        <v>4051.1363500000002</v>
      </c>
      <c r="Q168" s="32">
        <v>4220.3818099999999</v>
      </c>
      <c r="R168" s="29">
        <f t="shared" si="91"/>
        <v>-3.6700000000564614E-3</v>
      </c>
      <c r="S168" s="29">
        <f t="shared" si="91"/>
        <v>-6.364999999959764E-2</v>
      </c>
      <c r="T168" s="29">
        <f t="shared" si="91"/>
        <v>-1.8189999999776774E-2</v>
      </c>
      <c r="W168" s="82" t="s">
        <v>32</v>
      </c>
      <c r="X168" s="78" t="s">
        <v>107</v>
      </c>
      <c r="Y168" s="78" t="s">
        <v>374</v>
      </c>
      <c r="Z168" s="78" t="s">
        <v>33</v>
      </c>
      <c r="AA168" s="79">
        <v>4653.6963299999998</v>
      </c>
      <c r="AB168" s="79">
        <v>4051.1363500000002</v>
      </c>
      <c r="AC168" s="79">
        <v>4220.3818099999999</v>
      </c>
      <c r="AD168" s="16" t="b">
        <f t="shared" si="92"/>
        <v>1</v>
      </c>
      <c r="AE168" s="16" t="b">
        <f t="shared" si="92"/>
        <v>1</v>
      </c>
      <c r="AF168" s="16" t="b">
        <f t="shared" si="92"/>
        <v>1</v>
      </c>
      <c r="AG168" s="16" t="b">
        <f t="shared" si="90"/>
        <v>1</v>
      </c>
    </row>
    <row r="169" spans="1:33" s="16" customFormat="1" ht="47.25">
      <c r="A169" s="22" t="s">
        <v>145</v>
      </c>
      <c r="B169" s="23" t="s">
        <v>107</v>
      </c>
      <c r="C169" s="23" t="s">
        <v>146</v>
      </c>
      <c r="D169" s="24" t="s">
        <v>9</v>
      </c>
      <c r="E169" s="49">
        <f>E170</f>
        <v>335.9</v>
      </c>
      <c r="F169" s="49">
        <f t="shared" ref="F169:J169" si="108">F170</f>
        <v>271.7</v>
      </c>
      <c r="G169" s="49">
        <f t="shared" si="108"/>
        <v>271.7</v>
      </c>
      <c r="H169" s="25">
        <f>H170</f>
        <v>464.9</v>
      </c>
      <c r="I169" s="25">
        <f t="shared" si="108"/>
        <v>394</v>
      </c>
      <c r="J169" s="25">
        <f t="shared" si="108"/>
        <v>353.2</v>
      </c>
      <c r="K169" s="49">
        <f t="shared" si="98"/>
        <v>129</v>
      </c>
      <c r="L169" s="49">
        <f t="shared" si="98"/>
        <v>122.30000000000001</v>
      </c>
      <c r="M169" s="49">
        <f t="shared" si="98"/>
        <v>81.5</v>
      </c>
      <c r="O169" s="32">
        <v>464.94038</v>
      </c>
      <c r="P169" s="32">
        <v>394.00506000000001</v>
      </c>
      <c r="Q169" s="32">
        <v>353.24434000000002</v>
      </c>
      <c r="R169" s="29">
        <f t="shared" si="91"/>
        <v>4.0380000000027394E-2</v>
      </c>
      <c r="S169" s="29">
        <f t="shared" si="91"/>
        <v>5.0600000000144973E-3</v>
      </c>
      <c r="T169" s="29">
        <f t="shared" si="91"/>
        <v>4.4340000000033797E-2</v>
      </c>
      <c r="W169" s="81" t="s">
        <v>145</v>
      </c>
      <c r="X169" s="75" t="s">
        <v>107</v>
      </c>
      <c r="Y169" s="75" t="s">
        <v>146</v>
      </c>
      <c r="Z169" s="76" t="s">
        <v>9</v>
      </c>
      <c r="AA169" s="77">
        <v>464.94038</v>
      </c>
      <c r="AB169" s="77">
        <v>394.00506000000001</v>
      </c>
      <c r="AC169" s="77">
        <v>353.24434000000002</v>
      </c>
      <c r="AD169" s="16" t="b">
        <f t="shared" si="92"/>
        <v>1</v>
      </c>
      <c r="AE169" s="16" t="b">
        <f t="shared" si="92"/>
        <v>1</v>
      </c>
      <c r="AF169" s="16" t="b">
        <f t="shared" si="92"/>
        <v>1</v>
      </c>
      <c r="AG169" s="16" t="b">
        <f t="shared" si="90"/>
        <v>1</v>
      </c>
    </row>
    <row r="170" spans="1:33" s="16" customFormat="1" ht="47.25">
      <c r="A170" s="31" t="s">
        <v>147</v>
      </c>
      <c r="B170" s="23" t="s">
        <v>107</v>
      </c>
      <c r="C170" s="23" t="s">
        <v>148</v>
      </c>
      <c r="D170" s="24" t="s">
        <v>9</v>
      </c>
      <c r="E170" s="49">
        <f>E171+E172</f>
        <v>335.9</v>
      </c>
      <c r="F170" s="49">
        <f t="shared" ref="F170:G170" si="109">F171+F172</f>
        <v>271.7</v>
      </c>
      <c r="G170" s="49">
        <f t="shared" si="109"/>
        <v>271.7</v>
      </c>
      <c r="H170" s="25">
        <f>H171+H172</f>
        <v>464.9</v>
      </c>
      <c r="I170" s="25">
        <f t="shared" ref="I170:J170" si="110">I171+I172</f>
        <v>394</v>
      </c>
      <c r="J170" s="25">
        <f t="shared" si="110"/>
        <v>353.2</v>
      </c>
      <c r="K170" s="49">
        <f t="shared" si="98"/>
        <v>129</v>
      </c>
      <c r="L170" s="49">
        <f t="shared" si="98"/>
        <v>122.30000000000001</v>
      </c>
      <c r="M170" s="49">
        <f t="shared" si="98"/>
        <v>81.5</v>
      </c>
      <c r="N170" s="16" t="s">
        <v>344</v>
      </c>
      <c r="O170" s="32">
        <v>464.94038</v>
      </c>
      <c r="P170" s="32">
        <v>394.00506000000001</v>
      </c>
      <c r="Q170" s="32">
        <v>353.24434000000002</v>
      </c>
      <c r="R170" s="29">
        <f t="shared" si="91"/>
        <v>4.0380000000027394E-2</v>
      </c>
      <c r="S170" s="29">
        <f t="shared" si="91"/>
        <v>5.0600000000144973E-3</v>
      </c>
      <c r="T170" s="29">
        <f t="shared" si="91"/>
        <v>4.4340000000033797E-2</v>
      </c>
      <c r="W170" s="82" t="s">
        <v>147</v>
      </c>
      <c r="X170" s="78" t="s">
        <v>107</v>
      </c>
      <c r="Y170" s="78" t="s">
        <v>148</v>
      </c>
      <c r="Z170" s="72" t="s">
        <v>9</v>
      </c>
      <c r="AA170" s="79">
        <v>464.94038</v>
      </c>
      <c r="AB170" s="79">
        <v>394.00506000000001</v>
      </c>
      <c r="AC170" s="79">
        <v>353.24434000000002</v>
      </c>
      <c r="AD170" s="16" t="b">
        <f t="shared" si="92"/>
        <v>1</v>
      </c>
      <c r="AE170" s="16" t="b">
        <f t="shared" si="92"/>
        <v>1</v>
      </c>
      <c r="AF170" s="16" t="b">
        <f t="shared" si="92"/>
        <v>1</v>
      </c>
      <c r="AG170" s="16" t="b">
        <f t="shared" si="90"/>
        <v>1</v>
      </c>
    </row>
    <row r="171" spans="1:33" s="16" customFormat="1" ht="78.75">
      <c r="A171" s="31" t="s">
        <v>26</v>
      </c>
      <c r="B171" s="23" t="s">
        <v>107</v>
      </c>
      <c r="C171" s="23" t="s">
        <v>148</v>
      </c>
      <c r="D171" s="23" t="s">
        <v>27</v>
      </c>
      <c r="E171" s="49">
        <v>30.4</v>
      </c>
      <c r="F171" s="49">
        <v>30.4</v>
      </c>
      <c r="G171" s="49">
        <v>30.4</v>
      </c>
      <c r="H171" s="83">
        <v>30.4</v>
      </c>
      <c r="I171" s="83">
        <v>30.4</v>
      </c>
      <c r="J171" s="83">
        <v>30.4</v>
      </c>
      <c r="K171" s="49">
        <f t="shared" si="98"/>
        <v>0</v>
      </c>
      <c r="L171" s="49">
        <f t="shared" si="98"/>
        <v>0</v>
      </c>
      <c r="M171" s="49">
        <f t="shared" si="98"/>
        <v>0</v>
      </c>
      <c r="N171" s="16" t="s">
        <v>344</v>
      </c>
      <c r="O171" s="32">
        <v>30.406510000000001</v>
      </c>
      <c r="P171" s="32">
        <v>30.406510000000001</v>
      </c>
      <c r="Q171" s="32">
        <v>30.406510000000001</v>
      </c>
      <c r="R171" s="29">
        <f t="shared" si="91"/>
        <v>6.5100000000022362E-3</v>
      </c>
      <c r="S171" s="29">
        <f t="shared" si="91"/>
        <v>6.5100000000022362E-3</v>
      </c>
      <c r="T171" s="29">
        <f t="shared" si="91"/>
        <v>6.5100000000022362E-3</v>
      </c>
      <c r="W171" s="82" t="s">
        <v>26</v>
      </c>
      <c r="X171" s="78" t="s">
        <v>107</v>
      </c>
      <c r="Y171" s="78" t="s">
        <v>148</v>
      </c>
      <c r="Z171" s="78" t="s">
        <v>27</v>
      </c>
      <c r="AA171" s="79">
        <v>30.406510000000001</v>
      </c>
      <c r="AB171" s="79">
        <v>30.406510000000001</v>
      </c>
      <c r="AC171" s="79">
        <v>30.406510000000001</v>
      </c>
      <c r="AD171" s="16" t="b">
        <f t="shared" si="92"/>
        <v>1</v>
      </c>
      <c r="AE171" s="16" t="b">
        <f t="shared" si="92"/>
        <v>1</v>
      </c>
      <c r="AF171" s="16" t="b">
        <f t="shared" si="92"/>
        <v>1</v>
      </c>
      <c r="AG171" s="16" t="b">
        <f t="shared" si="90"/>
        <v>1</v>
      </c>
    </row>
    <row r="172" spans="1:33" s="16" customFormat="1" ht="31.5">
      <c r="A172" s="31" t="s">
        <v>28</v>
      </c>
      <c r="B172" s="23" t="s">
        <v>107</v>
      </c>
      <c r="C172" s="23" t="s">
        <v>148</v>
      </c>
      <c r="D172" s="23" t="s">
        <v>29</v>
      </c>
      <c r="E172" s="49">
        <v>305.5</v>
      </c>
      <c r="F172" s="49">
        <v>241.3</v>
      </c>
      <c r="G172" s="49">
        <v>241.3</v>
      </c>
      <c r="H172" s="83">
        <f>305.5+129</f>
        <v>434.5</v>
      </c>
      <c r="I172" s="83">
        <f>241.3+122.3</f>
        <v>363.6</v>
      </c>
      <c r="J172" s="83">
        <f>241.3+81.5</f>
        <v>322.8</v>
      </c>
      <c r="K172" s="49">
        <f t="shared" si="98"/>
        <v>129</v>
      </c>
      <c r="L172" s="49">
        <f t="shared" si="98"/>
        <v>122.30000000000001</v>
      </c>
      <c r="M172" s="49">
        <f t="shared" si="98"/>
        <v>81.5</v>
      </c>
      <c r="N172" s="16" t="s">
        <v>344</v>
      </c>
      <c r="O172" s="32">
        <v>434.53386999999998</v>
      </c>
      <c r="P172" s="32">
        <v>363.59854999999999</v>
      </c>
      <c r="Q172" s="32">
        <v>322.83783</v>
      </c>
      <c r="R172" s="29">
        <f t="shared" si="91"/>
        <v>3.3869999999978972E-2</v>
      </c>
      <c r="S172" s="29">
        <f t="shared" si="91"/>
        <v>-1.4500000000339242E-3</v>
      </c>
      <c r="T172" s="29">
        <f t="shared" si="91"/>
        <v>3.7829999999985375E-2</v>
      </c>
      <c r="W172" s="82" t="s">
        <v>28</v>
      </c>
      <c r="X172" s="78" t="s">
        <v>107</v>
      </c>
      <c r="Y172" s="78" t="s">
        <v>148</v>
      </c>
      <c r="Z172" s="78" t="s">
        <v>29</v>
      </c>
      <c r="AA172" s="79">
        <v>434.53386999999998</v>
      </c>
      <c r="AB172" s="79">
        <v>363.59854999999999</v>
      </c>
      <c r="AC172" s="79">
        <v>322.83783</v>
      </c>
      <c r="AD172" s="16" t="b">
        <f t="shared" si="92"/>
        <v>1</v>
      </c>
      <c r="AE172" s="16" t="b">
        <f t="shared" si="92"/>
        <v>1</v>
      </c>
      <c r="AF172" s="16" t="b">
        <f t="shared" si="92"/>
        <v>1</v>
      </c>
      <c r="AG172" s="16" t="b">
        <f t="shared" si="90"/>
        <v>1</v>
      </c>
    </row>
    <row r="173" spans="1:33" s="16" customFormat="1" ht="15.75">
      <c r="A173" s="22" t="s">
        <v>149</v>
      </c>
      <c r="B173" s="23" t="s">
        <v>107</v>
      </c>
      <c r="C173" s="23" t="s">
        <v>150</v>
      </c>
      <c r="D173" s="24" t="s">
        <v>9</v>
      </c>
      <c r="E173" s="49">
        <f>E174</f>
        <v>2440</v>
      </c>
      <c r="F173" s="49">
        <f t="shared" ref="F173:J174" si="111">F174</f>
        <v>2440</v>
      </c>
      <c r="G173" s="49">
        <f t="shared" si="111"/>
        <v>2440</v>
      </c>
      <c r="H173" s="25">
        <f>H174</f>
        <v>4892.3</v>
      </c>
      <c r="I173" s="25">
        <f t="shared" si="111"/>
        <v>2440</v>
      </c>
      <c r="J173" s="25">
        <f t="shared" si="111"/>
        <v>2440</v>
      </c>
      <c r="K173" s="49">
        <f t="shared" si="98"/>
        <v>2452.3000000000002</v>
      </c>
      <c r="L173" s="49">
        <f t="shared" si="98"/>
        <v>0</v>
      </c>
      <c r="M173" s="49">
        <f t="shared" si="98"/>
        <v>0</v>
      </c>
      <c r="O173" s="32">
        <v>4892.2881200000002</v>
      </c>
      <c r="P173" s="32">
        <v>2440</v>
      </c>
      <c r="Q173" s="32">
        <v>2440</v>
      </c>
      <c r="R173" s="29">
        <f t="shared" si="91"/>
        <v>-1.1880000000019209E-2</v>
      </c>
      <c r="S173" s="29">
        <f t="shared" si="91"/>
        <v>0</v>
      </c>
      <c r="T173" s="29">
        <f t="shared" si="91"/>
        <v>0</v>
      </c>
      <c r="W173" s="81" t="s">
        <v>149</v>
      </c>
      <c r="X173" s="75" t="s">
        <v>107</v>
      </c>
      <c r="Y173" s="75" t="s">
        <v>150</v>
      </c>
      <c r="Z173" s="76" t="s">
        <v>9</v>
      </c>
      <c r="AA173" s="77">
        <v>4892.2881200000002</v>
      </c>
      <c r="AB173" s="77">
        <v>2440</v>
      </c>
      <c r="AC173" s="77">
        <v>2440</v>
      </c>
      <c r="AD173" s="16" t="b">
        <f t="shared" si="92"/>
        <v>1</v>
      </c>
      <c r="AE173" s="16" t="b">
        <f t="shared" si="92"/>
        <v>1</v>
      </c>
      <c r="AF173" s="16" t="b">
        <f t="shared" si="92"/>
        <v>1</v>
      </c>
      <c r="AG173" s="16" t="b">
        <f t="shared" si="90"/>
        <v>1</v>
      </c>
    </row>
    <row r="174" spans="1:33" s="16" customFormat="1" ht="15.75">
      <c r="A174" s="31" t="s">
        <v>151</v>
      </c>
      <c r="B174" s="23" t="s">
        <v>107</v>
      </c>
      <c r="C174" s="23" t="s">
        <v>375</v>
      </c>
      <c r="D174" s="24" t="s">
        <v>9</v>
      </c>
      <c r="E174" s="49">
        <f>E175</f>
        <v>2440</v>
      </c>
      <c r="F174" s="49">
        <f t="shared" si="111"/>
        <v>2440</v>
      </c>
      <c r="G174" s="49">
        <f t="shared" si="111"/>
        <v>2440</v>
      </c>
      <c r="H174" s="25">
        <f>H175</f>
        <v>4892.3</v>
      </c>
      <c r="I174" s="25">
        <f t="shared" si="111"/>
        <v>2440</v>
      </c>
      <c r="J174" s="25">
        <f t="shared" si="111"/>
        <v>2440</v>
      </c>
      <c r="K174" s="49">
        <f t="shared" si="98"/>
        <v>2452.3000000000002</v>
      </c>
      <c r="L174" s="49">
        <f t="shared" si="98"/>
        <v>0</v>
      </c>
      <c r="M174" s="49">
        <f t="shared" si="98"/>
        <v>0</v>
      </c>
      <c r="O174" s="32">
        <v>4892.2881200000002</v>
      </c>
      <c r="P174" s="32">
        <v>2440</v>
      </c>
      <c r="Q174" s="32">
        <v>2440</v>
      </c>
      <c r="R174" s="29">
        <f t="shared" si="91"/>
        <v>-1.1880000000019209E-2</v>
      </c>
      <c r="S174" s="29">
        <f t="shared" si="91"/>
        <v>0</v>
      </c>
      <c r="T174" s="29">
        <f t="shared" si="91"/>
        <v>0</v>
      </c>
      <c r="W174" s="82" t="s">
        <v>151</v>
      </c>
      <c r="X174" s="78" t="s">
        <v>107</v>
      </c>
      <c r="Y174" s="78" t="s">
        <v>375</v>
      </c>
      <c r="Z174" s="72" t="s">
        <v>9</v>
      </c>
      <c r="AA174" s="79">
        <v>4892.2881200000002</v>
      </c>
      <c r="AB174" s="79">
        <v>2440</v>
      </c>
      <c r="AC174" s="79">
        <v>2440</v>
      </c>
      <c r="AD174" s="16" t="b">
        <f t="shared" si="92"/>
        <v>1</v>
      </c>
      <c r="AE174" s="16" t="b">
        <f t="shared" si="92"/>
        <v>1</v>
      </c>
      <c r="AF174" s="16" t="b">
        <f t="shared" si="92"/>
        <v>1</v>
      </c>
      <c r="AG174" s="16" t="b">
        <f t="shared" si="90"/>
        <v>1</v>
      </c>
    </row>
    <row r="175" spans="1:33" s="16" customFormat="1" ht="31.5">
      <c r="A175" s="31" t="s">
        <v>28</v>
      </c>
      <c r="B175" s="23" t="s">
        <v>107</v>
      </c>
      <c r="C175" s="23" t="s">
        <v>375</v>
      </c>
      <c r="D175" s="23" t="s">
        <v>29</v>
      </c>
      <c r="E175" s="49">
        <v>2440</v>
      </c>
      <c r="F175" s="49">
        <v>2440</v>
      </c>
      <c r="G175" s="49">
        <v>2440</v>
      </c>
      <c r="H175" s="25">
        <f>2440+2452.3</f>
        <v>4892.3</v>
      </c>
      <c r="I175" s="25">
        <v>2440</v>
      </c>
      <c r="J175" s="25">
        <v>2440</v>
      </c>
      <c r="K175" s="49">
        <f t="shared" si="98"/>
        <v>2452.3000000000002</v>
      </c>
      <c r="L175" s="49">
        <f t="shared" si="98"/>
        <v>0</v>
      </c>
      <c r="M175" s="49">
        <f t="shared" si="98"/>
        <v>0</v>
      </c>
      <c r="O175" s="32">
        <v>4892.2881200000002</v>
      </c>
      <c r="P175" s="32">
        <v>2440</v>
      </c>
      <c r="Q175" s="32">
        <v>2440</v>
      </c>
      <c r="R175" s="29">
        <f t="shared" si="91"/>
        <v>-1.1880000000019209E-2</v>
      </c>
      <c r="S175" s="29">
        <f t="shared" si="91"/>
        <v>0</v>
      </c>
      <c r="T175" s="29">
        <f t="shared" si="91"/>
        <v>0</v>
      </c>
      <c r="W175" s="82" t="s">
        <v>28</v>
      </c>
      <c r="X175" s="78" t="s">
        <v>107</v>
      </c>
      <c r="Y175" s="78" t="s">
        <v>375</v>
      </c>
      <c r="Z175" s="78" t="s">
        <v>29</v>
      </c>
      <c r="AA175" s="79">
        <v>4892.2881200000002</v>
      </c>
      <c r="AB175" s="79">
        <v>2440</v>
      </c>
      <c r="AC175" s="79">
        <v>2440</v>
      </c>
      <c r="AD175" s="16" t="b">
        <f t="shared" si="92"/>
        <v>1</v>
      </c>
      <c r="AE175" s="16" t="b">
        <f t="shared" si="92"/>
        <v>1</v>
      </c>
      <c r="AF175" s="16" t="b">
        <f t="shared" si="92"/>
        <v>1</v>
      </c>
      <c r="AG175" s="16" t="b">
        <f t="shared" si="90"/>
        <v>1</v>
      </c>
    </row>
    <row r="176" spans="1:33" s="16" customFormat="1" ht="15.75">
      <c r="A176" s="22" t="s">
        <v>152</v>
      </c>
      <c r="B176" s="23" t="s">
        <v>107</v>
      </c>
      <c r="C176" s="23" t="s">
        <v>153</v>
      </c>
      <c r="D176" s="24" t="s">
        <v>9</v>
      </c>
      <c r="E176" s="49">
        <f>E177</f>
        <v>12763.2</v>
      </c>
      <c r="F176" s="49">
        <f t="shared" ref="F176:J177" si="112">F177</f>
        <v>12985.7</v>
      </c>
      <c r="G176" s="49">
        <f t="shared" si="112"/>
        <v>13434.2</v>
      </c>
      <c r="H176" s="25">
        <f>H177</f>
        <v>15853</v>
      </c>
      <c r="I176" s="25">
        <f t="shared" si="112"/>
        <v>12985.7</v>
      </c>
      <c r="J176" s="25">
        <f t="shared" si="112"/>
        <v>13434.2</v>
      </c>
      <c r="K176" s="49">
        <f t="shared" si="98"/>
        <v>3089.7999999999993</v>
      </c>
      <c r="L176" s="49">
        <f t="shared" si="98"/>
        <v>0</v>
      </c>
      <c r="M176" s="49">
        <f t="shared" si="98"/>
        <v>0</v>
      </c>
      <c r="O176" s="32">
        <v>15852.97827</v>
      </c>
      <c r="P176" s="32">
        <v>12985.73143</v>
      </c>
      <c r="Q176" s="32">
        <v>13434.160680000001</v>
      </c>
      <c r="R176" s="29">
        <f t="shared" si="91"/>
        <v>-2.1730000000388827E-2</v>
      </c>
      <c r="S176" s="29">
        <f t="shared" si="91"/>
        <v>3.1429999999090796E-2</v>
      </c>
      <c r="T176" s="29">
        <f t="shared" si="91"/>
        <v>-3.9319999999861466E-2</v>
      </c>
      <c r="W176" s="81" t="s">
        <v>152</v>
      </c>
      <c r="X176" s="75" t="s">
        <v>107</v>
      </c>
      <c r="Y176" s="75" t="s">
        <v>153</v>
      </c>
      <c r="Z176" s="76" t="s">
        <v>9</v>
      </c>
      <c r="AA176" s="77">
        <v>15852.97827</v>
      </c>
      <c r="AB176" s="77">
        <v>12985.73143</v>
      </c>
      <c r="AC176" s="77">
        <v>13434.160680000001</v>
      </c>
      <c r="AD176" s="16" t="b">
        <f t="shared" si="92"/>
        <v>1</v>
      </c>
      <c r="AE176" s="16" t="b">
        <f t="shared" si="92"/>
        <v>1</v>
      </c>
      <c r="AF176" s="16" t="b">
        <f t="shared" si="92"/>
        <v>1</v>
      </c>
      <c r="AG176" s="16" t="b">
        <f t="shared" si="90"/>
        <v>1</v>
      </c>
    </row>
    <row r="177" spans="1:33" s="16" customFormat="1" ht="15.75">
      <c r="A177" s="31" t="s">
        <v>154</v>
      </c>
      <c r="B177" s="23" t="s">
        <v>107</v>
      </c>
      <c r="C177" s="23" t="s">
        <v>376</v>
      </c>
      <c r="D177" s="24" t="s">
        <v>9</v>
      </c>
      <c r="E177" s="49">
        <f>E178</f>
        <v>12763.2</v>
      </c>
      <c r="F177" s="49">
        <f t="shared" si="112"/>
        <v>12985.7</v>
      </c>
      <c r="G177" s="49">
        <f t="shared" si="112"/>
        <v>13434.2</v>
      </c>
      <c r="H177" s="25">
        <f>H178</f>
        <v>15853</v>
      </c>
      <c r="I177" s="25">
        <f t="shared" si="112"/>
        <v>12985.7</v>
      </c>
      <c r="J177" s="25">
        <f t="shared" si="112"/>
        <v>13434.2</v>
      </c>
      <c r="K177" s="49">
        <f t="shared" si="98"/>
        <v>3089.7999999999993</v>
      </c>
      <c r="L177" s="49">
        <f t="shared" si="98"/>
        <v>0</v>
      </c>
      <c r="M177" s="49">
        <f t="shared" si="98"/>
        <v>0</v>
      </c>
      <c r="O177" s="32">
        <v>15852.97827</v>
      </c>
      <c r="P177" s="32">
        <v>12985.73143</v>
      </c>
      <c r="Q177" s="32">
        <v>13434.160680000001</v>
      </c>
      <c r="R177" s="29">
        <f t="shared" si="91"/>
        <v>-2.1730000000388827E-2</v>
      </c>
      <c r="S177" s="29">
        <f t="shared" si="91"/>
        <v>3.1429999999090796E-2</v>
      </c>
      <c r="T177" s="29">
        <f t="shared" si="91"/>
        <v>-3.9319999999861466E-2</v>
      </c>
      <c r="W177" s="82" t="s">
        <v>154</v>
      </c>
      <c r="X177" s="78" t="s">
        <v>107</v>
      </c>
      <c r="Y177" s="78" t="s">
        <v>376</v>
      </c>
      <c r="Z177" s="72" t="s">
        <v>9</v>
      </c>
      <c r="AA177" s="79">
        <v>15852.97827</v>
      </c>
      <c r="AB177" s="79">
        <v>12985.73143</v>
      </c>
      <c r="AC177" s="79">
        <v>13434.160680000001</v>
      </c>
      <c r="AD177" s="16" t="b">
        <f t="shared" si="92"/>
        <v>1</v>
      </c>
      <c r="AE177" s="16" t="b">
        <f t="shared" si="92"/>
        <v>1</v>
      </c>
      <c r="AF177" s="16" t="b">
        <f t="shared" si="92"/>
        <v>1</v>
      </c>
      <c r="AG177" s="16" t="b">
        <f t="shared" si="90"/>
        <v>1</v>
      </c>
    </row>
    <row r="178" spans="1:33" s="16" customFormat="1" ht="15.75">
      <c r="A178" s="31" t="s">
        <v>32</v>
      </c>
      <c r="B178" s="23" t="s">
        <v>107</v>
      </c>
      <c r="C178" s="23" t="s">
        <v>376</v>
      </c>
      <c r="D178" s="23" t="s">
        <v>33</v>
      </c>
      <c r="E178" s="49">
        <v>12763.2</v>
      </c>
      <c r="F178" s="49">
        <v>12985.7</v>
      </c>
      <c r="G178" s="49">
        <v>13434.2</v>
      </c>
      <c r="H178" s="25">
        <f>12763.2+3089.8</f>
        <v>15853</v>
      </c>
      <c r="I178" s="25">
        <v>12985.7</v>
      </c>
      <c r="J178" s="25">
        <v>13434.2</v>
      </c>
      <c r="K178" s="49">
        <f t="shared" si="98"/>
        <v>3089.7999999999993</v>
      </c>
      <c r="L178" s="49">
        <f t="shared" si="98"/>
        <v>0</v>
      </c>
      <c r="M178" s="49">
        <f t="shared" si="98"/>
        <v>0</v>
      </c>
      <c r="O178" s="32">
        <v>15852.97827</v>
      </c>
      <c r="P178" s="32">
        <v>12985.73143</v>
      </c>
      <c r="Q178" s="32">
        <v>13434.160680000001</v>
      </c>
      <c r="R178" s="29">
        <f t="shared" si="91"/>
        <v>-2.1730000000388827E-2</v>
      </c>
      <c r="S178" s="29">
        <f t="shared" si="91"/>
        <v>3.1429999999090796E-2</v>
      </c>
      <c r="T178" s="29">
        <f t="shared" si="91"/>
        <v>-3.9319999999861466E-2</v>
      </c>
      <c r="W178" s="82" t="s">
        <v>32</v>
      </c>
      <c r="X178" s="78" t="s">
        <v>107</v>
      </c>
      <c r="Y178" s="78" t="s">
        <v>376</v>
      </c>
      <c r="Z178" s="78" t="s">
        <v>33</v>
      </c>
      <c r="AA178" s="79">
        <v>15852.97827</v>
      </c>
      <c r="AB178" s="79">
        <v>12985.73143</v>
      </c>
      <c r="AC178" s="79">
        <v>13434.160680000001</v>
      </c>
      <c r="AD178" s="16" t="b">
        <f t="shared" si="92"/>
        <v>1</v>
      </c>
      <c r="AE178" s="16" t="b">
        <f t="shared" si="92"/>
        <v>1</v>
      </c>
      <c r="AF178" s="16" t="b">
        <f t="shared" si="92"/>
        <v>1</v>
      </c>
      <c r="AG178" s="16" t="b">
        <f t="shared" si="90"/>
        <v>1</v>
      </c>
    </row>
    <row r="179" spans="1:33" s="16" customFormat="1" ht="31.5">
      <c r="A179" s="22" t="s">
        <v>556</v>
      </c>
      <c r="B179" s="23" t="s">
        <v>107</v>
      </c>
      <c r="C179" s="23" t="s">
        <v>155</v>
      </c>
      <c r="D179" s="24" t="s">
        <v>9</v>
      </c>
      <c r="E179" s="49">
        <f>E180+E182</f>
        <v>24147.7</v>
      </c>
      <c r="F179" s="49">
        <f t="shared" ref="F179:G179" si="113">F180+F182</f>
        <v>25200</v>
      </c>
      <c r="G179" s="49">
        <f t="shared" si="113"/>
        <v>25200</v>
      </c>
      <c r="H179" s="25">
        <f>H180+H182</f>
        <v>869.5</v>
      </c>
      <c r="I179" s="25">
        <f t="shared" ref="I179:J179" si="114">I180+I182</f>
        <v>200</v>
      </c>
      <c r="J179" s="25">
        <f t="shared" si="114"/>
        <v>200</v>
      </c>
      <c r="K179" s="49">
        <f t="shared" si="98"/>
        <v>-23278.2</v>
      </c>
      <c r="L179" s="49">
        <f t="shared" si="98"/>
        <v>-25000</v>
      </c>
      <c r="M179" s="49">
        <f t="shared" si="98"/>
        <v>-25000</v>
      </c>
      <c r="O179" s="32">
        <v>869.50840000000005</v>
      </c>
      <c r="P179" s="32">
        <v>200</v>
      </c>
      <c r="Q179" s="32">
        <v>200</v>
      </c>
      <c r="R179" s="29">
        <f t="shared" si="91"/>
        <v>8.4000000000514774E-3</v>
      </c>
      <c r="S179" s="29">
        <f t="shared" si="91"/>
        <v>0</v>
      </c>
      <c r="T179" s="29">
        <f t="shared" si="91"/>
        <v>0</v>
      </c>
      <c r="W179" s="81" t="s">
        <v>556</v>
      </c>
      <c r="X179" s="75" t="s">
        <v>107</v>
      </c>
      <c r="Y179" s="75" t="s">
        <v>155</v>
      </c>
      <c r="Z179" s="76" t="s">
        <v>9</v>
      </c>
      <c r="AA179" s="77">
        <v>869.50840000000005</v>
      </c>
      <c r="AB179" s="77">
        <v>200</v>
      </c>
      <c r="AC179" s="77">
        <v>200</v>
      </c>
      <c r="AD179" s="16" t="b">
        <f t="shared" si="92"/>
        <v>1</v>
      </c>
      <c r="AE179" s="16" t="b">
        <f t="shared" si="92"/>
        <v>1</v>
      </c>
      <c r="AF179" s="16" t="b">
        <f t="shared" si="92"/>
        <v>1</v>
      </c>
      <c r="AG179" s="16" t="b">
        <f t="shared" si="90"/>
        <v>1</v>
      </c>
    </row>
    <row r="180" spans="1:33" s="16" customFormat="1" ht="47.25">
      <c r="A180" s="31" t="s">
        <v>557</v>
      </c>
      <c r="B180" s="23" t="s">
        <v>107</v>
      </c>
      <c r="C180" s="23" t="s">
        <v>558</v>
      </c>
      <c r="D180" s="24" t="s">
        <v>9</v>
      </c>
      <c r="E180" s="49">
        <f>E181</f>
        <v>869.5</v>
      </c>
      <c r="F180" s="49">
        <f t="shared" ref="F180:J180" si="115">F181</f>
        <v>200</v>
      </c>
      <c r="G180" s="49">
        <f t="shared" si="115"/>
        <v>200</v>
      </c>
      <c r="H180" s="25">
        <f>H181</f>
        <v>869.5</v>
      </c>
      <c r="I180" s="25">
        <f t="shared" si="115"/>
        <v>200</v>
      </c>
      <c r="J180" s="25">
        <f t="shared" si="115"/>
        <v>200</v>
      </c>
      <c r="K180" s="49">
        <f t="shared" si="98"/>
        <v>0</v>
      </c>
      <c r="L180" s="49">
        <f t="shared" si="98"/>
        <v>0</v>
      </c>
      <c r="M180" s="49">
        <f t="shared" si="98"/>
        <v>0</v>
      </c>
      <c r="O180" s="32">
        <v>869.50840000000005</v>
      </c>
      <c r="P180" s="32">
        <v>200</v>
      </c>
      <c r="Q180" s="32">
        <v>200</v>
      </c>
      <c r="R180" s="29">
        <f t="shared" si="91"/>
        <v>8.4000000000514774E-3</v>
      </c>
      <c r="S180" s="29">
        <f t="shared" si="91"/>
        <v>0</v>
      </c>
      <c r="T180" s="29">
        <f t="shared" si="91"/>
        <v>0</v>
      </c>
      <c r="W180" s="82" t="s">
        <v>557</v>
      </c>
      <c r="X180" s="78" t="s">
        <v>107</v>
      </c>
      <c r="Y180" s="78" t="s">
        <v>558</v>
      </c>
      <c r="Z180" s="72" t="s">
        <v>9</v>
      </c>
      <c r="AA180" s="79">
        <v>869.50840000000005</v>
      </c>
      <c r="AB180" s="79">
        <v>200</v>
      </c>
      <c r="AC180" s="79">
        <v>200</v>
      </c>
      <c r="AD180" s="16" t="b">
        <f t="shared" si="92"/>
        <v>1</v>
      </c>
      <c r="AE180" s="16" t="b">
        <f t="shared" si="92"/>
        <v>1</v>
      </c>
      <c r="AF180" s="16" t="b">
        <f t="shared" si="92"/>
        <v>1</v>
      </c>
      <c r="AG180" s="16" t="b">
        <f t="shared" si="90"/>
        <v>1</v>
      </c>
    </row>
    <row r="181" spans="1:33" s="16" customFormat="1" ht="31.5">
      <c r="A181" s="31" t="s">
        <v>28</v>
      </c>
      <c r="B181" s="23" t="s">
        <v>107</v>
      </c>
      <c r="C181" s="23" t="s">
        <v>558</v>
      </c>
      <c r="D181" s="23" t="s">
        <v>29</v>
      </c>
      <c r="E181" s="49">
        <v>869.5</v>
      </c>
      <c r="F181" s="49">
        <v>200</v>
      </c>
      <c r="G181" s="49">
        <v>200</v>
      </c>
      <c r="H181" s="25">
        <v>869.5</v>
      </c>
      <c r="I181" s="25">
        <v>200</v>
      </c>
      <c r="J181" s="25">
        <v>200</v>
      </c>
      <c r="K181" s="49">
        <f t="shared" si="98"/>
        <v>0</v>
      </c>
      <c r="L181" s="49">
        <f t="shared" si="98"/>
        <v>0</v>
      </c>
      <c r="M181" s="49">
        <f t="shared" si="98"/>
        <v>0</v>
      </c>
      <c r="O181" s="32">
        <v>869.50840000000005</v>
      </c>
      <c r="P181" s="32">
        <v>200</v>
      </c>
      <c r="Q181" s="32">
        <v>200</v>
      </c>
      <c r="R181" s="29">
        <f t="shared" si="91"/>
        <v>8.4000000000514774E-3</v>
      </c>
      <c r="S181" s="29">
        <f t="shared" si="91"/>
        <v>0</v>
      </c>
      <c r="T181" s="29">
        <f t="shared" si="91"/>
        <v>0</v>
      </c>
      <c r="W181" s="82" t="s">
        <v>28</v>
      </c>
      <c r="X181" s="78" t="s">
        <v>107</v>
      </c>
      <c r="Y181" s="78" t="s">
        <v>558</v>
      </c>
      <c r="Z181" s="78" t="s">
        <v>29</v>
      </c>
      <c r="AA181" s="79">
        <v>869.50840000000005</v>
      </c>
      <c r="AB181" s="79">
        <v>200</v>
      </c>
      <c r="AC181" s="79">
        <v>200</v>
      </c>
      <c r="AD181" s="16" t="b">
        <f t="shared" ref="AD181:AF196" si="116">W181=A181</f>
        <v>1</v>
      </c>
      <c r="AE181" s="16" t="b">
        <f t="shared" si="116"/>
        <v>1</v>
      </c>
      <c r="AF181" s="16" t="b">
        <f t="shared" si="116"/>
        <v>1</v>
      </c>
      <c r="AG181" s="16" t="b">
        <f t="shared" si="90"/>
        <v>1</v>
      </c>
    </row>
    <row r="182" spans="1:33" s="16" customFormat="1" ht="15.75">
      <c r="A182" s="31" t="s">
        <v>559</v>
      </c>
      <c r="B182" s="23" t="s">
        <v>107</v>
      </c>
      <c r="C182" s="23" t="s">
        <v>761</v>
      </c>
      <c r="D182" s="24" t="s">
        <v>9</v>
      </c>
      <c r="E182" s="49">
        <f>E183</f>
        <v>23278.2</v>
      </c>
      <c r="F182" s="49">
        <f t="shared" ref="F182:J182" si="117">F183</f>
        <v>25000</v>
      </c>
      <c r="G182" s="49">
        <f t="shared" si="117"/>
        <v>25000</v>
      </c>
      <c r="H182" s="25">
        <f>H183</f>
        <v>0</v>
      </c>
      <c r="I182" s="25">
        <f t="shared" si="117"/>
        <v>0</v>
      </c>
      <c r="J182" s="25">
        <f t="shared" si="117"/>
        <v>0</v>
      </c>
      <c r="K182" s="49">
        <f t="shared" si="98"/>
        <v>-23278.2</v>
      </c>
      <c r="L182" s="49">
        <f t="shared" si="98"/>
        <v>-25000</v>
      </c>
      <c r="M182" s="49">
        <f t="shared" si="98"/>
        <v>-25000</v>
      </c>
      <c r="O182" s="32">
        <v>0</v>
      </c>
      <c r="P182" s="32">
        <v>0</v>
      </c>
      <c r="Q182" s="32">
        <v>0</v>
      </c>
      <c r="R182" s="29">
        <f t="shared" si="91"/>
        <v>0</v>
      </c>
      <c r="S182" s="29">
        <f t="shared" si="91"/>
        <v>0</v>
      </c>
      <c r="T182" s="29">
        <f t="shared" si="91"/>
        <v>0</v>
      </c>
      <c r="AD182" s="16" t="b">
        <f t="shared" si="116"/>
        <v>0</v>
      </c>
      <c r="AE182" s="16" t="b">
        <f t="shared" si="116"/>
        <v>0</v>
      </c>
      <c r="AF182" s="16" t="b">
        <f t="shared" si="116"/>
        <v>0</v>
      </c>
      <c r="AG182" s="16" t="b">
        <f t="shared" si="90"/>
        <v>1</v>
      </c>
    </row>
    <row r="183" spans="1:33" s="16" customFormat="1" ht="31.5">
      <c r="A183" s="31" t="s">
        <v>28</v>
      </c>
      <c r="B183" s="23" t="s">
        <v>107</v>
      </c>
      <c r="C183" s="23" t="s">
        <v>761</v>
      </c>
      <c r="D183" s="23" t="s">
        <v>29</v>
      </c>
      <c r="E183" s="49">
        <v>23278.2</v>
      </c>
      <c r="F183" s="49">
        <v>25000</v>
      </c>
      <c r="G183" s="49">
        <v>25000</v>
      </c>
      <c r="H183" s="25">
        <v>0</v>
      </c>
      <c r="I183" s="25">
        <v>0</v>
      </c>
      <c r="J183" s="25">
        <v>0</v>
      </c>
      <c r="K183" s="49">
        <f t="shared" si="98"/>
        <v>-23278.2</v>
      </c>
      <c r="L183" s="49">
        <f t="shared" si="98"/>
        <v>-25000</v>
      </c>
      <c r="M183" s="49">
        <f t="shared" si="98"/>
        <v>-25000</v>
      </c>
      <c r="O183" s="32">
        <v>0</v>
      </c>
      <c r="P183" s="32">
        <v>0</v>
      </c>
      <c r="Q183" s="32">
        <v>0</v>
      </c>
      <c r="R183" s="29">
        <f t="shared" si="91"/>
        <v>0</v>
      </c>
      <c r="S183" s="29">
        <f t="shared" si="91"/>
        <v>0</v>
      </c>
      <c r="T183" s="29">
        <f t="shared" si="91"/>
        <v>0</v>
      </c>
      <c r="AD183" s="16" t="b">
        <f t="shared" si="116"/>
        <v>0</v>
      </c>
      <c r="AE183" s="16" t="b">
        <f t="shared" si="116"/>
        <v>0</v>
      </c>
      <c r="AF183" s="16" t="b">
        <f t="shared" si="116"/>
        <v>0</v>
      </c>
      <c r="AG183" s="16" t="b">
        <f t="shared" si="90"/>
        <v>0</v>
      </c>
    </row>
    <row r="184" spans="1:33" s="16" customFormat="1" ht="31.5">
      <c r="A184" s="22" t="s">
        <v>197</v>
      </c>
      <c r="B184" s="23" t="s">
        <v>107</v>
      </c>
      <c r="C184" s="23" t="s">
        <v>198</v>
      </c>
      <c r="D184" s="24" t="s">
        <v>9</v>
      </c>
      <c r="E184" s="49">
        <f>E185</f>
        <v>3904.4</v>
      </c>
      <c r="F184" s="49">
        <f t="shared" ref="F184:J185" si="118">F185</f>
        <v>0</v>
      </c>
      <c r="G184" s="49">
        <f t="shared" si="118"/>
        <v>0</v>
      </c>
      <c r="H184" s="25">
        <f>H185</f>
        <v>3904.4</v>
      </c>
      <c r="I184" s="25">
        <f t="shared" si="118"/>
        <v>0</v>
      </c>
      <c r="J184" s="25">
        <f t="shared" si="118"/>
        <v>0</v>
      </c>
      <c r="K184" s="49">
        <f t="shared" si="98"/>
        <v>0</v>
      </c>
      <c r="L184" s="49">
        <f t="shared" si="98"/>
        <v>0</v>
      </c>
      <c r="M184" s="49">
        <f t="shared" si="98"/>
        <v>0</v>
      </c>
      <c r="O184" s="32">
        <v>3904.38</v>
      </c>
      <c r="P184" s="32">
        <v>0</v>
      </c>
      <c r="Q184" s="32">
        <v>0</v>
      </c>
      <c r="R184" s="29">
        <f t="shared" si="91"/>
        <v>-1.999999999998181E-2</v>
      </c>
      <c r="S184" s="29">
        <f t="shared" si="91"/>
        <v>0</v>
      </c>
      <c r="T184" s="29">
        <f t="shared" si="91"/>
        <v>0</v>
      </c>
      <c r="W184" s="16" t="s">
        <v>197</v>
      </c>
      <c r="X184" s="16" t="s">
        <v>107</v>
      </c>
      <c r="Y184" s="16" t="s">
        <v>198</v>
      </c>
      <c r="Z184" s="16" t="s">
        <v>9</v>
      </c>
      <c r="AA184" s="16">
        <v>3904.38</v>
      </c>
      <c r="AB184" s="16" t="s">
        <v>9</v>
      </c>
      <c r="AC184" s="16" t="s">
        <v>9</v>
      </c>
      <c r="AD184" s="16" t="b">
        <f t="shared" si="116"/>
        <v>1</v>
      </c>
      <c r="AE184" s="16" t="b">
        <f t="shared" si="116"/>
        <v>1</v>
      </c>
      <c r="AF184" s="16" t="b">
        <f t="shared" si="116"/>
        <v>1</v>
      </c>
      <c r="AG184" s="16" t="b">
        <f t="shared" si="90"/>
        <v>1</v>
      </c>
    </row>
    <row r="185" spans="1:33" s="16" customFormat="1" ht="15.75">
      <c r="A185" s="31" t="s">
        <v>199</v>
      </c>
      <c r="B185" s="23" t="s">
        <v>107</v>
      </c>
      <c r="C185" s="23" t="s">
        <v>403</v>
      </c>
      <c r="D185" s="24" t="s">
        <v>9</v>
      </c>
      <c r="E185" s="49">
        <f>E186</f>
        <v>3904.4</v>
      </c>
      <c r="F185" s="49">
        <f t="shared" si="118"/>
        <v>0</v>
      </c>
      <c r="G185" s="49">
        <f t="shared" si="118"/>
        <v>0</v>
      </c>
      <c r="H185" s="25">
        <f>H186</f>
        <v>3904.4</v>
      </c>
      <c r="I185" s="25">
        <f t="shared" si="118"/>
        <v>0</v>
      </c>
      <c r="J185" s="25">
        <f t="shared" si="118"/>
        <v>0</v>
      </c>
      <c r="K185" s="49">
        <f t="shared" si="98"/>
        <v>0</v>
      </c>
      <c r="L185" s="49">
        <f t="shared" si="98"/>
        <v>0</v>
      </c>
      <c r="M185" s="49">
        <f t="shared" si="98"/>
        <v>0</v>
      </c>
      <c r="O185" s="32">
        <v>3904.38</v>
      </c>
      <c r="P185" s="32">
        <v>0</v>
      </c>
      <c r="Q185" s="32">
        <v>0</v>
      </c>
      <c r="R185" s="29">
        <f t="shared" si="91"/>
        <v>-1.999999999998181E-2</v>
      </c>
      <c r="S185" s="29">
        <f t="shared" si="91"/>
        <v>0</v>
      </c>
      <c r="T185" s="29">
        <f t="shared" si="91"/>
        <v>0</v>
      </c>
      <c r="W185" s="16" t="s">
        <v>199</v>
      </c>
      <c r="X185" s="16" t="s">
        <v>107</v>
      </c>
      <c r="Y185" s="16" t="s">
        <v>403</v>
      </c>
      <c r="Z185" s="16" t="s">
        <v>9</v>
      </c>
      <c r="AA185" s="16">
        <v>3904.38</v>
      </c>
      <c r="AB185" s="16" t="s">
        <v>9</v>
      </c>
      <c r="AC185" s="16" t="s">
        <v>9</v>
      </c>
      <c r="AD185" s="16" t="b">
        <f t="shared" si="116"/>
        <v>1</v>
      </c>
      <c r="AE185" s="16" t="b">
        <f t="shared" si="116"/>
        <v>1</v>
      </c>
      <c r="AF185" s="16" t="b">
        <f t="shared" si="116"/>
        <v>1</v>
      </c>
      <c r="AG185" s="16" t="b">
        <f t="shared" si="90"/>
        <v>1</v>
      </c>
    </row>
    <row r="186" spans="1:33" s="16" customFormat="1" ht="31.5">
      <c r="A186" s="31" t="s">
        <v>119</v>
      </c>
      <c r="B186" s="23" t="s">
        <v>107</v>
      </c>
      <c r="C186" s="23" t="s">
        <v>403</v>
      </c>
      <c r="D186" s="23" t="s">
        <v>120</v>
      </c>
      <c r="E186" s="49">
        <v>3904.4</v>
      </c>
      <c r="F186" s="49">
        <v>0</v>
      </c>
      <c r="G186" s="49">
        <v>0</v>
      </c>
      <c r="H186" s="25">
        <v>3904.4</v>
      </c>
      <c r="I186" s="25">
        <v>0</v>
      </c>
      <c r="J186" s="25">
        <v>0</v>
      </c>
      <c r="K186" s="49">
        <f t="shared" si="98"/>
        <v>0</v>
      </c>
      <c r="L186" s="49">
        <f t="shared" si="98"/>
        <v>0</v>
      </c>
      <c r="M186" s="49">
        <f t="shared" si="98"/>
        <v>0</v>
      </c>
      <c r="O186" s="32">
        <v>3904.38</v>
      </c>
      <c r="P186" s="32">
        <v>0</v>
      </c>
      <c r="Q186" s="32">
        <v>0</v>
      </c>
      <c r="R186" s="29">
        <f t="shared" si="91"/>
        <v>-1.999999999998181E-2</v>
      </c>
      <c r="S186" s="29">
        <f t="shared" si="91"/>
        <v>0</v>
      </c>
      <c r="T186" s="29">
        <f t="shared" si="91"/>
        <v>0</v>
      </c>
      <c r="W186" s="81" t="s">
        <v>119</v>
      </c>
      <c r="X186" s="75" t="s">
        <v>107</v>
      </c>
      <c r="Y186" s="75" t="s">
        <v>403</v>
      </c>
      <c r="Z186" s="76" t="s">
        <v>120</v>
      </c>
      <c r="AA186" s="77">
        <v>3904.38</v>
      </c>
      <c r="AB186" s="77" t="s">
        <v>9</v>
      </c>
      <c r="AC186" s="77" t="s">
        <v>9</v>
      </c>
      <c r="AD186" s="16" t="b">
        <f t="shared" si="116"/>
        <v>1</v>
      </c>
      <c r="AE186" s="16" t="b">
        <f t="shared" si="116"/>
        <v>1</v>
      </c>
      <c r="AF186" s="16" t="b">
        <f t="shared" si="116"/>
        <v>1</v>
      </c>
      <c r="AG186" s="16" t="b">
        <f t="shared" si="90"/>
        <v>1</v>
      </c>
    </row>
    <row r="187" spans="1:33" s="16" customFormat="1" ht="15.75">
      <c r="A187" s="31" t="s">
        <v>526</v>
      </c>
      <c r="B187" s="23" t="s">
        <v>107</v>
      </c>
      <c r="C187" s="23" t="s">
        <v>527</v>
      </c>
      <c r="D187" s="23" t="s">
        <v>9</v>
      </c>
      <c r="E187" s="49">
        <f>E188+E190</f>
        <v>0</v>
      </c>
      <c r="F187" s="49">
        <f t="shared" ref="F187:J187" si="119">F188+F190</f>
        <v>0</v>
      </c>
      <c r="G187" s="49">
        <f t="shared" si="119"/>
        <v>0</v>
      </c>
      <c r="H187" s="25">
        <f t="shared" si="119"/>
        <v>6300</v>
      </c>
      <c r="I187" s="25">
        <f t="shared" si="119"/>
        <v>0</v>
      </c>
      <c r="J187" s="25">
        <f t="shared" si="119"/>
        <v>0</v>
      </c>
      <c r="K187" s="49">
        <f t="shared" si="98"/>
        <v>6300</v>
      </c>
      <c r="L187" s="49">
        <f t="shared" si="98"/>
        <v>0</v>
      </c>
      <c r="M187" s="49">
        <f t="shared" si="98"/>
        <v>0</v>
      </c>
      <c r="O187" s="32">
        <v>6300</v>
      </c>
      <c r="P187" s="32">
        <v>0</v>
      </c>
      <c r="Q187" s="32">
        <v>0</v>
      </c>
      <c r="R187" s="29">
        <f t="shared" si="91"/>
        <v>0</v>
      </c>
      <c r="S187" s="29">
        <f t="shared" si="91"/>
        <v>0</v>
      </c>
      <c r="T187" s="29">
        <f t="shared" si="91"/>
        <v>0</v>
      </c>
      <c r="W187" s="82" t="s">
        <v>526</v>
      </c>
      <c r="X187" s="78" t="s">
        <v>107</v>
      </c>
      <c r="Y187" s="78" t="s">
        <v>527</v>
      </c>
      <c r="Z187" s="72" t="s">
        <v>9</v>
      </c>
      <c r="AA187" s="79">
        <v>6300</v>
      </c>
      <c r="AB187" s="79" t="s">
        <v>9</v>
      </c>
      <c r="AC187" s="79" t="s">
        <v>9</v>
      </c>
      <c r="AD187" s="16" t="b">
        <f t="shared" si="116"/>
        <v>1</v>
      </c>
      <c r="AE187" s="16" t="b">
        <f t="shared" si="116"/>
        <v>1</v>
      </c>
      <c r="AF187" s="16" t="b">
        <f t="shared" si="116"/>
        <v>1</v>
      </c>
      <c r="AG187" s="16" t="b">
        <f t="shared" si="90"/>
        <v>1</v>
      </c>
    </row>
    <row r="188" spans="1:33" s="16" customFormat="1" ht="31.5">
      <c r="A188" s="31" t="s">
        <v>638</v>
      </c>
      <c r="B188" s="23" t="s">
        <v>107</v>
      </c>
      <c r="C188" s="23" t="s">
        <v>639</v>
      </c>
      <c r="D188" s="23" t="s">
        <v>9</v>
      </c>
      <c r="E188" s="49">
        <f>E189</f>
        <v>0</v>
      </c>
      <c r="F188" s="49">
        <f t="shared" ref="F188:J188" si="120">F189</f>
        <v>0</v>
      </c>
      <c r="G188" s="49">
        <f t="shared" si="120"/>
        <v>0</v>
      </c>
      <c r="H188" s="25">
        <f t="shared" si="120"/>
        <v>4300</v>
      </c>
      <c r="I188" s="25">
        <f t="shared" si="120"/>
        <v>0</v>
      </c>
      <c r="J188" s="25">
        <f t="shared" si="120"/>
        <v>0</v>
      </c>
      <c r="K188" s="49">
        <f t="shared" si="98"/>
        <v>4300</v>
      </c>
      <c r="L188" s="49">
        <f t="shared" si="98"/>
        <v>0</v>
      </c>
      <c r="M188" s="49">
        <f t="shared" si="98"/>
        <v>0</v>
      </c>
      <c r="O188" s="32">
        <v>4300</v>
      </c>
      <c r="P188" s="32">
        <v>0</v>
      </c>
      <c r="Q188" s="32">
        <v>0</v>
      </c>
      <c r="R188" s="29">
        <f t="shared" si="91"/>
        <v>0</v>
      </c>
      <c r="S188" s="29">
        <f t="shared" si="91"/>
        <v>0</v>
      </c>
      <c r="T188" s="29">
        <f t="shared" si="91"/>
        <v>0</v>
      </c>
      <c r="W188" s="82" t="s">
        <v>638</v>
      </c>
      <c r="X188" s="78" t="s">
        <v>107</v>
      </c>
      <c r="Y188" s="78" t="s">
        <v>639</v>
      </c>
      <c r="Z188" s="78" t="s">
        <v>9</v>
      </c>
      <c r="AA188" s="79">
        <v>4300</v>
      </c>
      <c r="AB188" s="79" t="s">
        <v>9</v>
      </c>
      <c r="AC188" s="79" t="s">
        <v>9</v>
      </c>
      <c r="AD188" s="16" t="b">
        <f t="shared" si="116"/>
        <v>1</v>
      </c>
      <c r="AE188" s="16" t="b">
        <f t="shared" si="116"/>
        <v>1</v>
      </c>
      <c r="AF188" s="16" t="b">
        <f t="shared" si="116"/>
        <v>1</v>
      </c>
      <c r="AG188" s="16" t="b">
        <f t="shared" si="90"/>
        <v>1</v>
      </c>
    </row>
    <row r="189" spans="1:33" s="16" customFormat="1" ht="31.5">
      <c r="A189" s="31" t="s">
        <v>28</v>
      </c>
      <c r="B189" s="23" t="s">
        <v>107</v>
      </c>
      <c r="C189" s="23" t="s">
        <v>639</v>
      </c>
      <c r="D189" s="23" t="s">
        <v>29</v>
      </c>
      <c r="E189" s="49"/>
      <c r="F189" s="49"/>
      <c r="G189" s="49"/>
      <c r="H189" s="83">
        <v>4300</v>
      </c>
      <c r="I189" s="83"/>
      <c r="J189" s="83"/>
      <c r="K189" s="49">
        <f t="shared" si="98"/>
        <v>4300</v>
      </c>
      <c r="L189" s="49">
        <f t="shared" si="98"/>
        <v>0</v>
      </c>
      <c r="M189" s="49">
        <f t="shared" si="98"/>
        <v>0</v>
      </c>
      <c r="N189" s="16" t="s">
        <v>532</v>
      </c>
      <c r="O189" s="32">
        <v>4300</v>
      </c>
      <c r="P189" s="32">
        <v>0</v>
      </c>
      <c r="Q189" s="32">
        <v>0</v>
      </c>
      <c r="R189" s="29">
        <f t="shared" si="91"/>
        <v>0</v>
      </c>
      <c r="S189" s="29">
        <f t="shared" si="91"/>
        <v>0</v>
      </c>
      <c r="T189" s="29">
        <f t="shared" si="91"/>
        <v>0</v>
      </c>
      <c r="W189" s="81" t="s">
        <v>28</v>
      </c>
      <c r="X189" s="75" t="s">
        <v>107</v>
      </c>
      <c r="Y189" s="75" t="s">
        <v>639</v>
      </c>
      <c r="Z189" s="76" t="s">
        <v>29</v>
      </c>
      <c r="AA189" s="77">
        <v>4300</v>
      </c>
      <c r="AB189" s="77" t="s">
        <v>9</v>
      </c>
      <c r="AC189" s="77" t="s">
        <v>9</v>
      </c>
      <c r="AD189" s="16" t="b">
        <f t="shared" si="116"/>
        <v>1</v>
      </c>
      <c r="AE189" s="16" t="b">
        <f t="shared" si="116"/>
        <v>1</v>
      </c>
      <c r="AF189" s="16" t="b">
        <f t="shared" si="116"/>
        <v>1</v>
      </c>
      <c r="AG189" s="16" t="b">
        <f t="shared" si="90"/>
        <v>1</v>
      </c>
    </row>
    <row r="190" spans="1:33" s="16" customFormat="1" ht="15.75">
      <c r="A190" s="31" t="s">
        <v>528</v>
      </c>
      <c r="B190" s="23" t="s">
        <v>107</v>
      </c>
      <c r="C190" s="23" t="s">
        <v>529</v>
      </c>
      <c r="D190" s="23" t="s">
        <v>9</v>
      </c>
      <c r="E190" s="49">
        <f>E191</f>
        <v>0</v>
      </c>
      <c r="F190" s="49">
        <f t="shared" ref="F190:J190" si="121">F191</f>
        <v>0</v>
      </c>
      <c r="G190" s="49">
        <f t="shared" si="121"/>
        <v>0</v>
      </c>
      <c r="H190" s="25">
        <f t="shared" si="121"/>
        <v>2000</v>
      </c>
      <c r="I190" s="25">
        <f t="shared" si="121"/>
        <v>0</v>
      </c>
      <c r="J190" s="25">
        <f t="shared" si="121"/>
        <v>0</v>
      </c>
      <c r="K190" s="49">
        <f t="shared" si="98"/>
        <v>2000</v>
      </c>
      <c r="L190" s="49">
        <f t="shared" si="98"/>
        <v>0</v>
      </c>
      <c r="M190" s="49">
        <f t="shared" si="98"/>
        <v>0</v>
      </c>
      <c r="O190" s="32">
        <v>2000</v>
      </c>
      <c r="P190" s="32">
        <v>0</v>
      </c>
      <c r="Q190" s="32">
        <v>0</v>
      </c>
      <c r="R190" s="29">
        <f t="shared" si="91"/>
        <v>0</v>
      </c>
      <c r="S190" s="29">
        <f t="shared" si="91"/>
        <v>0</v>
      </c>
      <c r="T190" s="29">
        <f t="shared" si="91"/>
        <v>0</v>
      </c>
      <c r="W190" s="82" t="s">
        <v>528</v>
      </c>
      <c r="X190" s="78" t="s">
        <v>107</v>
      </c>
      <c r="Y190" s="78" t="s">
        <v>529</v>
      </c>
      <c r="Z190" s="72" t="s">
        <v>9</v>
      </c>
      <c r="AA190" s="79">
        <v>2000</v>
      </c>
      <c r="AB190" s="79" t="s">
        <v>9</v>
      </c>
      <c r="AC190" s="79" t="s">
        <v>9</v>
      </c>
      <c r="AD190" s="16" t="b">
        <f t="shared" si="116"/>
        <v>1</v>
      </c>
      <c r="AE190" s="16" t="b">
        <f t="shared" si="116"/>
        <v>1</v>
      </c>
      <c r="AF190" s="16" t="b">
        <f t="shared" si="116"/>
        <v>1</v>
      </c>
      <c r="AG190" s="16" t="b">
        <f t="shared" si="90"/>
        <v>1</v>
      </c>
    </row>
    <row r="191" spans="1:33" s="16" customFormat="1" ht="31.5">
      <c r="A191" s="31" t="s">
        <v>28</v>
      </c>
      <c r="B191" s="23" t="s">
        <v>107</v>
      </c>
      <c r="C191" s="23" t="s">
        <v>529</v>
      </c>
      <c r="D191" s="23" t="s">
        <v>29</v>
      </c>
      <c r="E191" s="49"/>
      <c r="F191" s="49"/>
      <c r="G191" s="49"/>
      <c r="H191" s="25">
        <v>2000</v>
      </c>
      <c r="I191" s="25"/>
      <c r="J191" s="25"/>
      <c r="K191" s="49">
        <f t="shared" si="98"/>
        <v>2000</v>
      </c>
      <c r="L191" s="49">
        <f t="shared" si="98"/>
        <v>0</v>
      </c>
      <c r="M191" s="49">
        <f t="shared" si="98"/>
        <v>0</v>
      </c>
      <c r="O191" s="32">
        <v>2000</v>
      </c>
      <c r="P191" s="32">
        <v>0</v>
      </c>
      <c r="Q191" s="32">
        <v>0</v>
      </c>
      <c r="R191" s="29">
        <f t="shared" si="91"/>
        <v>0</v>
      </c>
      <c r="S191" s="29">
        <f t="shared" si="91"/>
        <v>0</v>
      </c>
      <c r="T191" s="29">
        <f t="shared" si="91"/>
        <v>0</v>
      </c>
      <c r="W191" s="82" t="s">
        <v>28</v>
      </c>
      <c r="X191" s="78" t="s">
        <v>107</v>
      </c>
      <c r="Y191" s="78" t="s">
        <v>529</v>
      </c>
      <c r="Z191" s="78" t="s">
        <v>29</v>
      </c>
      <c r="AA191" s="79">
        <v>2000</v>
      </c>
      <c r="AB191" s="79" t="s">
        <v>9</v>
      </c>
      <c r="AC191" s="79" t="s">
        <v>9</v>
      </c>
      <c r="AD191" s="16" t="b">
        <f t="shared" si="116"/>
        <v>1</v>
      </c>
      <c r="AE191" s="16" t="b">
        <f t="shared" si="116"/>
        <v>1</v>
      </c>
      <c r="AF191" s="16" t="b">
        <f t="shared" si="116"/>
        <v>1</v>
      </c>
      <c r="AG191" s="16" t="b">
        <f t="shared" si="90"/>
        <v>1</v>
      </c>
    </row>
    <row r="192" spans="1:33" s="16" customFormat="1" ht="31.5">
      <c r="A192" s="31" t="s">
        <v>556</v>
      </c>
      <c r="B192" s="23" t="s">
        <v>107</v>
      </c>
      <c r="C192" s="23" t="s">
        <v>640</v>
      </c>
      <c r="D192" s="23" t="s">
        <v>9</v>
      </c>
      <c r="E192" s="49">
        <f>E193</f>
        <v>0</v>
      </c>
      <c r="F192" s="49">
        <f t="shared" ref="F192:J193" si="122">F193</f>
        <v>0</v>
      </c>
      <c r="G192" s="49">
        <f t="shared" si="122"/>
        <v>0</v>
      </c>
      <c r="H192" s="25">
        <f t="shared" si="122"/>
        <v>25734.5</v>
      </c>
      <c r="I192" s="25">
        <f t="shared" si="122"/>
        <v>35000</v>
      </c>
      <c r="J192" s="25">
        <f t="shared" si="122"/>
        <v>35000</v>
      </c>
      <c r="K192" s="49">
        <f t="shared" si="98"/>
        <v>25734.5</v>
      </c>
      <c r="L192" s="49">
        <f t="shared" si="98"/>
        <v>35000</v>
      </c>
      <c r="M192" s="49">
        <f t="shared" si="98"/>
        <v>35000</v>
      </c>
      <c r="O192" s="32">
        <v>25734.548129999999</v>
      </c>
      <c r="P192" s="32">
        <v>35000</v>
      </c>
      <c r="Q192" s="32">
        <v>35000</v>
      </c>
      <c r="R192" s="29">
        <f t="shared" si="91"/>
        <v>4.8129999999218853E-2</v>
      </c>
      <c r="S192" s="29">
        <f t="shared" si="91"/>
        <v>0</v>
      </c>
      <c r="T192" s="29">
        <f t="shared" si="91"/>
        <v>0</v>
      </c>
      <c r="W192" s="82" t="s">
        <v>556</v>
      </c>
      <c r="X192" s="78" t="s">
        <v>107</v>
      </c>
      <c r="Y192" s="78" t="s">
        <v>640</v>
      </c>
      <c r="Z192" s="72" t="s">
        <v>9</v>
      </c>
      <c r="AA192" s="79">
        <v>25734.548129999999</v>
      </c>
      <c r="AB192" s="79">
        <v>35000</v>
      </c>
      <c r="AC192" s="79">
        <v>35000</v>
      </c>
      <c r="AD192" s="16" t="b">
        <f t="shared" si="116"/>
        <v>1</v>
      </c>
      <c r="AE192" s="16" t="b">
        <f t="shared" si="116"/>
        <v>1</v>
      </c>
      <c r="AF192" s="16" t="b">
        <f t="shared" si="116"/>
        <v>1</v>
      </c>
      <c r="AG192" s="16" t="b">
        <f t="shared" si="90"/>
        <v>1</v>
      </c>
    </row>
    <row r="193" spans="1:33" s="16" customFormat="1" ht="47.25">
      <c r="A193" s="31" t="s">
        <v>641</v>
      </c>
      <c r="B193" s="23" t="s">
        <v>107</v>
      </c>
      <c r="C193" s="23" t="s">
        <v>642</v>
      </c>
      <c r="D193" s="23" t="s">
        <v>9</v>
      </c>
      <c r="E193" s="49">
        <f>E194</f>
        <v>0</v>
      </c>
      <c r="F193" s="49">
        <f t="shared" si="122"/>
        <v>0</v>
      </c>
      <c r="G193" s="49">
        <f t="shared" si="122"/>
        <v>0</v>
      </c>
      <c r="H193" s="25">
        <f t="shared" si="122"/>
        <v>25734.5</v>
      </c>
      <c r="I193" s="25">
        <f t="shared" si="122"/>
        <v>35000</v>
      </c>
      <c r="J193" s="25">
        <f t="shared" si="122"/>
        <v>35000</v>
      </c>
      <c r="K193" s="49">
        <f t="shared" si="98"/>
        <v>25734.5</v>
      </c>
      <c r="L193" s="49">
        <f t="shared" si="98"/>
        <v>35000</v>
      </c>
      <c r="M193" s="49">
        <f t="shared" si="98"/>
        <v>35000</v>
      </c>
      <c r="O193" s="32">
        <v>25734.548129999999</v>
      </c>
      <c r="P193" s="32">
        <v>35000</v>
      </c>
      <c r="Q193" s="32">
        <v>35000</v>
      </c>
      <c r="R193" s="29">
        <f t="shared" si="91"/>
        <v>4.8129999999218853E-2</v>
      </c>
      <c r="S193" s="29">
        <f t="shared" si="91"/>
        <v>0</v>
      </c>
      <c r="T193" s="29">
        <f t="shared" si="91"/>
        <v>0</v>
      </c>
      <c r="W193" s="82" t="s">
        <v>641</v>
      </c>
      <c r="X193" s="78" t="s">
        <v>107</v>
      </c>
      <c r="Y193" s="78" t="s">
        <v>642</v>
      </c>
      <c r="Z193" s="78" t="s">
        <v>9</v>
      </c>
      <c r="AA193" s="79">
        <v>25734.548129999999</v>
      </c>
      <c r="AB193" s="79">
        <v>35000</v>
      </c>
      <c r="AC193" s="79">
        <v>35000</v>
      </c>
      <c r="AD193" s="16" t="b">
        <f t="shared" si="116"/>
        <v>1</v>
      </c>
      <c r="AE193" s="16" t="b">
        <f t="shared" si="116"/>
        <v>1</v>
      </c>
      <c r="AF193" s="16" t="b">
        <f t="shared" si="116"/>
        <v>1</v>
      </c>
      <c r="AG193" s="16" t="b">
        <f t="shared" si="90"/>
        <v>1</v>
      </c>
    </row>
    <row r="194" spans="1:33" s="16" customFormat="1" ht="31.5">
      <c r="A194" s="31" t="s">
        <v>28</v>
      </c>
      <c r="B194" s="23" t="s">
        <v>107</v>
      </c>
      <c r="C194" s="23" t="s">
        <v>642</v>
      </c>
      <c r="D194" s="23" t="s">
        <v>29</v>
      </c>
      <c r="E194" s="49"/>
      <c r="F194" s="49"/>
      <c r="G194" s="49"/>
      <c r="H194" s="25">
        <v>25734.5</v>
      </c>
      <c r="I194" s="25">
        <f>35000</f>
        <v>35000</v>
      </c>
      <c r="J194" s="25">
        <f>35000</f>
        <v>35000</v>
      </c>
      <c r="K194" s="49">
        <f t="shared" si="98"/>
        <v>25734.5</v>
      </c>
      <c r="L194" s="49">
        <f t="shared" si="98"/>
        <v>35000</v>
      </c>
      <c r="M194" s="49">
        <f t="shared" si="98"/>
        <v>35000</v>
      </c>
      <c r="O194" s="32">
        <v>25734.548129999999</v>
      </c>
      <c r="P194" s="32">
        <v>35000</v>
      </c>
      <c r="Q194" s="32">
        <v>35000</v>
      </c>
      <c r="R194" s="29">
        <f t="shared" si="91"/>
        <v>4.8129999999218853E-2</v>
      </c>
      <c r="S194" s="29">
        <f t="shared" si="91"/>
        <v>0</v>
      </c>
      <c r="T194" s="29">
        <f t="shared" si="91"/>
        <v>0</v>
      </c>
      <c r="W194" s="81" t="s">
        <v>28</v>
      </c>
      <c r="X194" s="75" t="s">
        <v>107</v>
      </c>
      <c r="Y194" s="75" t="s">
        <v>642</v>
      </c>
      <c r="Z194" s="76" t="s">
        <v>29</v>
      </c>
      <c r="AA194" s="77">
        <v>25734.548129999999</v>
      </c>
      <c r="AB194" s="77">
        <v>35000</v>
      </c>
      <c r="AC194" s="77">
        <v>35000</v>
      </c>
      <c r="AD194" s="16" t="b">
        <f t="shared" si="116"/>
        <v>1</v>
      </c>
      <c r="AE194" s="16" t="b">
        <f t="shared" si="116"/>
        <v>1</v>
      </c>
      <c r="AF194" s="16" t="b">
        <f t="shared" si="116"/>
        <v>1</v>
      </c>
      <c r="AG194" s="16" t="b">
        <f t="shared" si="90"/>
        <v>1</v>
      </c>
    </row>
    <row r="195" spans="1:33" s="16" customFormat="1" ht="31.5">
      <c r="A195" s="22" t="s">
        <v>73</v>
      </c>
      <c r="B195" s="23" t="s">
        <v>107</v>
      </c>
      <c r="C195" s="23" t="s">
        <v>12</v>
      </c>
      <c r="D195" s="24" t="s">
        <v>9</v>
      </c>
      <c r="E195" s="49">
        <f>E196</f>
        <v>7837.4</v>
      </c>
      <c r="F195" s="49">
        <f t="shared" ref="F195:J197" si="123">F196</f>
        <v>7837.4</v>
      </c>
      <c r="G195" s="49">
        <f t="shared" si="123"/>
        <v>7837.4</v>
      </c>
      <c r="H195" s="25">
        <f>H196</f>
        <v>7837.4</v>
      </c>
      <c r="I195" s="25">
        <f t="shared" si="123"/>
        <v>7837.4</v>
      </c>
      <c r="J195" s="25">
        <f t="shared" si="123"/>
        <v>7837.4</v>
      </c>
      <c r="K195" s="49">
        <f t="shared" si="98"/>
        <v>0</v>
      </c>
      <c r="L195" s="49">
        <f t="shared" si="98"/>
        <v>0</v>
      </c>
      <c r="M195" s="49">
        <f t="shared" si="98"/>
        <v>0</v>
      </c>
      <c r="O195" s="32">
        <v>7837.4</v>
      </c>
      <c r="P195" s="32">
        <v>7837.4</v>
      </c>
      <c r="Q195" s="32">
        <v>7837.4</v>
      </c>
      <c r="R195" s="29">
        <f t="shared" si="91"/>
        <v>0</v>
      </c>
      <c r="S195" s="29">
        <f t="shared" si="91"/>
        <v>0</v>
      </c>
      <c r="T195" s="29">
        <f t="shared" si="91"/>
        <v>0</v>
      </c>
      <c r="W195" s="82" t="s">
        <v>73</v>
      </c>
      <c r="X195" s="78" t="s">
        <v>107</v>
      </c>
      <c r="Y195" s="78" t="s">
        <v>12</v>
      </c>
      <c r="Z195" s="72" t="s">
        <v>9</v>
      </c>
      <c r="AA195" s="79">
        <v>7837.4</v>
      </c>
      <c r="AB195" s="79">
        <v>7837.4</v>
      </c>
      <c r="AC195" s="79">
        <v>7837.4</v>
      </c>
      <c r="AD195" s="16" t="b">
        <f t="shared" si="116"/>
        <v>1</v>
      </c>
      <c r="AE195" s="16" t="b">
        <f t="shared" si="116"/>
        <v>1</v>
      </c>
      <c r="AF195" s="16" t="b">
        <f t="shared" si="116"/>
        <v>1</v>
      </c>
      <c r="AG195" s="16" t="b">
        <f t="shared" si="90"/>
        <v>1</v>
      </c>
    </row>
    <row r="196" spans="1:33" s="16" customFormat="1" ht="31.5">
      <c r="A196" s="22" t="s">
        <v>74</v>
      </c>
      <c r="B196" s="23" t="s">
        <v>107</v>
      </c>
      <c r="C196" s="23" t="s">
        <v>75</v>
      </c>
      <c r="D196" s="24" t="s">
        <v>9</v>
      </c>
      <c r="E196" s="49">
        <f>E197</f>
        <v>7837.4</v>
      </c>
      <c r="F196" s="49">
        <f t="shared" si="123"/>
        <v>7837.4</v>
      </c>
      <c r="G196" s="49">
        <f t="shared" si="123"/>
        <v>7837.4</v>
      </c>
      <c r="H196" s="25">
        <f>H197</f>
        <v>7837.4</v>
      </c>
      <c r="I196" s="25">
        <f t="shared" si="123"/>
        <v>7837.4</v>
      </c>
      <c r="J196" s="25">
        <f t="shared" si="123"/>
        <v>7837.4</v>
      </c>
      <c r="K196" s="49">
        <f t="shared" si="98"/>
        <v>0</v>
      </c>
      <c r="L196" s="49">
        <f t="shared" si="98"/>
        <v>0</v>
      </c>
      <c r="M196" s="49">
        <f t="shared" si="98"/>
        <v>0</v>
      </c>
      <c r="O196" s="32">
        <v>7837.4</v>
      </c>
      <c r="P196" s="32">
        <v>7837.4</v>
      </c>
      <c r="Q196" s="32">
        <v>7837.4</v>
      </c>
      <c r="R196" s="29">
        <f t="shared" si="91"/>
        <v>0</v>
      </c>
      <c r="S196" s="29">
        <f t="shared" si="91"/>
        <v>0</v>
      </c>
      <c r="T196" s="29">
        <f t="shared" si="91"/>
        <v>0</v>
      </c>
      <c r="W196" s="82" t="s">
        <v>74</v>
      </c>
      <c r="X196" s="78" t="s">
        <v>107</v>
      </c>
      <c r="Y196" s="78" t="s">
        <v>75</v>
      </c>
      <c r="Z196" s="78" t="s">
        <v>9</v>
      </c>
      <c r="AA196" s="79">
        <v>7837.4</v>
      </c>
      <c r="AB196" s="79">
        <v>7837.4</v>
      </c>
      <c r="AC196" s="79">
        <v>7837.4</v>
      </c>
      <c r="AD196" s="16" t="b">
        <f t="shared" si="116"/>
        <v>1</v>
      </c>
      <c r="AE196" s="16" t="b">
        <f t="shared" si="116"/>
        <v>1</v>
      </c>
      <c r="AF196" s="16" t="b">
        <f t="shared" si="116"/>
        <v>1</v>
      </c>
      <c r="AG196" s="16" t="b">
        <f t="shared" si="90"/>
        <v>1</v>
      </c>
    </row>
    <row r="197" spans="1:33" s="16" customFormat="1" ht="47.25">
      <c r="A197" s="22" t="s">
        <v>76</v>
      </c>
      <c r="B197" s="23" t="s">
        <v>107</v>
      </c>
      <c r="C197" s="23" t="s">
        <v>77</v>
      </c>
      <c r="D197" s="24" t="s">
        <v>9</v>
      </c>
      <c r="E197" s="49">
        <f>E198</f>
        <v>7837.4</v>
      </c>
      <c r="F197" s="49">
        <f t="shared" si="123"/>
        <v>7837.4</v>
      </c>
      <c r="G197" s="49">
        <f t="shared" si="123"/>
        <v>7837.4</v>
      </c>
      <c r="H197" s="25">
        <f>H198</f>
        <v>7837.4</v>
      </c>
      <c r="I197" s="25">
        <f t="shared" si="123"/>
        <v>7837.4</v>
      </c>
      <c r="J197" s="25">
        <f t="shared" si="123"/>
        <v>7837.4</v>
      </c>
      <c r="K197" s="49">
        <f t="shared" si="98"/>
        <v>0</v>
      </c>
      <c r="L197" s="49">
        <f t="shared" si="98"/>
        <v>0</v>
      </c>
      <c r="M197" s="49">
        <f t="shared" si="98"/>
        <v>0</v>
      </c>
      <c r="O197" s="32">
        <v>7837.4</v>
      </c>
      <c r="P197" s="32">
        <v>7837.4</v>
      </c>
      <c r="Q197" s="32">
        <v>7837.4</v>
      </c>
      <c r="R197" s="29">
        <f t="shared" si="91"/>
        <v>0</v>
      </c>
      <c r="S197" s="29">
        <f t="shared" si="91"/>
        <v>0</v>
      </c>
      <c r="T197" s="29">
        <f t="shared" si="91"/>
        <v>0</v>
      </c>
      <c r="W197" s="81" t="s">
        <v>76</v>
      </c>
      <c r="X197" s="75" t="s">
        <v>107</v>
      </c>
      <c r="Y197" s="75" t="s">
        <v>77</v>
      </c>
      <c r="Z197" s="76" t="s">
        <v>9</v>
      </c>
      <c r="AA197" s="77">
        <v>7837.4</v>
      </c>
      <c r="AB197" s="77">
        <v>7837.4</v>
      </c>
      <c r="AC197" s="77">
        <v>7837.4</v>
      </c>
      <c r="AD197" s="16" t="b">
        <f t="shared" ref="AD197:AG257" si="124">W197=A197</f>
        <v>1</v>
      </c>
      <c r="AE197" s="16" t="b">
        <f t="shared" si="124"/>
        <v>1</v>
      </c>
      <c r="AF197" s="16" t="b">
        <f t="shared" si="124"/>
        <v>1</v>
      </c>
      <c r="AG197" s="16" t="b">
        <f t="shared" si="90"/>
        <v>1</v>
      </c>
    </row>
    <row r="198" spans="1:33" s="16" customFormat="1" ht="78.75">
      <c r="A198" s="31" t="s">
        <v>453</v>
      </c>
      <c r="B198" s="23" t="s">
        <v>107</v>
      </c>
      <c r="C198" s="23" t="s">
        <v>78</v>
      </c>
      <c r="D198" s="24" t="s">
        <v>9</v>
      </c>
      <c r="E198" s="49">
        <f>E199+E200</f>
        <v>7837.4</v>
      </c>
      <c r="F198" s="49">
        <f t="shared" ref="F198:G198" si="125">F199+F200</f>
        <v>7837.4</v>
      </c>
      <c r="G198" s="49">
        <f t="shared" si="125"/>
        <v>7837.4</v>
      </c>
      <c r="H198" s="25">
        <f>H199+H200</f>
        <v>7837.4</v>
      </c>
      <c r="I198" s="25">
        <f t="shared" ref="I198:J198" si="126">I199+I200</f>
        <v>7837.4</v>
      </c>
      <c r="J198" s="25">
        <f t="shared" si="126"/>
        <v>7837.4</v>
      </c>
      <c r="K198" s="49">
        <f t="shared" si="98"/>
        <v>0</v>
      </c>
      <c r="L198" s="49">
        <f t="shared" si="98"/>
        <v>0</v>
      </c>
      <c r="M198" s="49">
        <f t="shared" si="98"/>
        <v>0</v>
      </c>
      <c r="N198" s="16" t="s">
        <v>344</v>
      </c>
      <c r="O198" s="32">
        <v>7837.4</v>
      </c>
      <c r="P198" s="32">
        <v>7837.4</v>
      </c>
      <c r="Q198" s="32">
        <v>7837.4</v>
      </c>
      <c r="R198" s="29">
        <f t="shared" si="91"/>
        <v>0</v>
      </c>
      <c r="S198" s="29">
        <f t="shared" si="91"/>
        <v>0</v>
      </c>
      <c r="T198" s="29">
        <f t="shared" si="91"/>
        <v>0</v>
      </c>
      <c r="W198" s="81" t="s">
        <v>453</v>
      </c>
      <c r="X198" s="75" t="s">
        <v>107</v>
      </c>
      <c r="Y198" s="75" t="s">
        <v>78</v>
      </c>
      <c r="Z198" s="76" t="s">
        <v>9</v>
      </c>
      <c r="AA198" s="77">
        <v>7837.4</v>
      </c>
      <c r="AB198" s="77">
        <v>7837.4</v>
      </c>
      <c r="AC198" s="77">
        <v>7837.4</v>
      </c>
      <c r="AD198" s="16" t="b">
        <f t="shared" si="124"/>
        <v>1</v>
      </c>
      <c r="AE198" s="16" t="b">
        <f t="shared" si="124"/>
        <v>1</v>
      </c>
      <c r="AF198" s="16" t="b">
        <f t="shared" si="124"/>
        <v>1</v>
      </c>
      <c r="AG198" s="16" t="b">
        <f t="shared" si="90"/>
        <v>1</v>
      </c>
    </row>
    <row r="199" spans="1:33" s="16" customFormat="1" ht="78.75">
      <c r="A199" s="31" t="s">
        <v>26</v>
      </c>
      <c r="B199" s="23" t="s">
        <v>107</v>
      </c>
      <c r="C199" s="23" t="s">
        <v>78</v>
      </c>
      <c r="D199" s="23" t="s">
        <v>27</v>
      </c>
      <c r="E199" s="49">
        <v>7484.9</v>
      </c>
      <c r="F199" s="49">
        <v>7461</v>
      </c>
      <c r="G199" s="49">
        <v>7457.4</v>
      </c>
      <c r="H199" s="83">
        <v>7484.9</v>
      </c>
      <c r="I199" s="83">
        <v>7461</v>
      </c>
      <c r="J199" s="83">
        <v>7457.4</v>
      </c>
      <c r="K199" s="49">
        <f t="shared" si="98"/>
        <v>0</v>
      </c>
      <c r="L199" s="49">
        <f t="shared" si="98"/>
        <v>0</v>
      </c>
      <c r="M199" s="49">
        <f t="shared" si="98"/>
        <v>0</v>
      </c>
      <c r="N199" s="16" t="s">
        <v>344</v>
      </c>
      <c r="O199" s="32">
        <v>7484.8808499999996</v>
      </c>
      <c r="P199" s="32">
        <v>7461.0147100000004</v>
      </c>
      <c r="Q199" s="32">
        <v>7457.3900400000002</v>
      </c>
      <c r="R199" s="29">
        <f t="shared" si="91"/>
        <v>-1.9150000000081491E-2</v>
      </c>
      <c r="S199" s="29">
        <f t="shared" si="91"/>
        <v>1.4710000000377477E-2</v>
      </c>
      <c r="T199" s="29">
        <f t="shared" si="91"/>
        <v>-9.9599999994097743E-3</v>
      </c>
      <c r="W199" s="81" t="s">
        <v>26</v>
      </c>
      <c r="X199" s="75" t="s">
        <v>107</v>
      </c>
      <c r="Y199" s="75" t="s">
        <v>78</v>
      </c>
      <c r="Z199" s="76" t="s">
        <v>27</v>
      </c>
      <c r="AA199" s="77">
        <v>7484.8808499999996</v>
      </c>
      <c r="AB199" s="77">
        <v>7461.0147100000004</v>
      </c>
      <c r="AC199" s="77">
        <v>7457.3900400000002</v>
      </c>
      <c r="AD199" s="16" t="b">
        <f t="shared" si="124"/>
        <v>1</v>
      </c>
      <c r="AE199" s="16" t="b">
        <f t="shared" si="124"/>
        <v>1</v>
      </c>
      <c r="AF199" s="16" t="b">
        <f t="shared" si="124"/>
        <v>1</v>
      </c>
      <c r="AG199" s="16" t="b">
        <f t="shared" si="90"/>
        <v>1</v>
      </c>
    </row>
    <row r="200" spans="1:33" s="16" customFormat="1" ht="31.5">
      <c r="A200" s="31" t="s">
        <v>28</v>
      </c>
      <c r="B200" s="23" t="s">
        <v>107</v>
      </c>
      <c r="C200" s="23" t="s">
        <v>78</v>
      </c>
      <c r="D200" s="23" t="s">
        <v>29</v>
      </c>
      <c r="E200" s="49">
        <v>352.5</v>
      </c>
      <c r="F200" s="49">
        <v>376.4</v>
      </c>
      <c r="G200" s="49">
        <v>380</v>
      </c>
      <c r="H200" s="83">
        <v>352.5</v>
      </c>
      <c r="I200" s="83">
        <v>376.4</v>
      </c>
      <c r="J200" s="83">
        <v>380</v>
      </c>
      <c r="K200" s="49">
        <f t="shared" si="98"/>
        <v>0</v>
      </c>
      <c r="L200" s="49">
        <f t="shared" si="98"/>
        <v>0</v>
      </c>
      <c r="M200" s="49">
        <f t="shared" si="98"/>
        <v>0</v>
      </c>
      <c r="N200" s="16" t="s">
        <v>344</v>
      </c>
      <c r="O200" s="32">
        <v>352.51915000000002</v>
      </c>
      <c r="P200" s="32">
        <v>376.38529</v>
      </c>
      <c r="Q200" s="32">
        <v>380.00995999999998</v>
      </c>
      <c r="R200" s="29">
        <f t="shared" si="91"/>
        <v>1.9150000000024647E-2</v>
      </c>
      <c r="S200" s="29">
        <f t="shared" si="91"/>
        <v>-1.4709999999979573E-2</v>
      </c>
      <c r="T200" s="29">
        <f t="shared" si="91"/>
        <v>9.9599999999782085E-3</v>
      </c>
      <c r="W200" s="82" t="s">
        <v>28</v>
      </c>
      <c r="X200" s="78" t="s">
        <v>107</v>
      </c>
      <c r="Y200" s="78" t="s">
        <v>78</v>
      </c>
      <c r="Z200" s="72" t="s">
        <v>29</v>
      </c>
      <c r="AA200" s="79">
        <v>352.51915000000002</v>
      </c>
      <c r="AB200" s="79">
        <v>376.38529</v>
      </c>
      <c r="AC200" s="79">
        <v>380.00995999999998</v>
      </c>
      <c r="AD200" s="16" t="b">
        <f t="shared" si="124"/>
        <v>1</v>
      </c>
      <c r="AE200" s="16" t="b">
        <f t="shared" si="124"/>
        <v>1</v>
      </c>
      <c r="AF200" s="16" t="b">
        <f t="shared" si="124"/>
        <v>1</v>
      </c>
      <c r="AG200" s="16" t="b">
        <f t="shared" si="90"/>
        <v>1</v>
      </c>
    </row>
    <row r="201" spans="1:33" s="16" customFormat="1" ht="31.5">
      <c r="A201" s="22" t="s">
        <v>454</v>
      </c>
      <c r="B201" s="23" t="s">
        <v>107</v>
      </c>
      <c r="C201" s="23" t="s">
        <v>15</v>
      </c>
      <c r="D201" s="24" t="s">
        <v>9</v>
      </c>
      <c r="E201" s="49">
        <f>E202+E219+E229</f>
        <v>16125</v>
      </c>
      <c r="F201" s="49">
        <f t="shared" ref="F201:J201" si="127">F202+F219+F229</f>
        <v>18456.2</v>
      </c>
      <c r="G201" s="49">
        <f t="shared" si="127"/>
        <v>18209.599999999999</v>
      </c>
      <c r="H201" s="25">
        <f t="shared" si="127"/>
        <v>16381.300000000001</v>
      </c>
      <c r="I201" s="25">
        <f t="shared" si="127"/>
        <v>18501.3</v>
      </c>
      <c r="J201" s="25">
        <f t="shared" si="127"/>
        <v>18254.699999999997</v>
      </c>
      <c r="K201" s="49">
        <f t="shared" si="98"/>
        <v>256.30000000000109</v>
      </c>
      <c r="L201" s="49">
        <f t="shared" si="98"/>
        <v>45.099999999998545</v>
      </c>
      <c r="M201" s="49">
        <f t="shared" si="98"/>
        <v>45.099999999998545</v>
      </c>
      <c r="O201" s="32">
        <v>16381.317499999999</v>
      </c>
      <c r="P201" s="32">
        <v>18501.365320000001</v>
      </c>
      <c r="Q201" s="32">
        <v>18254.704030000001</v>
      </c>
      <c r="R201" s="29">
        <f t="shared" si="91"/>
        <v>1.7499999998108251E-2</v>
      </c>
      <c r="S201" s="29">
        <f t="shared" si="91"/>
        <v>6.5320000001520384E-2</v>
      </c>
      <c r="T201" s="29">
        <f t="shared" si="91"/>
        <v>4.0300000036950223E-3</v>
      </c>
      <c r="W201" s="82" t="s">
        <v>454</v>
      </c>
      <c r="X201" s="78" t="s">
        <v>107</v>
      </c>
      <c r="Y201" s="78" t="s">
        <v>15</v>
      </c>
      <c r="Z201" s="78" t="s">
        <v>9</v>
      </c>
      <c r="AA201" s="79">
        <v>16381.317499999999</v>
      </c>
      <c r="AB201" s="79">
        <v>18501.365320000001</v>
      </c>
      <c r="AC201" s="79">
        <v>18254.704030000001</v>
      </c>
      <c r="AD201" s="16" t="b">
        <f t="shared" si="124"/>
        <v>1</v>
      </c>
      <c r="AE201" s="16" t="b">
        <f t="shared" si="124"/>
        <v>1</v>
      </c>
      <c r="AF201" s="16" t="b">
        <f t="shared" si="124"/>
        <v>1</v>
      </c>
      <c r="AG201" s="16" t="b">
        <f t="shared" si="90"/>
        <v>1</v>
      </c>
    </row>
    <row r="202" spans="1:33" s="16" customFormat="1" ht="31.5">
      <c r="A202" s="22" t="s">
        <v>79</v>
      </c>
      <c r="B202" s="23" t="s">
        <v>107</v>
      </c>
      <c r="C202" s="23" t="s">
        <v>80</v>
      </c>
      <c r="D202" s="24" t="s">
        <v>9</v>
      </c>
      <c r="E202" s="49">
        <f>E203+E206+E209+E212+E216</f>
        <v>11405.8</v>
      </c>
      <c r="F202" s="49">
        <f t="shared" ref="F202:G202" si="128">F203+F206+F209+F212+F216</f>
        <v>13337.800000000001</v>
      </c>
      <c r="G202" s="49">
        <f t="shared" si="128"/>
        <v>13072.4</v>
      </c>
      <c r="H202" s="25">
        <f>H203+H206+H209+H212+H216</f>
        <v>11617</v>
      </c>
      <c r="I202" s="25">
        <f t="shared" ref="I202:J202" si="129">I203+I206+I209+I212+I216</f>
        <v>13337.800000000001</v>
      </c>
      <c r="J202" s="25">
        <f t="shared" si="129"/>
        <v>13072.4</v>
      </c>
      <c r="K202" s="49">
        <f t="shared" si="98"/>
        <v>211.20000000000073</v>
      </c>
      <c r="L202" s="49">
        <f t="shared" si="98"/>
        <v>0</v>
      </c>
      <c r="M202" s="49">
        <f t="shared" si="98"/>
        <v>0</v>
      </c>
      <c r="O202" s="32">
        <v>11617.031199999999</v>
      </c>
      <c r="P202" s="32">
        <v>13337.83027</v>
      </c>
      <c r="Q202" s="32">
        <v>13072.411469999999</v>
      </c>
      <c r="R202" s="29">
        <f t="shared" si="91"/>
        <v>3.1199999999444117E-2</v>
      </c>
      <c r="S202" s="29">
        <f t="shared" si="91"/>
        <v>3.0269999999291031E-2</v>
      </c>
      <c r="T202" s="29">
        <f t="shared" si="91"/>
        <v>1.1469999999462743E-2</v>
      </c>
      <c r="W202" s="82" t="s">
        <v>79</v>
      </c>
      <c r="X202" s="78" t="s">
        <v>107</v>
      </c>
      <c r="Y202" s="78" t="s">
        <v>80</v>
      </c>
      <c r="Z202" s="78" t="s">
        <v>9</v>
      </c>
      <c r="AA202" s="79">
        <v>11617.031199999999</v>
      </c>
      <c r="AB202" s="79">
        <v>13337.83027</v>
      </c>
      <c r="AC202" s="79">
        <v>13072.411469999999</v>
      </c>
      <c r="AD202" s="16" t="b">
        <f t="shared" si="124"/>
        <v>1</v>
      </c>
      <c r="AE202" s="16" t="b">
        <f t="shared" si="124"/>
        <v>1</v>
      </c>
      <c r="AF202" s="16" t="b">
        <f t="shared" si="124"/>
        <v>1</v>
      </c>
      <c r="AG202" s="16" t="b">
        <f t="shared" si="90"/>
        <v>1</v>
      </c>
    </row>
    <row r="203" spans="1:33" s="16" customFormat="1" ht="63">
      <c r="A203" s="22" t="s">
        <v>156</v>
      </c>
      <c r="B203" s="23" t="s">
        <v>107</v>
      </c>
      <c r="C203" s="23" t="s">
        <v>458</v>
      </c>
      <c r="D203" s="24" t="s">
        <v>9</v>
      </c>
      <c r="E203" s="49">
        <f>E204</f>
        <v>1000</v>
      </c>
      <c r="F203" s="49">
        <f t="shared" ref="F203:J204" si="130">F204</f>
        <v>1000</v>
      </c>
      <c r="G203" s="49">
        <f t="shared" si="130"/>
        <v>1000</v>
      </c>
      <c r="H203" s="25">
        <f>H204</f>
        <v>1211.2</v>
      </c>
      <c r="I203" s="25">
        <f t="shared" si="130"/>
        <v>1000</v>
      </c>
      <c r="J203" s="25">
        <f t="shared" si="130"/>
        <v>1000</v>
      </c>
      <c r="K203" s="49">
        <f t="shared" si="98"/>
        <v>211.20000000000005</v>
      </c>
      <c r="L203" s="49">
        <f t="shared" si="98"/>
        <v>0</v>
      </c>
      <c r="M203" s="49">
        <f t="shared" si="98"/>
        <v>0</v>
      </c>
      <c r="O203" s="32">
        <v>1211.19</v>
      </c>
      <c r="P203" s="32">
        <v>1000</v>
      </c>
      <c r="Q203" s="32">
        <v>1000</v>
      </c>
      <c r="R203" s="29">
        <f t="shared" si="91"/>
        <v>-9.9999999999909051E-3</v>
      </c>
      <c r="S203" s="29">
        <f t="shared" si="91"/>
        <v>0</v>
      </c>
      <c r="T203" s="29">
        <f t="shared" si="91"/>
        <v>0</v>
      </c>
      <c r="W203" s="81" t="s">
        <v>156</v>
      </c>
      <c r="X203" s="75" t="s">
        <v>107</v>
      </c>
      <c r="Y203" s="75" t="s">
        <v>458</v>
      </c>
      <c r="Z203" s="76" t="s">
        <v>9</v>
      </c>
      <c r="AA203" s="77">
        <v>1211.19</v>
      </c>
      <c r="AB203" s="77">
        <v>1000</v>
      </c>
      <c r="AC203" s="77">
        <v>1000</v>
      </c>
      <c r="AD203" s="16" t="b">
        <f t="shared" si="124"/>
        <v>1</v>
      </c>
      <c r="AE203" s="16" t="b">
        <f t="shared" si="124"/>
        <v>1</v>
      </c>
      <c r="AF203" s="16" t="b">
        <f t="shared" si="124"/>
        <v>1</v>
      </c>
      <c r="AG203" s="16" t="b">
        <f t="shared" si="90"/>
        <v>1</v>
      </c>
    </row>
    <row r="204" spans="1:33" s="16" customFormat="1" ht="47.25">
      <c r="A204" s="31" t="s">
        <v>158</v>
      </c>
      <c r="B204" s="23" t="s">
        <v>107</v>
      </c>
      <c r="C204" s="23" t="s">
        <v>379</v>
      </c>
      <c r="D204" s="24" t="s">
        <v>9</v>
      </c>
      <c r="E204" s="49">
        <f>E205</f>
        <v>1000</v>
      </c>
      <c r="F204" s="49">
        <f t="shared" si="130"/>
        <v>1000</v>
      </c>
      <c r="G204" s="49">
        <f t="shared" si="130"/>
        <v>1000</v>
      </c>
      <c r="H204" s="25">
        <f>H205</f>
        <v>1211.2</v>
      </c>
      <c r="I204" s="25">
        <f t="shared" si="130"/>
        <v>1000</v>
      </c>
      <c r="J204" s="25">
        <f t="shared" si="130"/>
        <v>1000</v>
      </c>
      <c r="K204" s="49">
        <f t="shared" si="98"/>
        <v>211.20000000000005</v>
      </c>
      <c r="L204" s="49">
        <f t="shared" si="98"/>
        <v>0</v>
      </c>
      <c r="M204" s="49">
        <f t="shared" si="98"/>
        <v>0</v>
      </c>
      <c r="O204" s="32">
        <v>1211.19</v>
      </c>
      <c r="P204" s="32">
        <v>1000</v>
      </c>
      <c r="Q204" s="32">
        <v>1000</v>
      </c>
      <c r="R204" s="29">
        <f t="shared" si="91"/>
        <v>-9.9999999999909051E-3</v>
      </c>
      <c r="S204" s="29">
        <f t="shared" si="91"/>
        <v>0</v>
      </c>
      <c r="T204" s="29">
        <f t="shared" si="91"/>
        <v>0</v>
      </c>
      <c r="W204" s="81" t="s">
        <v>158</v>
      </c>
      <c r="X204" s="75" t="s">
        <v>107</v>
      </c>
      <c r="Y204" s="75" t="s">
        <v>379</v>
      </c>
      <c r="Z204" s="76" t="s">
        <v>9</v>
      </c>
      <c r="AA204" s="77">
        <v>1211.19</v>
      </c>
      <c r="AB204" s="77">
        <v>1000</v>
      </c>
      <c r="AC204" s="77">
        <v>1000</v>
      </c>
      <c r="AD204" s="16" t="b">
        <f t="shared" si="124"/>
        <v>1</v>
      </c>
      <c r="AE204" s="16" t="b">
        <f t="shared" si="124"/>
        <v>1</v>
      </c>
      <c r="AF204" s="16" t="b">
        <f t="shared" si="124"/>
        <v>1</v>
      </c>
      <c r="AG204" s="16" t="b">
        <f t="shared" si="90"/>
        <v>1</v>
      </c>
    </row>
    <row r="205" spans="1:33" s="16" customFormat="1" ht="31.5">
      <c r="A205" s="31" t="s">
        <v>28</v>
      </c>
      <c r="B205" s="23" t="s">
        <v>107</v>
      </c>
      <c r="C205" s="23" t="s">
        <v>379</v>
      </c>
      <c r="D205" s="23" t="s">
        <v>29</v>
      </c>
      <c r="E205" s="49">
        <v>1000</v>
      </c>
      <c r="F205" s="49">
        <v>1000</v>
      </c>
      <c r="G205" s="49">
        <v>1000</v>
      </c>
      <c r="H205" s="25">
        <f>1000+211.2</f>
        <v>1211.2</v>
      </c>
      <c r="I205" s="25">
        <v>1000</v>
      </c>
      <c r="J205" s="25">
        <v>1000</v>
      </c>
      <c r="K205" s="49">
        <f t="shared" si="98"/>
        <v>211.20000000000005</v>
      </c>
      <c r="L205" s="49">
        <f t="shared" si="98"/>
        <v>0</v>
      </c>
      <c r="M205" s="49">
        <f t="shared" si="98"/>
        <v>0</v>
      </c>
      <c r="O205" s="32">
        <v>1211.19</v>
      </c>
      <c r="P205" s="32">
        <v>1000</v>
      </c>
      <c r="Q205" s="32">
        <v>1000</v>
      </c>
      <c r="R205" s="29">
        <f t="shared" ref="R205:T268" si="131">O205-H205</f>
        <v>-9.9999999999909051E-3</v>
      </c>
      <c r="S205" s="29">
        <f t="shared" si="131"/>
        <v>0</v>
      </c>
      <c r="T205" s="29">
        <f t="shared" si="131"/>
        <v>0</v>
      </c>
      <c r="W205" s="81" t="s">
        <v>28</v>
      </c>
      <c r="X205" s="75" t="s">
        <v>107</v>
      </c>
      <c r="Y205" s="75" t="s">
        <v>379</v>
      </c>
      <c r="Z205" s="76" t="s">
        <v>29</v>
      </c>
      <c r="AA205" s="77">
        <v>1211.19</v>
      </c>
      <c r="AB205" s="77">
        <v>1000</v>
      </c>
      <c r="AC205" s="77">
        <v>1000</v>
      </c>
      <c r="AD205" s="16" t="b">
        <f t="shared" si="124"/>
        <v>1</v>
      </c>
      <c r="AE205" s="16" t="b">
        <f t="shared" si="124"/>
        <v>1</v>
      </c>
      <c r="AF205" s="16" t="b">
        <f t="shared" si="124"/>
        <v>1</v>
      </c>
      <c r="AG205" s="16" t="b">
        <f t="shared" si="90"/>
        <v>1</v>
      </c>
    </row>
    <row r="206" spans="1:33" s="16" customFormat="1" ht="63">
      <c r="A206" s="22" t="s">
        <v>159</v>
      </c>
      <c r="B206" s="23" t="s">
        <v>107</v>
      </c>
      <c r="C206" s="23" t="s">
        <v>459</v>
      </c>
      <c r="D206" s="24" t="s">
        <v>9</v>
      </c>
      <c r="E206" s="49">
        <f>E207</f>
        <v>7974.8</v>
      </c>
      <c r="F206" s="49">
        <f t="shared" ref="F206:J207" si="132">F207</f>
        <v>7764.6</v>
      </c>
      <c r="G206" s="49">
        <f t="shared" si="132"/>
        <v>7554.4</v>
      </c>
      <c r="H206" s="25">
        <f>H207</f>
        <v>7974.8</v>
      </c>
      <c r="I206" s="25">
        <f t="shared" si="132"/>
        <v>7764.6</v>
      </c>
      <c r="J206" s="25">
        <f t="shared" si="132"/>
        <v>7554.4</v>
      </c>
      <c r="K206" s="49">
        <f t="shared" si="98"/>
        <v>0</v>
      </c>
      <c r="L206" s="49">
        <f t="shared" si="98"/>
        <v>0</v>
      </c>
      <c r="M206" s="49">
        <f t="shared" si="98"/>
        <v>0</v>
      </c>
      <c r="O206" s="32">
        <v>7974.8411999999998</v>
      </c>
      <c r="P206" s="32">
        <v>7764.6012000000001</v>
      </c>
      <c r="Q206" s="32">
        <v>7554.3612000000003</v>
      </c>
      <c r="R206" s="29">
        <f t="shared" si="131"/>
        <v>4.1199999999662396E-2</v>
      </c>
      <c r="S206" s="29">
        <f t="shared" si="131"/>
        <v>1.1999999996987754E-3</v>
      </c>
      <c r="T206" s="29">
        <f t="shared" si="131"/>
        <v>-3.879999999935535E-2</v>
      </c>
      <c r="W206" s="82" t="s">
        <v>159</v>
      </c>
      <c r="X206" s="78" t="s">
        <v>107</v>
      </c>
      <c r="Y206" s="78" t="s">
        <v>459</v>
      </c>
      <c r="Z206" s="72" t="s">
        <v>9</v>
      </c>
      <c r="AA206" s="79">
        <v>7974.8411999999998</v>
      </c>
      <c r="AB206" s="79">
        <v>7764.6012000000001</v>
      </c>
      <c r="AC206" s="79">
        <v>7554.3612000000003</v>
      </c>
      <c r="AD206" s="16" t="b">
        <f t="shared" si="124"/>
        <v>1</v>
      </c>
      <c r="AE206" s="16" t="b">
        <f t="shared" si="124"/>
        <v>1</v>
      </c>
      <c r="AF206" s="16" t="b">
        <f t="shared" si="124"/>
        <v>1</v>
      </c>
      <c r="AG206" s="16" t="b">
        <f t="shared" si="124"/>
        <v>1</v>
      </c>
    </row>
    <row r="207" spans="1:33" s="16" customFormat="1" ht="47.25">
      <c r="A207" s="31" t="s">
        <v>160</v>
      </c>
      <c r="B207" s="23" t="s">
        <v>107</v>
      </c>
      <c r="C207" s="23" t="s">
        <v>380</v>
      </c>
      <c r="D207" s="24" t="s">
        <v>9</v>
      </c>
      <c r="E207" s="49">
        <f>E208</f>
        <v>7974.8</v>
      </c>
      <c r="F207" s="49">
        <f t="shared" si="132"/>
        <v>7764.6</v>
      </c>
      <c r="G207" s="49">
        <f t="shared" si="132"/>
        <v>7554.4</v>
      </c>
      <c r="H207" s="25">
        <f>H208</f>
        <v>7974.8</v>
      </c>
      <c r="I207" s="25">
        <f t="shared" si="132"/>
        <v>7764.6</v>
      </c>
      <c r="J207" s="25">
        <f t="shared" si="132"/>
        <v>7554.4</v>
      </c>
      <c r="K207" s="49">
        <f t="shared" si="98"/>
        <v>0</v>
      </c>
      <c r="L207" s="49">
        <f t="shared" si="98"/>
        <v>0</v>
      </c>
      <c r="M207" s="49">
        <f t="shared" si="98"/>
        <v>0</v>
      </c>
      <c r="O207" s="32">
        <v>7974.8411999999998</v>
      </c>
      <c r="P207" s="32">
        <v>7764.6012000000001</v>
      </c>
      <c r="Q207" s="32">
        <v>7554.3612000000003</v>
      </c>
      <c r="R207" s="29">
        <f t="shared" si="131"/>
        <v>4.1199999999662396E-2</v>
      </c>
      <c r="S207" s="29">
        <f t="shared" si="131"/>
        <v>1.1999999996987754E-3</v>
      </c>
      <c r="T207" s="29">
        <f t="shared" si="131"/>
        <v>-3.879999999935535E-2</v>
      </c>
      <c r="W207" s="82" t="s">
        <v>160</v>
      </c>
      <c r="X207" s="78" t="s">
        <v>107</v>
      </c>
      <c r="Y207" s="78" t="s">
        <v>380</v>
      </c>
      <c r="Z207" s="78" t="s">
        <v>9</v>
      </c>
      <c r="AA207" s="79">
        <v>7974.8411999999998</v>
      </c>
      <c r="AB207" s="79">
        <v>7764.6012000000001</v>
      </c>
      <c r="AC207" s="79">
        <v>7554.3612000000003</v>
      </c>
      <c r="AD207" s="16" t="b">
        <f t="shared" si="124"/>
        <v>1</v>
      </c>
      <c r="AE207" s="16" t="b">
        <f t="shared" si="124"/>
        <v>1</v>
      </c>
      <c r="AF207" s="16" t="b">
        <f t="shared" si="124"/>
        <v>1</v>
      </c>
      <c r="AG207" s="16" t="b">
        <f t="shared" si="124"/>
        <v>1</v>
      </c>
    </row>
    <row r="208" spans="1:33" s="16" customFormat="1" ht="31.5">
      <c r="A208" s="31" t="s">
        <v>28</v>
      </c>
      <c r="B208" s="23" t="s">
        <v>107</v>
      </c>
      <c r="C208" s="23" t="s">
        <v>380</v>
      </c>
      <c r="D208" s="23" t="s">
        <v>29</v>
      </c>
      <c r="E208" s="49">
        <v>7974.8</v>
      </c>
      <c r="F208" s="49">
        <v>7764.6</v>
      </c>
      <c r="G208" s="49">
        <v>7554.4</v>
      </c>
      <c r="H208" s="25">
        <v>7974.8</v>
      </c>
      <c r="I208" s="25">
        <v>7764.6</v>
      </c>
      <c r="J208" s="25">
        <v>7554.4</v>
      </c>
      <c r="K208" s="49">
        <f t="shared" si="98"/>
        <v>0</v>
      </c>
      <c r="L208" s="49">
        <f t="shared" si="98"/>
        <v>0</v>
      </c>
      <c r="M208" s="49">
        <f t="shared" si="98"/>
        <v>0</v>
      </c>
      <c r="O208" s="32">
        <v>7974.8411999999998</v>
      </c>
      <c r="P208" s="32">
        <v>7764.6012000000001</v>
      </c>
      <c r="Q208" s="32">
        <v>7554.3612000000003</v>
      </c>
      <c r="R208" s="29">
        <f t="shared" si="131"/>
        <v>4.1199999999662396E-2</v>
      </c>
      <c r="S208" s="29">
        <f t="shared" si="131"/>
        <v>1.1999999996987754E-3</v>
      </c>
      <c r="T208" s="29">
        <f t="shared" si="131"/>
        <v>-3.879999999935535E-2</v>
      </c>
      <c r="W208" s="81" t="s">
        <v>28</v>
      </c>
      <c r="X208" s="75" t="s">
        <v>107</v>
      </c>
      <c r="Y208" s="75" t="s">
        <v>380</v>
      </c>
      <c r="Z208" s="76" t="s">
        <v>29</v>
      </c>
      <c r="AA208" s="77">
        <v>7974.8411999999998</v>
      </c>
      <c r="AB208" s="77">
        <v>7764.6012000000001</v>
      </c>
      <c r="AC208" s="77">
        <v>7554.3612000000003</v>
      </c>
      <c r="AD208" s="16" t="b">
        <f t="shared" si="124"/>
        <v>1</v>
      </c>
      <c r="AE208" s="16" t="b">
        <f t="shared" si="124"/>
        <v>1</v>
      </c>
      <c r="AF208" s="16" t="b">
        <f t="shared" si="124"/>
        <v>1</v>
      </c>
      <c r="AG208" s="16" t="b">
        <f t="shared" si="124"/>
        <v>1</v>
      </c>
    </row>
    <row r="209" spans="1:33" s="16" customFormat="1" ht="31.5">
      <c r="A209" s="22" t="s">
        <v>81</v>
      </c>
      <c r="B209" s="23" t="s">
        <v>107</v>
      </c>
      <c r="C209" s="23" t="s">
        <v>455</v>
      </c>
      <c r="D209" s="24" t="s">
        <v>9</v>
      </c>
      <c r="E209" s="49">
        <f>E210</f>
        <v>1570</v>
      </c>
      <c r="F209" s="49">
        <f t="shared" ref="F209:J210" si="133">F210</f>
        <v>1675</v>
      </c>
      <c r="G209" s="49">
        <f t="shared" si="133"/>
        <v>1790.5</v>
      </c>
      <c r="H209" s="25">
        <f>H210</f>
        <v>1570</v>
      </c>
      <c r="I209" s="25">
        <f t="shared" si="133"/>
        <v>1675</v>
      </c>
      <c r="J209" s="25">
        <f t="shared" si="133"/>
        <v>1790.5</v>
      </c>
      <c r="K209" s="49">
        <f t="shared" si="98"/>
        <v>0</v>
      </c>
      <c r="L209" s="49">
        <f t="shared" si="98"/>
        <v>0</v>
      </c>
      <c r="M209" s="49">
        <f t="shared" si="98"/>
        <v>0</v>
      </c>
      <c r="O209" s="32">
        <v>1570</v>
      </c>
      <c r="P209" s="32">
        <v>1675</v>
      </c>
      <c r="Q209" s="32">
        <v>1790.5</v>
      </c>
      <c r="R209" s="29">
        <f t="shared" si="131"/>
        <v>0</v>
      </c>
      <c r="S209" s="29">
        <f t="shared" si="131"/>
        <v>0</v>
      </c>
      <c r="T209" s="29">
        <f t="shared" si="131"/>
        <v>0</v>
      </c>
      <c r="W209" s="82" t="s">
        <v>81</v>
      </c>
      <c r="X209" s="78" t="s">
        <v>107</v>
      </c>
      <c r="Y209" s="78" t="s">
        <v>455</v>
      </c>
      <c r="Z209" s="72" t="s">
        <v>9</v>
      </c>
      <c r="AA209" s="79">
        <v>1570</v>
      </c>
      <c r="AB209" s="79">
        <v>1675</v>
      </c>
      <c r="AC209" s="79">
        <v>1790.5</v>
      </c>
      <c r="AD209" s="16" t="b">
        <f t="shared" si="124"/>
        <v>1</v>
      </c>
      <c r="AE209" s="16" t="b">
        <f t="shared" si="124"/>
        <v>1</v>
      </c>
      <c r="AF209" s="16" t="b">
        <f t="shared" si="124"/>
        <v>1</v>
      </c>
      <c r="AG209" s="16" t="b">
        <f t="shared" si="124"/>
        <v>1</v>
      </c>
    </row>
    <row r="210" spans="1:33" s="16" customFormat="1" ht="31.5">
      <c r="A210" s="31" t="s">
        <v>82</v>
      </c>
      <c r="B210" s="23" t="s">
        <v>107</v>
      </c>
      <c r="C210" s="23" t="s">
        <v>360</v>
      </c>
      <c r="D210" s="24" t="s">
        <v>9</v>
      </c>
      <c r="E210" s="49">
        <f>E211</f>
        <v>1570</v>
      </c>
      <c r="F210" s="49">
        <f t="shared" si="133"/>
        <v>1675</v>
      </c>
      <c r="G210" s="49">
        <f t="shared" si="133"/>
        <v>1790.5</v>
      </c>
      <c r="H210" s="25">
        <f>H211</f>
        <v>1570</v>
      </c>
      <c r="I210" s="25">
        <f t="shared" si="133"/>
        <v>1675</v>
      </c>
      <c r="J210" s="25">
        <f t="shared" si="133"/>
        <v>1790.5</v>
      </c>
      <c r="K210" s="49">
        <f t="shared" si="98"/>
        <v>0</v>
      </c>
      <c r="L210" s="49">
        <f t="shared" si="98"/>
        <v>0</v>
      </c>
      <c r="M210" s="49">
        <f t="shared" si="98"/>
        <v>0</v>
      </c>
      <c r="O210" s="32">
        <v>1570</v>
      </c>
      <c r="P210" s="32">
        <v>1675</v>
      </c>
      <c r="Q210" s="32">
        <v>1790.5</v>
      </c>
      <c r="R210" s="29">
        <f t="shared" si="131"/>
        <v>0</v>
      </c>
      <c r="S210" s="29">
        <f t="shared" si="131"/>
        <v>0</v>
      </c>
      <c r="T210" s="29">
        <f t="shared" si="131"/>
        <v>0</v>
      </c>
      <c r="W210" s="82" t="s">
        <v>82</v>
      </c>
      <c r="X210" s="78" t="s">
        <v>107</v>
      </c>
      <c r="Y210" s="78" t="s">
        <v>360</v>
      </c>
      <c r="Z210" s="78" t="s">
        <v>9</v>
      </c>
      <c r="AA210" s="79">
        <v>1570</v>
      </c>
      <c r="AB210" s="79">
        <v>1675</v>
      </c>
      <c r="AC210" s="79">
        <v>1790.5</v>
      </c>
      <c r="AD210" s="16" t="b">
        <f t="shared" si="124"/>
        <v>1</v>
      </c>
      <c r="AE210" s="16" t="b">
        <f t="shared" si="124"/>
        <v>1</v>
      </c>
      <c r="AF210" s="16" t="b">
        <f t="shared" si="124"/>
        <v>1</v>
      </c>
      <c r="AG210" s="16" t="b">
        <f t="shared" si="124"/>
        <v>1</v>
      </c>
    </row>
    <row r="211" spans="1:33" s="16" customFormat="1" ht="31.5">
      <c r="A211" s="31" t="s">
        <v>28</v>
      </c>
      <c r="B211" s="23" t="s">
        <v>107</v>
      </c>
      <c r="C211" s="23" t="s">
        <v>360</v>
      </c>
      <c r="D211" s="23" t="s">
        <v>29</v>
      </c>
      <c r="E211" s="49">
        <v>1570</v>
      </c>
      <c r="F211" s="49">
        <v>1675</v>
      </c>
      <c r="G211" s="49">
        <v>1790.5</v>
      </c>
      <c r="H211" s="25">
        <v>1570</v>
      </c>
      <c r="I211" s="25">
        <v>1675</v>
      </c>
      <c r="J211" s="25">
        <v>1790.5</v>
      </c>
      <c r="K211" s="49">
        <f t="shared" si="98"/>
        <v>0</v>
      </c>
      <c r="L211" s="49">
        <f t="shared" si="98"/>
        <v>0</v>
      </c>
      <c r="M211" s="49">
        <f t="shared" si="98"/>
        <v>0</v>
      </c>
      <c r="O211" s="32">
        <v>1570</v>
      </c>
      <c r="P211" s="32">
        <v>1675</v>
      </c>
      <c r="Q211" s="32">
        <v>1790.5</v>
      </c>
      <c r="R211" s="29">
        <f t="shared" si="131"/>
        <v>0</v>
      </c>
      <c r="S211" s="29">
        <f t="shared" si="131"/>
        <v>0</v>
      </c>
      <c r="T211" s="29">
        <f t="shared" si="131"/>
        <v>0</v>
      </c>
      <c r="W211" s="81" t="s">
        <v>28</v>
      </c>
      <c r="X211" s="75" t="s">
        <v>107</v>
      </c>
      <c r="Y211" s="75" t="s">
        <v>360</v>
      </c>
      <c r="Z211" s="76" t="s">
        <v>29</v>
      </c>
      <c r="AA211" s="77">
        <v>1570</v>
      </c>
      <c r="AB211" s="77">
        <v>1675</v>
      </c>
      <c r="AC211" s="77">
        <v>1790.5</v>
      </c>
      <c r="AD211" s="16" t="b">
        <f t="shared" si="124"/>
        <v>1</v>
      </c>
      <c r="AE211" s="16" t="b">
        <f t="shared" si="124"/>
        <v>1</v>
      </c>
      <c r="AF211" s="16" t="b">
        <f t="shared" si="124"/>
        <v>1</v>
      </c>
      <c r="AG211" s="16" t="b">
        <f t="shared" si="124"/>
        <v>1</v>
      </c>
    </row>
    <row r="212" spans="1:33" s="16" customFormat="1" ht="47.25">
      <c r="A212" s="22" t="s">
        <v>460</v>
      </c>
      <c r="B212" s="23" t="s">
        <v>107</v>
      </c>
      <c r="C212" s="23" t="s">
        <v>461</v>
      </c>
      <c r="D212" s="24" t="s">
        <v>9</v>
      </c>
      <c r="E212" s="49">
        <f>E213</f>
        <v>615</v>
      </c>
      <c r="F212" s="49">
        <f t="shared" ref="F212:J212" si="134">F213</f>
        <v>1015</v>
      </c>
      <c r="G212" s="49">
        <f t="shared" si="134"/>
        <v>1015</v>
      </c>
      <c r="H212" s="25">
        <f>H213</f>
        <v>615</v>
      </c>
      <c r="I212" s="25">
        <f t="shared" si="134"/>
        <v>1015</v>
      </c>
      <c r="J212" s="25">
        <f t="shared" si="134"/>
        <v>1015</v>
      </c>
      <c r="K212" s="49">
        <f t="shared" si="98"/>
        <v>0</v>
      </c>
      <c r="L212" s="49">
        <f t="shared" si="98"/>
        <v>0</v>
      </c>
      <c r="M212" s="49">
        <f t="shared" si="98"/>
        <v>0</v>
      </c>
      <c r="O212" s="32">
        <v>615</v>
      </c>
      <c r="P212" s="32">
        <v>1015</v>
      </c>
      <c r="Q212" s="32">
        <v>1015</v>
      </c>
      <c r="R212" s="29">
        <f t="shared" si="131"/>
        <v>0</v>
      </c>
      <c r="S212" s="29">
        <f t="shared" si="131"/>
        <v>0</v>
      </c>
      <c r="T212" s="29">
        <f t="shared" si="131"/>
        <v>0</v>
      </c>
      <c r="W212" s="82" t="s">
        <v>460</v>
      </c>
      <c r="X212" s="78" t="s">
        <v>107</v>
      </c>
      <c r="Y212" s="78" t="s">
        <v>461</v>
      </c>
      <c r="Z212" s="72" t="s">
        <v>9</v>
      </c>
      <c r="AA212" s="79">
        <v>615</v>
      </c>
      <c r="AB212" s="79">
        <v>1015</v>
      </c>
      <c r="AC212" s="79">
        <v>1015</v>
      </c>
      <c r="AD212" s="16" t="b">
        <f t="shared" si="124"/>
        <v>1</v>
      </c>
      <c r="AE212" s="16" t="b">
        <f t="shared" si="124"/>
        <v>1</v>
      </c>
      <c r="AF212" s="16" t="b">
        <f t="shared" si="124"/>
        <v>1</v>
      </c>
      <c r="AG212" s="16" t="b">
        <f t="shared" si="124"/>
        <v>1</v>
      </c>
    </row>
    <row r="213" spans="1:33" s="16" customFormat="1" ht="31.5">
      <c r="A213" s="31" t="s">
        <v>462</v>
      </c>
      <c r="B213" s="23" t="s">
        <v>107</v>
      </c>
      <c r="C213" s="23" t="s">
        <v>381</v>
      </c>
      <c r="D213" s="24" t="s">
        <v>9</v>
      </c>
      <c r="E213" s="49">
        <f>E214+E215</f>
        <v>615</v>
      </c>
      <c r="F213" s="49">
        <f t="shared" ref="F213:G213" si="135">F214+F215</f>
        <v>1015</v>
      </c>
      <c r="G213" s="49">
        <f t="shared" si="135"/>
        <v>1015</v>
      </c>
      <c r="H213" s="25">
        <f>H214+H215</f>
        <v>615</v>
      </c>
      <c r="I213" s="25">
        <f t="shared" ref="I213:J213" si="136">I214+I215</f>
        <v>1015</v>
      </c>
      <c r="J213" s="25">
        <f t="shared" si="136"/>
        <v>1015</v>
      </c>
      <c r="K213" s="49">
        <f t="shared" si="98"/>
        <v>0</v>
      </c>
      <c r="L213" s="49">
        <f t="shared" si="98"/>
        <v>0</v>
      </c>
      <c r="M213" s="49">
        <f t="shared" si="98"/>
        <v>0</v>
      </c>
      <c r="O213" s="32">
        <v>615</v>
      </c>
      <c r="P213" s="32">
        <v>1015</v>
      </c>
      <c r="Q213" s="32">
        <v>1015</v>
      </c>
      <c r="R213" s="29">
        <f t="shared" si="131"/>
        <v>0</v>
      </c>
      <c r="S213" s="29">
        <f t="shared" si="131"/>
        <v>0</v>
      </c>
      <c r="T213" s="29">
        <f t="shared" si="131"/>
        <v>0</v>
      </c>
      <c r="W213" s="82" t="s">
        <v>462</v>
      </c>
      <c r="X213" s="78" t="s">
        <v>107</v>
      </c>
      <c r="Y213" s="78" t="s">
        <v>381</v>
      </c>
      <c r="Z213" s="78" t="s">
        <v>9</v>
      </c>
      <c r="AA213" s="79">
        <v>615</v>
      </c>
      <c r="AB213" s="79">
        <v>1015</v>
      </c>
      <c r="AC213" s="79">
        <v>1015</v>
      </c>
      <c r="AD213" s="16" t="b">
        <f t="shared" si="124"/>
        <v>1</v>
      </c>
      <c r="AE213" s="16" t="b">
        <f t="shared" si="124"/>
        <v>1</v>
      </c>
      <c r="AF213" s="16" t="b">
        <f t="shared" si="124"/>
        <v>1</v>
      </c>
      <c r="AG213" s="16" t="b">
        <f t="shared" si="124"/>
        <v>1</v>
      </c>
    </row>
    <row r="214" spans="1:33" s="16" customFormat="1" ht="31.5">
      <c r="A214" s="31" t="s">
        <v>28</v>
      </c>
      <c r="B214" s="23" t="s">
        <v>107</v>
      </c>
      <c r="C214" s="23" t="s">
        <v>381</v>
      </c>
      <c r="D214" s="23" t="s">
        <v>29</v>
      </c>
      <c r="E214" s="49">
        <v>600</v>
      </c>
      <c r="F214" s="49">
        <v>1000</v>
      </c>
      <c r="G214" s="49">
        <v>1000</v>
      </c>
      <c r="H214" s="25">
        <v>600</v>
      </c>
      <c r="I214" s="25">
        <v>1000</v>
      </c>
      <c r="J214" s="25">
        <v>1000</v>
      </c>
      <c r="K214" s="49">
        <f t="shared" si="98"/>
        <v>0</v>
      </c>
      <c r="L214" s="49">
        <f t="shared" si="98"/>
        <v>0</v>
      </c>
      <c r="M214" s="49">
        <f t="shared" si="98"/>
        <v>0</v>
      </c>
      <c r="O214" s="32">
        <v>600</v>
      </c>
      <c r="P214" s="32">
        <v>1000</v>
      </c>
      <c r="Q214" s="32">
        <v>1000</v>
      </c>
      <c r="R214" s="29">
        <f t="shared" si="131"/>
        <v>0</v>
      </c>
      <c r="S214" s="29">
        <f t="shared" si="131"/>
        <v>0</v>
      </c>
      <c r="T214" s="29">
        <f t="shared" si="131"/>
        <v>0</v>
      </c>
      <c r="W214" s="81" t="s">
        <v>28</v>
      </c>
      <c r="X214" s="75" t="s">
        <v>107</v>
      </c>
      <c r="Y214" s="75" t="s">
        <v>381</v>
      </c>
      <c r="Z214" s="76" t="s">
        <v>29</v>
      </c>
      <c r="AA214" s="77">
        <v>600</v>
      </c>
      <c r="AB214" s="77">
        <v>1000</v>
      </c>
      <c r="AC214" s="77">
        <v>1000</v>
      </c>
      <c r="AD214" s="16" t="b">
        <f t="shared" si="124"/>
        <v>1</v>
      </c>
      <c r="AE214" s="16" t="b">
        <f t="shared" si="124"/>
        <v>1</v>
      </c>
      <c r="AF214" s="16" t="b">
        <f t="shared" si="124"/>
        <v>1</v>
      </c>
      <c r="AG214" s="16" t="b">
        <f t="shared" si="124"/>
        <v>1</v>
      </c>
    </row>
    <row r="215" spans="1:33" s="16" customFormat="1" ht="15.75">
      <c r="A215" s="31" t="s">
        <v>37</v>
      </c>
      <c r="B215" s="23" t="s">
        <v>107</v>
      </c>
      <c r="C215" s="23" t="s">
        <v>381</v>
      </c>
      <c r="D215" s="23" t="s">
        <v>38</v>
      </c>
      <c r="E215" s="49">
        <v>15</v>
      </c>
      <c r="F215" s="49">
        <v>15</v>
      </c>
      <c r="G215" s="49">
        <v>15</v>
      </c>
      <c r="H215" s="25">
        <v>15</v>
      </c>
      <c r="I215" s="25">
        <v>15</v>
      </c>
      <c r="J215" s="25">
        <v>15</v>
      </c>
      <c r="K215" s="49">
        <f t="shared" si="98"/>
        <v>0</v>
      </c>
      <c r="L215" s="49">
        <f t="shared" si="98"/>
        <v>0</v>
      </c>
      <c r="M215" s="49">
        <f t="shared" si="98"/>
        <v>0</v>
      </c>
      <c r="O215" s="32">
        <v>15</v>
      </c>
      <c r="P215" s="32">
        <v>15</v>
      </c>
      <c r="Q215" s="32">
        <v>15</v>
      </c>
      <c r="R215" s="29">
        <f t="shared" si="131"/>
        <v>0</v>
      </c>
      <c r="S215" s="29">
        <f t="shared" si="131"/>
        <v>0</v>
      </c>
      <c r="T215" s="29">
        <f t="shared" si="131"/>
        <v>0</v>
      </c>
      <c r="W215" s="82" t="s">
        <v>37</v>
      </c>
      <c r="X215" s="78" t="s">
        <v>107</v>
      </c>
      <c r="Y215" s="78" t="s">
        <v>381</v>
      </c>
      <c r="Z215" s="72" t="s">
        <v>38</v>
      </c>
      <c r="AA215" s="79">
        <v>15</v>
      </c>
      <c r="AB215" s="79">
        <v>15</v>
      </c>
      <c r="AC215" s="79">
        <v>15</v>
      </c>
      <c r="AD215" s="16" t="b">
        <f t="shared" si="124"/>
        <v>1</v>
      </c>
      <c r="AE215" s="16" t="b">
        <f t="shared" si="124"/>
        <v>1</v>
      </c>
      <c r="AF215" s="16" t="b">
        <f t="shared" si="124"/>
        <v>1</v>
      </c>
      <c r="AG215" s="16" t="b">
        <f t="shared" si="124"/>
        <v>1</v>
      </c>
    </row>
    <row r="216" spans="1:33" s="16" customFormat="1" ht="47.25">
      <c r="A216" s="22" t="s">
        <v>164</v>
      </c>
      <c r="B216" s="23" t="s">
        <v>107</v>
      </c>
      <c r="C216" s="23" t="s">
        <v>165</v>
      </c>
      <c r="D216" s="24" t="s">
        <v>9</v>
      </c>
      <c r="E216" s="49">
        <f>E217</f>
        <v>246</v>
      </c>
      <c r="F216" s="49">
        <f t="shared" ref="F216:J217" si="137">F217</f>
        <v>1883.2</v>
      </c>
      <c r="G216" s="49">
        <f t="shared" si="137"/>
        <v>1712.5</v>
      </c>
      <c r="H216" s="25">
        <f>H217</f>
        <v>246</v>
      </c>
      <c r="I216" s="25">
        <f t="shared" si="137"/>
        <v>1883.2</v>
      </c>
      <c r="J216" s="25">
        <f t="shared" si="137"/>
        <v>1712.5</v>
      </c>
      <c r="K216" s="49">
        <f t="shared" si="98"/>
        <v>0</v>
      </c>
      <c r="L216" s="49">
        <f t="shared" si="98"/>
        <v>0</v>
      </c>
      <c r="M216" s="49">
        <f t="shared" si="98"/>
        <v>0</v>
      </c>
      <c r="O216" s="32">
        <v>246</v>
      </c>
      <c r="P216" s="32">
        <v>1883.2290700000001</v>
      </c>
      <c r="Q216" s="32">
        <v>1712.55027</v>
      </c>
      <c r="R216" s="29">
        <f t="shared" si="131"/>
        <v>0</v>
      </c>
      <c r="S216" s="29">
        <f t="shared" si="131"/>
        <v>2.9070000000047003E-2</v>
      </c>
      <c r="T216" s="29">
        <f t="shared" si="131"/>
        <v>5.0269999999954962E-2</v>
      </c>
      <c r="W216" s="82" t="s">
        <v>164</v>
      </c>
      <c r="X216" s="78" t="s">
        <v>107</v>
      </c>
      <c r="Y216" s="78" t="s">
        <v>165</v>
      </c>
      <c r="Z216" s="78" t="s">
        <v>9</v>
      </c>
      <c r="AA216" s="79">
        <v>246</v>
      </c>
      <c r="AB216" s="79">
        <v>1883.2290700000001</v>
      </c>
      <c r="AC216" s="79">
        <v>1712.55027</v>
      </c>
      <c r="AD216" s="16" t="b">
        <f t="shared" si="124"/>
        <v>1</v>
      </c>
      <c r="AE216" s="16" t="b">
        <f t="shared" si="124"/>
        <v>1</v>
      </c>
      <c r="AF216" s="16" t="b">
        <f t="shared" si="124"/>
        <v>1</v>
      </c>
      <c r="AG216" s="16" t="b">
        <f t="shared" si="124"/>
        <v>1</v>
      </c>
    </row>
    <row r="217" spans="1:33" s="16" customFormat="1" ht="31.5">
      <c r="A217" s="31" t="s">
        <v>166</v>
      </c>
      <c r="B217" s="23" t="s">
        <v>107</v>
      </c>
      <c r="C217" s="23" t="s">
        <v>378</v>
      </c>
      <c r="D217" s="24" t="s">
        <v>9</v>
      </c>
      <c r="E217" s="49">
        <f>E218</f>
        <v>246</v>
      </c>
      <c r="F217" s="49">
        <f t="shared" si="137"/>
        <v>1883.2</v>
      </c>
      <c r="G217" s="49">
        <f t="shared" si="137"/>
        <v>1712.5</v>
      </c>
      <c r="H217" s="25">
        <f>H218</f>
        <v>246</v>
      </c>
      <c r="I217" s="25">
        <f t="shared" si="137"/>
        <v>1883.2</v>
      </c>
      <c r="J217" s="25">
        <f t="shared" si="137"/>
        <v>1712.5</v>
      </c>
      <c r="K217" s="49">
        <f t="shared" si="98"/>
        <v>0</v>
      </c>
      <c r="L217" s="49">
        <f t="shared" si="98"/>
        <v>0</v>
      </c>
      <c r="M217" s="49">
        <f t="shared" si="98"/>
        <v>0</v>
      </c>
      <c r="O217" s="32">
        <v>246</v>
      </c>
      <c r="P217" s="32">
        <v>1883.2290700000001</v>
      </c>
      <c r="Q217" s="32">
        <v>1712.55027</v>
      </c>
      <c r="R217" s="29">
        <f t="shared" si="131"/>
        <v>0</v>
      </c>
      <c r="S217" s="29">
        <f t="shared" si="131"/>
        <v>2.9070000000047003E-2</v>
      </c>
      <c r="T217" s="29">
        <f t="shared" si="131"/>
        <v>5.0269999999954962E-2</v>
      </c>
      <c r="W217" s="82" t="s">
        <v>166</v>
      </c>
      <c r="X217" s="78" t="s">
        <v>107</v>
      </c>
      <c r="Y217" s="78" t="s">
        <v>378</v>
      </c>
      <c r="Z217" s="78" t="s">
        <v>9</v>
      </c>
      <c r="AA217" s="79">
        <v>246</v>
      </c>
      <c r="AB217" s="79">
        <v>1883.2290700000001</v>
      </c>
      <c r="AC217" s="79">
        <v>1712.55027</v>
      </c>
      <c r="AD217" s="16" t="b">
        <f t="shared" si="124"/>
        <v>1</v>
      </c>
      <c r="AE217" s="16" t="b">
        <f t="shared" si="124"/>
        <v>1</v>
      </c>
      <c r="AF217" s="16" t="b">
        <f t="shared" si="124"/>
        <v>1</v>
      </c>
      <c r="AG217" s="16" t="b">
        <f t="shared" si="124"/>
        <v>1</v>
      </c>
    </row>
    <row r="218" spans="1:33" s="16" customFormat="1" ht="31.5">
      <c r="A218" s="31" t="s">
        <v>28</v>
      </c>
      <c r="B218" s="23" t="s">
        <v>107</v>
      </c>
      <c r="C218" s="23" t="s">
        <v>378</v>
      </c>
      <c r="D218" s="23" t="s">
        <v>29</v>
      </c>
      <c r="E218" s="49">
        <v>246</v>
      </c>
      <c r="F218" s="49">
        <v>1883.2</v>
      </c>
      <c r="G218" s="49">
        <v>1712.5</v>
      </c>
      <c r="H218" s="25">
        <v>246</v>
      </c>
      <c r="I218" s="25">
        <v>1883.2</v>
      </c>
      <c r="J218" s="25">
        <v>1712.5</v>
      </c>
      <c r="K218" s="49">
        <f t="shared" si="98"/>
        <v>0</v>
      </c>
      <c r="L218" s="49">
        <f t="shared" si="98"/>
        <v>0</v>
      </c>
      <c r="M218" s="49">
        <f t="shared" si="98"/>
        <v>0</v>
      </c>
      <c r="O218" s="32">
        <v>246</v>
      </c>
      <c r="P218" s="32">
        <v>1883.2290700000001</v>
      </c>
      <c r="Q218" s="32">
        <v>1712.55027</v>
      </c>
      <c r="R218" s="29">
        <f t="shared" si="131"/>
        <v>0</v>
      </c>
      <c r="S218" s="29">
        <f t="shared" si="131"/>
        <v>2.9070000000047003E-2</v>
      </c>
      <c r="T218" s="29">
        <f t="shared" si="131"/>
        <v>5.0269999999954962E-2</v>
      </c>
      <c r="W218" s="81" t="s">
        <v>28</v>
      </c>
      <c r="X218" s="75" t="s">
        <v>107</v>
      </c>
      <c r="Y218" s="75" t="s">
        <v>378</v>
      </c>
      <c r="Z218" s="76" t="s">
        <v>29</v>
      </c>
      <c r="AA218" s="77">
        <v>246</v>
      </c>
      <c r="AB218" s="77">
        <v>1883.2290700000001</v>
      </c>
      <c r="AC218" s="77">
        <v>1712.55027</v>
      </c>
      <c r="AD218" s="16" t="b">
        <f t="shared" si="124"/>
        <v>1</v>
      </c>
      <c r="AE218" s="16" t="b">
        <f t="shared" si="124"/>
        <v>1</v>
      </c>
      <c r="AF218" s="16" t="b">
        <f t="shared" si="124"/>
        <v>1</v>
      </c>
      <c r="AG218" s="16" t="b">
        <f t="shared" si="124"/>
        <v>1</v>
      </c>
    </row>
    <row r="219" spans="1:33" s="16" customFormat="1" ht="47.25">
      <c r="A219" s="22" t="s">
        <v>464</v>
      </c>
      <c r="B219" s="23" t="s">
        <v>107</v>
      </c>
      <c r="C219" s="23" t="s">
        <v>465</v>
      </c>
      <c r="D219" s="24" t="s">
        <v>9</v>
      </c>
      <c r="E219" s="49">
        <f>E220+E223+E226</f>
        <v>4719.2</v>
      </c>
      <c r="F219" s="49">
        <f>F220+F223+F226</f>
        <v>5118.3999999999996</v>
      </c>
      <c r="G219" s="49">
        <f t="shared" ref="G219" si="138">G220+G223+G226</f>
        <v>5137.2</v>
      </c>
      <c r="H219" s="25">
        <f>H220+H223+H226</f>
        <v>4719.2</v>
      </c>
      <c r="I219" s="25">
        <f>I220+I223+I226</f>
        <v>5118.3999999999996</v>
      </c>
      <c r="J219" s="25">
        <f t="shared" ref="J219" si="139">J220+J223+J226</f>
        <v>5137.2</v>
      </c>
      <c r="K219" s="49">
        <f t="shared" si="98"/>
        <v>0</v>
      </c>
      <c r="L219" s="49">
        <f t="shared" si="98"/>
        <v>0</v>
      </c>
      <c r="M219" s="49">
        <f t="shared" si="98"/>
        <v>0</v>
      </c>
      <c r="O219" s="32">
        <v>4719.1970099999999</v>
      </c>
      <c r="P219" s="32">
        <v>5118.4457599999996</v>
      </c>
      <c r="Q219" s="32">
        <v>5137.20327</v>
      </c>
      <c r="R219" s="29">
        <f t="shared" si="131"/>
        <v>-2.989999999954307E-3</v>
      </c>
      <c r="S219" s="29">
        <f t="shared" si="131"/>
        <v>4.5759999999972933E-2</v>
      </c>
      <c r="T219" s="29">
        <f t="shared" si="131"/>
        <v>3.2700000001568696E-3</v>
      </c>
      <c r="W219" s="82" t="s">
        <v>464</v>
      </c>
      <c r="X219" s="78" t="s">
        <v>107</v>
      </c>
      <c r="Y219" s="78" t="s">
        <v>465</v>
      </c>
      <c r="Z219" s="72" t="s">
        <v>9</v>
      </c>
      <c r="AA219" s="79">
        <v>4719.1970099999999</v>
      </c>
      <c r="AB219" s="79">
        <v>5118.4457599999996</v>
      </c>
      <c r="AC219" s="79">
        <v>5137.20327</v>
      </c>
      <c r="AD219" s="16" t="b">
        <f t="shared" si="124"/>
        <v>1</v>
      </c>
      <c r="AE219" s="16" t="b">
        <f t="shared" si="124"/>
        <v>1</v>
      </c>
      <c r="AF219" s="16" t="b">
        <f t="shared" si="124"/>
        <v>1</v>
      </c>
      <c r="AG219" s="16" t="b">
        <f t="shared" si="124"/>
        <v>1</v>
      </c>
    </row>
    <row r="220" spans="1:33" s="16" customFormat="1" ht="47.25">
      <c r="A220" s="22" t="s">
        <v>128</v>
      </c>
      <c r="B220" s="23" t="s">
        <v>107</v>
      </c>
      <c r="C220" s="23" t="s">
        <v>466</v>
      </c>
      <c r="D220" s="24" t="s">
        <v>9</v>
      </c>
      <c r="E220" s="49">
        <f>E221</f>
        <v>201.3</v>
      </c>
      <c r="F220" s="49">
        <f t="shared" ref="F220:J221" si="140">F221</f>
        <v>318.39999999999998</v>
      </c>
      <c r="G220" s="49">
        <f t="shared" si="140"/>
        <v>237.2</v>
      </c>
      <c r="H220" s="25">
        <f>H221</f>
        <v>201.3</v>
      </c>
      <c r="I220" s="25">
        <f t="shared" si="140"/>
        <v>318.39999999999998</v>
      </c>
      <c r="J220" s="25">
        <f t="shared" si="140"/>
        <v>237.2</v>
      </c>
      <c r="K220" s="49">
        <f t="shared" si="98"/>
        <v>0</v>
      </c>
      <c r="L220" s="49">
        <f t="shared" si="98"/>
        <v>0</v>
      </c>
      <c r="M220" s="49">
        <f t="shared" si="98"/>
        <v>0</v>
      </c>
      <c r="O220" s="32">
        <v>201.2518</v>
      </c>
      <c r="P220" s="32">
        <v>318.44576000000001</v>
      </c>
      <c r="Q220" s="32">
        <v>237.20327</v>
      </c>
      <c r="R220" s="29">
        <f t="shared" si="131"/>
        <v>-4.8200000000008458E-2</v>
      </c>
      <c r="S220" s="29">
        <f t="shared" si="131"/>
        <v>4.5760000000029777E-2</v>
      </c>
      <c r="T220" s="29">
        <f t="shared" si="131"/>
        <v>3.2700000000147611E-3</v>
      </c>
      <c r="W220" s="82" t="s">
        <v>128</v>
      </c>
      <c r="X220" s="78" t="s">
        <v>107</v>
      </c>
      <c r="Y220" s="78" t="s">
        <v>466</v>
      </c>
      <c r="Z220" s="78" t="s">
        <v>9</v>
      </c>
      <c r="AA220" s="79">
        <v>201.2518</v>
      </c>
      <c r="AB220" s="79">
        <v>318.44576000000001</v>
      </c>
      <c r="AC220" s="79">
        <v>237.20327</v>
      </c>
      <c r="AD220" s="16" t="b">
        <f t="shared" si="124"/>
        <v>1</v>
      </c>
      <c r="AE220" s="16" t="b">
        <f t="shared" si="124"/>
        <v>1</v>
      </c>
      <c r="AF220" s="16" t="b">
        <f t="shared" si="124"/>
        <v>1</v>
      </c>
      <c r="AG220" s="16" t="b">
        <f t="shared" si="124"/>
        <v>1</v>
      </c>
    </row>
    <row r="221" spans="1:33" s="16" customFormat="1" ht="31.5">
      <c r="A221" s="31" t="s">
        <v>129</v>
      </c>
      <c r="B221" s="23" t="s">
        <v>107</v>
      </c>
      <c r="C221" s="23" t="s">
        <v>383</v>
      </c>
      <c r="D221" s="24" t="s">
        <v>9</v>
      </c>
      <c r="E221" s="49">
        <f>E222</f>
        <v>201.3</v>
      </c>
      <c r="F221" s="49">
        <f t="shared" si="140"/>
        <v>318.39999999999998</v>
      </c>
      <c r="G221" s="49">
        <f t="shared" si="140"/>
        <v>237.2</v>
      </c>
      <c r="H221" s="25">
        <f>H222</f>
        <v>201.3</v>
      </c>
      <c r="I221" s="25">
        <f t="shared" si="140"/>
        <v>318.39999999999998</v>
      </c>
      <c r="J221" s="25">
        <f t="shared" si="140"/>
        <v>237.2</v>
      </c>
      <c r="K221" s="49">
        <f t="shared" si="98"/>
        <v>0</v>
      </c>
      <c r="L221" s="49">
        <f t="shared" si="98"/>
        <v>0</v>
      </c>
      <c r="M221" s="49">
        <f t="shared" si="98"/>
        <v>0</v>
      </c>
      <c r="O221" s="32">
        <v>201.2518</v>
      </c>
      <c r="P221" s="32">
        <v>318.44576000000001</v>
      </c>
      <c r="Q221" s="32">
        <v>237.20327</v>
      </c>
      <c r="R221" s="29">
        <f t="shared" si="131"/>
        <v>-4.8200000000008458E-2</v>
      </c>
      <c r="S221" s="29">
        <f t="shared" si="131"/>
        <v>4.5760000000029777E-2</v>
      </c>
      <c r="T221" s="29">
        <f t="shared" si="131"/>
        <v>3.2700000000147611E-3</v>
      </c>
      <c r="W221" s="81" t="s">
        <v>129</v>
      </c>
      <c r="X221" s="75" t="s">
        <v>107</v>
      </c>
      <c r="Y221" s="75" t="s">
        <v>383</v>
      </c>
      <c r="Z221" s="76" t="s">
        <v>9</v>
      </c>
      <c r="AA221" s="77">
        <v>201.2518</v>
      </c>
      <c r="AB221" s="77">
        <v>318.44576000000001</v>
      </c>
      <c r="AC221" s="77">
        <v>237.20327</v>
      </c>
      <c r="AD221" s="16" t="b">
        <f t="shared" si="124"/>
        <v>1</v>
      </c>
      <c r="AE221" s="16" t="b">
        <f t="shared" si="124"/>
        <v>1</v>
      </c>
      <c r="AF221" s="16" t="b">
        <f t="shared" si="124"/>
        <v>1</v>
      </c>
      <c r="AG221" s="16" t="b">
        <f t="shared" si="124"/>
        <v>1</v>
      </c>
    </row>
    <row r="222" spans="1:33" s="16" customFormat="1" ht="31.5">
      <c r="A222" s="31" t="s">
        <v>28</v>
      </c>
      <c r="B222" s="23" t="s">
        <v>107</v>
      </c>
      <c r="C222" s="23" t="s">
        <v>383</v>
      </c>
      <c r="D222" s="23" t="s">
        <v>29</v>
      </c>
      <c r="E222" s="49">
        <v>201.3</v>
      </c>
      <c r="F222" s="49">
        <f>318.5-0.1</f>
        <v>318.39999999999998</v>
      </c>
      <c r="G222" s="49">
        <v>237.2</v>
      </c>
      <c r="H222" s="25">
        <v>201.3</v>
      </c>
      <c r="I222" s="25">
        <f>318.5-0.1</f>
        <v>318.39999999999998</v>
      </c>
      <c r="J222" s="25">
        <v>237.2</v>
      </c>
      <c r="K222" s="49">
        <f t="shared" ref="K222:M292" si="141">H222-E222</f>
        <v>0</v>
      </c>
      <c r="L222" s="49">
        <f t="shared" si="141"/>
        <v>0</v>
      </c>
      <c r="M222" s="49">
        <f t="shared" si="141"/>
        <v>0</v>
      </c>
      <c r="O222" s="32">
        <v>201.2518</v>
      </c>
      <c r="P222" s="32">
        <v>318.44576000000001</v>
      </c>
      <c r="Q222" s="32">
        <v>237.20327</v>
      </c>
      <c r="R222" s="29">
        <f t="shared" si="131"/>
        <v>-4.8200000000008458E-2</v>
      </c>
      <c r="S222" s="29">
        <f t="shared" si="131"/>
        <v>4.5760000000029777E-2</v>
      </c>
      <c r="T222" s="29">
        <f t="shared" si="131"/>
        <v>3.2700000000147611E-3</v>
      </c>
      <c r="W222" s="81" t="s">
        <v>28</v>
      </c>
      <c r="X222" s="75" t="s">
        <v>107</v>
      </c>
      <c r="Y222" s="75" t="s">
        <v>383</v>
      </c>
      <c r="Z222" s="76" t="s">
        <v>29</v>
      </c>
      <c r="AA222" s="77">
        <v>201.2518</v>
      </c>
      <c r="AB222" s="77">
        <v>318.44576000000001</v>
      </c>
      <c r="AC222" s="77">
        <v>237.20327</v>
      </c>
      <c r="AD222" s="16" t="b">
        <f t="shared" si="124"/>
        <v>1</v>
      </c>
      <c r="AE222" s="16" t="b">
        <f t="shared" si="124"/>
        <v>1</v>
      </c>
      <c r="AF222" s="16" t="b">
        <f t="shared" si="124"/>
        <v>1</v>
      </c>
      <c r="AG222" s="16" t="b">
        <f t="shared" si="124"/>
        <v>1</v>
      </c>
    </row>
    <row r="223" spans="1:33" s="16" customFormat="1" ht="31.5">
      <c r="A223" s="22" t="s">
        <v>130</v>
      </c>
      <c r="B223" s="23" t="s">
        <v>107</v>
      </c>
      <c r="C223" s="23" t="s">
        <v>467</v>
      </c>
      <c r="D223" s="24" t="s">
        <v>9</v>
      </c>
      <c r="E223" s="49">
        <f>E224</f>
        <v>3600</v>
      </c>
      <c r="F223" s="49">
        <f t="shared" ref="F223:J224" si="142">F224</f>
        <v>3700</v>
      </c>
      <c r="G223" s="49">
        <f t="shared" si="142"/>
        <v>3800</v>
      </c>
      <c r="H223" s="25">
        <f>H224</f>
        <v>3600</v>
      </c>
      <c r="I223" s="25">
        <f t="shared" si="142"/>
        <v>3700</v>
      </c>
      <c r="J223" s="25">
        <f t="shared" si="142"/>
        <v>3800</v>
      </c>
      <c r="K223" s="49">
        <f t="shared" si="141"/>
        <v>0</v>
      </c>
      <c r="L223" s="49">
        <f t="shared" si="141"/>
        <v>0</v>
      </c>
      <c r="M223" s="49">
        <f t="shared" si="141"/>
        <v>0</v>
      </c>
      <c r="O223" s="32">
        <v>3600</v>
      </c>
      <c r="P223" s="32">
        <v>3700</v>
      </c>
      <c r="Q223" s="32">
        <v>3800</v>
      </c>
      <c r="R223" s="29">
        <f t="shared" si="131"/>
        <v>0</v>
      </c>
      <c r="S223" s="29">
        <f t="shared" si="131"/>
        <v>0</v>
      </c>
      <c r="T223" s="29">
        <f t="shared" si="131"/>
        <v>0</v>
      </c>
      <c r="W223" s="82" t="s">
        <v>130</v>
      </c>
      <c r="X223" s="78" t="s">
        <v>107</v>
      </c>
      <c r="Y223" s="78" t="s">
        <v>467</v>
      </c>
      <c r="Z223" s="72" t="s">
        <v>9</v>
      </c>
      <c r="AA223" s="79">
        <v>3600</v>
      </c>
      <c r="AB223" s="79">
        <v>3700</v>
      </c>
      <c r="AC223" s="79">
        <v>3800</v>
      </c>
      <c r="AD223" s="16" t="b">
        <f t="shared" si="124"/>
        <v>1</v>
      </c>
      <c r="AE223" s="16" t="b">
        <f t="shared" si="124"/>
        <v>1</v>
      </c>
      <c r="AF223" s="16" t="b">
        <f t="shared" si="124"/>
        <v>1</v>
      </c>
      <c r="AG223" s="16" t="b">
        <f t="shared" si="124"/>
        <v>1</v>
      </c>
    </row>
    <row r="224" spans="1:33" s="16" customFormat="1" ht="31.5">
      <c r="A224" s="31" t="s">
        <v>131</v>
      </c>
      <c r="B224" s="23" t="s">
        <v>107</v>
      </c>
      <c r="C224" s="23" t="s">
        <v>384</v>
      </c>
      <c r="D224" s="24" t="s">
        <v>9</v>
      </c>
      <c r="E224" s="49">
        <f>E225</f>
        <v>3600</v>
      </c>
      <c r="F224" s="49">
        <f t="shared" si="142"/>
        <v>3700</v>
      </c>
      <c r="G224" s="49">
        <f t="shared" si="142"/>
        <v>3800</v>
      </c>
      <c r="H224" s="25">
        <f>H225</f>
        <v>3600</v>
      </c>
      <c r="I224" s="25">
        <f t="shared" si="142"/>
        <v>3700</v>
      </c>
      <c r="J224" s="25">
        <f t="shared" si="142"/>
        <v>3800</v>
      </c>
      <c r="K224" s="49">
        <f t="shared" si="141"/>
        <v>0</v>
      </c>
      <c r="L224" s="49">
        <f t="shared" si="141"/>
        <v>0</v>
      </c>
      <c r="M224" s="49">
        <f t="shared" si="141"/>
        <v>0</v>
      </c>
      <c r="O224" s="32">
        <v>3600</v>
      </c>
      <c r="P224" s="32">
        <v>3700</v>
      </c>
      <c r="Q224" s="32">
        <v>3800</v>
      </c>
      <c r="R224" s="29">
        <f t="shared" si="131"/>
        <v>0</v>
      </c>
      <c r="S224" s="29">
        <f t="shared" si="131"/>
        <v>0</v>
      </c>
      <c r="T224" s="29">
        <f t="shared" si="131"/>
        <v>0</v>
      </c>
      <c r="W224" s="82" t="s">
        <v>131</v>
      </c>
      <c r="X224" s="78" t="s">
        <v>107</v>
      </c>
      <c r="Y224" s="78" t="s">
        <v>384</v>
      </c>
      <c r="Z224" s="78" t="s">
        <v>9</v>
      </c>
      <c r="AA224" s="79">
        <v>3600</v>
      </c>
      <c r="AB224" s="79">
        <v>3700</v>
      </c>
      <c r="AC224" s="79">
        <v>3800</v>
      </c>
      <c r="AD224" s="16" t="b">
        <f t="shared" si="124"/>
        <v>1</v>
      </c>
      <c r="AE224" s="16" t="b">
        <f t="shared" si="124"/>
        <v>1</v>
      </c>
      <c r="AF224" s="16" t="b">
        <f t="shared" si="124"/>
        <v>1</v>
      </c>
      <c r="AG224" s="16" t="b">
        <f t="shared" si="124"/>
        <v>1</v>
      </c>
    </row>
    <row r="225" spans="1:33" s="16" customFormat="1" ht="15.75">
      <c r="A225" s="31" t="s">
        <v>32</v>
      </c>
      <c r="B225" s="23" t="s">
        <v>107</v>
      </c>
      <c r="C225" s="23" t="s">
        <v>384</v>
      </c>
      <c r="D225" s="23" t="s">
        <v>33</v>
      </c>
      <c r="E225" s="49">
        <v>3600</v>
      </c>
      <c r="F225" s="49">
        <v>3700</v>
      </c>
      <c r="G225" s="49">
        <v>3800</v>
      </c>
      <c r="H225" s="25">
        <v>3600</v>
      </c>
      <c r="I225" s="25">
        <v>3700</v>
      </c>
      <c r="J225" s="25">
        <v>3800</v>
      </c>
      <c r="K225" s="49">
        <f t="shared" si="141"/>
        <v>0</v>
      </c>
      <c r="L225" s="49">
        <f t="shared" si="141"/>
        <v>0</v>
      </c>
      <c r="M225" s="49">
        <f t="shared" si="141"/>
        <v>0</v>
      </c>
      <c r="O225" s="32">
        <v>3600</v>
      </c>
      <c r="P225" s="32">
        <v>3700</v>
      </c>
      <c r="Q225" s="32">
        <v>3800</v>
      </c>
      <c r="R225" s="29">
        <f t="shared" si="131"/>
        <v>0</v>
      </c>
      <c r="S225" s="29">
        <f t="shared" si="131"/>
        <v>0</v>
      </c>
      <c r="T225" s="29">
        <f t="shared" si="131"/>
        <v>0</v>
      </c>
      <c r="W225" s="81" t="s">
        <v>32</v>
      </c>
      <c r="X225" s="75" t="s">
        <v>107</v>
      </c>
      <c r="Y225" s="75" t="s">
        <v>384</v>
      </c>
      <c r="Z225" s="76" t="s">
        <v>33</v>
      </c>
      <c r="AA225" s="77">
        <v>3600</v>
      </c>
      <c r="AB225" s="77">
        <v>3700</v>
      </c>
      <c r="AC225" s="77">
        <v>3800</v>
      </c>
      <c r="AD225" s="16" t="b">
        <f t="shared" si="124"/>
        <v>1</v>
      </c>
      <c r="AE225" s="16" t="b">
        <f t="shared" si="124"/>
        <v>1</v>
      </c>
      <c r="AF225" s="16" t="b">
        <f t="shared" si="124"/>
        <v>1</v>
      </c>
      <c r="AG225" s="16" t="b">
        <f t="shared" si="124"/>
        <v>1</v>
      </c>
    </row>
    <row r="226" spans="1:33" s="16" customFormat="1" ht="31.5">
      <c r="A226" s="22" t="s">
        <v>132</v>
      </c>
      <c r="B226" s="23" t="s">
        <v>107</v>
      </c>
      <c r="C226" s="23" t="s">
        <v>468</v>
      </c>
      <c r="D226" s="24" t="s">
        <v>9</v>
      </c>
      <c r="E226" s="49">
        <f>E227</f>
        <v>917.9</v>
      </c>
      <c r="F226" s="49">
        <f t="shared" ref="F226:J227" si="143">F227</f>
        <v>1100</v>
      </c>
      <c r="G226" s="49">
        <f t="shared" si="143"/>
        <v>1100</v>
      </c>
      <c r="H226" s="25">
        <f>H227</f>
        <v>917.9</v>
      </c>
      <c r="I226" s="25">
        <f t="shared" si="143"/>
        <v>1100</v>
      </c>
      <c r="J226" s="25">
        <f t="shared" si="143"/>
        <v>1100</v>
      </c>
      <c r="K226" s="49">
        <f t="shared" si="141"/>
        <v>0</v>
      </c>
      <c r="L226" s="49">
        <f t="shared" si="141"/>
        <v>0</v>
      </c>
      <c r="M226" s="49">
        <f t="shared" si="141"/>
        <v>0</v>
      </c>
      <c r="O226" s="32">
        <v>917.94520999999997</v>
      </c>
      <c r="P226" s="32">
        <v>1100</v>
      </c>
      <c r="Q226" s="32">
        <v>1100</v>
      </c>
      <c r="R226" s="29">
        <f t="shared" si="131"/>
        <v>4.5209999999997308E-2</v>
      </c>
      <c r="S226" s="29">
        <f t="shared" si="131"/>
        <v>0</v>
      </c>
      <c r="T226" s="29">
        <f t="shared" si="131"/>
        <v>0</v>
      </c>
      <c r="W226" s="82" t="s">
        <v>132</v>
      </c>
      <c r="X226" s="78" t="s">
        <v>107</v>
      </c>
      <c r="Y226" s="78" t="s">
        <v>468</v>
      </c>
      <c r="Z226" s="72" t="s">
        <v>9</v>
      </c>
      <c r="AA226" s="79">
        <v>917.94520999999997</v>
      </c>
      <c r="AB226" s="79">
        <v>1100</v>
      </c>
      <c r="AC226" s="79">
        <v>1100</v>
      </c>
      <c r="AD226" s="16" t="b">
        <f t="shared" si="124"/>
        <v>1</v>
      </c>
      <c r="AE226" s="16" t="b">
        <f t="shared" si="124"/>
        <v>1</v>
      </c>
      <c r="AF226" s="16" t="b">
        <f t="shared" si="124"/>
        <v>1</v>
      </c>
      <c r="AG226" s="16" t="b">
        <f t="shared" si="124"/>
        <v>1</v>
      </c>
    </row>
    <row r="227" spans="1:33" s="16" customFormat="1" ht="31.5">
      <c r="A227" s="31" t="s">
        <v>133</v>
      </c>
      <c r="B227" s="23" t="s">
        <v>107</v>
      </c>
      <c r="C227" s="23" t="s">
        <v>385</v>
      </c>
      <c r="D227" s="24" t="s">
        <v>9</v>
      </c>
      <c r="E227" s="49">
        <f>E228</f>
        <v>917.9</v>
      </c>
      <c r="F227" s="49">
        <f t="shared" si="143"/>
        <v>1100</v>
      </c>
      <c r="G227" s="49">
        <f t="shared" si="143"/>
        <v>1100</v>
      </c>
      <c r="H227" s="25">
        <f>H228</f>
        <v>917.9</v>
      </c>
      <c r="I227" s="25">
        <f t="shared" si="143"/>
        <v>1100</v>
      </c>
      <c r="J227" s="25">
        <f t="shared" si="143"/>
        <v>1100</v>
      </c>
      <c r="K227" s="49">
        <f t="shared" si="141"/>
        <v>0</v>
      </c>
      <c r="L227" s="49">
        <f t="shared" si="141"/>
        <v>0</v>
      </c>
      <c r="M227" s="49">
        <f t="shared" si="141"/>
        <v>0</v>
      </c>
      <c r="O227" s="32">
        <v>917.94520999999997</v>
      </c>
      <c r="P227" s="32">
        <v>1100</v>
      </c>
      <c r="Q227" s="32">
        <v>1100</v>
      </c>
      <c r="R227" s="29">
        <f t="shared" si="131"/>
        <v>4.5209999999997308E-2</v>
      </c>
      <c r="S227" s="29">
        <f t="shared" si="131"/>
        <v>0</v>
      </c>
      <c r="T227" s="29">
        <f t="shared" si="131"/>
        <v>0</v>
      </c>
      <c r="W227" s="82" t="s">
        <v>133</v>
      </c>
      <c r="X227" s="78" t="s">
        <v>107</v>
      </c>
      <c r="Y227" s="78" t="s">
        <v>385</v>
      </c>
      <c r="Z227" s="78" t="s">
        <v>9</v>
      </c>
      <c r="AA227" s="79">
        <v>917.94520999999997</v>
      </c>
      <c r="AB227" s="79">
        <v>1100</v>
      </c>
      <c r="AC227" s="79">
        <v>1100</v>
      </c>
      <c r="AD227" s="16" t="b">
        <f t="shared" si="124"/>
        <v>1</v>
      </c>
      <c r="AE227" s="16" t="b">
        <f t="shared" si="124"/>
        <v>1</v>
      </c>
      <c r="AF227" s="16" t="b">
        <f t="shared" si="124"/>
        <v>1</v>
      </c>
      <c r="AG227" s="16" t="b">
        <f t="shared" si="124"/>
        <v>1</v>
      </c>
    </row>
    <row r="228" spans="1:33" s="16" customFormat="1" ht="31.5">
      <c r="A228" s="31" t="s">
        <v>28</v>
      </c>
      <c r="B228" s="23" t="s">
        <v>107</v>
      </c>
      <c r="C228" s="23" t="s">
        <v>385</v>
      </c>
      <c r="D228" s="23" t="s">
        <v>29</v>
      </c>
      <c r="E228" s="49">
        <v>917.9</v>
      </c>
      <c r="F228" s="49">
        <v>1100</v>
      </c>
      <c r="G228" s="49">
        <v>1100</v>
      </c>
      <c r="H228" s="25">
        <v>917.9</v>
      </c>
      <c r="I228" s="25">
        <v>1100</v>
      </c>
      <c r="J228" s="25">
        <v>1100</v>
      </c>
      <c r="K228" s="49">
        <f t="shared" si="141"/>
        <v>0</v>
      </c>
      <c r="L228" s="49">
        <f t="shared" si="141"/>
        <v>0</v>
      </c>
      <c r="M228" s="49">
        <f t="shared" si="141"/>
        <v>0</v>
      </c>
      <c r="O228" s="32">
        <v>917.94520999999997</v>
      </c>
      <c r="P228" s="32">
        <v>1100</v>
      </c>
      <c r="Q228" s="32">
        <v>1100</v>
      </c>
      <c r="R228" s="29">
        <f t="shared" si="131"/>
        <v>4.5209999999997308E-2</v>
      </c>
      <c r="S228" s="29">
        <f t="shared" si="131"/>
        <v>0</v>
      </c>
      <c r="T228" s="29">
        <f t="shared" si="131"/>
        <v>0</v>
      </c>
      <c r="W228" s="81" t="s">
        <v>28</v>
      </c>
      <c r="X228" s="75" t="s">
        <v>107</v>
      </c>
      <c r="Y228" s="75" t="s">
        <v>385</v>
      </c>
      <c r="Z228" s="76" t="s">
        <v>29</v>
      </c>
      <c r="AA228" s="77">
        <v>917.94520999999997</v>
      </c>
      <c r="AB228" s="77">
        <v>1100</v>
      </c>
      <c r="AC228" s="77">
        <v>1100</v>
      </c>
      <c r="AD228" s="16" t="b">
        <f t="shared" si="124"/>
        <v>1</v>
      </c>
      <c r="AE228" s="16" t="b">
        <f t="shared" si="124"/>
        <v>1</v>
      </c>
      <c r="AF228" s="16" t="b">
        <f t="shared" si="124"/>
        <v>1</v>
      </c>
      <c r="AG228" s="16" t="b">
        <f t="shared" si="124"/>
        <v>1</v>
      </c>
    </row>
    <row r="229" spans="1:33" s="16" customFormat="1" ht="31.5">
      <c r="A229" s="31" t="s">
        <v>74</v>
      </c>
      <c r="B229" s="23" t="s">
        <v>107</v>
      </c>
      <c r="C229" s="23" t="s">
        <v>497</v>
      </c>
      <c r="D229" s="23" t="s">
        <v>9</v>
      </c>
      <c r="E229" s="49">
        <f>E230</f>
        <v>0</v>
      </c>
      <c r="F229" s="49">
        <f t="shared" ref="F229:J231" si="144">F230</f>
        <v>0</v>
      </c>
      <c r="G229" s="49">
        <f t="shared" si="144"/>
        <v>0</v>
      </c>
      <c r="H229" s="25">
        <f t="shared" si="144"/>
        <v>45.1</v>
      </c>
      <c r="I229" s="25">
        <f t="shared" si="144"/>
        <v>45.1</v>
      </c>
      <c r="J229" s="25">
        <f t="shared" si="144"/>
        <v>45.1</v>
      </c>
      <c r="K229" s="49">
        <f t="shared" si="141"/>
        <v>45.1</v>
      </c>
      <c r="L229" s="49">
        <f t="shared" si="141"/>
        <v>45.1</v>
      </c>
      <c r="M229" s="49">
        <f t="shared" si="141"/>
        <v>45.1</v>
      </c>
      <c r="O229" s="32">
        <v>45.089289999999998</v>
      </c>
      <c r="P229" s="32">
        <v>45.089289999999998</v>
      </c>
      <c r="Q229" s="32">
        <v>45.089289999999998</v>
      </c>
      <c r="R229" s="29">
        <f t="shared" si="131"/>
        <v>-1.0710000000003106E-2</v>
      </c>
      <c r="S229" s="29">
        <f t="shared" si="131"/>
        <v>-1.0710000000003106E-2</v>
      </c>
      <c r="T229" s="29">
        <f t="shared" si="131"/>
        <v>-1.0710000000003106E-2</v>
      </c>
      <c r="W229" s="82" t="s">
        <v>74</v>
      </c>
      <c r="X229" s="78" t="s">
        <v>107</v>
      </c>
      <c r="Y229" s="78" t="s">
        <v>497</v>
      </c>
      <c r="Z229" s="72" t="s">
        <v>9</v>
      </c>
      <c r="AA229" s="79">
        <v>45.089289999999998</v>
      </c>
      <c r="AB229" s="79">
        <v>45.089289999999998</v>
      </c>
      <c r="AC229" s="79">
        <v>45.089289999999998</v>
      </c>
      <c r="AD229" s="16" t="b">
        <f t="shared" si="124"/>
        <v>1</v>
      </c>
      <c r="AE229" s="16" t="b">
        <f t="shared" si="124"/>
        <v>1</v>
      </c>
      <c r="AF229" s="16" t="b">
        <f t="shared" si="124"/>
        <v>1</v>
      </c>
      <c r="AG229" s="16" t="b">
        <f t="shared" si="124"/>
        <v>1</v>
      </c>
    </row>
    <row r="230" spans="1:33" s="16" customFormat="1" ht="47.25">
      <c r="A230" s="31" t="s">
        <v>76</v>
      </c>
      <c r="B230" s="23" t="s">
        <v>107</v>
      </c>
      <c r="C230" s="23" t="s">
        <v>498</v>
      </c>
      <c r="D230" s="23" t="s">
        <v>9</v>
      </c>
      <c r="E230" s="49">
        <f>E231</f>
        <v>0</v>
      </c>
      <c r="F230" s="49">
        <f t="shared" si="144"/>
        <v>0</v>
      </c>
      <c r="G230" s="49">
        <f t="shared" si="144"/>
        <v>0</v>
      </c>
      <c r="H230" s="25">
        <f t="shared" si="144"/>
        <v>45.1</v>
      </c>
      <c r="I230" s="25">
        <f t="shared" si="144"/>
        <v>45.1</v>
      </c>
      <c r="J230" s="25">
        <f t="shared" si="144"/>
        <v>45.1</v>
      </c>
      <c r="K230" s="49">
        <f t="shared" si="141"/>
        <v>45.1</v>
      </c>
      <c r="L230" s="49">
        <f t="shared" si="141"/>
        <v>45.1</v>
      </c>
      <c r="M230" s="49">
        <f t="shared" si="141"/>
        <v>45.1</v>
      </c>
      <c r="O230" s="32">
        <v>45.089289999999998</v>
      </c>
      <c r="P230" s="32">
        <v>45.089289999999998</v>
      </c>
      <c r="Q230" s="32">
        <v>45.089289999999998</v>
      </c>
      <c r="R230" s="29">
        <f t="shared" si="131"/>
        <v>-1.0710000000003106E-2</v>
      </c>
      <c r="S230" s="29">
        <f t="shared" si="131"/>
        <v>-1.0710000000003106E-2</v>
      </c>
      <c r="T230" s="29">
        <f t="shared" si="131"/>
        <v>-1.0710000000003106E-2</v>
      </c>
      <c r="W230" s="82" t="s">
        <v>76</v>
      </c>
      <c r="X230" s="78" t="s">
        <v>107</v>
      </c>
      <c r="Y230" s="78" t="s">
        <v>498</v>
      </c>
      <c r="Z230" s="78" t="s">
        <v>9</v>
      </c>
      <c r="AA230" s="79">
        <v>45.089289999999998</v>
      </c>
      <c r="AB230" s="79">
        <v>45.089289999999998</v>
      </c>
      <c r="AC230" s="79">
        <v>45.089289999999998</v>
      </c>
      <c r="AD230" s="16" t="b">
        <f t="shared" si="124"/>
        <v>1</v>
      </c>
      <c r="AE230" s="16" t="b">
        <f t="shared" si="124"/>
        <v>1</v>
      </c>
      <c r="AF230" s="16" t="b">
        <f t="shared" si="124"/>
        <v>1</v>
      </c>
      <c r="AG230" s="16" t="b">
        <f t="shared" si="124"/>
        <v>1</v>
      </c>
    </row>
    <row r="231" spans="1:33" s="16" customFormat="1" ht="78.75">
      <c r="A231" s="31" t="s">
        <v>595</v>
      </c>
      <c r="B231" s="23" t="s">
        <v>107</v>
      </c>
      <c r="C231" s="23" t="s">
        <v>513</v>
      </c>
      <c r="D231" s="23" t="s">
        <v>9</v>
      </c>
      <c r="E231" s="49">
        <f>E232</f>
        <v>0</v>
      </c>
      <c r="F231" s="49">
        <f t="shared" si="144"/>
        <v>0</v>
      </c>
      <c r="G231" s="49">
        <f t="shared" si="144"/>
        <v>0</v>
      </c>
      <c r="H231" s="25">
        <f t="shared" si="144"/>
        <v>45.1</v>
      </c>
      <c r="I231" s="25">
        <f t="shared" si="144"/>
        <v>45.1</v>
      </c>
      <c r="J231" s="25">
        <f t="shared" si="144"/>
        <v>45.1</v>
      </c>
      <c r="K231" s="49">
        <f t="shared" si="141"/>
        <v>45.1</v>
      </c>
      <c r="L231" s="49">
        <f t="shared" si="141"/>
        <v>45.1</v>
      </c>
      <c r="M231" s="49">
        <f t="shared" si="141"/>
        <v>45.1</v>
      </c>
      <c r="O231" s="32">
        <v>45.089289999999998</v>
      </c>
      <c r="P231" s="32">
        <v>45.089289999999998</v>
      </c>
      <c r="Q231" s="32">
        <v>45.089289999999998</v>
      </c>
      <c r="R231" s="29">
        <f t="shared" si="131"/>
        <v>-1.0710000000003106E-2</v>
      </c>
      <c r="S231" s="29">
        <f t="shared" si="131"/>
        <v>-1.0710000000003106E-2</v>
      </c>
      <c r="T231" s="29">
        <f t="shared" si="131"/>
        <v>-1.0710000000003106E-2</v>
      </c>
      <c r="W231" s="81" t="s">
        <v>595</v>
      </c>
      <c r="X231" s="75" t="s">
        <v>107</v>
      </c>
      <c r="Y231" s="75" t="s">
        <v>513</v>
      </c>
      <c r="Z231" s="76" t="s">
        <v>9</v>
      </c>
      <c r="AA231" s="77">
        <v>45.089289999999998</v>
      </c>
      <c r="AB231" s="77">
        <v>45.089289999999998</v>
      </c>
      <c r="AC231" s="77">
        <v>45.089289999999998</v>
      </c>
      <c r="AD231" s="16" t="b">
        <f t="shared" si="124"/>
        <v>1</v>
      </c>
      <c r="AE231" s="16" t="b">
        <f t="shared" si="124"/>
        <v>1</v>
      </c>
      <c r="AF231" s="16" t="b">
        <f t="shared" si="124"/>
        <v>1</v>
      </c>
      <c r="AG231" s="16" t="b">
        <f t="shared" si="124"/>
        <v>1</v>
      </c>
    </row>
    <row r="232" spans="1:33" s="16" customFormat="1" ht="78.75">
      <c r="A232" s="31" t="s">
        <v>26</v>
      </c>
      <c r="B232" s="23" t="s">
        <v>107</v>
      </c>
      <c r="C232" s="23" t="s">
        <v>513</v>
      </c>
      <c r="D232" s="23" t="s">
        <v>27</v>
      </c>
      <c r="E232" s="49"/>
      <c r="F232" s="49"/>
      <c r="G232" s="49"/>
      <c r="H232" s="83">
        <v>45.1</v>
      </c>
      <c r="I232" s="83">
        <v>45.1</v>
      </c>
      <c r="J232" s="83">
        <v>45.1</v>
      </c>
      <c r="K232" s="49">
        <f t="shared" si="141"/>
        <v>45.1</v>
      </c>
      <c r="L232" s="49">
        <f t="shared" si="141"/>
        <v>45.1</v>
      </c>
      <c r="M232" s="49">
        <f t="shared" si="141"/>
        <v>45.1</v>
      </c>
      <c r="N232" s="16" t="s">
        <v>344</v>
      </c>
      <c r="O232" s="32">
        <v>45.089289999999998</v>
      </c>
      <c r="P232" s="32">
        <v>45.089289999999998</v>
      </c>
      <c r="Q232" s="32">
        <v>45.089289999999998</v>
      </c>
      <c r="R232" s="29">
        <f t="shared" si="131"/>
        <v>-1.0710000000003106E-2</v>
      </c>
      <c r="S232" s="29">
        <f t="shared" si="131"/>
        <v>-1.0710000000003106E-2</v>
      </c>
      <c r="T232" s="29">
        <f t="shared" si="131"/>
        <v>-1.0710000000003106E-2</v>
      </c>
      <c r="W232" s="81" t="s">
        <v>26</v>
      </c>
      <c r="X232" s="75" t="s">
        <v>107</v>
      </c>
      <c r="Y232" s="75" t="s">
        <v>513</v>
      </c>
      <c r="Z232" s="76" t="s">
        <v>27</v>
      </c>
      <c r="AA232" s="77">
        <v>45.089289999999998</v>
      </c>
      <c r="AB232" s="77">
        <v>45.089289999999998</v>
      </c>
      <c r="AC232" s="77">
        <v>45.089289999999998</v>
      </c>
      <c r="AD232" s="16" t="b">
        <f t="shared" si="124"/>
        <v>1</v>
      </c>
      <c r="AE232" s="16" t="b">
        <f t="shared" si="124"/>
        <v>1</v>
      </c>
      <c r="AF232" s="16" t="b">
        <f t="shared" si="124"/>
        <v>1</v>
      </c>
      <c r="AG232" s="16" t="b">
        <f t="shared" si="124"/>
        <v>1</v>
      </c>
    </row>
    <row r="233" spans="1:33" s="16" customFormat="1" ht="31.5">
      <c r="A233" s="22" t="s">
        <v>469</v>
      </c>
      <c r="B233" s="23" t="s">
        <v>107</v>
      </c>
      <c r="C233" s="23" t="s">
        <v>470</v>
      </c>
      <c r="D233" s="24" t="s">
        <v>9</v>
      </c>
      <c r="E233" s="49">
        <f>E234+E248+E259</f>
        <v>209082.2</v>
      </c>
      <c r="F233" s="49">
        <f t="shared" ref="F233:G233" si="145">F234+F248+F259</f>
        <v>84550.399999999994</v>
      </c>
      <c r="G233" s="49">
        <f t="shared" si="145"/>
        <v>87641.700000000012</v>
      </c>
      <c r="H233" s="25">
        <f>H234+H248+H259</f>
        <v>217907.6</v>
      </c>
      <c r="I233" s="25">
        <f t="shared" ref="I233:J233" si="146">I234+I248+I259</f>
        <v>84550.399999999994</v>
      </c>
      <c r="J233" s="25">
        <f t="shared" si="146"/>
        <v>87641.700000000012</v>
      </c>
      <c r="K233" s="49">
        <f t="shared" si="141"/>
        <v>8825.3999999999942</v>
      </c>
      <c r="L233" s="49">
        <f t="shared" si="141"/>
        <v>0</v>
      </c>
      <c r="M233" s="49">
        <f t="shared" si="141"/>
        <v>0</v>
      </c>
      <c r="O233" s="32">
        <v>217907.56200000001</v>
      </c>
      <c r="P233" s="32">
        <v>84550.361539999998</v>
      </c>
      <c r="Q233" s="32">
        <v>87641.691949999993</v>
      </c>
      <c r="R233" s="29">
        <f t="shared" si="131"/>
        <v>-3.8000000000465661E-2</v>
      </c>
      <c r="S233" s="29">
        <f t="shared" si="131"/>
        <v>-3.8459999996121041E-2</v>
      </c>
      <c r="T233" s="29">
        <f t="shared" si="131"/>
        <v>-8.0500000185566023E-3</v>
      </c>
      <c r="W233" s="82" t="s">
        <v>469</v>
      </c>
      <c r="X233" s="78" t="s">
        <v>107</v>
      </c>
      <c r="Y233" s="78" t="s">
        <v>470</v>
      </c>
      <c r="Z233" s="72" t="s">
        <v>9</v>
      </c>
      <c r="AA233" s="79">
        <v>217907.56200000001</v>
      </c>
      <c r="AB233" s="79">
        <v>84550.361539999998</v>
      </c>
      <c r="AC233" s="79">
        <v>87641.691949999993</v>
      </c>
      <c r="AD233" s="16" t="b">
        <f t="shared" si="124"/>
        <v>1</v>
      </c>
      <c r="AE233" s="16" t="b">
        <f t="shared" si="124"/>
        <v>1</v>
      </c>
      <c r="AF233" s="16" t="b">
        <f t="shared" si="124"/>
        <v>1</v>
      </c>
      <c r="AG233" s="16" t="b">
        <f t="shared" si="124"/>
        <v>1</v>
      </c>
    </row>
    <row r="234" spans="1:33" s="16" customFormat="1" ht="31.5">
      <c r="A234" s="22" t="s">
        <v>114</v>
      </c>
      <c r="B234" s="23" t="s">
        <v>107</v>
      </c>
      <c r="C234" s="23" t="s">
        <v>471</v>
      </c>
      <c r="D234" s="24" t="s">
        <v>9</v>
      </c>
      <c r="E234" s="49">
        <f>E235+E240+E245</f>
        <v>188391.2</v>
      </c>
      <c r="F234" s="49">
        <f t="shared" ref="F234:J234" si="147">F235+F240+F245</f>
        <v>61048.6</v>
      </c>
      <c r="G234" s="49">
        <f t="shared" si="147"/>
        <v>60386.200000000004</v>
      </c>
      <c r="H234" s="25">
        <f t="shared" si="147"/>
        <v>194625.7</v>
      </c>
      <c r="I234" s="25">
        <f t="shared" si="147"/>
        <v>61048.6</v>
      </c>
      <c r="J234" s="25">
        <f t="shared" si="147"/>
        <v>60386.200000000004</v>
      </c>
      <c r="K234" s="49">
        <f t="shared" si="141"/>
        <v>6234.5</v>
      </c>
      <c r="L234" s="49">
        <f t="shared" si="141"/>
        <v>0</v>
      </c>
      <c r="M234" s="49">
        <f t="shared" si="141"/>
        <v>0</v>
      </c>
      <c r="O234" s="32">
        <v>194625.65544999999</v>
      </c>
      <c r="P234" s="32">
        <v>61048.585249999996</v>
      </c>
      <c r="Q234" s="32">
        <v>60386.243750000001</v>
      </c>
      <c r="R234" s="29">
        <f t="shared" si="131"/>
        <v>-4.4550000020535663E-2</v>
      </c>
      <c r="S234" s="29">
        <f t="shared" si="131"/>
        <v>-1.4750000002095476E-2</v>
      </c>
      <c r="T234" s="29">
        <f t="shared" si="131"/>
        <v>4.3749999997089617E-2</v>
      </c>
      <c r="W234" s="82" t="s">
        <v>114</v>
      </c>
      <c r="X234" s="78" t="s">
        <v>107</v>
      </c>
      <c r="Y234" s="78" t="s">
        <v>471</v>
      </c>
      <c r="Z234" s="78" t="s">
        <v>9</v>
      </c>
      <c r="AA234" s="79">
        <v>194625.65544999999</v>
      </c>
      <c r="AB234" s="79">
        <v>61048.585249999996</v>
      </c>
      <c r="AC234" s="79">
        <v>60386.243750000001</v>
      </c>
      <c r="AD234" s="16" t="b">
        <f t="shared" si="124"/>
        <v>1</v>
      </c>
      <c r="AE234" s="16" t="b">
        <f t="shared" si="124"/>
        <v>1</v>
      </c>
      <c r="AF234" s="16" t="b">
        <f t="shared" si="124"/>
        <v>1</v>
      </c>
      <c r="AG234" s="16" t="b">
        <f t="shared" si="124"/>
        <v>1</v>
      </c>
    </row>
    <row r="235" spans="1:33" s="16" customFormat="1" ht="31.5">
      <c r="A235" s="22" t="s">
        <v>115</v>
      </c>
      <c r="B235" s="23" t="s">
        <v>107</v>
      </c>
      <c r="C235" s="23" t="s">
        <v>472</v>
      </c>
      <c r="D235" s="24" t="s">
        <v>9</v>
      </c>
      <c r="E235" s="49">
        <f>E236+E238</f>
        <v>61171.200000000004</v>
      </c>
      <c r="F235" s="49">
        <f t="shared" ref="F235:G235" si="148">F236+F238</f>
        <v>61048.6</v>
      </c>
      <c r="G235" s="49">
        <f t="shared" si="148"/>
        <v>60386.200000000004</v>
      </c>
      <c r="H235" s="25">
        <f>H236+H238</f>
        <v>67405.7</v>
      </c>
      <c r="I235" s="25">
        <f t="shared" ref="I235:J235" si="149">I236+I238</f>
        <v>61048.6</v>
      </c>
      <c r="J235" s="25">
        <f t="shared" si="149"/>
        <v>60386.200000000004</v>
      </c>
      <c r="K235" s="49">
        <f t="shared" si="141"/>
        <v>6234.4999999999927</v>
      </c>
      <c r="L235" s="49">
        <f t="shared" si="141"/>
        <v>0</v>
      </c>
      <c r="M235" s="49">
        <f t="shared" si="141"/>
        <v>0</v>
      </c>
      <c r="O235" s="32">
        <v>67405.653550000003</v>
      </c>
      <c r="P235" s="32">
        <v>61048.585249999996</v>
      </c>
      <c r="Q235" s="32">
        <v>60386.243750000001</v>
      </c>
      <c r="R235" s="29">
        <f t="shared" si="131"/>
        <v>-4.6449999994365498E-2</v>
      </c>
      <c r="S235" s="29">
        <f t="shared" si="131"/>
        <v>-1.4750000002095476E-2</v>
      </c>
      <c r="T235" s="29">
        <f t="shared" si="131"/>
        <v>4.3749999997089617E-2</v>
      </c>
      <c r="W235" s="81" t="s">
        <v>115</v>
      </c>
      <c r="X235" s="75" t="s">
        <v>107</v>
      </c>
      <c r="Y235" s="75" t="s">
        <v>472</v>
      </c>
      <c r="Z235" s="76" t="s">
        <v>9</v>
      </c>
      <c r="AA235" s="77">
        <v>67405.653550000003</v>
      </c>
      <c r="AB235" s="77">
        <v>61048.585249999996</v>
      </c>
      <c r="AC235" s="77">
        <v>60386.243750000001</v>
      </c>
      <c r="AD235" s="16" t="b">
        <f t="shared" si="124"/>
        <v>1</v>
      </c>
      <c r="AE235" s="16" t="b">
        <f t="shared" si="124"/>
        <v>1</v>
      </c>
      <c r="AF235" s="16" t="b">
        <f t="shared" si="124"/>
        <v>1</v>
      </c>
      <c r="AG235" s="16" t="b">
        <f t="shared" si="124"/>
        <v>1</v>
      </c>
    </row>
    <row r="236" spans="1:33" s="16" customFormat="1" ht="31.5">
      <c r="A236" s="31" t="s">
        <v>568</v>
      </c>
      <c r="B236" s="23" t="s">
        <v>107</v>
      </c>
      <c r="C236" s="23" t="s">
        <v>569</v>
      </c>
      <c r="D236" s="24" t="s">
        <v>9</v>
      </c>
      <c r="E236" s="49">
        <f>E237</f>
        <v>5894.3</v>
      </c>
      <c r="F236" s="49">
        <f t="shared" ref="F236:J236" si="150">F237</f>
        <v>6130.1</v>
      </c>
      <c r="G236" s="49">
        <f t="shared" si="150"/>
        <v>6375.3</v>
      </c>
      <c r="H236" s="25">
        <f>H237</f>
        <v>6484.1</v>
      </c>
      <c r="I236" s="25">
        <f t="shared" si="150"/>
        <v>6130.1</v>
      </c>
      <c r="J236" s="25">
        <f t="shared" si="150"/>
        <v>6375.3</v>
      </c>
      <c r="K236" s="49">
        <f t="shared" si="141"/>
        <v>589.80000000000018</v>
      </c>
      <c r="L236" s="49">
        <f t="shared" si="141"/>
        <v>0</v>
      </c>
      <c r="M236" s="49">
        <f t="shared" si="141"/>
        <v>0</v>
      </c>
      <c r="O236" s="32">
        <v>6484.0953099999997</v>
      </c>
      <c r="P236" s="32">
        <v>6130.0992200000001</v>
      </c>
      <c r="Q236" s="32">
        <v>6375.3031899999996</v>
      </c>
      <c r="R236" s="29">
        <f t="shared" si="131"/>
        <v>-4.6900000006644404E-3</v>
      </c>
      <c r="S236" s="29">
        <f t="shared" si="131"/>
        <v>-7.8000000030442607E-4</v>
      </c>
      <c r="T236" s="29">
        <f t="shared" si="131"/>
        <v>3.1899999994493555E-3</v>
      </c>
      <c r="W236" s="81" t="s">
        <v>568</v>
      </c>
      <c r="X236" s="75" t="s">
        <v>107</v>
      </c>
      <c r="Y236" s="75" t="s">
        <v>569</v>
      </c>
      <c r="Z236" s="76" t="s">
        <v>9</v>
      </c>
      <c r="AA236" s="77">
        <v>6484.0953099999997</v>
      </c>
      <c r="AB236" s="77">
        <v>6130.0992200000001</v>
      </c>
      <c r="AC236" s="77">
        <v>6375.3031899999996</v>
      </c>
      <c r="AD236" s="16" t="b">
        <f t="shared" si="124"/>
        <v>1</v>
      </c>
      <c r="AE236" s="16" t="b">
        <f t="shared" si="124"/>
        <v>1</v>
      </c>
      <c r="AF236" s="16" t="b">
        <f t="shared" si="124"/>
        <v>1</v>
      </c>
      <c r="AG236" s="16" t="b">
        <f t="shared" si="124"/>
        <v>1</v>
      </c>
    </row>
    <row r="237" spans="1:33" s="16" customFormat="1" ht="15.75">
      <c r="A237" s="31" t="s">
        <v>32</v>
      </c>
      <c r="B237" s="23" t="s">
        <v>107</v>
      </c>
      <c r="C237" s="23" t="s">
        <v>569</v>
      </c>
      <c r="D237" s="23" t="s">
        <v>33</v>
      </c>
      <c r="E237" s="49">
        <v>5894.3</v>
      </c>
      <c r="F237" s="49">
        <v>6130.1</v>
      </c>
      <c r="G237" s="49">
        <v>6375.3</v>
      </c>
      <c r="H237" s="25">
        <f>5894.3+589.8</f>
        <v>6484.1</v>
      </c>
      <c r="I237" s="25">
        <v>6130.1</v>
      </c>
      <c r="J237" s="25">
        <v>6375.3</v>
      </c>
      <c r="K237" s="49">
        <f t="shared" si="141"/>
        <v>589.80000000000018</v>
      </c>
      <c r="L237" s="49">
        <f t="shared" si="141"/>
        <v>0</v>
      </c>
      <c r="M237" s="49">
        <f t="shared" si="141"/>
        <v>0</v>
      </c>
      <c r="O237" s="32">
        <v>6484.0953099999997</v>
      </c>
      <c r="P237" s="32">
        <v>6130.0992200000001</v>
      </c>
      <c r="Q237" s="32">
        <v>6375.3031899999996</v>
      </c>
      <c r="R237" s="29">
        <f t="shared" si="131"/>
        <v>-4.6900000006644404E-3</v>
      </c>
      <c r="S237" s="29">
        <f t="shared" si="131"/>
        <v>-7.8000000030442607E-4</v>
      </c>
      <c r="T237" s="29">
        <f t="shared" si="131"/>
        <v>3.1899999994493555E-3</v>
      </c>
      <c r="W237" s="81" t="s">
        <v>32</v>
      </c>
      <c r="X237" s="75" t="s">
        <v>107</v>
      </c>
      <c r="Y237" s="75" t="s">
        <v>569</v>
      </c>
      <c r="Z237" s="76" t="s">
        <v>33</v>
      </c>
      <c r="AA237" s="77">
        <v>6484.0953099999997</v>
      </c>
      <c r="AB237" s="77">
        <v>6130.0992200000001</v>
      </c>
      <c r="AC237" s="77">
        <v>6375.3031899999996</v>
      </c>
      <c r="AD237" s="16" t="b">
        <f t="shared" si="124"/>
        <v>1</v>
      </c>
      <c r="AE237" s="16" t="b">
        <f t="shared" si="124"/>
        <v>1</v>
      </c>
      <c r="AF237" s="16" t="b">
        <f t="shared" si="124"/>
        <v>1</v>
      </c>
      <c r="AG237" s="16" t="b">
        <f t="shared" si="124"/>
        <v>1</v>
      </c>
    </row>
    <row r="238" spans="1:33" s="16" customFormat="1" ht="15.75">
      <c r="A238" s="31" t="s">
        <v>116</v>
      </c>
      <c r="B238" s="23" t="s">
        <v>107</v>
      </c>
      <c r="C238" s="23" t="s">
        <v>386</v>
      </c>
      <c r="D238" s="24" t="s">
        <v>9</v>
      </c>
      <c r="E238" s="49">
        <f>E239</f>
        <v>55276.9</v>
      </c>
      <c r="F238" s="49">
        <f t="shared" ref="F238:J238" si="151">F239</f>
        <v>54918.5</v>
      </c>
      <c r="G238" s="49">
        <f t="shared" si="151"/>
        <v>54010.9</v>
      </c>
      <c r="H238" s="25">
        <f>H239</f>
        <v>60921.599999999999</v>
      </c>
      <c r="I238" s="25">
        <f t="shared" si="151"/>
        <v>54918.5</v>
      </c>
      <c r="J238" s="25">
        <f t="shared" si="151"/>
        <v>54010.9</v>
      </c>
      <c r="K238" s="49">
        <f t="shared" si="141"/>
        <v>5644.6999999999971</v>
      </c>
      <c r="L238" s="49">
        <f t="shared" si="141"/>
        <v>0</v>
      </c>
      <c r="M238" s="49">
        <f t="shared" si="141"/>
        <v>0</v>
      </c>
      <c r="O238" s="32">
        <v>60921.558239999998</v>
      </c>
      <c r="P238" s="32">
        <v>54918.48603</v>
      </c>
      <c r="Q238" s="32">
        <v>54010.940560000003</v>
      </c>
      <c r="R238" s="29">
        <f t="shared" si="131"/>
        <v>-4.1760000000067521E-2</v>
      </c>
      <c r="S238" s="29">
        <f t="shared" si="131"/>
        <v>-1.396999999997206E-2</v>
      </c>
      <c r="T238" s="29">
        <f t="shared" si="131"/>
        <v>4.056000000127824E-2</v>
      </c>
      <c r="W238" s="82" t="s">
        <v>116</v>
      </c>
      <c r="X238" s="78" t="s">
        <v>107</v>
      </c>
      <c r="Y238" s="78" t="s">
        <v>386</v>
      </c>
      <c r="Z238" s="72" t="s">
        <v>9</v>
      </c>
      <c r="AA238" s="79">
        <v>60921.558239999998</v>
      </c>
      <c r="AB238" s="79">
        <v>54918.48603</v>
      </c>
      <c r="AC238" s="79">
        <v>54010.940560000003</v>
      </c>
      <c r="AD238" s="16" t="b">
        <f t="shared" si="124"/>
        <v>1</v>
      </c>
      <c r="AE238" s="16" t="b">
        <f t="shared" si="124"/>
        <v>1</v>
      </c>
      <c r="AF238" s="16" t="b">
        <f t="shared" si="124"/>
        <v>1</v>
      </c>
      <c r="AG238" s="16" t="b">
        <f t="shared" si="124"/>
        <v>1</v>
      </c>
    </row>
    <row r="239" spans="1:33" s="16" customFormat="1" ht="15.75">
      <c r="A239" s="31" t="s">
        <v>32</v>
      </c>
      <c r="B239" s="23" t="s">
        <v>107</v>
      </c>
      <c r="C239" s="23" t="s">
        <v>386</v>
      </c>
      <c r="D239" s="23" t="s">
        <v>33</v>
      </c>
      <c r="E239" s="49">
        <v>55276.9</v>
      </c>
      <c r="F239" s="49">
        <v>54918.5</v>
      </c>
      <c r="G239" s="49">
        <v>54010.9</v>
      </c>
      <c r="H239" s="25">
        <f>55276.9+5644.7</f>
        <v>60921.599999999999</v>
      </c>
      <c r="I239" s="25">
        <v>54918.5</v>
      </c>
      <c r="J239" s="25">
        <v>54010.9</v>
      </c>
      <c r="K239" s="49">
        <f t="shared" si="141"/>
        <v>5644.6999999999971</v>
      </c>
      <c r="L239" s="49">
        <f t="shared" si="141"/>
        <v>0</v>
      </c>
      <c r="M239" s="49">
        <f t="shared" si="141"/>
        <v>0</v>
      </c>
      <c r="O239" s="32">
        <v>60921.558239999998</v>
      </c>
      <c r="P239" s="32">
        <v>54918.48603</v>
      </c>
      <c r="Q239" s="32">
        <v>54010.940560000003</v>
      </c>
      <c r="R239" s="29">
        <f t="shared" si="131"/>
        <v>-4.1760000000067521E-2</v>
      </c>
      <c r="S239" s="29">
        <f t="shared" si="131"/>
        <v>-1.396999999997206E-2</v>
      </c>
      <c r="T239" s="29">
        <f t="shared" si="131"/>
        <v>4.056000000127824E-2</v>
      </c>
      <c r="W239" s="82" t="s">
        <v>32</v>
      </c>
      <c r="X239" s="78" t="s">
        <v>107</v>
      </c>
      <c r="Y239" s="78" t="s">
        <v>386</v>
      </c>
      <c r="Z239" s="78" t="s">
        <v>33</v>
      </c>
      <c r="AA239" s="79">
        <v>60921.558239999998</v>
      </c>
      <c r="AB239" s="79">
        <v>54918.48603</v>
      </c>
      <c r="AC239" s="79">
        <v>54010.940560000003</v>
      </c>
      <c r="AD239" s="16" t="b">
        <f t="shared" si="124"/>
        <v>1</v>
      </c>
      <c r="AE239" s="16" t="b">
        <f t="shared" si="124"/>
        <v>1</v>
      </c>
      <c r="AF239" s="16" t="b">
        <f t="shared" si="124"/>
        <v>1</v>
      </c>
      <c r="AG239" s="16" t="b">
        <f t="shared" si="124"/>
        <v>1</v>
      </c>
    </row>
    <row r="240" spans="1:33" s="16" customFormat="1" ht="31.5">
      <c r="A240" s="22" t="s">
        <v>560</v>
      </c>
      <c r="B240" s="23" t="s">
        <v>107</v>
      </c>
      <c r="C240" s="23" t="s">
        <v>473</v>
      </c>
      <c r="D240" s="24" t="s">
        <v>9</v>
      </c>
      <c r="E240" s="49">
        <f>E241+E243</f>
        <v>127220</v>
      </c>
      <c r="F240" s="49">
        <f t="shared" ref="F240:G240" si="152">F241+F243</f>
        <v>0</v>
      </c>
      <c r="G240" s="49">
        <f t="shared" si="152"/>
        <v>0</v>
      </c>
      <c r="H240" s="25">
        <f>H241+H243</f>
        <v>300</v>
      </c>
      <c r="I240" s="25">
        <f t="shared" ref="I240:J240" si="153">I241+I243</f>
        <v>0</v>
      </c>
      <c r="J240" s="25">
        <f t="shared" si="153"/>
        <v>0</v>
      </c>
      <c r="K240" s="49">
        <f t="shared" si="141"/>
        <v>-126920</v>
      </c>
      <c r="L240" s="49">
        <f t="shared" si="141"/>
        <v>0</v>
      </c>
      <c r="M240" s="49">
        <f t="shared" si="141"/>
        <v>0</v>
      </c>
      <c r="O240" s="32">
        <v>300</v>
      </c>
      <c r="P240" s="32">
        <v>0</v>
      </c>
      <c r="Q240" s="32">
        <v>0</v>
      </c>
      <c r="R240" s="29">
        <f t="shared" si="131"/>
        <v>0</v>
      </c>
      <c r="S240" s="29">
        <f t="shared" si="131"/>
        <v>0</v>
      </c>
      <c r="T240" s="29">
        <f t="shared" si="131"/>
        <v>0</v>
      </c>
      <c r="W240" s="82" t="s">
        <v>560</v>
      </c>
      <c r="X240" s="78" t="s">
        <v>107</v>
      </c>
      <c r="Y240" s="78" t="s">
        <v>473</v>
      </c>
      <c r="Z240" s="72" t="s">
        <v>9</v>
      </c>
      <c r="AA240" s="79">
        <v>300</v>
      </c>
      <c r="AB240" s="79" t="s">
        <v>9</v>
      </c>
      <c r="AC240" s="79" t="s">
        <v>9</v>
      </c>
      <c r="AD240" s="16" t="b">
        <f t="shared" si="124"/>
        <v>1</v>
      </c>
      <c r="AE240" s="16" t="b">
        <f t="shared" si="124"/>
        <v>1</v>
      </c>
      <c r="AF240" s="16" t="b">
        <f t="shared" si="124"/>
        <v>1</v>
      </c>
      <c r="AG240" s="16" t="b">
        <f t="shared" si="124"/>
        <v>1</v>
      </c>
    </row>
    <row r="241" spans="1:33" s="16" customFormat="1" ht="31.5">
      <c r="A241" s="31" t="s">
        <v>570</v>
      </c>
      <c r="B241" s="23" t="s">
        <v>107</v>
      </c>
      <c r="C241" s="23" t="s">
        <v>762</v>
      </c>
      <c r="D241" s="24" t="s">
        <v>9</v>
      </c>
      <c r="E241" s="49">
        <f>E242</f>
        <v>126920</v>
      </c>
      <c r="F241" s="49">
        <f t="shared" ref="F241:J241" si="154">F242</f>
        <v>0</v>
      </c>
      <c r="G241" s="49">
        <f t="shared" si="154"/>
        <v>0</v>
      </c>
      <c r="H241" s="25">
        <f>H242</f>
        <v>0</v>
      </c>
      <c r="I241" s="25">
        <f t="shared" si="154"/>
        <v>0</v>
      </c>
      <c r="J241" s="25">
        <f t="shared" si="154"/>
        <v>0</v>
      </c>
      <c r="K241" s="49">
        <f t="shared" si="141"/>
        <v>-126920</v>
      </c>
      <c r="L241" s="49">
        <f t="shared" si="141"/>
        <v>0</v>
      </c>
      <c r="M241" s="49">
        <f t="shared" si="141"/>
        <v>0</v>
      </c>
      <c r="O241" s="32">
        <v>0</v>
      </c>
      <c r="P241" s="32">
        <v>0</v>
      </c>
      <c r="Q241" s="32">
        <v>0</v>
      </c>
      <c r="R241" s="29">
        <f t="shared" si="131"/>
        <v>0</v>
      </c>
      <c r="S241" s="29">
        <f t="shared" si="131"/>
        <v>0</v>
      </c>
      <c r="T241" s="29">
        <f t="shared" si="131"/>
        <v>0</v>
      </c>
      <c r="AD241" s="16" t="b">
        <f t="shared" si="124"/>
        <v>0</v>
      </c>
      <c r="AE241" s="16" t="b">
        <f t="shared" si="124"/>
        <v>0</v>
      </c>
      <c r="AF241" s="16" t="b">
        <f t="shared" si="124"/>
        <v>0</v>
      </c>
      <c r="AG241" s="16" t="b">
        <f t="shared" si="124"/>
        <v>1</v>
      </c>
    </row>
    <row r="242" spans="1:33" s="16" customFormat="1" ht="15.75">
      <c r="A242" s="31" t="s">
        <v>32</v>
      </c>
      <c r="B242" s="23" t="s">
        <v>107</v>
      </c>
      <c r="C242" s="23" t="s">
        <v>762</v>
      </c>
      <c r="D242" s="23" t="s">
        <v>33</v>
      </c>
      <c r="E242" s="49">
        <v>126920</v>
      </c>
      <c r="F242" s="49">
        <v>0</v>
      </c>
      <c r="G242" s="49">
        <v>0</v>
      </c>
      <c r="H242" s="25">
        <v>0</v>
      </c>
      <c r="I242" s="25">
        <v>0</v>
      </c>
      <c r="J242" s="25">
        <v>0</v>
      </c>
      <c r="K242" s="49">
        <f t="shared" si="141"/>
        <v>-126920</v>
      </c>
      <c r="L242" s="49">
        <f t="shared" si="141"/>
        <v>0</v>
      </c>
      <c r="M242" s="49">
        <f t="shared" si="141"/>
        <v>0</v>
      </c>
      <c r="O242" s="32">
        <v>0</v>
      </c>
      <c r="P242" s="32">
        <v>0</v>
      </c>
      <c r="Q242" s="32">
        <v>0</v>
      </c>
      <c r="R242" s="29">
        <f t="shared" si="131"/>
        <v>0</v>
      </c>
      <c r="S242" s="29">
        <f t="shared" si="131"/>
        <v>0</v>
      </c>
      <c r="T242" s="29">
        <f t="shared" si="131"/>
        <v>0</v>
      </c>
      <c r="AD242" s="16" t="b">
        <f t="shared" si="124"/>
        <v>0</v>
      </c>
      <c r="AE242" s="16" t="b">
        <f t="shared" si="124"/>
        <v>0</v>
      </c>
      <c r="AF242" s="16" t="b">
        <f t="shared" si="124"/>
        <v>0</v>
      </c>
      <c r="AG242" s="16" t="b">
        <f t="shared" si="124"/>
        <v>0</v>
      </c>
    </row>
    <row r="243" spans="1:33" s="16" customFormat="1" ht="31.5">
      <c r="A243" s="31" t="s">
        <v>570</v>
      </c>
      <c r="B243" s="23" t="s">
        <v>107</v>
      </c>
      <c r="C243" s="23" t="s">
        <v>387</v>
      </c>
      <c r="D243" s="24" t="s">
        <v>9</v>
      </c>
      <c r="E243" s="49">
        <f>E244</f>
        <v>300</v>
      </c>
      <c r="F243" s="49">
        <f t="shared" ref="F243:J243" si="155">F244</f>
        <v>0</v>
      </c>
      <c r="G243" s="49">
        <f t="shared" si="155"/>
        <v>0</v>
      </c>
      <c r="H243" s="25">
        <f>H244</f>
        <v>300</v>
      </c>
      <c r="I243" s="25">
        <f t="shared" si="155"/>
        <v>0</v>
      </c>
      <c r="J243" s="25">
        <f t="shared" si="155"/>
        <v>0</v>
      </c>
      <c r="K243" s="49">
        <f t="shared" si="141"/>
        <v>0</v>
      </c>
      <c r="L243" s="49">
        <f t="shared" si="141"/>
        <v>0</v>
      </c>
      <c r="M243" s="49">
        <f t="shared" si="141"/>
        <v>0</v>
      </c>
      <c r="O243" s="32">
        <v>300</v>
      </c>
      <c r="P243" s="32">
        <v>0</v>
      </c>
      <c r="Q243" s="32">
        <v>0</v>
      </c>
      <c r="R243" s="29">
        <f t="shared" si="131"/>
        <v>0</v>
      </c>
      <c r="S243" s="29">
        <f t="shared" si="131"/>
        <v>0</v>
      </c>
      <c r="T243" s="29">
        <f t="shared" si="131"/>
        <v>0</v>
      </c>
      <c r="W243" s="82" t="s">
        <v>570</v>
      </c>
      <c r="X243" s="78" t="s">
        <v>107</v>
      </c>
      <c r="Y243" s="78" t="s">
        <v>387</v>
      </c>
      <c r="Z243" s="78" t="s">
        <v>9</v>
      </c>
      <c r="AA243" s="79">
        <v>300</v>
      </c>
      <c r="AB243" s="79" t="s">
        <v>9</v>
      </c>
      <c r="AC243" s="79" t="s">
        <v>9</v>
      </c>
      <c r="AD243" s="16" t="b">
        <f t="shared" si="124"/>
        <v>1</v>
      </c>
      <c r="AE243" s="16" t="b">
        <f t="shared" si="124"/>
        <v>1</v>
      </c>
      <c r="AF243" s="16" t="b">
        <f t="shared" si="124"/>
        <v>1</v>
      </c>
      <c r="AG243" s="16" t="b">
        <f t="shared" si="124"/>
        <v>1</v>
      </c>
    </row>
    <row r="244" spans="1:33" s="16" customFormat="1" ht="15.75">
      <c r="A244" s="31" t="s">
        <v>32</v>
      </c>
      <c r="B244" s="23" t="s">
        <v>107</v>
      </c>
      <c r="C244" s="23" t="s">
        <v>387</v>
      </c>
      <c r="D244" s="23" t="s">
        <v>33</v>
      </c>
      <c r="E244" s="49">
        <v>300</v>
      </c>
      <c r="F244" s="49">
        <v>0</v>
      </c>
      <c r="G244" s="49">
        <v>0</v>
      </c>
      <c r="H244" s="25">
        <v>300</v>
      </c>
      <c r="I244" s="25">
        <v>0</v>
      </c>
      <c r="J244" s="25">
        <v>0</v>
      </c>
      <c r="K244" s="49">
        <f t="shared" si="141"/>
        <v>0</v>
      </c>
      <c r="L244" s="49">
        <f t="shared" si="141"/>
        <v>0</v>
      </c>
      <c r="M244" s="49">
        <f t="shared" si="141"/>
        <v>0</v>
      </c>
      <c r="O244" s="32">
        <v>300</v>
      </c>
      <c r="P244" s="32">
        <v>0</v>
      </c>
      <c r="Q244" s="32">
        <v>0</v>
      </c>
      <c r="R244" s="29">
        <f t="shared" si="131"/>
        <v>0</v>
      </c>
      <c r="S244" s="29">
        <f t="shared" si="131"/>
        <v>0</v>
      </c>
      <c r="T244" s="29">
        <f t="shared" si="131"/>
        <v>0</v>
      </c>
      <c r="W244" s="81" t="s">
        <v>32</v>
      </c>
      <c r="X244" s="75" t="s">
        <v>107</v>
      </c>
      <c r="Y244" s="75" t="s">
        <v>387</v>
      </c>
      <c r="Z244" s="76" t="s">
        <v>33</v>
      </c>
      <c r="AA244" s="77">
        <v>300</v>
      </c>
      <c r="AB244" s="77" t="s">
        <v>9</v>
      </c>
      <c r="AC244" s="77" t="s">
        <v>9</v>
      </c>
      <c r="AD244" s="16" t="b">
        <f t="shared" si="124"/>
        <v>1</v>
      </c>
      <c r="AE244" s="16" t="b">
        <f t="shared" si="124"/>
        <v>1</v>
      </c>
      <c r="AF244" s="16" t="b">
        <f t="shared" si="124"/>
        <v>1</v>
      </c>
      <c r="AG244" s="16" t="b">
        <f t="shared" si="124"/>
        <v>1</v>
      </c>
    </row>
    <row r="245" spans="1:33" s="16" customFormat="1" ht="31.5">
      <c r="A245" s="31" t="s">
        <v>560</v>
      </c>
      <c r="B245" s="23" t="s">
        <v>107</v>
      </c>
      <c r="C245" s="23" t="s">
        <v>643</v>
      </c>
      <c r="D245" s="23" t="s">
        <v>9</v>
      </c>
      <c r="E245" s="49">
        <f>E246</f>
        <v>0</v>
      </c>
      <c r="F245" s="49">
        <f t="shared" ref="F245:J246" si="156">F246</f>
        <v>0</v>
      </c>
      <c r="G245" s="49">
        <f t="shared" si="156"/>
        <v>0</v>
      </c>
      <c r="H245" s="25">
        <f t="shared" si="156"/>
        <v>126920</v>
      </c>
      <c r="I245" s="25">
        <f t="shared" si="156"/>
        <v>0</v>
      </c>
      <c r="J245" s="25">
        <f t="shared" si="156"/>
        <v>0</v>
      </c>
      <c r="K245" s="49">
        <f t="shared" si="141"/>
        <v>126920</v>
      </c>
      <c r="L245" s="49">
        <f t="shared" si="141"/>
        <v>0</v>
      </c>
      <c r="M245" s="49">
        <f t="shared" si="141"/>
        <v>0</v>
      </c>
      <c r="O245" s="32">
        <v>126920.0019</v>
      </c>
      <c r="P245" s="32">
        <v>0</v>
      </c>
      <c r="Q245" s="32">
        <v>0</v>
      </c>
      <c r="R245" s="29">
        <f t="shared" si="131"/>
        <v>1.9000000029336661E-3</v>
      </c>
      <c r="S245" s="29">
        <f t="shared" si="131"/>
        <v>0</v>
      </c>
      <c r="T245" s="29">
        <f t="shared" si="131"/>
        <v>0</v>
      </c>
      <c r="W245" s="16" t="s">
        <v>560</v>
      </c>
      <c r="X245" s="16" t="s">
        <v>107</v>
      </c>
      <c r="Y245" s="16" t="s">
        <v>643</v>
      </c>
      <c r="Z245" s="16" t="s">
        <v>9</v>
      </c>
      <c r="AA245" s="16">
        <v>126920.0019</v>
      </c>
      <c r="AB245" s="16" t="s">
        <v>9</v>
      </c>
      <c r="AC245" s="16" t="s">
        <v>9</v>
      </c>
      <c r="AD245" s="16" t="b">
        <f t="shared" si="124"/>
        <v>1</v>
      </c>
      <c r="AE245" s="16" t="b">
        <f t="shared" si="124"/>
        <v>1</v>
      </c>
      <c r="AF245" s="16" t="b">
        <f t="shared" si="124"/>
        <v>1</v>
      </c>
      <c r="AG245" s="16" t="b">
        <f t="shared" si="124"/>
        <v>1</v>
      </c>
    </row>
    <row r="246" spans="1:33" s="16" customFormat="1" ht="47.25">
      <c r="A246" s="31" t="s">
        <v>644</v>
      </c>
      <c r="B246" s="23" t="s">
        <v>107</v>
      </c>
      <c r="C246" s="23" t="s">
        <v>645</v>
      </c>
      <c r="D246" s="23" t="s">
        <v>9</v>
      </c>
      <c r="E246" s="49">
        <f>E247</f>
        <v>0</v>
      </c>
      <c r="F246" s="49">
        <f t="shared" si="156"/>
        <v>0</v>
      </c>
      <c r="G246" s="49">
        <f t="shared" si="156"/>
        <v>0</v>
      </c>
      <c r="H246" s="25">
        <f t="shared" si="156"/>
        <v>126920</v>
      </c>
      <c r="I246" s="25">
        <f t="shared" si="156"/>
        <v>0</v>
      </c>
      <c r="J246" s="25">
        <f t="shared" si="156"/>
        <v>0</v>
      </c>
      <c r="K246" s="49">
        <f t="shared" si="141"/>
        <v>126920</v>
      </c>
      <c r="L246" s="49">
        <f t="shared" si="141"/>
        <v>0</v>
      </c>
      <c r="M246" s="49">
        <f t="shared" si="141"/>
        <v>0</v>
      </c>
      <c r="O246" s="32">
        <v>126920.0019</v>
      </c>
      <c r="P246" s="32">
        <v>0</v>
      </c>
      <c r="Q246" s="32">
        <v>0</v>
      </c>
      <c r="R246" s="29">
        <f t="shared" si="131"/>
        <v>1.9000000029336661E-3</v>
      </c>
      <c r="S246" s="29">
        <f t="shared" si="131"/>
        <v>0</v>
      </c>
      <c r="T246" s="29">
        <f t="shared" si="131"/>
        <v>0</v>
      </c>
      <c r="W246" s="16" t="s">
        <v>644</v>
      </c>
      <c r="X246" s="16" t="s">
        <v>107</v>
      </c>
      <c r="Y246" s="16" t="s">
        <v>645</v>
      </c>
      <c r="Z246" s="16" t="s">
        <v>9</v>
      </c>
      <c r="AA246" s="16">
        <v>126920.0019</v>
      </c>
      <c r="AB246" s="16" t="s">
        <v>9</v>
      </c>
      <c r="AC246" s="16" t="s">
        <v>9</v>
      </c>
      <c r="AD246" s="16" t="b">
        <f t="shared" si="124"/>
        <v>1</v>
      </c>
      <c r="AE246" s="16" t="b">
        <f t="shared" si="124"/>
        <v>1</v>
      </c>
      <c r="AF246" s="16" t="b">
        <f t="shared" si="124"/>
        <v>1</v>
      </c>
      <c r="AG246" s="16" t="b">
        <f t="shared" si="124"/>
        <v>1</v>
      </c>
    </row>
    <row r="247" spans="1:33" s="16" customFormat="1" ht="15.75">
      <c r="A247" s="31" t="s">
        <v>32</v>
      </c>
      <c r="B247" s="23" t="s">
        <v>107</v>
      </c>
      <c r="C247" s="23" t="s">
        <v>645</v>
      </c>
      <c r="D247" s="23" t="s">
        <v>33</v>
      </c>
      <c r="E247" s="49"/>
      <c r="F247" s="49"/>
      <c r="G247" s="49"/>
      <c r="H247" s="25">
        <v>126920</v>
      </c>
      <c r="I247" s="25"/>
      <c r="J247" s="25"/>
      <c r="K247" s="49">
        <f t="shared" si="141"/>
        <v>126920</v>
      </c>
      <c r="L247" s="49">
        <f t="shared" si="141"/>
        <v>0</v>
      </c>
      <c r="M247" s="49">
        <f t="shared" si="141"/>
        <v>0</v>
      </c>
      <c r="O247" s="32">
        <v>126920.0019</v>
      </c>
      <c r="P247" s="32">
        <v>0</v>
      </c>
      <c r="Q247" s="32">
        <v>0</v>
      </c>
      <c r="R247" s="29">
        <f t="shared" si="131"/>
        <v>1.9000000029336661E-3</v>
      </c>
      <c r="S247" s="29">
        <f t="shared" si="131"/>
        <v>0</v>
      </c>
      <c r="T247" s="29">
        <f t="shared" si="131"/>
        <v>0</v>
      </c>
      <c r="W247" s="82" t="s">
        <v>32</v>
      </c>
      <c r="X247" s="78" t="s">
        <v>107</v>
      </c>
      <c r="Y247" s="78" t="s">
        <v>645</v>
      </c>
      <c r="Z247" s="72" t="s">
        <v>33</v>
      </c>
      <c r="AA247" s="79">
        <v>126920.0019</v>
      </c>
      <c r="AB247" s="79" t="s">
        <v>9</v>
      </c>
      <c r="AC247" s="79" t="s">
        <v>9</v>
      </c>
      <c r="AD247" s="16" t="b">
        <f t="shared" si="124"/>
        <v>1</v>
      </c>
      <c r="AE247" s="16" t="b">
        <f t="shared" si="124"/>
        <v>1</v>
      </c>
      <c r="AF247" s="16" t="b">
        <f t="shared" si="124"/>
        <v>1</v>
      </c>
      <c r="AG247" s="16" t="b">
        <f t="shared" si="124"/>
        <v>1</v>
      </c>
    </row>
    <row r="248" spans="1:33" s="16" customFormat="1" ht="31.5">
      <c r="A248" s="22" t="s">
        <v>121</v>
      </c>
      <c r="B248" s="23" t="s">
        <v>107</v>
      </c>
      <c r="C248" s="23" t="s">
        <v>474</v>
      </c>
      <c r="D248" s="24" t="s">
        <v>9</v>
      </c>
      <c r="E248" s="49">
        <f>E249+E254</f>
        <v>2453.8000000000002</v>
      </c>
      <c r="F248" s="49">
        <f t="shared" ref="F248:G248" si="157">F249+F254</f>
        <v>2577.8999999999996</v>
      </c>
      <c r="G248" s="49">
        <f t="shared" si="157"/>
        <v>2705.1</v>
      </c>
      <c r="H248" s="25">
        <f>H249+H254</f>
        <v>2570.5</v>
      </c>
      <c r="I248" s="25">
        <f t="shared" ref="I248:J248" si="158">I249+I254</f>
        <v>2577.8999999999996</v>
      </c>
      <c r="J248" s="25">
        <f t="shared" si="158"/>
        <v>2705.1</v>
      </c>
      <c r="K248" s="49">
        <f t="shared" si="141"/>
        <v>116.69999999999982</v>
      </c>
      <c r="L248" s="49">
        <f t="shared" si="141"/>
        <v>0</v>
      </c>
      <c r="M248" s="49">
        <f t="shared" si="141"/>
        <v>0</v>
      </c>
      <c r="O248" s="32">
        <v>2570.5293900000001</v>
      </c>
      <c r="P248" s="32">
        <v>2577.92013</v>
      </c>
      <c r="Q248" s="32">
        <v>2705.03694</v>
      </c>
      <c r="R248" s="29">
        <f t="shared" si="131"/>
        <v>2.9390000000148575E-2</v>
      </c>
      <c r="S248" s="29">
        <f t="shared" si="131"/>
        <v>2.0130000000335713E-2</v>
      </c>
      <c r="T248" s="29">
        <f t="shared" si="131"/>
        <v>-6.3059999999950378E-2</v>
      </c>
      <c r="W248" s="82" t="s">
        <v>121</v>
      </c>
      <c r="X248" s="78" t="s">
        <v>107</v>
      </c>
      <c r="Y248" s="78" t="s">
        <v>474</v>
      </c>
      <c r="Z248" s="78" t="s">
        <v>9</v>
      </c>
      <c r="AA248" s="79">
        <v>2570.5293900000001</v>
      </c>
      <c r="AB248" s="79">
        <v>2577.92013</v>
      </c>
      <c r="AC248" s="79">
        <v>2705.03694</v>
      </c>
      <c r="AD248" s="16" t="b">
        <f t="shared" si="124"/>
        <v>1</v>
      </c>
      <c r="AE248" s="16" t="b">
        <f t="shared" si="124"/>
        <v>1</v>
      </c>
      <c r="AF248" s="16" t="b">
        <f t="shared" si="124"/>
        <v>1</v>
      </c>
      <c r="AG248" s="16" t="b">
        <f t="shared" si="124"/>
        <v>1</v>
      </c>
    </row>
    <row r="249" spans="1:33" s="16" customFormat="1" ht="47.25">
      <c r="A249" s="22" t="s">
        <v>122</v>
      </c>
      <c r="B249" s="23" t="s">
        <v>107</v>
      </c>
      <c r="C249" s="23" t="s">
        <v>475</v>
      </c>
      <c r="D249" s="24" t="s">
        <v>9</v>
      </c>
      <c r="E249" s="49">
        <f>E250+E252</f>
        <v>715.9</v>
      </c>
      <c r="F249" s="49">
        <f t="shared" ref="F249:G249" si="159">F250+F252</f>
        <v>770.5</v>
      </c>
      <c r="G249" s="49">
        <f t="shared" si="159"/>
        <v>825.4</v>
      </c>
      <c r="H249" s="25">
        <f>H250+H252</f>
        <v>832.6</v>
      </c>
      <c r="I249" s="25">
        <f t="shared" ref="I249:J249" si="160">I250+I252</f>
        <v>770.5</v>
      </c>
      <c r="J249" s="25">
        <f t="shared" si="160"/>
        <v>825.4</v>
      </c>
      <c r="K249" s="49">
        <f t="shared" si="141"/>
        <v>116.70000000000005</v>
      </c>
      <c r="L249" s="49">
        <f t="shared" si="141"/>
        <v>0</v>
      </c>
      <c r="M249" s="49">
        <f t="shared" si="141"/>
        <v>0</v>
      </c>
      <c r="O249" s="32">
        <v>832.66016000000002</v>
      </c>
      <c r="P249" s="32">
        <v>770.53612999999996</v>
      </c>
      <c r="Q249" s="32">
        <v>825.35757999999998</v>
      </c>
      <c r="R249" s="29">
        <f t="shared" si="131"/>
        <v>6.0159999999996217E-2</v>
      </c>
      <c r="S249" s="29">
        <f t="shared" si="131"/>
        <v>3.6129999999957363E-2</v>
      </c>
      <c r="T249" s="29">
        <f t="shared" si="131"/>
        <v>-4.2419999999992797E-2</v>
      </c>
      <c r="W249" s="81" t="s">
        <v>122</v>
      </c>
      <c r="X249" s="75" t="s">
        <v>107</v>
      </c>
      <c r="Y249" s="75" t="s">
        <v>475</v>
      </c>
      <c r="Z249" s="76" t="s">
        <v>9</v>
      </c>
      <c r="AA249" s="77">
        <v>832.66016000000002</v>
      </c>
      <c r="AB249" s="77">
        <v>770.53612999999996</v>
      </c>
      <c r="AC249" s="77">
        <v>825.35757999999998</v>
      </c>
      <c r="AD249" s="16" t="b">
        <f t="shared" si="124"/>
        <v>1</v>
      </c>
      <c r="AE249" s="16" t="b">
        <f t="shared" si="124"/>
        <v>1</v>
      </c>
      <c r="AF249" s="16" t="b">
        <f t="shared" si="124"/>
        <v>1</v>
      </c>
      <c r="AG249" s="16" t="b">
        <f t="shared" si="124"/>
        <v>1</v>
      </c>
    </row>
    <row r="250" spans="1:33" s="16" customFormat="1" ht="63">
      <c r="A250" s="31" t="s">
        <v>571</v>
      </c>
      <c r="B250" s="23" t="s">
        <v>107</v>
      </c>
      <c r="C250" s="23" t="s">
        <v>572</v>
      </c>
      <c r="D250" s="24" t="s">
        <v>9</v>
      </c>
      <c r="E250" s="49">
        <f>E251</f>
        <v>115.9</v>
      </c>
      <c r="F250" s="49">
        <f t="shared" ref="F250:J250" si="161">F251</f>
        <v>120.5</v>
      </c>
      <c r="G250" s="49">
        <f t="shared" si="161"/>
        <v>125.4</v>
      </c>
      <c r="H250" s="25">
        <f>H251</f>
        <v>116.10000000000001</v>
      </c>
      <c r="I250" s="25">
        <f t="shared" si="161"/>
        <v>120.5</v>
      </c>
      <c r="J250" s="25">
        <f t="shared" si="161"/>
        <v>125.4</v>
      </c>
      <c r="K250" s="49">
        <f t="shared" si="141"/>
        <v>0.20000000000000284</v>
      </c>
      <c r="L250" s="49">
        <f t="shared" si="141"/>
        <v>0</v>
      </c>
      <c r="M250" s="49">
        <f t="shared" si="141"/>
        <v>0</v>
      </c>
      <c r="O250" s="32">
        <v>116.16625999999999</v>
      </c>
      <c r="P250" s="32">
        <v>120.53613</v>
      </c>
      <c r="Q250" s="32">
        <v>125.35758</v>
      </c>
      <c r="R250" s="29">
        <f t="shared" si="131"/>
        <v>6.6259999999985553E-2</v>
      </c>
      <c r="S250" s="29">
        <f t="shared" si="131"/>
        <v>3.6129999999999995E-2</v>
      </c>
      <c r="T250" s="29">
        <f t="shared" si="131"/>
        <v>-4.2420000000007008E-2</v>
      </c>
      <c r="W250" s="82" t="s">
        <v>571</v>
      </c>
      <c r="X250" s="78" t="s">
        <v>107</v>
      </c>
      <c r="Y250" s="78" t="s">
        <v>572</v>
      </c>
      <c r="Z250" s="72" t="s">
        <v>9</v>
      </c>
      <c r="AA250" s="79">
        <v>116.16625999999999</v>
      </c>
      <c r="AB250" s="79">
        <v>120.53613</v>
      </c>
      <c r="AC250" s="79">
        <v>125.35758</v>
      </c>
      <c r="AD250" s="16" t="b">
        <f t="shared" si="124"/>
        <v>1</v>
      </c>
      <c r="AE250" s="16" t="b">
        <f t="shared" si="124"/>
        <v>1</v>
      </c>
      <c r="AF250" s="16" t="b">
        <f t="shared" si="124"/>
        <v>1</v>
      </c>
      <c r="AG250" s="16" t="b">
        <f t="shared" si="124"/>
        <v>1</v>
      </c>
    </row>
    <row r="251" spans="1:33" s="16" customFormat="1" ht="15.75">
      <c r="A251" s="31" t="s">
        <v>32</v>
      </c>
      <c r="B251" s="23" t="s">
        <v>107</v>
      </c>
      <c r="C251" s="23" t="s">
        <v>572</v>
      </c>
      <c r="D251" s="23" t="s">
        <v>33</v>
      </c>
      <c r="E251" s="49">
        <v>115.9</v>
      </c>
      <c r="F251" s="49">
        <v>120.5</v>
      </c>
      <c r="G251" s="49">
        <v>125.4</v>
      </c>
      <c r="H251" s="25">
        <f>115.9+0.2</f>
        <v>116.10000000000001</v>
      </c>
      <c r="I251" s="25">
        <v>120.5</v>
      </c>
      <c r="J251" s="25">
        <v>125.4</v>
      </c>
      <c r="K251" s="49">
        <f t="shared" si="141"/>
        <v>0.20000000000000284</v>
      </c>
      <c r="L251" s="49">
        <f t="shared" si="141"/>
        <v>0</v>
      </c>
      <c r="M251" s="49">
        <f t="shared" si="141"/>
        <v>0</v>
      </c>
      <c r="O251" s="32">
        <v>116.16625999999999</v>
      </c>
      <c r="P251" s="32">
        <v>120.53613</v>
      </c>
      <c r="Q251" s="32">
        <v>125.35758</v>
      </c>
      <c r="R251" s="29">
        <f t="shared" si="131"/>
        <v>6.6259999999985553E-2</v>
      </c>
      <c r="S251" s="29">
        <f t="shared" si="131"/>
        <v>3.6129999999999995E-2</v>
      </c>
      <c r="T251" s="29">
        <f t="shared" si="131"/>
        <v>-4.2420000000007008E-2</v>
      </c>
      <c r="W251" s="82" t="s">
        <v>32</v>
      </c>
      <c r="X251" s="78" t="s">
        <v>107</v>
      </c>
      <c r="Y251" s="78" t="s">
        <v>572</v>
      </c>
      <c r="Z251" s="78" t="s">
        <v>33</v>
      </c>
      <c r="AA251" s="79">
        <v>116.16625999999999</v>
      </c>
      <c r="AB251" s="79">
        <v>120.53613</v>
      </c>
      <c r="AC251" s="79">
        <v>125.35758</v>
      </c>
      <c r="AD251" s="16" t="b">
        <f t="shared" si="124"/>
        <v>1</v>
      </c>
      <c r="AE251" s="16" t="b">
        <f t="shared" si="124"/>
        <v>1</v>
      </c>
      <c r="AF251" s="16" t="b">
        <f t="shared" si="124"/>
        <v>1</v>
      </c>
      <c r="AG251" s="16" t="b">
        <f t="shared" si="124"/>
        <v>1</v>
      </c>
    </row>
    <row r="252" spans="1:33" s="16" customFormat="1" ht="47.25">
      <c r="A252" s="31" t="s">
        <v>123</v>
      </c>
      <c r="B252" s="23" t="s">
        <v>107</v>
      </c>
      <c r="C252" s="23" t="s">
        <v>388</v>
      </c>
      <c r="D252" s="24" t="s">
        <v>9</v>
      </c>
      <c r="E252" s="49">
        <f>E253</f>
        <v>600</v>
      </c>
      <c r="F252" s="49">
        <f t="shared" ref="F252:J252" si="162">F253</f>
        <v>650</v>
      </c>
      <c r="G252" s="49">
        <f t="shared" si="162"/>
        <v>700</v>
      </c>
      <c r="H252" s="25">
        <f>H253</f>
        <v>716.5</v>
      </c>
      <c r="I252" s="25">
        <f t="shared" si="162"/>
        <v>650</v>
      </c>
      <c r="J252" s="25">
        <f t="shared" si="162"/>
        <v>700</v>
      </c>
      <c r="K252" s="49">
        <f t="shared" si="141"/>
        <v>116.5</v>
      </c>
      <c r="L252" s="49">
        <f t="shared" si="141"/>
        <v>0</v>
      </c>
      <c r="M252" s="49">
        <f t="shared" si="141"/>
        <v>0</v>
      </c>
      <c r="O252" s="32">
        <v>716.49390000000005</v>
      </c>
      <c r="P252" s="32">
        <v>650</v>
      </c>
      <c r="Q252" s="32">
        <v>700</v>
      </c>
      <c r="R252" s="29">
        <f t="shared" si="131"/>
        <v>-6.0999999999467036E-3</v>
      </c>
      <c r="S252" s="29">
        <f t="shared" si="131"/>
        <v>0</v>
      </c>
      <c r="T252" s="29">
        <f t="shared" si="131"/>
        <v>0</v>
      </c>
      <c r="W252" s="81" t="s">
        <v>123</v>
      </c>
      <c r="X252" s="75" t="s">
        <v>107</v>
      </c>
      <c r="Y252" s="75" t="s">
        <v>388</v>
      </c>
      <c r="Z252" s="76" t="s">
        <v>9</v>
      </c>
      <c r="AA252" s="77">
        <v>716.49390000000005</v>
      </c>
      <c r="AB252" s="77">
        <v>650</v>
      </c>
      <c r="AC252" s="77">
        <v>700</v>
      </c>
      <c r="AD252" s="16" t="b">
        <f t="shared" si="124"/>
        <v>1</v>
      </c>
      <c r="AE252" s="16" t="b">
        <f t="shared" si="124"/>
        <v>1</v>
      </c>
      <c r="AF252" s="16" t="b">
        <f t="shared" si="124"/>
        <v>1</v>
      </c>
      <c r="AG252" s="16" t="b">
        <f t="shared" si="124"/>
        <v>1</v>
      </c>
    </row>
    <row r="253" spans="1:33" s="16" customFormat="1" ht="15.75">
      <c r="A253" s="31" t="s">
        <v>32</v>
      </c>
      <c r="B253" s="23" t="s">
        <v>107</v>
      </c>
      <c r="C253" s="23" t="s">
        <v>388</v>
      </c>
      <c r="D253" s="23" t="s">
        <v>33</v>
      </c>
      <c r="E253" s="49">
        <v>600</v>
      </c>
      <c r="F253" s="49">
        <v>650</v>
      </c>
      <c r="G253" s="49">
        <v>700</v>
      </c>
      <c r="H253" s="25">
        <f>600+116.5</f>
        <v>716.5</v>
      </c>
      <c r="I253" s="25">
        <v>650</v>
      </c>
      <c r="J253" s="25">
        <v>700</v>
      </c>
      <c r="K253" s="49">
        <f t="shared" si="141"/>
        <v>116.5</v>
      </c>
      <c r="L253" s="49">
        <f t="shared" si="141"/>
        <v>0</v>
      </c>
      <c r="M253" s="49">
        <f t="shared" si="141"/>
        <v>0</v>
      </c>
      <c r="O253" s="32">
        <v>716.49390000000005</v>
      </c>
      <c r="P253" s="32">
        <v>650</v>
      </c>
      <c r="Q253" s="32">
        <v>700</v>
      </c>
      <c r="R253" s="29">
        <f t="shared" si="131"/>
        <v>-6.0999999999467036E-3</v>
      </c>
      <c r="S253" s="29">
        <f t="shared" si="131"/>
        <v>0</v>
      </c>
      <c r="T253" s="29">
        <f t="shared" si="131"/>
        <v>0</v>
      </c>
      <c r="W253" s="81" t="s">
        <v>32</v>
      </c>
      <c r="X253" s="75" t="s">
        <v>107</v>
      </c>
      <c r="Y253" s="75" t="s">
        <v>388</v>
      </c>
      <c r="Z253" s="76" t="s">
        <v>33</v>
      </c>
      <c r="AA253" s="77">
        <v>716.49390000000005</v>
      </c>
      <c r="AB253" s="77">
        <v>650</v>
      </c>
      <c r="AC253" s="77">
        <v>700</v>
      </c>
      <c r="AD253" s="16" t="b">
        <f t="shared" si="124"/>
        <v>1</v>
      </c>
      <c r="AE253" s="16" t="b">
        <f t="shared" si="124"/>
        <v>1</v>
      </c>
      <c r="AF253" s="16" t="b">
        <f t="shared" si="124"/>
        <v>1</v>
      </c>
      <c r="AG253" s="16" t="b">
        <f t="shared" si="124"/>
        <v>1</v>
      </c>
    </row>
    <row r="254" spans="1:33" s="16" customFormat="1" ht="31.5">
      <c r="A254" s="22" t="s">
        <v>126</v>
      </c>
      <c r="B254" s="23" t="s">
        <v>107</v>
      </c>
      <c r="C254" s="23" t="s">
        <v>476</v>
      </c>
      <c r="D254" s="24" t="s">
        <v>9</v>
      </c>
      <c r="E254" s="49">
        <f>E255+E257</f>
        <v>1737.9</v>
      </c>
      <c r="F254" s="49">
        <f t="shared" ref="F254:G254" si="163">F255+F257</f>
        <v>1807.3999999999999</v>
      </c>
      <c r="G254" s="49">
        <f t="shared" si="163"/>
        <v>1879.6999999999998</v>
      </c>
      <c r="H254" s="25">
        <f>H255+H257</f>
        <v>1737.9</v>
      </c>
      <c r="I254" s="25">
        <f t="shared" ref="I254:J254" si="164">I255+I257</f>
        <v>1807.3999999999999</v>
      </c>
      <c r="J254" s="25">
        <f t="shared" si="164"/>
        <v>1879.6999999999998</v>
      </c>
      <c r="K254" s="49">
        <f t="shared" si="141"/>
        <v>0</v>
      </c>
      <c r="L254" s="49">
        <f t="shared" si="141"/>
        <v>0</v>
      </c>
      <c r="M254" s="49">
        <f t="shared" si="141"/>
        <v>0</v>
      </c>
      <c r="O254" s="32">
        <v>1737.86923</v>
      </c>
      <c r="P254" s="32">
        <v>1807.384</v>
      </c>
      <c r="Q254" s="32">
        <v>1879.6793600000001</v>
      </c>
      <c r="R254" s="29">
        <f t="shared" si="131"/>
        <v>-3.0770000000075015E-2</v>
      </c>
      <c r="S254" s="29">
        <f t="shared" si="131"/>
        <v>-1.5999999999849024E-2</v>
      </c>
      <c r="T254" s="29">
        <f t="shared" si="131"/>
        <v>-2.0639999999730207E-2</v>
      </c>
      <c r="W254" s="82" t="s">
        <v>126</v>
      </c>
      <c r="X254" s="78" t="s">
        <v>107</v>
      </c>
      <c r="Y254" s="78" t="s">
        <v>476</v>
      </c>
      <c r="Z254" s="72" t="s">
        <v>9</v>
      </c>
      <c r="AA254" s="79">
        <v>1737.86923</v>
      </c>
      <c r="AB254" s="79">
        <v>1807.384</v>
      </c>
      <c r="AC254" s="79">
        <v>1879.6793600000001</v>
      </c>
      <c r="AD254" s="16" t="b">
        <f t="shared" si="124"/>
        <v>1</v>
      </c>
      <c r="AE254" s="16" t="b">
        <f t="shared" si="124"/>
        <v>1</v>
      </c>
      <c r="AF254" s="16" t="b">
        <f t="shared" si="124"/>
        <v>1</v>
      </c>
      <c r="AG254" s="16" t="b">
        <f t="shared" si="124"/>
        <v>1</v>
      </c>
    </row>
    <row r="255" spans="1:33" s="16" customFormat="1" ht="47.25">
      <c r="A255" s="31" t="s">
        <v>573</v>
      </c>
      <c r="B255" s="23" t="s">
        <v>107</v>
      </c>
      <c r="C255" s="23" t="s">
        <v>574</v>
      </c>
      <c r="D255" s="24" t="s">
        <v>9</v>
      </c>
      <c r="E255" s="49">
        <f>E256</f>
        <v>134.4</v>
      </c>
      <c r="F255" s="49">
        <f t="shared" ref="F255:J255" si="165">F256</f>
        <v>139.79999999999998</v>
      </c>
      <c r="G255" s="49">
        <f t="shared" si="165"/>
        <v>145.30000000000001</v>
      </c>
      <c r="H255" s="25">
        <f>H256</f>
        <v>134.4</v>
      </c>
      <c r="I255" s="25">
        <f t="shared" si="165"/>
        <v>139.79999999999998</v>
      </c>
      <c r="J255" s="25">
        <f t="shared" si="165"/>
        <v>145.30000000000001</v>
      </c>
      <c r="K255" s="49">
        <f t="shared" si="141"/>
        <v>0</v>
      </c>
      <c r="L255" s="49">
        <f t="shared" si="141"/>
        <v>0</v>
      </c>
      <c r="M255" s="49">
        <f t="shared" si="141"/>
        <v>0</v>
      </c>
      <c r="O255" s="32">
        <v>134.37321</v>
      </c>
      <c r="P255" s="32">
        <v>139.74814000000001</v>
      </c>
      <c r="Q255" s="32">
        <v>145.33806000000001</v>
      </c>
      <c r="R255" s="29">
        <f t="shared" si="131"/>
        <v>-2.6790000000005421E-2</v>
      </c>
      <c r="S255" s="29">
        <f t="shared" si="131"/>
        <v>-5.185999999997648E-2</v>
      </c>
      <c r="T255" s="29">
        <f t="shared" si="131"/>
        <v>3.8060000000001537E-2</v>
      </c>
      <c r="W255" s="82" t="s">
        <v>573</v>
      </c>
      <c r="X255" s="78" t="s">
        <v>107</v>
      </c>
      <c r="Y255" s="78" t="s">
        <v>574</v>
      </c>
      <c r="Z255" s="78" t="s">
        <v>9</v>
      </c>
      <c r="AA255" s="79">
        <v>134.37321</v>
      </c>
      <c r="AB255" s="79">
        <v>139.74814000000001</v>
      </c>
      <c r="AC255" s="79">
        <v>145.33806000000001</v>
      </c>
      <c r="AD255" s="16" t="b">
        <f t="shared" si="124"/>
        <v>1</v>
      </c>
      <c r="AE255" s="16" t="b">
        <f t="shared" si="124"/>
        <v>1</v>
      </c>
      <c r="AF255" s="16" t="b">
        <f t="shared" si="124"/>
        <v>1</v>
      </c>
      <c r="AG255" s="16" t="b">
        <f t="shared" si="124"/>
        <v>1</v>
      </c>
    </row>
    <row r="256" spans="1:33" s="16" customFormat="1" ht="15.75">
      <c r="A256" s="31" t="s">
        <v>32</v>
      </c>
      <c r="B256" s="23" t="s">
        <v>107</v>
      </c>
      <c r="C256" s="23" t="s">
        <v>574</v>
      </c>
      <c r="D256" s="23" t="s">
        <v>33</v>
      </c>
      <c r="E256" s="49">
        <v>134.4</v>
      </c>
      <c r="F256" s="49">
        <f>139.7+0.1</f>
        <v>139.79999999999998</v>
      </c>
      <c r="G256" s="49">
        <v>145.30000000000001</v>
      </c>
      <c r="H256" s="25">
        <v>134.4</v>
      </c>
      <c r="I256" s="25">
        <f>139.7+0.1</f>
        <v>139.79999999999998</v>
      </c>
      <c r="J256" s="25">
        <v>145.30000000000001</v>
      </c>
      <c r="K256" s="49">
        <f t="shared" si="141"/>
        <v>0</v>
      </c>
      <c r="L256" s="49">
        <f t="shared" si="141"/>
        <v>0</v>
      </c>
      <c r="M256" s="49">
        <f t="shared" si="141"/>
        <v>0</v>
      </c>
      <c r="O256" s="32">
        <v>134.37321</v>
      </c>
      <c r="P256" s="32">
        <v>139.74814000000001</v>
      </c>
      <c r="Q256" s="32">
        <v>145.33806000000001</v>
      </c>
      <c r="R256" s="29">
        <f t="shared" si="131"/>
        <v>-2.6790000000005421E-2</v>
      </c>
      <c r="S256" s="29">
        <f t="shared" si="131"/>
        <v>-5.185999999997648E-2</v>
      </c>
      <c r="T256" s="29">
        <f t="shared" si="131"/>
        <v>3.8060000000001537E-2</v>
      </c>
      <c r="W256" s="82" t="s">
        <v>32</v>
      </c>
      <c r="X256" s="78" t="s">
        <v>107</v>
      </c>
      <c r="Y256" s="78" t="s">
        <v>574</v>
      </c>
      <c r="Z256" s="72" t="s">
        <v>33</v>
      </c>
      <c r="AA256" s="79">
        <v>134.37321</v>
      </c>
      <c r="AB256" s="79">
        <v>139.74814000000001</v>
      </c>
      <c r="AC256" s="79">
        <v>145.33806000000001</v>
      </c>
      <c r="AD256" s="16" t="b">
        <f t="shared" si="124"/>
        <v>1</v>
      </c>
      <c r="AE256" s="16" t="b">
        <f t="shared" si="124"/>
        <v>1</v>
      </c>
      <c r="AF256" s="16" t="b">
        <f t="shared" si="124"/>
        <v>1</v>
      </c>
      <c r="AG256" s="16" t="b">
        <f t="shared" si="124"/>
        <v>1</v>
      </c>
    </row>
    <row r="257" spans="1:33" s="16" customFormat="1" ht="31.5">
      <c r="A257" s="31" t="s">
        <v>127</v>
      </c>
      <c r="B257" s="23" t="s">
        <v>107</v>
      </c>
      <c r="C257" s="23" t="s">
        <v>389</v>
      </c>
      <c r="D257" s="24" t="s">
        <v>9</v>
      </c>
      <c r="E257" s="49">
        <f>E258</f>
        <v>1603.5</v>
      </c>
      <c r="F257" s="49">
        <f t="shared" ref="F257:J257" si="166">F258</f>
        <v>1667.6</v>
      </c>
      <c r="G257" s="49">
        <f t="shared" si="166"/>
        <v>1734.3999999999999</v>
      </c>
      <c r="H257" s="25">
        <f>H258</f>
        <v>1603.5</v>
      </c>
      <c r="I257" s="25">
        <f t="shared" si="166"/>
        <v>1667.6</v>
      </c>
      <c r="J257" s="25">
        <f t="shared" si="166"/>
        <v>1734.3999999999999</v>
      </c>
      <c r="K257" s="49">
        <f t="shared" si="141"/>
        <v>0</v>
      </c>
      <c r="L257" s="49">
        <f t="shared" si="141"/>
        <v>0</v>
      </c>
      <c r="M257" s="49">
        <f t="shared" si="141"/>
        <v>0</v>
      </c>
      <c r="O257" s="32">
        <v>1603.49602</v>
      </c>
      <c r="P257" s="32">
        <v>1667.6358600000001</v>
      </c>
      <c r="Q257" s="32">
        <v>1734.3413</v>
      </c>
      <c r="R257" s="29">
        <f t="shared" si="131"/>
        <v>-3.9799999999559077E-3</v>
      </c>
      <c r="S257" s="29">
        <f t="shared" si="131"/>
        <v>3.58600000001843E-2</v>
      </c>
      <c r="T257" s="29">
        <f t="shared" si="131"/>
        <v>-5.869999999981701E-2</v>
      </c>
      <c r="W257" s="82" t="s">
        <v>127</v>
      </c>
      <c r="X257" s="78" t="s">
        <v>107</v>
      </c>
      <c r="Y257" s="78" t="s">
        <v>389</v>
      </c>
      <c r="Z257" s="78" t="s">
        <v>9</v>
      </c>
      <c r="AA257" s="79">
        <v>1603.49602</v>
      </c>
      <c r="AB257" s="79">
        <v>1667.6358600000001</v>
      </c>
      <c r="AC257" s="79">
        <v>1734.3413</v>
      </c>
      <c r="AD257" s="16" t="b">
        <f t="shared" si="124"/>
        <v>1</v>
      </c>
      <c r="AE257" s="16" t="b">
        <f t="shared" si="124"/>
        <v>1</v>
      </c>
      <c r="AF257" s="16" t="b">
        <f t="shared" si="124"/>
        <v>1</v>
      </c>
      <c r="AG257" s="16" t="b">
        <f t="shared" si="124"/>
        <v>1</v>
      </c>
    </row>
    <row r="258" spans="1:33" s="16" customFormat="1" ht="15.75">
      <c r="A258" s="31" t="s">
        <v>32</v>
      </c>
      <c r="B258" s="23" t="s">
        <v>107</v>
      </c>
      <c r="C258" s="23" t="s">
        <v>389</v>
      </c>
      <c r="D258" s="23" t="s">
        <v>33</v>
      </c>
      <c r="E258" s="49">
        <v>1603.5</v>
      </c>
      <c r="F258" s="49">
        <v>1667.6</v>
      </c>
      <c r="G258" s="49">
        <f>1734.3+0.1</f>
        <v>1734.3999999999999</v>
      </c>
      <c r="H258" s="25">
        <v>1603.5</v>
      </c>
      <c r="I258" s="25">
        <v>1667.6</v>
      </c>
      <c r="J258" s="25">
        <f>1734.3+0.1</f>
        <v>1734.3999999999999</v>
      </c>
      <c r="K258" s="49">
        <f t="shared" si="141"/>
        <v>0</v>
      </c>
      <c r="L258" s="49">
        <f t="shared" si="141"/>
        <v>0</v>
      </c>
      <c r="M258" s="49">
        <f t="shared" si="141"/>
        <v>0</v>
      </c>
      <c r="O258" s="32">
        <v>1603.49602</v>
      </c>
      <c r="P258" s="32">
        <v>1667.6358600000001</v>
      </c>
      <c r="Q258" s="32">
        <v>1734.3413</v>
      </c>
      <c r="R258" s="29">
        <f t="shared" si="131"/>
        <v>-3.9799999999559077E-3</v>
      </c>
      <c r="S258" s="29">
        <f t="shared" si="131"/>
        <v>3.58600000001843E-2</v>
      </c>
      <c r="T258" s="29">
        <f t="shared" si="131"/>
        <v>-5.869999999981701E-2</v>
      </c>
      <c r="W258" s="81" t="s">
        <v>32</v>
      </c>
      <c r="X258" s="75" t="s">
        <v>107</v>
      </c>
      <c r="Y258" s="75" t="s">
        <v>389</v>
      </c>
      <c r="Z258" s="76" t="s">
        <v>33</v>
      </c>
      <c r="AA258" s="77">
        <v>1603.49602</v>
      </c>
      <c r="AB258" s="77">
        <v>1667.6358600000001</v>
      </c>
      <c r="AC258" s="77">
        <v>1734.3413</v>
      </c>
      <c r="AD258" s="16" t="b">
        <f t="shared" ref="AD258:AG300" si="167">W258=A258</f>
        <v>1</v>
      </c>
      <c r="AE258" s="16" t="b">
        <f t="shared" si="167"/>
        <v>1</v>
      </c>
      <c r="AF258" s="16" t="b">
        <f t="shared" si="167"/>
        <v>1</v>
      </c>
      <c r="AG258" s="16" t="b">
        <f t="shared" si="167"/>
        <v>1</v>
      </c>
    </row>
    <row r="259" spans="1:33" s="16" customFormat="1" ht="31.5">
      <c r="A259" s="22" t="s">
        <v>477</v>
      </c>
      <c r="B259" s="23" t="s">
        <v>107</v>
      </c>
      <c r="C259" s="23" t="s">
        <v>478</v>
      </c>
      <c r="D259" s="24" t="s">
        <v>9</v>
      </c>
      <c r="E259" s="49">
        <f>E260</f>
        <v>18237.2</v>
      </c>
      <c r="F259" s="49">
        <f t="shared" ref="F259:J259" si="168">F260</f>
        <v>20923.900000000001</v>
      </c>
      <c r="G259" s="49">
        <f t="shared" si="168"/>
        <v>24550.400000000001</v>
      </c>
      <c r="H259" s="25">
        <f>H260</f>
        <v>20711.400000000001</v>
      </c>
      <c r="I259" s="25">
        <f t="shared" si="168"/>
        <v>20923.900000000001</v>
      </c>
      <c r="J259" s="25">
        <f t="shared" si="168"/>
        <v>24550.400000000001</v>
      </c>
      <c r="K259" s="49">
        <f t="shared" si="141"/>
        <v>2474.2000000000007</v>
      </c>
      <c r="L259" s="49">
        <f t="shared" si="141"/>
        <v>0</v>
      </c>
      <c r="M259" s="49">
        <f t="shared" si="141"/>
        <v>0</v>
      </c>
      <c r="O259" s="32">
        <v>20711.37716</v>
      </c>
      <c r="P259" s="32">
        <v>20923.856159999999</v>
      </c>
      <c r="Q259" s="32">
        <v>24550.411260000001</v>
      </c>
      <c r="R259" s="29">
        <f t="shared" si="131"/>
        <v>-2.2840000001451699E-2</v>
      </c>
      <c r="S259" s="29">
        <f t="shared" si="131"/>
        <v>-4.3840000002091983E-2</v>
      </c>
      <c r="T259" s="29">
        <f t="shared" si="131"/>
        <v>1.1259999999310821E-2</v>
      </c>
      <c r="W259" s="82" t="s">
        <v>477</v>
      </c>
      <c r="X259" s="78" t="s">
        <v>107</v>
      </c>
      <c r="Y259" s="78" t="s">
        <v>478</v>
      </c>
      <c r="Z259" s="72" t="s">
        <v>9</v>
      </c>
      <c r="AA259" s="79">
        <v>20711.37716</v>
      </c>
      <c r="AB259" s="79">
        <v>20923.856159999999</v>
      </c>
      <c r="AC259" s="79">
        <v>24550.411260000001</v>
      </c>
      <c r="AD259" s="16" t="b">
        <f t="shared" si="167"/>
        <v>1</v>
      </c>
      <c r="AE259" s="16" t="b">
        <f t="shared" si="167"/>
        <v>1</v>
      </c>
      <c r="AF259" s="16" t="b">
        <f t="shared" si="167"/>
        <v>1</v>
      </c>
      <c r="AG259" s="16" t="b">
        <f t="shared" si="167"/>
        <v>1</v>
      </c>
    </row>
    <row r="260" spans="1:33" s="16" customFormat="1" ht="47.25">
      <c r="A260" s="22" t="s">
        <v>575</v>
      </c>
      <c r="B260" s="23" t="s">
        <v>107</v>
      </c>
      <c r="C260" s="23" t="s">
        <v>576</v>
      </c>
      <c r="D260" s="24" t="s">
        <v>9</v>
      </c>
      <c r="E260" s="49">
        <f>E261+E263</f>
        <v>18237.2</v>
      </c>
      <c r="F260" s="49">
        <f t="shared" ref="F260:G260" si="169">F261+F263</f>
        <v>20923.900000000001</v>
      </c>
      <c r="G260" s="49">
        <f t="shared" si="169"/>
        <v>24550.400000000001</v>
      </c>
      <c r="H260" s="25">
        <f>H261+H263</f>
        <v>20711.400000000001</v>
      </c>
      <c r="I260" s="25">
        <f t="shared" ref="I260:J260" si="170">I261+I263</f>
        <v>20923.900000000001</v>
      </c>
      <c r="J260" s="25">
        <f t="shared" si="170"/>
        <v>24550.400000000001</v>
      </c>
      <c r="K260" s="49">
        <f t="shared" si="141"/>
        <v>2474.2000000000007</v>
      </c>
      <c r="L260" s="49">
        <f t="shared" si="141"/>
        <v>0</v>
      </c>
      <c r="M260" s="49">
        <f t="shared" si="141"/>
        <v>0</v>
      </c>
      <c r="O260" s="32">
        <v>20711.37716</v>
      </c>
      <c r="P260" s="32">
        <v>20923.856159999999</v>
      </c>
      <c r="Q260" s="32">
        <v>24550.411260000001</v>
      </c>
      <c r="R260" s="29">
        <f t="shared" si="131"/>
        <v>-2.2840000001451699E-2</v>
      </c>
      <c r="S260" s="29">
        <f t="shared" si="131"/>
        <v>-4.3840000002091983E-2</v>
      </c>
      <c r="T260" s="29">
        <f t="shared" si="131"/>
        <v>1.1259999999310821E-2</v>
      </c>
      <c r="W260" s="82" t="s">
        <v>575</v>
      </c>
      <c r="X260" s="78" t="s">
        <v>107</v>
      </c>
      <c r="Y260" s="78" t="s">
        <v>576</v>
      </c>
      <c r="Z260" s="78" t="s">
        <v>9</v>
      </c>
      <c r="AA260" s="79">
        <v>20711.37716</v>
      </c>
      <c r="AB260" s="79">
        <v>20923.856159999999</v>
      </c>
      <c r="AC260" s="79">
        <v>24550.411260000001</v>
      </c>
      <c r="AD260" s="16" t="b">
        <f t="shared" si="167"/>
        <v>1</v>
      </c>
      <c r="AE260" s="16" t="b">
        <f t="shared" si="167"/>
        <v>1</v>
      </c>
      <c r="AF260" s="16" t="b">
        <f t="shared" si="167"/>
        <v>1</v>
      </c>
      <c r="AG260" s="16" t="b">
        <f t="shared" si="167"/>
        <v>1</v>
      </c>
    </row>
    <row r="261" spans="1:33" s="16" customFormat="1" ht="31.5">
      <c r="A261" s="31" t="s">
        <v>577</v>
      </c>
      <c r="B261" s="23" t="s">
        <v>107</v>
      </c>
      <c r="C261" s="23" t="s">
        <v>578</v>
      </c>
      <c r="D261" s="24" t="s">
        <v>9</v>
      </c>
      <c r="E261" s="49">
        <f>E262</f>
        <v>17437.2</v>
      </c>
      <c r="F261" s="49">
        <f t="shared" ref="F261:J261" si="171">F262</f>
        <v>20123.900000000001</v>
      </c>
      <c r="G261" s="49">
        <f t="shared" si="171"/>
        <v>23750.400000000001</v>
      </c>
      <c r="H261" s="25">
        <f>H262</f>
        <v>19911.400000000001</v>
      </c>
      <c r="I261" s="25">
        <f t="shared" si="171"/>
        <v>20123.900000000001</v>
      </c>
      <c r="J261" s="25">
        <f t="shared" si="171"/>
        <v>23750.400000000001</v>
      </c>
      <c r="K261" s="49">
        <f t="shared" si="141"/>
        <v>2474.2000000000007</v>
      </c>
      <c r="L261" s="49">
        <f t="shared" si="141"/>
        <v>0</v>
      </c>
      <c r="M261" s="49">
        <f t="shared" si="141"/>
        <v>0</v>
      </c>
      <c r="O261" s="32">
        <v>19911.37716</v>
      </c>
      <c r="P261" s="32">
        <v>20123.856159999999</v>
      </c>
      <c r="Q261" s="32">
        <v>23750.411260000001</v>
      </c>
      <c r="R261" s="29">
        <f t="shared" si="131"/>
        <v>-2.2840000001451699E-2</v>
      </c>
      <c r="S261" s="29">
        <f t="shared" si="131"/>
        <v>-4.3840000002091983E-2</v>
      </c>
      <c r="T261" s="29">
        <f t="shared" si="131"/>
        <v>1.1259999999310821E-2</v>
      </c>
      <c r="W261" s="82" t="s">
        <v>577</v>
      </c>
      <c r="X261" s="78" t="s">
        <v>107</v>
      </c>
      <c r="Y261" s="78" t="s">
        <v>578</v>
      </c>
      <c r="Z261" s="72" t="s">
        <v>9</v>
      </c>
      <c r="AA261" s="79">
        <v>19911.37716</v>
      </c>
      <c r="AB261" s="79">
        <v>20123.856159999999</v>
      </c>
      <c r="AC261" s="79">
        <v>23750.411260000001</v>
      </c>
      <c r="AD261" s="16" t="b">
        <f t="shared" si="167"/>
        <v>1</v>
      </c>
      <c r="AE261" s="16" t="b">
        <f t="shared" si="167"/>
        <v>1</v>
      </c>
      <c r="AF261" s="16" t="b">
        <f t="shared" si="167"/>
        <v>1</v>
      </c>
      <c r="AG261" s="16" t="b">
        <f t="shared" si="167"/>
        <v>1</v>
      </c>
    </row>
    <row r="262" spans="1:33" s="16" customFormat="1" ht="31.5">
      <c r="A262" s="31" t="s">
        <v>28</v>
      </c>
      <c r="B262" s="23" t="s">
        <v>107</v>
      </c>
      <c r="C262" s="23" t="s">
        <v>578</v>
      </c>
      <c r="D262" s="23" t="s">
        <v>29</v>
      </c>
      <c r="E262" s="49">
        <v>17437.2</v>
      </c>
      <c r="F262" s="49">
        <v>20123.900000000001</v>
      </c>
      <c r="G262" s="49">
        <v>23750.400000000001</v>
      </c>
      <c r="H262" s="25">
        <f>17437.2+2474.2</f>
        <v>19911.400000000001</v>
      </c>
      <c r="I262" s="25">
        <v>20123.900000000001</v>
      </c>
      <c r="J262" s="25">
        <v>23750.400000000001</v>
      </c>
      <c r="K262" s="49">
        <f t="shared" si="141"/>
        <v>2474.2000000000007</v>
      </c>
      <c r="L262" s="49">
        <f t="shared" si="141"/>
        <v>0</v>
      </c>
      <c r="M262" s="49">
        <f t="shared" si="141"/>
        <v>0</v>
      </c>
      <c r="O262" s="32">
        <v>19911.37716</v>
      </c>
      <c r="P262" s="32">
        <v>20123.856159999999</v>
      </c>
      <c r="Q262" s="32">
        <v>23750.411260000001</v>
      </c>
      <c r="R262" s="29">
        <f t="shared" si="131"/>
        <v>-2.2840000001451699E-2</v>
      </c>
      <c r="S262" s="29">
        <f t="shared" si="131"/>
        <v>-4.3840000002091983E-2</v>
      </c>
      <c r="T262" s="29">
        <f t="shared" si="131"/>
        <v>1.1259999999310821E-2</v>
      </c>
      <c r="W262" s="82" t="s">
        <v>28</v>
      </c>
      <c r="X262" s="78" t="s">
        <v>107</v>
      </c>
      <c r="Y262" s="78" t="s">
        <v>578</v>
      </c>
      <c r="Z262" s="78" t="s">
        <v>29</v>
      </c>
      <c r="AA262" s="79">
        <v>19911.37716</v>
      </c>
      <c r="AB262" s="79">
        <v>20123.856159999999</v>
      </c>
      <c r="AC262" s="79">
        <v>23750.411260000001</v>
      </c>
      <c r="AD262" s="16" t="b">
        <f t="shared" si="167"/>
        <v>1</v>
      </c>
      <c r="AE262" s="16" t="b">
        <f t="shared" si="167"/>
        <v>1</v>
      </c>
      <c r="AF262" s="16" t="b">
        <f t="shared" si="167"/>
        <v>1</v>
      </c>
      <c r="AG262" s="16" t="b">
        <f t="shared" si="167"/>
        <v>1</v>
      </c>
    </row>
    <row r="263" spans="1:33" s="16" customFormat="1" ht="31.5">
      <c r="A263" s="31" t="s">
        <v>577</v>
      </c>
      <c r="B263" s="23" t="s">
        <v>107</v>
      </c>
      <c r="C263" s="23" t="s">
        <v>579</v>
      </c>
      <c r="D263" s="24" t="s">
        <v>9</v>
      </c>
      <c r="E263" s="49">
        <f>E264</f>
        <v>800</v>
      </c>
      <c r="F263" s="49">
        <f t="shared" ref="F263:J263" si="172">F264</f>
        <v>800</v>
      </c>
      <c r="G263" s="49">
        <f t="shared" si="172"/>
        <v>800</v>
      </c>
      <c r="H263" s="25">
        <f>H264</f>
        <v>800</v>
      </c>
      <c r="I263" s="25">
        <f t="shared" si="172"/>
        <v>800</v>
      </c>
      <c r="J263" s="25">
        <f t="shared" si="172"/>
        <v>800</v>
      </c>
      <c r="K263" s="49">
        <f t="shared" si="141"/>
        <v>0</v>
      </c>
      <c r="L263" s="49">
        <f t="shared" si="141"/>
        <v>0</v>
      </c>
      <c r="M263" s="49">
        <f t="shared" si="141"/>
        <v>0</v>
      </c>
      <c r="O263" s="32">
        <v>800</v>
      </c>
      <c r="P263" s="32">
        <v>800</v>
      </c>
      <c r="Q263" s="32">
        <v>800</v>
      </c>
      <c r="R263" s="29">
        <f t="shared" si="131"/>
        <v>0</v>
      </c>
      <c r="S263" s="29">
        <f t="shared" si="131"/>
        <v>0</v>
      </c>
      <c r="T263" s="29">
        <f t="shared" si="131"/>
        <v>0</v>
      </c>
      <c r="W263" s="81" t="s">
        <v>577</v>
      </c>
      <c r="X263" s="75" t="s">
        <v>107</v>
      </c>
      <c r="Y263" s="75" t="s">
        <v>579</v>
      </c>
      <c r="Z263" s="76" t="s">
        <v>9</v>
      </c>
      <c r="AA263" s="77">
        <v>800</v>
      </c>
      <c r="AB263" s="77">
        <v>800</v>
      </c>
      <c r="AC263" s="77">
        <v>800</v>
      </c>
      <c r="AD263" s="16" t="b">
        <f t="shared" si="167"/>
        <v>1</v>
      </c>
      <c r="AE263" s="16" t="b">
        <f t="shared" si="167"/>
        <v>1</v>
      </c>
      <c r="AF263" s="16" t="b">
        <f t="shared" si="167"/>
        <v>1</v>
      </c>
      <c r="AG263" s="16" t="b">
        <f t="shared" si="167"/>
        <v>1</v>
      </c>
    </row>
    <row r="264" spans="1:33" s="16" customFormat="1" ht="31.5">
      <c r="A264" s="31" t="s">
        <v>28</v>
      </c>
      <c r="B264" s="23" t="s">
        <v>107</v>
      </c>
      <c r="C264" s="23" t="s">
        <v>579</v>
      </c>
      <c r="D264" s="23" t="s">
        <v>29</v>
      </c>
      <c r="E264" s="49">
        <v>800</v>
      </c>
      <c r="F264" s="49">
        <v>800</v>
      </c>
      <c r="G264" s="49">
        <v>800</v>
      </c>
      <c r="H264" s="25">
        <v>800</v>
      </c>
      <c r="I264" s="25">
        <v>800</v>
      </c>
      <c r="J264" s="25">
        <v>800</v>
      </c>
      <c r="K264" s="49">
        <f t="shared" si="141"/>
        <v>0</v>
      </c>
      <c r="L264" s="49">
        <f t="shared" si="141"/>
        <v>0</v>
      </c>
      <c r="M264" s="49">
        <f t="shared" si="141"/>
        <v>0</v>
      </c>
      <c r="O264" s="32">
        <v>800</v>
      </c>
      <c r="P264" s="32">
        <v>800</v>
      </c>
      <c r="Q264" s="32">
        <v>800</v>
      </c>
      <c r="R264" s="29">
        <f t="shared" si="131"/>
        <v>0</v>
      </c>
      <c r="S264" s="29">
        <f t="shared" si="131"/>
        <v>0</v>
      </c>
      <c r="T264" s="29">
        <f t="shared" si="131"/>
        <v>0</v>
      </c>
      <c r="W264" s="81" t="s">
        <v>28</v>
      </c>
      <c r="X264" s="75" t="s">
        <v>107</v>
      </c>
      <c r="Y264" s="75" t="s">
        <v>579</v>
      </c>
      <c r="Z264" s="76" t="s">
        <v>29</v>
      </c>
      <c r="AA264" s="77">
        <v>800</v>
      </c>
      <c r="AB264" s="77">
        <v>800</v>
      </c>
      <c r="AC264" s="77">
        <v>800</v>
      </c>
      <c r="AD264" s="16" t="b">
        <f t="shared" si="167"/>
        <v>1</v>
      </c>
      <c r="AE264" s="16" t="b">
        <f t="shared" si="167"/>
        <v>1</v>
      </c>
      <c r="AF264" s="16" t="b">
        <f t="shared" si="167"/>
        <v>1</v>
      </c>
      <c r="AG264" s="16" t="b">
        <f t="shared" si="167"/>
        <v>1</v>
      </c>
    </row>
    <row r="265" spans="1:33" s="16" customFormat="1" ht="15.75">
      <c r="A265" s="22" t="s">
        <v>23</v>
      </c>
      <c r="B265" s="23" t="s">
        <v>107</v>
      </c>
      <c r="C265" s="23" t="s">
        <v>11</v>
      </c>
      <c r="D265" s="24" t="s">
        <v>9</v>
      </c>
      <c r="E265" s="49">
        <f>E266+E268+E270+E272+E274+E276+E283</f>
        <v>58408.3</v>
      </c>
      <c r="F265" s="49">
        <f t="shared" ref="F265:G265" si="173">F266+F268+F270+F272+F274+F276+F283</f>
        <v>58557.1</v>
      </c>
      <c r="G265" s="49">
        <f t="shared" si="173"/>
        <v>58661.7</v>
      </c>
      <c r="H265" s="25">
        <f>H266+H268+H270+H272+H274+H276+H283</f>
        <v>58408.3</v>
      </c>
      <c r="I265" s="25">
        <f t="shared" ref="I265:J265" si="174">I266+I268+I270+I272+I274+I276+I283</f>
        <v>58557.1</v>
      </c>
      <c r="J265" s="25">
        <f t="shared" si="174"/>
        <v>58661.7</v>
      </c>
      <c r="K265" s="49">
        <f t="shared" si="141"/>
        <v>0</v>
      </c>
      <c r="L265" s="49">
        <f t="shared" si="141"/>
        <v>0</v>
      </c>
      <c r="M265" s="49">
        <f t="shared" si="141"/>
        <v>0</v>
      </c>
      <c r="O265" s="32">
        <v>58408.22395</v>
      </c>
      <c r="P265" s="32">
        <v>58557.096729999997</v>
      </c>
      <c r="Q265" s="32">
        <v>58661.730450000003</v>
      </c>
      <c r="R265" s="29">
        <f t="shared" si="131"/>
        <v>-7.6050000003306195E-2</v>
      </c>
      <c r="S265" s="29">
        <f t="shared" si="131"/>
        <v>-3.2700000010663643E-3</v>
      </c>
      <c r="T265" s="29">
        <f t="shared" si="131"/>
        <v>3.0450000005657785E-2</v>
      </c>
      <c r="W265" s="82" t="s">
        <v>23</v>
      </c>
      <c r="X265" s="78" t="s">
        <v>107</v>
      </c>
      <c r="Y265" s="78" t="s">
        <v>11</v>
      </c>
      <c r="Z265" s="72" t="s">
        <v>9</v>
      </c>
      <c r="AA265" s="79">
        <v>58408.22395</v>
      </c>
      <c r="AB265" s="79">
        <v>58557.096729999997</v>
      </c>
      <c r="AC265" s="79">
        <v>58661.730450000003</v>
      </c>
      <c r="AD265" s="16" t="b">
        <f t="shared" si="167"/>
        <v>1</v>
      </c>
      <c r="AE265" s="16" t="b">
        <f t="shared" si="167"/>
        <v>1</v>
      </c>
      <c r="AF265" s="16" t="b">
        <f t="shared" si="167"/>
        <v>1</v>
      </c>
      <c r="AG265" s="16" t="b">
        <f t="shared" si="167"/>
        <v>1</v>
      </c>
    </row>
    <row r="266" spans="1:33" s="16" customFormat="1" ht="15.75">
      <c r="A266" s="31" t="s">
        <v>169</v>
      </c>
      <c r="B266" s="23" t="s">
        <v>107</v>
      </c>
      <c r="C266" s="23" t="s">
        <v>390</v>
      </c>
      <c r="D266" s="24" t="s">
        <v>9</v>
      </c>
      <c r="E266" s="49">
        <f>E267</f>
        <v>70</v>
      </c>
      <c r="F266" s="49">
        <f t="shared" ref="F266:J266" si="175">F267</f>
        <v>70</v>
      </c>
      <c r="G266" s="49">
        <f t="shared" si="175"/>
        <v>0</v>
      </c>
      <c r="H266" s="25">
        <f>H267</f>
        <v>70</v>
      </c>
      <c r="I266" s="25">
        <f t="shared" si="175"/>
        <v>70</v>
      </c>
      <c r="J266" s="25">
        <f t="shared" si="175"/>
        <v>0</v>
      </c>
      <c r="K266" s="49">
        <f t="shared" si="141"/>
        <v>0</v>
      </c>
      <c r="L266" s="49">
        <f t="shared" si="141"/>
        <v>0</v>
      </c>
      <c r="M266" s="49">
        <f t="shared" si="141"/>
        <v>0</v>
      </c>
      <c r="O266" s="32">
        <v>70</v>
      </c>
      <c r="P266" s="32">
        <v>70</v>
      </c>
      <c r="Q266" s="32">
        <v>0</v>
      </c>
      <c r="R266" s="29">
        <f t="shared" si="131"/>
        <v>0</v>
      </c>
      <c r="S266" s="29">
        <f t="shared" si="131"/>
        <v>0</v>
      </c>
      <c r="T266" s="29">
        <f t="shared" si="131"/>
        <v>0</v>
      </c>
      <c r="W266" s="82" t="s">
        <v>169</v>
      </c>
      <c r="X266" s="78" t="s">
        <v>107</v>
      </c>
      <c r="Y266" s="78" t="s">
        <v>390</v>
      </c>
      <c r="Z266" s="78" t="s">
        <v>9</v>
      </c>
      <c r="AA266" s="79">
        <v>70</v>
      </c>
      <c r="AB266" s="79">
        <v>70</v>
      </c>
      <c r="AC266" s="79" t="s">
        <v>9</v>
      </c>
      <c r="AD266" s="16" t="b">
        <f t="shared" si="167"/>
        <v>1</v>
      </c>
      <c r="AE266" s="16" t="b">
        <f t="shared" si="167"/>
        <v>1</v>
      </c>
      <c r="AF266" s="16" t="b">
        <f t="shared" si="167"/>
        <v>1</v>
      </c>
      <c r="AG266" s="16" t="b">
        <f t="shared" si="167"/>
        <v>1</v>
      </c>
    </row>
    <row r="267" spans="1:33" s="16" customFormat="1" ht="31.5">
      <c r="A267" s="31" t="s">
        <v>28</v>
      </c>
      <c r="B267" s="23" t="s">
        <v>107</v>
      </c>
      <c r="C267" s="23" t="s">
        <v>390</v>
      </c>
      <c r="D267" s="23" t="s">
        <v>29</v>
      </c>
      <c r="E267" s="49">
        <v>70</v>
      </c>
      <c r="F267" s="49">
        <v>70</v>
      </c>
      <c r="G267" s="49">
        <v>0</v>
      </c>
      <c r="H267" s="25">
        <v>70</v>
      </c>
      <c r="I267" s="25">
        <v>70</v>
      </c>
      <c r="J267" s="25">
        <v>0</v>
      </c>
      <c r="K267" s="49">
        <f t="shared" si="141"/>
        <v>0</v>
      </c>
      <c r="L267" s="49">
        <f t="shared" si="141"/>
        <v>0</v>
      </c>
      <c r="M267" s="49">
        <f t="shared" si="141"/>
        <v>0</v>
      </c>
      <c r="O267" s="32">
        <v>70</v>
      </c>
      <c r="P267" s="32">
        <v>70</v>
      </c>
      <c r="Q267" s="32">
        <v>0</v>
      </c>
      <c r="R267" s="29">
        <f t="shared" si="131"/>
        <v>0</v>
      </c>
      <c r="S267" s="29">
        <f t="shared" si="131"/>
        <v>0</v>
      </c>
      <c r="T267" s="29">
        <f t="shared" si="131"/>
        <v>0</v>
      </c>
      <c r="W267" s="82" t="s">
        <v>28</v>
      </c>
      <c r="X267" s="78" t="s">
        <v>107</v>
      </c>
      <c r="Y267" s="78" t="s">
        <v>390</v>
      </c>
      <c r="Z267" s="72" t="s">
        <v>29</v>
      </c>
      <c r="AA267" s="79">
        <v>70</v>
      </c>
      <c r="AB267" s="79">
        <v>70</v>
      </c>
      <c r="AC267" s="79" t="s">
        <v>9</v>
      </c>
      <c r="AD267" s="16" t="b">
        <f t="shared" si="167"/>
        <v>1</v>
      </c>
      <c r="AE267" s="16" t="b">
        <f t="shared" si="167"/>
        <v>1</v>
      </c>
      <c r="AF267" s="16" t="b">
        <f t="shared" si="167"/>
        <v>1</v>
      </c>
      <c r="AG267" s="16" t="b">
        <f t="shared" si="167"/>
        <v>1</v>
      </c>
    </row>
    <row r="268" spans="1:33" s="16" customFormat="1" ht="31.5">
      <c r="A268" s="31" t="s">
        <v>345</v>
      </c>
      <c r="B268" s="23" t="s">
        <v>107</v>
      </c>
      <c r="C268" s="23" t="s">
        <v>347</v>
      </c>
      <c r="D268" s="24" t="s">
        <v>9</v>
      </c>
      <c r="E268" s="49">
        <f>E269</f>
        <v>130</v>
      </c>
      <c r="F268" s="49">
        <f t="shared" ref="F268:J268" si="176">F269</f>
        <v>130</v>
      </c>
      <c r="G268" s="49">
        <f t="shared" si="176"/>
        <v>150</v>
      </c>
      <c r="H268" s="25">
        <f>H269</f>
        <v>130</v>
      </c>
      <c r="I268" s="25">
        <f t="shared" si="176"/>
        <v>130</v>
      </c>
      <c r="J268" s="25">
        <f t="shared" si="176"/>
        <v>150</v>
      </c>
      <c r="K268" s="49">
        <f t="shared" si="141"/>
        <v>0</v>
      </c>
      <c r="L268" s="49">
        <f t="shared" si="141"/>
        <v>0</v>
      </c>
      <c r="M268" s="49">
        <f t="shared" si="141"/>
        <v>0</v>
      </c>
      <c r="O268" s="32">
        <v>130</v>
      </c>
      <c r="P268" s="32">
        <v>130</v>
      </c>
      <c r="Q268" s="32">
        <v>150</v>
      </c>
      <c r="R268" s="29">
        <f t="shared" si="131"/>
        <v>0</v>
      </c>
      <c r="S268" s="29">
        <f t="shared" si="131"/>
        <v>0</v>
      </c>
      <c r="T268" s="29">
        <f t="shared" si="131"/>
        <v>0</v>
      </c>
      <c r="W268" s="82" t="s">
        <v>345</v>
      </c>
      <c r="X268" s="78" t="s">
        <v>107</v>
      </c>
      <c r="Y268" s="78" t="s">
        <v>347</v>
      </c>
      <c r="Z268" s="78" t="s">
        <v>9</v>
      </c>
      <c r="AA268" s="79">
        <v>130</v>
      </c>
      <c r="AB268" s="79">
        <v>130</v>
      </c>
      <c r="AC268" s="79">
        <v>150</v>
      </c>
      <c r="AD268" s="16" t="b">
        <f t="shared" si="167"/>
        <v>1</v>
      </c>
      <c r="AE268" s="16" t="b">
        <f t="shared" si="167"/>
        <v>1</v>
      </c>
      <c r="AF268" s="16" t="b">
        <f t="shared" si="167"/>
        <v>1</v>
      </c>
      <c r="AG268" s="16" t="b">
        <f t="shared" si="167"/>
        <v>1</v>
      </c>
    </row>
    <row r="269" spans="1:33" s="16" customFormat="1" ht="31.5">
      <c r="A269" s="31" t="s">
        <v>28</v>
      </c>
      <c r="B269" s="23" t="s">
        <v>107</v>
      </c>
      <c r="C269" s="23" t="s">
        <v>347</v>
      </c>
      <c r="D269" s="23" t="s">
        <v>29</v>
      </c>
      <c r="E269" s="49">
        <v>130</v>
      </c>
      <c r="F269" s="49">
        <v>130</v>
      </c>
      <c r="G269" s="49">
        <v>150</v>
      </c>
      <c r="H269" s="25">
        <v>130</v>
      </c>
      <c r="I269" s="25">
        <v>130</v>
      </c>
      <c r="J269" s="25">
        <v>150</v>
      </c>
      <c r="K269" s="49">
        <f t="shared" si="141"/>
        <v>0</v>
      </c>
      <c r="L269" s="49">
        <f t="shared" si="141"/>
        <v>0</v>
      </c>
      <c r="M269" s="49">
        <f t="shared" si="141"/>
        <v>0</v>
      </c>
      <c r="O269" s="32">
        <v>130</v>
      </c>
      <c r="P269" s="32">
        <v>130</v>
      </c>
      <c r="Q269" s="32">
        <v>150</v>
      </c>
      <c r="R269" s="29">
        <f t="shared" ref="R269:T332" si="177">O269-H269</f>
        <v>0</v>
      </c>
      <c r="S269" s="29">
        <f t="shared" si="177"/>
        <v>0</v>
      </c>
      <c r="T269" s="29">
        <f t="shared" si="177"/>
        <v>0</v>
      </c>
      <c r="W269" s="81" t="s">
        <v>28</v>
      </c>
      <c r="X269" s="75" t="s">
        <v>107</v>
      </c>
      <c r="Y269" s="75" t="s">
        <v>347</v>
      </c>
      <c r="Z269" s="76" t="s">
        <v>29</v>
      </c>
      <c r="AA269" s="77">
        <v>130</v>
      </c>
      <c r="AB269" s="77">
        <v>130</v>
      </c>
      <c r="AC269" s="77">
        <v>150</v>
      </c>
      <c r="AD269" s="16" t="b">
        <f t="shared" si="167"/>
        <v>1</v>
      </c>
      <c r="AE269" s="16" t="b">
        <f t="shared" si="167"/>
        <v>1</v>
      </c>
      <c r="AF269" s="16" t="b">
        <f t="shared" si="167"/>
        <v>1</v>
      </c>
      <c r="AG269" s="16" t="b">
        <f t="shared" si="167"/>
        <v>1</v>
      </c>
    </row>
    <row r="270" spans="1:33" s="16" customFormat="1" ht="31.5">
      <c r="A270" s="31" t="s">
        <v>99</v>
      </c>
      <c r="B270" s="23" t="s">
        <v>107</v>
      </c>
      <c r="C270" s="23" t="s">
        <v>368</v>
      </c>
      <c r="D270" s="24" t="s">
        <v>9</v>
      </c>
      <c r="E270" s="49">
        <f>E271</f>
        <v>2000</v>
      </c>
      <c r="F270" s="49">
        <f t="shared" ref="F270:J270" si="178">F271</f>
        <v>2000</v>
      </c>
      <c r="G270" s="49">
        <f t="shared" si="178"/>
        <v>2000</v>
      </c>
      <c r="H270" s="25">
        <f>H271</f>
        <v>2000</v>
      </c>
      <c r="I270" s="25">
        <f t="shared" si="178"/>
        <v>2000</v>
      </c>
      <c r="J270" s="25">
        <f t="shared" si="178"/>
        <v>2000</v>
      </c>
      <c r="K270" s="49">
        <f t="shared" si="141"/>
        <v>0</v>
      </c>
      <c r="L270" s="49">
        <f t="shared" si="141"/>
        <v>0</v>
      </c>
      <c r="M270" s="49">
        <f t="shared" si="141"/>
        <v>0</v>
      </c>
      <c r="O270" s="32">
        <v>2000</v>
      </c>
      <c r="P270" s="32">
        <v>2000</v>
      </c>
      <c r="Q270" s="32">
        <v>2000</v>
      </c>
      <c r="R270" s="29">
        <f t="shared" si="177"/>
        <v>0</v>
      </c>
      <c r="S270" s="29">
        <f t="shared" si="177"/>
        <v>0</v>
      </c>
      <c r="T270" s="29">
        <f t="shared" si="177"/>
        <v>0</v>
      </c>
      <c r="W270" s="82" t="s">
        <v>99</v>
      </c>
      <c r="X270" s="78" t="s">
        <v>107</v>
      </c>
      <c r="Y270" s="78" t="s">
        <v>368</v>
      </c>
      <c r="Z270" s="72" t="s">
        <v>9</v>
      </c>
      <c r="AA270" s="79">
        <v>2000</v>
      </c>
      <c r="AB270" s="79">
        <v>2000</v>
      </c>
      <c r="AC270" s="79">
        <v>2000</v>
      </c>
      <c r="AD270" s="16" t="b">
        <f t="shared" si="167"/>
        <v>1</v>
      </c>
      <c r="AE270" s="16" t="b">
        <f t="shared" si="167"/>
        <v>1</v>
      </c>
      <c r="AF270" s="16" t="b">
        <f t="shared" si="167"/>
        <v>1</v>
      </c>
      <c r="AG270" s="16" t="b">
        <f t="shared" si="167"/>
        <v>1</v>
      </c>
    </row>
    <row r="271" spans="1:33" s="16" customFormat="1" ht="15.75">
      <c r="A271" s="31" t="s">
        <v>32</v>
      </c>
      <c r="B271" s="23" t="s">
        <v>107</v>
      </c>
      <c r="C271" s="23" t="s">
        <v>368</v>
      </c>
      <c r="D271" s="23" t="s">
        <v>33</v>
      </c>
      <c r="E271" s="49">
        <v>2000</v>
      </c>
      <c r="F271" s="49">
        <v>2000</v>
      </c>
      <c r="G271" s="49">
        <v>2000</v>
      </c>
      <c r="H271" s="25">
        <v>2000</v>
      </c>
      <c r="I271" s="25">
        <v>2000</v>
      </c>
      <c r="J271" s="25">
        <v>2000</v>
      </c>
      <c r="K271" s="49">
        <f t="shared" si="141"/>
        <v>0</v>
      </c>
      <c r="L271" s="49">
        <f t="shared" si="141"/>
        <v>0</v>
      </c>
      <c r="M271" s="49">
        <f t="shared" si="141"/>
        <v>0</v>
      </c>
      <c r="O271" s="32">
        <v>2000</v>
      </c>
      <c r="P271" s="32">
        <v>2000</v>
      </c>
      <c r="Q271" s="32">
        <v>2000</v>
      </c>
      <c r="R271" s="29">
        <f t="shared" si="177"/>
        <v>0</v>
      </c>
      <c r="S271" s="29">
        <f t="shared" si="177"/>
        <v>0</v>
      </c>
      <c r="T271" s="29">
        <f t="shared" si="177"/>
        <v>0</v>
      </c>
      <c r="W271" s="82" t="s">
        <v>32</v>
      </c>
      <c r="X271" s="78" t="s">
        <v>107</v>
      </c>
      <c r="Y271" s="78" t="s">
        <v>368</v>
      </c>
      <c r="Z271" s="78" t="s">
        <v>33</v>
      </c>
      <c r="AA271" s="79">
        <v>2000</v>
      </c>
      <c r="AB271" s="79">
        <v>2000</v>
      </c>
      <c r="AC271" s="79">
        <v>2000</v>
      </c>
      <c r="AD271" s="16" t="b">
        <f t="shared" si="167"/>
        <v>1</v>
      </c>
      <c r="AE271" s="16" t="b">
        <f t="shared" si="167"/>
        <v>1</v>
      </c>
      <c r="AF271" s="16" t="b">
        <f t="shared" si="167"/>
        <v>1</v>
      </c>
      <c r="AG271" s="16" t="b">
        <f t="shared" si="167"/>
        <v>1</v>
      </c>
    </row>
    <row r="272" spans="1:33" s="16" customFormat="1" ht="31.5">
      <c r="A272" s="31" t="s">
        <v>101</v>
      </c>
      <c r="B272" s="23" t="s">
        <v>107</v>
      </c>
      <c r="C272" s="23" t="s">
        <v>370</v>
      </c>
      <c r="D272" s="24" t="s">
        <v>9</v>
      </c>
      <c r="E272" s="49">
        <f>E273</f>
        <v>4750.5</v>
      </c>
      <c r="F272" s="49">
        <f t="shared" ref="F272:J272" si="179">F273</f>
        <v>4750.5</v>
      </c>
      <c r="G272" s="49">
        <f t="shared" si="179"/>
        <v>4750.5</v>
      </c>
      <c r="H272" s="25">
        <f>H273</f>
        <v>4750.5</v>
      </c>
      <c r="I272" s="25">
        <f t="shared" si="179"/>
        <v>4750.5</v>
      </c>
      <c r="J272" s="25">
        <f t="shared" si="179"/>
        <v>4750.5</v>
      </c>
      <c r="K272" s="49">
        <f t="shared" si="141"/>
        <v>0</v>
      </c>
      <c r="L272" s="49">
        <f t="shared" si="141"/>
        <v>0</v>
      </c>
      <c r="M272" s="49">
        <f t="shared" si="141"/>
        <v>0</v>
      </c>
      <c r="O272" s="32">
        <v>4750.46</v>
      </c>
      <c r="P272" s="32">
        <v>4750.46</v>
      </c>
      <c r="Q272" s="32">
        <v>4750.46</v>
      </c>
      <c r="R272" s="29">
        <f t="shared" si="177"/>
        <v>-3.999999999996362E-2</v>
      </c>
      <c r="S272" s="29">
        <f t="shared" si="177"/>
        <v>-3.999999999996362E-2</v>
      </c>
      <c r="T272" s="29">
        <f t="shared" si="177"/>
        <v>-3.999999999996362E-2</v>
      </c>
      <c r="W272" s="82" t="s">
        <v>101</v>
      </c>
      <c r="X272" s="78" t="s">
        <v>107</v>
      </c>
      <c r="Y272" s="78" t="s">
        <v>370</v>
      </c>
      <c r="Z272" s="72" t="s">
        <v>9</v>
      </c>
      <c r="AA272" s="79">
        <v>4750.46</v>
      </c>
      <c r="AB272" s="79">
        <v>4750.46</v>
      </c>
      <c r="AC272" s="79">
        <v>4750.46</v>
      </c>
      <c r="AD272" s="16" t="b">
        <f t="shared" si="167"/>
        <v>1</v>
      </c>
      <c r="AE272" s="16" t="b">
        <f t="shared" si="167"/>
        <v>1</v>
      </c>
      <c r="AF272" s="16" t="b">
        <f t="shared" si="167"/>
        <v>1</v>
      </c>
      <c r="AG272" s="16" t="b">
        <f t="shared" si="167"/>
        <v>1</v>
      </c>
    </row>
    <row r="273" spans="1:33" s="16" customFormat="1" ht="15.75">
      <c r="A273" s="31" t="s">
        <v>37</v>
      </c>
      <c r="B273" s="23" t="s">
        <v>107</v>
      </c>
      <c r="C273" s="23" t="s">
        <v>370</v>
      </c>
      <c r="D273" s="23" t="s">
        <v>38</v>
      </c>
      <c r="E273" s="49">
        <v>4750.5</v>
      </c>
      <c r="F273" s="49">
        <v>4750.5</v>
      </c>
      <c r="G273" s="49">
        <v>4750.5</v>
      </c>
      <c r="H273" s="25">
        <v>4750.5</v>
      </c>
      <c r="I273" s="25">
        <v>4750.5</v>
      </c>
      <c r="J273" s="25">
        <v>4750.5</v>
      </c>
      <c r="K273" s="49">
        <f t="shared" si="141"/>
        <v>0</v>
      </c>
      <c r="L273" s="49">
        <f t="shared" si="141"/>
        <v>0</v>
      </c>
      <c r="M273" s="49">
        <f t="shared" si="141"/>
        <v>0</v>
      </c>
      <c r="O273" s="32">
        <v>4750.46</v>
      </c>
      <c r="P273" s="32">
        <v>4750.46</v>
      </c>
      <c r="Q273" s="32">
        <v>4750.46</v>
      </c>
      <c r="R273" s="29">
        <f t="shared" si="177"/>
        <v>-3.999999999996362E-2</v>
      </c>
      <c r="S273" s="29">
        <f t="shared" si="177"/>
        <v>-3.999999999996362E-2</v>
      </c>
      <c r="T273" s="29">
        <f t="shared" si="177"/>
        <v>-3.999999999996362E-2</v>
      </c>
      <c r="W273" s="82" t="s">
        <v>37</v>
      </c>
      <c r="X273" s="78" t="s">
        <v>107</v>
      </c>
      <c r="Y273" s="78" t="s">
        <v>370</v>
      </c>
      <c r="Z273" s="78" t="s">
        <v>38</v>
      </c>
      <c r="AA273" s="79">
        <v>4750.46</v>
      </c>
      <c r="AB273" s="79">
        <v>4750.46</v>
      </c>
      <c r="AC273" s="79">
        <v>4750.46</v>
      </c>
      <c r="AD273" s="16" t="b">
        <f t="shared" si="167"/>
        <v>1</v>
      </c>
      <c r="AE273" s="16" t="b">
        <f t="shared" si="167"/>
        <v>1</v>
      </c>
      <c r="AF273" s="16" t="b">
        <f t="shared" si="167"/>
        <v>1</v>
      </c>
      <c r="AG273" s="16" t="b">
        <f t="shared" si="167"/>
        <v>1</v>
      </c>
    </row>
    <row r="274" spans="1:33" s="16" customFormat="1" ht="31.5">
      <c r="A274" s="31" t="s">
        <v>167</v>
      </c>
      <c r="B274" s="23" t="s">
        <v>107</v>
      </c>
      <c r="C274" s="23" t="s">
        <v>168</v>
      </c>
      <c r="D274" s="24" t="s">
        <v>9</v>
      </c>
      <c r="E274" s="49">
        <f>E275</f>
        <v>780</v>
      </c>
      <c r="F274" s="49">
        <f t="shared" ref="F274:J274" si="180">F275</f>
        <v>780</v>
      </c>
      <c r="G274" s="49">
        <f t="shared" si="180"/>
        <v>780</v>
      </c>
      <c r="H274" s="25">
        <f>H275</f>
        <v>780</v>
      </c>
      <c r="I274" s="25">
        <f t="shared" si="180"/>
        <v>780</v>
      </c>
      <c r="J274" s="25">
        <f t="shared" si="180"/>
        <v>780</v>
      </c>
      <c r="K274" s="49">
        <f t="shared" si="141"/>
        <v>0</v>
      </c>
      <c r="L274" s="49">
        <f t="shared" si="141"/>
        <v>0</v>
      </c>
      <c r="M274" s="49">
        <f t="shared" si="141"/>
        <v>0</v>
      </c>
      <c r="O274" s="32">
        <v>780</v>
      </c>
      <c r="P274" s="32">
        <v>780</v>
      </c>
      <c r="Q274" s="32">
        <v>780</v>
      </c>
      <c r="R274" s="29">
        <f t="shared" si="177"/>
        <v>0</v>
      </c>
      <c r="S274" s="29">
        <f t="shared" si="177"/>
        <v>0</v>
      </c>
      <c r="T274" s="29">
        <f t="shared" si="177"/>
        <v>0</v>
      </c>
      <c r="W274" s="82" t="s">
        <v>167</v>
      </c>
      <c r="X274" s="78" t="s">
        <v>107</v>
      </c>
      <c r="Y274" s="78" t="s">
        <v>168</v>
      </c>
      <c r="Z274" s="72" t="s">
        <v>9</v>
      </c>
      <c r="AA274" s="79">
        <v>780</v>
      </c>
      <c r="AB274" s="79">
        <v>780</v>
      </c>
      <c r="AC274" s="79">
        <v>780</v>
      </c>
      <c r="AD274" s="16" t="b">
        <f t="shared" si="167"/>
        <v>1</v>
      </c>
      <c r="AE274" s="16" t="b">
        <f t="shared" si="167"/>
        <v>1</v>
      </c>
      <c r="AF274" s="16" t="b">
        <f t="shared" si="167"/>
        <v>1</v>
      </c>
      <c r="AG274" s="16" t="b">
        <f t="shared" si="167"/>
        <v>1</v>
      </c>
    </row>
    <row r="275" spans="1:33" s="16" customFormat="1" ht="31.5">
      <c r="A275" s="31" t="s">
        <v>28</v>
      </c>
      <c r="B275" s="23" t="s">
        <v>107</v>
      </c>
      <c r="C275" s="23" t="s">
        <v>168</v>
      </c>
      <c r="D275" s="23" t="s">
        <v>29</v>
      </c>
      <c r="E275" s="49">
        <v>780</v>
      </c>
      <c r="F275" s="49">
        <v>780</v>
      </c>
      <c r="G275" s="49">
        <v>780</v>
      </c>
      <c r="H275" s="25">
        <v>780</v>
      </c>
      <c r="I275" s="25">
        <v>780</v>
      </c>
      <c r="J275" s="25">
        <v>780</v>
      </c>
      <c r="K275" s="49">
        <f t="shared" si="141"/>
        <v>0</v>
      </c>
      <c r="L275" s="49">
        <f t="shared" si="141"/>
        <v>0</v>
      </c>
      <c r="M275" s="49">
        <f t="shared" si="141"/>
        <v>0</v>
      </c>
      <c r="O275" s="32">
        <v>780</v>
      </c>
      <c r="P275" s="32">
        <v>780</v>
      </c>
      <c r="Q275" s="32">
        <v>780</v>
      </c>
      <c r="R275" s="29">
        <f t="shared" si="177"/>
        <v>0</v>
      </c>
      <c r="S275" s="29">
        <f t="shared" si="177"/>
        <v>0</v>
      </c>
      <c r="T275" s="29">
        <f t="shared" si="177"/>
        <v>0</v>
      </c>
      <c r="W275" s="82" t="s">
        <v>28</v>
      </c>
      <c r="X275" s="78" t="s">
        <v>107</v>
      </c>
      <c r="Y275" s="78" t="s">
        <v>168</v>
      </c>
      <c r="Z275" s="78" t="s">
        <v>29</v>
      </c>
      <c r="AA275" s="79">
        <v>780</v>
      </c>
      <c r="AB275" s="79">
        <v>780</v>
      </c>
      <c r="AC275" s="79">
        <v>780</v>
      </c>
      <c r="AD275" s="16" t="b">
        <f t="shared" si="167"/>
        <v>1</v>
      </c>
      <c r="AE275" s="16" t="b">
        <f t="shared" si="167"/>
        <v>1</v>
      </c>
      <c r="AF275" s="16" t="b">
        <f t="shared" si="167"/>
        <v>1</v>
      </c>
      <c r="AG275" s="16" t="b">
        <f t="shared" si="167"/>
        <v>1</v>
      </c>
    </row>
    <row r="276" spans="1:33" s="16" customFormat="1" ht="31.5">
      <c r="A276" s="22" t="s">
        <v>25</v>
      </c>
      <c r="B276" s="23" t="s">
        <v>107</v>
      </c>
      <c r="C276" s="23" t="s">
        <v>24</v>
      </c>
      <c r="D276" s="24" t="s">
        <v>9</v>
      </c>
      <c r="E276" s="49">
        <f>E277+E281</f>
        <v>50439.4</v>
      </c>
      <c r="F276" s="49">
        <f t="shared" ref="F276:G276" si="181">F277+F281</f>
        <v>50587</v>
      </c>
      <c r="G276" s="49">
        <f t="shared" si="181"/>
        <v>50733.5</v>
      </c>
      <c r="H276" s="25">
        <f>H277+H281</f>
        <v>50439.4</v>
      </c>
      <c r="I276" s="25">
        <f t="shared" ref="I276:J276" si="182">I277+I281</f>
        <v>50587</v>
      </c>
      <c r="J276" s="25">
        <f t="shared" si="182"/>
        <v>50733.5</v>
      </c>
      <c r="K276" s="49">
        <f t="shared" si="141"/>
        <v>0</v>
      </c>
      <c r="L276" s="49">
        <f t="shared" si="141"/>
        <v>0</v>
      </c>
      <c r="M276" s="49">
        <f t="shared" si="141"/>
        <v>0</v>
      </c>
      <c r="O276" s="32">
        <v>50439.358899999999</v>
      </c>
      <c r="P276" s="32">
        <v>50587.03673</v>
      </c>
      <c r="Q276" s="32">
        <v>50733.560449999997</v>
      </c>
      <c r="R276" s="29">
        <f t="shared" si="177"/>
        <v>-4.1100000002188608E-2</v>
      </c>
      <c r="S276" s="29">
        <f t="shared" si="177"/>
        <v>3.6729999999806751E-2</v>
      </c>
      <c r="T276" s="29">
        <f t="shared" si="177"/>
        <v>6.0449999997217674E-2</v>
      </c>
      <c r="W276" s="82" t="s">
        <v>25</v>
      </c>
      <c r="X276" s="78" t="s">
        <v>107</v>
      </c>
      <c r="Y276" s="78" t="s">
        <v>24</v>
      </c>
      <c r="Z276" s="72" t="s">
        <v>9</v>
      </c>
      <c r="AA276" s="79">
        <v>50439.358899999999</v>
      </c>
      <c r="AB276" s="79">
        <v>50587.03673</v>
      </c>
      <c r="AC276" s="79">
        <v>50733.560449999997</v>
      </c>
      <c r="AD276" s="16" t="b">
        <f t="shared" si="167"/>
        <v>1</v>
      </c>
      <c r="AE276" s="16" t="b">
        <f t="shared" si="167"/>
        <v>1</v>
      </c>
      <c r="AF276" s="16" t="b">
        <f t="shared" si="167"/>
        <v>1</v>
      </c>
      <c r="AG276" s="16" t="b">
        <f t="shared" si="167"/>
        <v>1</v>
      </c>
    </row>
    <row r="277" spans="1:33" s="16" customFormat="1" ht="31.5">
      <c r="A277" s="31" t="s">
        <v>25</v>
      </c>
      <c r="B277" s="23" t="s">
        <v>107</v>
      </c>
      <c r="C277" s="23" t="s">
        <v>349</v>
      </c>
      <c r="D277" s="24" t="s">
        <v>9</v>
      </c>
      <c r="E277" s="49">
        <f>E278+E279+E280</f>
        <v>50433.200000000004</v>
      </c>
      <c r="F277" s="49">
        <f t="shared" ref="F277:G277" si="183">F278+F279+F280</f>
        <v>50580.800000000003</v>
      </c>
      <c r="G277" s="49">
        <f t="shared" si="183"/>
        <v>50727.3</v>
      </c>
      <c r="H277" s="25">
        <f>H278+H279+H280</f>
        <v>50433.200000000004</v>
      </c>
      <c r="I277" s="25">
        <f t="shared" ref="I277:J277" si="184">I278+I279+I280</f>
        <v>50580.800000000003</v>
      </c>
      <c r="J277" s="25">
        <f t="shared" si="184"/>
        <v>50727.3</v>
      </c>
      <c r="K277" s="49">
        <f t="shared" si="141"/>
        <v>0</v>
      </c>
      <c r="L277" s="49">
        <f t="shared" si="141"/>
        <v>0</v>
      </c>
      <c r="M277" s="49">
        <f t="shared" si="141"/>
        <v>0</v>
      </c>
      <c r="O277" s="32">
        <v>50433.1849</v>
      </c>
      <c r="P277" s="32">
        <v>50580.862730000001</v>
      </c>
      <c r="Q277" s="32">
        <v>50727.386449999998</v>
      </c>
      <c r="R277" s="29">
        <f t="shared" si="177"/>
        <v>-1.5100000004167669E-2</v>
      </c>
      <c r="S277" s="29">
        <f t="shared" si="177"/>
        <v>6.272999999782769E-2</v>
      </c>
      <c r="T277" s="29">
        <f t="shared" si="177"/>
        <v>8.6449999995238613E-2</v>
      </c>
      <c r="W277" s="82" t="s">
        <v>25</v>
      </c>
      <c r="X277" s="78" t="s">
        <v>107</v>
      </c>
      <c r="Y277" s="78" t="s">
        <v>349</v>
      </c>
      <c r="Z277" s="78" t="s">
        <v>9</v>
      </c>
      <c r="AA277" s="79">
        <v>50433.1849</v>
      </c>
      <c r="AB277" s="79">
        <v>50580.862730000001</v>
      </c>
      <c r="AC277" s="79">
        <v>50727.386449999998</v>
      </c>
      <c r="AD277" s="16" t="b">
        <f t="shared" si="167"/>
        <v>1</v>
      </c>
      <c r="AE277" s="16" t="b">
        <f t="shared" si="167"/>
        <v>1</v>
      </c>
      <c r="AF277" s="16" t="b">
        <f t="shared" si="167"/>
        <v>1</v>
      </c>
      <c r="AG277" s="16" t="b">
        <f t="shared" si="167"/>
        <v>1</v>
      </c>
    </row>
    <row r="278" spans="1:33" s="16" customFormat="1" ht="78.75">
      <c r="A278" s="31" t="s">
        <v>26</v>
      </c>
      <c r="B278" s="23" t="s">
        <v>107</v>
      </c>
      <c r="C278" s="23" t="s">
        <v>349</v>
      </c>
      <c r="D278" s="23" t="s">
        <v>27</v>
      </c>
      <c r="E278" s="49">
        <v>47223.5</v>
      </c>
      <c r="F278" s="49">
        <v>47256</v>
      </c>
      <c r="G278" s="49">
        <v>47256</v>
      </c>
      <c r="H278" s="25">
        <v>47223.5</v>
      </c>
      <c r="I278" s="25">
        <v>47256</v>
      </c>
      <c r="J278" s="25">
        <v>47256</v>
      </c>
      <c r="K278" s="49">
        <f t="shared" si="141"/>
        <v>0</v>
      </c>
      <c r="L278" s="49">
        <f t="shared" si="141"/>
        <v>0</v>
      </c>
      <c r="M278" s="49">
        <f t="shared" si="141"/>
        <v>0</v>
      </c>
      <c r="O278" s="32">
        <v>47223.486040000003</v>
      </c>
      <c r="P278" s="32">
        <v>47256.013019999999</v>
      </c>
      <c r="Q278" s="32">
        <v>47256.013019999999</v>
      </c>
      <c r="R278" s="29">
        <f t="shared" si="177"/>
        <v>-1.3959999996586703E-2</v>
      </c>
      <c r="S278" s="29">
        <f t="shared" si="177"/>
        <v>1.3019999998505227E-2</v>
      </c>
      <c r="T278" s="29">
        <f t="shared" si="177"/>
        <v>1.3019999998505227E-2</v>
      </c>
      <c r="W278" s="82" t="s">
        <v>26</v>
      </c>
      <c r="X278" s="78" t="s">
        <v>107</v>
      </c>
      <c r="Y278" s="78" t="s">
        <v>349</v>
      </c>
      <c r="Z278" s="72" t="s">
        <v>27</v>
      </c>
      <c r="AA278" s="79">
        <v>47223.486040000003</v>
      </c>
      <c r="AB278" s="79">
        <v>47256.013019999999</v>
      </c>
      <c r="AC278" s="79">
        <v>47256.013019999999</v>
      </c>
      <c r="AD278" s="16" t="b">
        <f t="shared" si="167"/>
        <v>1</v>
      </c>
      <c r="AE278" s="16" t="b">
        <f t="shared" si="167"/>
        <v>1</v>
      </c>
      <c r="AF278" s="16" t="b">
        <f t="shared" si="167"/>
        <v>1</v>
      </c>
      <c r="AG278" s="16" t="b">
        <f t="shared" si="167"/>
        <v>1</v>
      </c>
    </row>
    <row r="279" spans="1:33" s="16" customFormat="1" ht="31.5">
      <c r="A279" s="31" t="s">
        <v>28</v>
      </c>
      <c r="B279" s="23" t="s">
        <v>107</v>
      </c>
      <c r="C279" s="23" t="s">
        <v>349</v>
      </c>
      <c r="D279" s="23" t="s">
        <v>29</v>
      </c>
      <c r="E279" s="49">
        <v>3181.9</v>
      </c>
      <c r="F279" s="49">
        <v>3297</v>
      </c>
      <c r="G279" s="49">
        <f>3443.6-0.1</f>
        <v>3443.5</v>
      </c>
      <c r="H279" s="25">
        <v>3181.9</v>
      </c>
      <c r="I279" s="25">
        <v>3297</v>
      </c>
      <c r="J279" s="25">
        <f>3443.6-0.1</f>
        <v>3443.5</v>
      </c>
      <c r="K279" s="49">
        <f t="shared" si="141"/>
        <v>0</v>
      </c>
      <c r="L279" s="49">
        <f t="shared" si="141"/>
        <v>0</v>
      </c>
      <c r="M279" s="49">
        <f t="shared" si="141"/>
        <v>0</v>
      </c>
      <c r="O279" s="32">
        <v>3181.8948599999999</v>
      </c>
      <c r="P279" s="32">
        <v>3297.0457099999999</v>
      </c>
      <c r="Q279" s="32">
        <v>3443.56943</v>
      </c>
      <c r="R279" s="29">
        <f t="shared" si="177"/>
        <v>-5.1400000002104207E-3</v>
      </c>
      <c r="S279" s="29">
        <f t="shared" si="177"/>
        <v>4.5709999999871798E-2</v>
      </c>
      <c r="T279" s="29">
        <f t="shared" si="177"/>
        <v>6.9430000000011205E-2</v>
      </c>
      <c r="W279" s="82" t="s">
        <v>28</v>
      </c>
      <c r="X279" s="78" t="s">
        <v>107</v>
      </c>
      <c r="Y279" s="78" t="s">
        <v>349</v>
      </c>
      <c r="Z279" s="78" t="s">
        <v>29</v>
      </c>
      <c r="AA279" s="79">
        <v>3181.8948599999999</v>
      </c>
      <c r="AB279" s="79">
        <v>3297.0457099999999</v>
      </c>
      <c r="AC279" s="79">
        <v>3443.56943</v>
      </c>
      <c r="AD279" s="16" t="b">
        <f t="shared" si="167"/>
        <v>1</v>
      </c>
      <c r="AE279" s="16" t="b">
        <f t="shared" si="167"/>
        <v>1</v>
      </c>
      <c r="AF279" s="16" t="b">
        <f t="shared" si="167"/>
        <v>1</v>
      </c>
      <c r="AG279" s="16" t="b">
        <f t="shared" si="167"/>
        <v>1</v>
      </c>
    </row>
    <row r="280" spans="1:33" s="16" customFormat="1" ht="15.75">
      <c r="A280" s="31" t="s">
        <v>32</v>
      </c>
      <c r="B280" s="23" t="s">
        <v>107</v>
      </c>
      <c r="C280" s="23" t="s">
        <v>349</v>
      </c>
      <c r="D280" s="23" t="s">
        <v>33</v>
      </c>
      <c r="E280" s="49">
        <v>27.8</v>
      </c>
      <c r="F280" s="49">
        <v>27.8</v>
      </c>
      <c r="G280" s="49">
        <v>27.8</v>
      </c>
      <c r="H280" s="25">
        <v>27.8</v>
      </c>
      <c r="I280" s="25">
        <v>27.8</v>
      </c>
      <c r="J280" s="25">
        <v>27.8</v>
      </c>
      <c r="K280" s="49">
        <f t="shared" si="141"/>
        <v>0</v>
      </c>
      <c r="L280" s="49">
        <f t="shared" si="141"/>
        <v>0</v>
      </c>
      <c r="M280" s="49">
        <f t="shared" si="141"/>
        <v>0</v>
      </c>
      <c r="O280" s="32">
        <v>27.803999999999998</v>
      </c>
      <c r="P280" s="32">
        <v>27.803999999999998</v>
      </c>
      <c r="Q280" s="32">
        <v>27.803999999999998</v>
      </c>
      <c r="R280" s="29">
        <f t="shared" si="177"/>
        <v>3.9999999999977831E-3</v>
      </c>
      <c r="S280" s="29">
        <f t="shared" si="177"/>
        <v>3.9999999999977831E-3</v>
      </c>
      <c r="T280" s="29">
        <f t="shared" si="177"/>
        <v>3.9999999999977831E-3</v>
      </c>
      <c r="W280" s="81" t="s">
        <v>32</v>
      </c>
      <c r="X280" s="75" t="s">
        <v>107</v>
      </c>
      <c r="Y280" s="75" t="s">
        <v>349</v>
      </c>
      <c r="Z280" s="76" t="s">
        <v>33</v>
      </c>
      <c r="AA280" s="77">
        <v>27.803999999999998</v>
      </c>
      <c r="AB280" s="77">
        <v>27.803999999999998</v>
      </c>
      <c r="AC280" s="77">
        <v>27.803999999999998</v>
      </c>
      <c r="AD280" s="16" t="b">
        <f t="shared" si="167"/>
        <v>1</v>
      </c>
      <c r="AE280" s="16" t="b">
        <f t="shared" si="167"/>
        <v>1</v>
      </c>
      <c r="AF280" s="16" t="b">
        <f t="shared" si="167"/>
        <v>1</v>
      </c>
      <c r="AG280" s="16" t="b">
        <f t="shared" si="167"/>
        <v>1</v>
      </c>
    </row>
    <row r="281" spans="1:33" s="16" customFormat="1" ht="78.75">
      <c r="A281" s="31" t="s">
        <v>457</v>
      </c>
      <c r="B281" s="23" t="s">
        <v>107</v>
      </c>
      <c r="C281" s="23" t="s">
        <v>346</v>
      </c>
      <c r="D281" s="24" t="s">
        <v>9</v>
      </c>
      <c r="E281" s="49">
        <f>E282</f>
        <v>6.2</v>
      </c>
      <c r="F281" s="49">
        <f t="shared" ref="F281:J281" si="185">F282</f>
        <v>6.2</v>
      </c>
      <c r="G281" s="49">
        <f t="shared" si="185"/>
        <v>6.2</v>
      </c>
      <c r="H281" s="25">
        <f>H282</f>
        <v>6.2</v>
      </c>
      <c r="I281" s="25">
        <f t="shared" si="185"/>
        <v>6.2</v>
      </c>
      <c r="J281" s="25">
        <f t="shared" si="185"/>
        <v>6.2</v>
      </c>
      <c r="K281" s="49">
        <f t="shared" si="141"/>
        <v>0</v>
      </c>
      <c r="L281" s="49">
        <f t="shared" si="141"/>
        <v>0</v>
      </c>
      <c r="M281" s="49">
        <f t="shared" si="141"/>
        <v>0</v>
      </c>
      <c r="N281" s="16" t="s">
        <v>344</v>
      </c>
      <c r="O281" s="32">
        <v>6.1740000000000004</v>
      </c>
      <c r="P281" s="32">
        <v>6.1740000000000004</v>
      </c>
      <c r="Q281" s="32">
        <v>6.1740000000000004</v>
      </c>
      <c r="R281" s="29">
        <f t="shared" si="177"/>
        <v>-2.5999999999999801E-2</v>
      </c>
      <c r="S281" s="29">
        <f t="shared" si="177"/>
        <v>-2.5999999999999801E-2</v>
      </c>
      <c r="T281" s="29">
        <f t="shared" si="177"/>
        <v>-2.5999999999999801E-2</v>
      </c>
      <c r="W281" s="82" t="s">
        <v>457</v>
      </c>
      <c r="X281" s="78" t="s">
        <v>107</v>
      </c>
      <c r="Y281" s="78" t="s">
        <v>346</v>
      </c>
      <c r="Z281" s="72" t="s">
        <v>9</v>
      </c>
      <c r="AA281" s="79">
        <v>6.1740000000000004</v>
      </c>
      <c r="AB281" s="79">
        <v>6.1740000000000004</v>
      </c>
      <c r="AC281" s="79">
        <v>6.1740000000000004</v>
      </c>
      <c r="AD281" s="16" t="b">
        <f t="shared" si="167"/>
        <v>1</v>
      </c>
      <c r="AE281" s="16" t="b">
        <f t="shared" si="167"/>
        <v>1</v>
      </c>
      <c r="AF281" s="16" t="b">
        <f t="shared" si="167"/>
        <v>1</v>
      </c>
      <c r="AG281" s="16" t="b">
        <f t="shared" si="167"/>
        <v>1</v>
      </c>
    </row>
    <row r="282" spans="1:33" s="16" customFormat="1" ht="78.75">
      <c r="A282" s="31" t="s">
        <v>26</v>
      </c>
      <c r="B282" s="23" t="s">
        <v>107</v>
      </c>
      <c r="C282" s="23" t="s">
        <v>346</v>
      </c>
      <c r="D282" s="23" t="s">
        <v>27</v>
      </c>
      <c r="E282" s="49">
        <v>6.2</v>
      </c>
      <c r="F282" s="49">
        <v>6.2</v>
      </c>
      <c r="G282" s="49">
        <v>6.2</v>
      </c>
      <c r="H282" s="83">
        <v>6.2</v>
      </c>
      <c r="I282" s="83">
        <v>6.2</v>
      </c>
      <c r="J282" s="83">
        <v>6.2</v>
      </c>
      <c r="K282" s="49">
        <f t="shared" si="141"/>
        <v>0</v>
      </c>
      <c r="L282" s="49">
        <f t="shared" si="141"/>
        <v>0</v>
      </c>
      <c r="M282" s="49">
        <f t="shared" si="141"/>
        <v>0</v>
      </c>
      <c r="N282" s="16" t="s">
        <v>344</v>
      </c>
      <c r="O282" s="32">
        <v>6.1740000000000004</v>
      </c>
      <c r="P282" s="32">
        <v>6.1740000000000004</v>
      </c>
      <c r="Q282" s="32">
        <v>6.1740000000000004</v>
      </c>
      <c r="R282" s="29">
        <f t="shared" si="177"/>
        <v>-2.5999999999999801E-2</v>
      </c>
      <c r="S282" s="29">
        <f t="shared" si="177"/>
        <v>-2.5999999999999801E-2</v>
      </c>
      <c r="T282" s="29">
        <f t="shared" si="177"/>
        <v>-2.5999999999999801E-2</v>
      </c>
      <c r="W282" s="82" t="s">
        <v>26</v>
      </c>
      <c r="X282" s="78" t="s">
        <v>107</v>
      </c>
      <c r="Y282" s="78" t="s">
        <v>346</v>
      </c>
      <c r="Z282" s="78" t="s">
        <v>27</v>
      </c>
      <c r="AA282" s="79">
        <v>6.1740000000000004</v>
      </c>
      <c r="AB282" s="79">
        <v>6.1740000000000004</v>
      </c>
      <c r="AC282" s="79">
        <v>6.1740000000000004</v>
      </c>
      <c r="AD282" s="16" t="b">
        <f t="shared" si="167"/>
        <v>1</v>
      </c>
      <c r="AE282" s="16" t="b">
        <f t="shared" si="167"/>
        <v>1</v>
      </c>
      <c r="AF282" s="16" t="b">
        <f t="shared" si="167"/>
        <v>1</v>
      </c>
      <c r="AG282" s="16" t="b">
        <f t="shared" si="167"/>
        <v>1</v>
      </c>
    </row>
    <row r="283" spans="1:33" s="16" customFormat="1" ht="31.5">
      <c r="A283" s="22" t="s">
        <v>31</v>
      </c>
      <c r="B283" s="23" t="s">
        <v>107</v>
      </c>
      <c r="C283" s="23" t="s">
        <v>30</v>
      </c>
      <c r="D283" s="24" t="s">
        <v>9</v>
      </c>
      <c r="E283" s="49">
        <f>E284+E285</f>
        <v>238.4</v>
      </c>
      <c r="F283" s="49">
        <f t="shared" ref="F283:G283" si="186">F284+F285</f>
        <v>239.6</v>
      </c>
      <c r="G283" s="49">
        <f t="shared" si="186"/>
        <v>247.7</v>
      </c>
      <c r="H283" s="25">
        <f>H284+H285</f>
        <v>238.4</v>
      </c>
      <c r="I283" s="25">
        <f t="shared" ref="I283:J283" si="187">I284+I285</f>
        <v>239.6</v>
      </c>
      <c r="J283" s="25">
        <f t="shared" si="187"/>
        <v>247.7</v>
      </c>
      <c r="K283" s="49">
        <f t="shared" si="141"/>
        <v>0</v>
      </c>
      <c r="L283" s="49">
        <f t="shared" si="141"/>
        <v>0</v>
      </c>
      <c r="M283" s="49">
        <f t="shared" si="141"/>
        <v>0</v>
      </c>
      <c r="O283" s="32">
        <v>238.40504999999999</v>
      </c>
      <c r="P283" s="32">
        <v>239.6</v>
      </c>
      <c r="Q283" s="32">
        <v>247.71</v>
      </c>
      <c r="R283" s="29">
        <f t="shared" si="177"/>
        <v>5.0499999999829015E-3</v>
      </c>
      <c r="S283" s="29">
        <f t="shared" si="177"/>
        <v>0</v>
      </c>
      <c r="T283" s="29">
        <f t="shared" si="177"/>
        <v>1.0000000000019327E-2</v>
      </c>
      <c r="W283" s="82" t="s">
        <v>31</v>
      </c>
      <c r="X283" s="78" t="s">
        <v>107</v>
      </c>
      <c r="Y283" s="78" t="s">
        <v>30</v>
      </c>
      <c r="Z283" s="78" t="s">
        <v>9</v>
      </c>
      <c r="AA283" s="79">
        <v>238.40504999999999</v>
      </c>
      <c r="AB283" s="79">
        <v>239.6</v>
      </c>
      <c r="AC283" s="79">
        <v>247.71</v>
      </c>
      <c r="AD283" s="16" t="b">
        <f t="shared" si="167"/>
        <v>1</v>
      </c>
      <c r="AE283" s="16" t="b">
        <f t="shared" si="167"/>
        <v>1</v>
      </c>
      <c r="AF283" s="16" t="b">
        <f t="shared" si="167"/>
        <v>1</v>
      </c>
      <c r="AG283" s="16" t="b">
        <f t="shared" si="167"/>
        <v>1</v>
      </c>
    </row>
    <row r="284" spans="1:33" s="16" customFormat="1" ht="31.5">
      <c r="A284" s="31" t="s">
        <v>28</v>
      </c>
      <c r="B284" s="23" t="s">
        <v>107</v>
      </c>
      <c r="C284" s="23" t="s">
        <v>30</v>
      </c>
      <c r="D284" s="23" t="s">
        <v>29</v>
      </c>
      <c r="E284" s="49">
        <v>123</v>
      </c>
      <c r="F284" s="49">
        <v>129.6</v>
      </c>
      <c r="G284" s="49">
        <v>137.69999999999999</v>
      </c>
      <c r="H284" s="25">
        <v>123</v>
      </c>
      <c r="I284" s="25">
        <v>129.6</v>
      </c>
      <c r="J284" s="25">
        <v>137.69999999999999</v>
      </c>
      <c r="K284" s="49">
        <f t="shared" si="141"/>
        <v>0</v>
      </c>
      <c r="L284" s="49">
        <f t="shared" si="141"/>
        <v>0</v>
      </c>
      <c r="M284" s="49">
        <f t="shared" si="141"/>
        <v>0</v>
      </c>
      <c r="O284" s="32">
        <v>123</v>
      </c>
      <c r="P284" s="32">
        <v>129.6</v>
      </c>
      <c r="Q284" s="32">
        <v>137.71</v>
      </c>
      <c r="R284" s="29">
        <f t="shared" si="177"/>
        <v>0</v>
      </c>
      <c r="S284" s="29">
        <f t="shared" si="177"/>
        <v>0</v>
      </c>
      <c r="T284" s="29">
        <f t="shared" si="177"/>
        <v>1.0000000000019327E-2</v>
      </c>
      <c r="W284" s="82" t="s">
        <v>28</v>
      </c>
      <c r="X284" s="78" t="s">
        <v>107</v>
      </c>
      <c r="Y284" s="78" t="s">
        <v>30</v>
      </c>
      <c r="Z284" s="78" t="s">
        <v>29</v>
      </c>
      <c r="AA284" s="79">
        <v>123</v>
      </c>
      <c r="AB284" s="79">
        <v>129.6</v>
      </c>
      <c r="AC284" s="79">
        <v>137.71</v>
      </c>
      <c r="AD284" s="16" t="b">
        <f t="shared" si="167"/>
        <v>1</v>
      </c>
      <c r="AE284" s="16" t="b">
        <f t="shared" si="167"/>
        <v>1</v>
      </c>
      <c r="AF284" s="16" t="b">
        <f t="shared" si="167"/>
        <v>1</v>
      </c>
      <c r="AG284" s="16" t="b">
        <f t="shared" si="167"/>
        <v>1</v>
      </c>
    </row>
    <row r="285" spans="1:33" s="16" customFormat="1" ht="15.75">
      <c r="A285" s="31" t="s">
        <v>32</v>
      </c>
      <c r="B285" s="23" t="s">
        <v>107</v>
      </c>
      <c r="C285" s="23" t="s">
        <v>30</v>
      </c>
      <c r="D285" s="23" t="s">
        <v>33</v>
      </c>
      <c r="E285" s="49">
        <v>115.4</v>
      </c>
      <c r="F285" s="49">
        <v>110</v>
      </c>
      <c r="G285" s="49">
        <v>110</v>
      </c>
      <c r="H285" s="25">
        <v>115.4</v>
      </c>
      <c r="I285" s="25">
        <v>110</v>
      </c>
      <c r="J285" s="25">
        <v>110</v>
      </c>
      <c r="K285" s="49">
        <f t="shared" si="141"/>
        <v>0</v>
      </c>
      <c r="L285" s="49">
        <f t="shared" si="141"/>
        <v>0</v>
      </c>
      <c r="M285" s="49">
        <f t="shared" si="141"/>
        <v>0</v>
      </c>
      <c r="O285" s="32">
        <v>115.40505</v>
      </c>
      <c r="P285" s="32">
        <v>110</v>
      </c>
      <c r="Q285" s="32">
        <v>110</v>
      </c>
      <c r="R285" s="29">
        <f t="shared" si="177"/>
        <v>5.0499999999971124E-3</v>
      </c>
      <c r="S285" s="29">
        <f t="shared" si="177"/>
        <v>0</v>
      </c>
      <c r="T285" s="29">
        <f t="shared" si="177"/>
        <v>0</v>
      </c>
      <c r="W285" s="82" t="s">
        <v>32</v>
      </c>
      <c r="X285" s="78" t="s">
        <v>107</v>
      </c>
      <c r="Y285" s="78" t="s">
        <v>30</v>
      </c>
      <c r="Z285" s="72" t="s">
        <v>33</v>
      </c>
      <c r="AA285" s="79">
        <v>115.40505</v>
      </c>
      <c r="AB285" s="79">
        <v>110</v>
      </c>
      <c r="AC285" s="79">
        <v>110</v>
      </c>
      <c r="AD285" s="16" t="b">
        <f t="shared" si="167"/>
        <v>1</v>
      </c>
      <c r="AE285" s="16" t="b">
        <f t="shared" si="167"/>
        <v>1</v>
      </c>
      <c r="AF285" s="16" t="b">
        <f t="shared" si="167"/>
        <v>1</v>
      </c>
      <c r="AG285" s="16" t="b">
        <f t="shared" si="167"/>
        <v>1</v>
      </c>
    </row>
    <row r="286" spans="1:33" s="16" customFormat="1" ht="63" customHeight="1">
      <c r="A286" s="26" t="s">
        <v>170</v>
      </c>
      <c r="B286" s="24" t="s">
        <v>171</v>
      </c>
      <c r="C286" s="27" t="s">
        <v>9</v>
      </c>
      <c r="D286" s="27" t="s">
        <v>9</v>
      </c>
      <c r="E286" s="48">
        <f t="shared" ref="E286:J286" si="188">E287+E308+E323+E393</f>
        <v>1943679.2999999998</v>
      </c>
      <c r="F286" s="48">
        <f t="shared" si="188"/>
        <v>1412193.0000000002</v>
      </c>
      <c r="G286" s="48">
        <f t="shared" si="188"/>
        <v>1397076.5999999999</v>
      </c>
      <c r="H286" s="28">
        <f t="shared" si="188"/>
        <v>2200280.2000000002</v>
      </c>
      <c r="I286" s="28">
        <f t="shared" si="188"/>
        <v>1451903.5000000002</v>
      </c>
      <c r="J286" s="28">
        <f t="shared" si="188"/>
        <v>1559046.9000000001</v>
      </c>
      <c r="K286" s="48">
        <f t="shared" si="141"/>
        <v>256600.90000000037</v>
      </c>
      <c r="L286" s="48">
        <f t="shared" si="141"/>
        <v>39710.5</v>
      </c>
      <c r="M286" s="48">
        <f t="shared" si="141"/>
        <v>161970.30000000028</v>
      </c>
      <c r="O286" s="28">
        <v>2200280.1507999999</v>
      </c>
      <c r="P286" s="28">
        <v>1451903.55782</v>
      </c>
      <c r="Q286" s="28">
        <v>1559046.8850400001</v>
      </c>
      <c r="R286" s="29">
        <f t="shared" si="177"/>
        <v>-4.9200000241398811E-2</v>
      </c>
      <c r="S286" s="29">
        <f t="shared" si="177"/>
        <v>5.7819999754428864E-2</v>
      </c>
      <c r="T286" s="29">
        <f t="shared" si="177"/>
        <v>-1.4960000058636069E-2</v>
      </c>
      <c r="W286" s="82" t="s">
        <v>170</v>
      </c>
      <c r="X286" s="78" t="s">
        <v>171</v>
      </c>
      <c r="Y286" s="78" t="s">
        <v>9</v>
      </c>
      <c r="Z286" s="78" t="s">
        <v>9</v>
      </c>
      <c r="AA286" s="79">
        <v>2200280.1507999999</v>
      </c>
      <c r="AB286" s="79">
        <v>1451903.55782</v>
      </c>
      <c r="AC286" s="79">
        <v>1559046.8850400001</v>
      </c>
      <c r="AD286" s="16" t="b">
        <f t="shared" si="167"/>
        <v>1</v>
      </c>
      <c r="AE286" s="16" t="b">
        <f t="shared" si="167"/>
        <v>1</v>
      </c>
      <c r="AF286" s="16" t="b">
        <f t="shared" si="167"/>
        <v>1</v>
      </c>
      <c r="AG286" s="16" t="b">
        <f t="shared" si="167"/>
        <v>1</v>
      </c>
    </row>
    <row r="287" spans="1:33" s="16" customFormat="1" ht="31.5" customHeight="1">
      <c r="A287" s="22" t="s">
        <v>49</v>
      </c>
      <c r="B287" s="23" t="s">
        <v>171</v>
      </c>
      <c r="C287" s="23" t="s">
        <v>14</v>
      </c>
      <c r="D287" s="24" t="s">
        <v>9</v>
      </c>
      <c r="E287" s="49">
        <f>E288</f>
        <v>484959.79999999993</v>
      </c>
      <c r="F287" s="49">
        <f t="shared" ref="F287:J288" si="189">F288</f>
        <v>0</v>
      </c>
      <c r="G287" s="49">
        <f t="shared" si="189"/>
        <v>0</v>
      </c>
      <c r="H287" s="25">
        <f>H288</f>
        <v>484959.79999999993</v>
      </c>
      <c r="I287" s="25">
        <f t="shared" si="189"/>
        <v>0</v>
      </c>
      <c r="J287" s="25">
        <f t="shared" si="189"/>
        <v>0</v>
      </c>
      <c r="K287" s="49">
        <f t="shared" si="141"/>
        <v>0</v>
      </c>
      <c r="L287" s="49">
        <f t="shared" si="141"/>
        <v>0</v>
      </c>
      <c r="M287" s="49">
        <f t="shared" si="141"/>
        <v>0</v>
      </c>
      <c r="O287" s="32">
        <v>484959.81390000001</v>
      </c>
      <c r="P287" s="32">
        <v>0</v>
      </c>
      <c r="Q287" s="32">
        <v>0</v>
      </c>
      <c r="R287" s="29">
        <f t="shared" si="177"/>
        <v>1.3900000078137964E-2</v>
      </c>
      <c r="S287" s="29">
        <f t="shared" si="177"/>
        <v>0</v>
      </c>
      <c r="T287" s="29">
        <f t="shared" si="177"/>
        <v>0</v>
      </c>
      <c r="W287" s="81" t="s">
        <v>49</v>
      </c>
      <c r="X287" s="75" t="s">
        <v>171</v>
      </c>
      <c r="Y287" s="75" t="s">
        <v>14</v>
      </c>
      <c r="Z287" s="76" t="s">
        <v>9</v>
      </c>
      <c r="AA287" s="77">
        <v>484959.81390000001</v>
      </c>
      <c r="AB287" s="77" t="s">
        <v>9</v>
      </c>
      <c r="AC287" s="77" t="s">
        <v>9</v>
      </c>
      <c r="AD287" s="16" t="b">
        <f t="shared" si="167"/>
        <v>1</v>
      </c>
      <c r="AE287" s="16" t="b">
        <f t="shared" si="167"/>
        <v>1</v>
      </c>
      <c r="AF287" s="16" t="b">
        <f t="shared" si="167"/>
        <v>1</v>
      </c>
      <c r="AG287" s="16" t="b">
        <f t="shared" si="167"/>
        <v>1</v>
      </c>
    </row>
    <row r="288" spans="1:33" s="16" customFormat="1" ht="15.75" customHeight="1">
      <c r="A288" s="22" t="s">
        <v>479</v>
      </c>
      <c r="B288" s="23" t="s">
        <v>171</v>
      </c>
      <c r="C288" s="23" t="s">
        <v>480</v>
      </c>
      <c r="D288" s="24" t="s">
        <v>9</v>
      </c>
      <c r="E288" s="49">
        <f>E289</f>
        <v>484959.79999999993</v>
      </c>
      <c r="F288" s="49">
        <f t="shared" si="189"/>
        <v>0</v>
      </c>
      <c r="G288" s="49">
        <f t="shared" si="189"/>
        <v>0</v>
      </c>
      <c r="H288" s="25">
        <f>H289</f>
        <v>484959.79999999993</v>
      </c>
      <c r="I288" s="25">
        <f t="shared" si="189"/>
        <v>0</v>
      </c>
      <c r="J288" s="25">
        <f t="shared" si="189"/>
        <v>0</v>
      </c>
      <c r="K288" s="49">
        <f t="shared" si="141"/>
        <v>0</v>
      </c>
      <c r="L288" s="49">
        <f t="shared" si="141"/>
        <v>0</v>
      </c>
      <c r="M288" s="49">
        <f t="shared" si="141"/>
        <v>0</v>
      </c>
      <c r="O288" s="32">
        <v>484959.81390000001</v>
      </c>
      <c r="P288" s="32">
        <v>0</v>
      </c>
      <c r="Q288" s="32">
        <v>0</v>
      </c>
      <c r="R288" s="29">
        <f t="shared" si="177"/>
        <v>1.3900000078137964E-2</v>
      </c>
      <c r="S288" s="29">
        <f t="shared" si="177"/>
        <v>0</v>
      </c>
      <c r="T288" s="29">
        <f t="shared" si="177"/>
        <v>0</v>
      </c>
      <c r="W288" s="82" t="s">
        <v>479</v>
      </c>
      <c r="X288" s="78" t="s">
        <v>171</v>
      </c>
      <c r="Y288" s="78" t="s">
        <v>480</v>
      </c>
      <c r="Z288" s="78" t="s">
        <v>9</v>
      </c>
      <c r="AA288" s="79">
        <v>484959.81390000001</v>
      </c>
      <c r="AB288" s="79" t="s">
        <v>9</v>
      </c>
      <c r="AC288" s="79" t="s">
        <v>9</v>
      </c>
      <c r="AD288" s="16" t="b">
        <f t="shared" si="167"/>
        <v>1</v>
      </c>
      <c r="AE288" s="16" t="b">
        <f t="shared" si="167"/>
        <v>1</v>
      </c>
      <c r="AF288" s="16" t="b">
        <f t="shared" si="167"/>
        <v>1</v>
      </c>
      <c r="AG288" s="16" t="b">
        <f t="shared" si="167"/>
        <v>1</v>
      </c>
    </row>
    <row r="289" spans="1:33" s="16" customFormat="1" ht="47.25" customHeight="1">
      <c r="A289" s="22" t="s">
        <v>533</v>
      </c>
      <c r="B289" s="23" t="s">
        <v>171</v>
      </c>
      <c r="C289" s="23" t="s">
        <v>481</v>
      </c>
      <c r="D289" s="24" t="s">
        <v>9</v>
      </c>
      <c r="E289" s="49">
        <f>E290+E292+E294+E296+E298+E300+E302+E304+E306</f>
        <v>484959.79999999993</v>
      </c>
      <c r="F289" s="49">
        <f t="shared" ref="F289:G289" si="190">F290+F292+F294+F296+F298+F300+F302+F304+F306</f>
        <v>0</v>
      </c>
      <c r="G289" s="49">
        <f t="shared" si="190"/>
        <v>0</v>
      </c>
      <c r="H289" s="25">
        <f>H290+H292+H294+H296+H298+H300+H302+H304+H306</f>
        <v>484959.79999999993</v>
      </c>
      <c r="I289" s="25">
        <f t="shared" ref="I289:J289" si="191">I290+I292+I294+I296+I298+I300+I302+I304+I306</f>
        <v>0</v>
      </c>
      <c r="J289" s="25">
        <f t="shared" si="191"/>
        <v>0</v>
      </c>
      <c r="K289" s="49">
        <f t="shared" si="141"/>
        <v>0</v>
      </c>
      <c r="L289" s="49">
        <f t="shared" si="141"/>
        <v>0</v>
      </c>
      <c r="M289" s="49">
        <f t="shared" si="141"/>
        <v>0</v>
      </c>
      <c r="O289" s="32">
        <v>484959.81390000001</v>
      </c>
      <c r="P289" s="32">
        <v>0</v>
      </c>
      <c r="Q289" s="32">
        <v>0</v>
      </c>
      <c r="R289" s="29">
        <f t="shared" si="177"/>
        <v>1.3900000078137964E-2</v>
      </c>
      <c r="S289" s="29">
        <f t="shared" si="177"/>
        <v>0</v>
      </c>
      <c r="T289" s="29">
        <f t="shared" si="177"/>
        <v>0</v>
      </c>
      <c r="W289" s="82" t="s">
        <v>533</v>
      </c>
      <c r="X289" s="78" t="s">
        <v>171</v>
      </c>
      <c r="Y289" s="78" t="s">
        <v>481</v>
      </c>
      <c r="Z289" s="78" t="s">
        <v>9</v>
      </c>
      <c r="AA289" s="79">
        <v>484959.81390000001</v>
      </c>
      <c r="AB289" s="79" t="s">
        <v>9</v>
      </c>
      <c r="AC289" s="79" t="s">
        <v>9</v>
      </c>
      <c r="AD289" s="16" t="b">
        <f t="shared" si="167"/>
        <v>1</v>
      </c>
      <c r="AE289" s="16" t="b">
        <f t="shared" si="167"/>
        <v>1</v>
      </c>
      <c r="AF289" s="16" t="b">
        <f t="shared" si="167"/>
        <v>1</v>
      </c>
      <c r="AG289" s="16" t="b">
        <f t="shared" si="167"/>
        <v>1</v>
      </c>
    </row>
    <row r="290" spans="1:33" s="16" customFormat="1" ht="31.5" customHeight="1">
      <c r="A290" s="31" t="s">
        <v>530</v>
      </c>
      <c r="B290" s="23" t="s">
        <v>171</v>
      </c>
      <c r="C290" s="23" t="s">
        <v>596</v>
      </c>
      <c r="D290" s="24" t="s">
        <v>9</v>
      </c>
      <c r="E290" s="49">
        <f>E291</f>
        <v>189000</v>
      </c>
      <c r="F290" s="49">
        <f t="shared" ref="F290:J290" si="192">F291</f>
        <v>0</v>
      </c>
      <c r="G290" s="49">
        <f t="shared" si="192"/>
        <v>0</v>
      </c>
      <c r="H290" s="25">
        <f>H291</f>
        <v>189000</v>
      </c>
      <c r="I290" s="25">
        <f t="shared" si="192"/>
        <v>0</v>
      </c>
      <c r="J290" s="25">
        <f t="shared" si="192"/>
        <v>0</v>
      </c>
      <c r="K290" s="49">
        <f t="shared" si="141"/>
        <v>0</v>
      </c>
      <c r="L290" s="49">
        <f t="shared" si="141"/>
        <v>0</v>
      </c>
      <c r="M290" s="49">
        <f t="shared" si="141"/>
        <v>0</v>
      </c>
      <c r="O290" s="32">
        <v>189000</v>
      </c>
      <c r="P290" s="32">
        <v>0</v>
      </c>
      <c r="Q290" s="32">
        <v>0</v>
      </c>
      <c r="R290" s="29">
        <f t="shared" si="177"/>
        <v>0</v>
      </c>
      <c r="S290" s="29">
        <f t="shared" si="177"/>
        <v>0</v>
      </c>
      <c r="T290" s="29">
        <f t="shared" si="177"/>
        <v>0</v>
      </c>
      <c r="W290" s="80" t="s">
        <v>530</v>
      </c>
      <c r="X290" s="72" t="s">
        <v>171</v>
      </c>
      <c r="Y290" s="73" t="s">
        <v>596</v>
      </c>
      <c r="Z290" s="73" t="s">
        <v>9</v>
      </c>
      <c r="AA290" s="74">
        <v>189000</v>
      </c>
      <c r="AB290" s="74" t="s">
        <v>9</v>
      </c>
      <c r="AC290" s="74" t="s">
        <v>9</v>
      </c>
      <c r="AD290" s="16" t="b">
        <f t="shared" si="167"/>
        <v>1</v>
      </c>
      <c r="AE290" s="16" t="b">
        <f t="shared" si="167"/>
        <v>1</v>
      </c>
      <c r="AF290" s="16" t="b">
        <f t="shared" si="167"/>
        <v>1</v>
      </c>
      <c r="AG290" s="16" t="b">
        <f t="shared" si="167"/>
        <v>1</v>
      </c>
    </row>
    <row r="291" spans="1:33" s="16" customFormat="1" ht="31.5" customHeight="1">
      <c r="A291" s="31" t="s">
        <v>119</v>
      </c>
      <c r="B291" s="23" t="s">
        <v>171</v>
      </c>
      <c r="C291" s="23" t="s">
        <v>596</v>
      </c>
      <c r="D291" s="23" t="s">
        <v>120</v>
      </c>
      <c r="E291" s="49">
        <v>189000</v>
      </c>
      <c r="F291" s="49">
        <v>0</v>
      </c>
      <c r="G291" s="49">
        <v>0</v>
      </c>
      <c r="H291" s="25">
        <v>189000</v>
      </c>
      <c r="I291" s="25">
        <v>0</v>
      </c>
      <c r="J291" s="25">
        <v>0</v>
      </c>
      <c r="K291" s="49">
        <f t="shared" si="141"/>
        <v>0</v>
      </c>
      <c r="L291" s="49">
        <f t="shared" si="141"/>
        <v>0</v>
      </c>
      <c r="M291" s="49">
        <f t="shared" si="141"/>
        <v>0</v>
      </c>
      <c r="O291" s="32">
        <v>189000</v>
      </c>
      <c r="P291" s="32">
        <v>0</v>
      </c>
      <c r="Q291" s="32">
        <v>0</v>
      </c>
      <c r="R291" s="29">
        <f t="shared" si="177"/>
        <v>0</v>
      </c>
      <c r="S291" s="29">
        <f t="shared" si="177"/>
        <v>0</v>
      </c>
      <c r="T291" s="29">
        <f t="shared" si="177"/>
        <v>0</v>
      </c>
      <c r="W291" s="81" t="s">
        <v>119</v>
      </c>
      <c r="X291" s="75" t="s">
        <v>171</v>
      </c>
      <c r="Y291" s="75" t="s">
        <v>596</v>
      </c>
      <c r="Z291" s="76" t="s">
        <v>120</v>
      </c>
      <c r="AA291" s="77">
        <v>189000</v>
      </c>
      <c r="AB291" s="77" t="s">
        <v>9</v>
      </c>
      <c r="AC291" s="77" t="s">
        <v>9</v>
      </c>
      <c r="AD291" s="16" t="b">
        <f t="shared" si="167"/>
        <v>1</v>
      </c>
      <c r="AE291" s="16" t="b">
        <f t="shared" si="167"/>
        <v>1</v>
      </c>
      <c r="AF291" s="16" t="b">
        <f t="shared" si="167"/>
        <v>1</v>
      </c>
      <c r="AG291" s="16" t="b">
        <f t="shared" si="167"/>
        <v>1</v>
      </c>
    </row>
    <row r="292" spans="1:33" s="16" customFormat="1" ht="31.5" customHeight="1">
      <c r="A292" s="31" t="s">
        <v>530</v>
      </c>
      <c r="B292" s="23" t="s">
        <v>171</v>
      </c>
      <c r="C292" s="23" t="s">
        <v>597</v>
      </c>
      <c r="D292" s="24" t="s">
        <v>9</v>
      </c>
      <c r="E292" s="49">
        <f>E293</f>
        <v>99000</v>
      </c>
      <c r="F292" s="49">
        <f t="shared" ref="F292:J292" si="193">F293</f>
        <v>0</v>
      </c>
      <c r="G292" s="49">
        <f t="shared" si="193"/>
        <v>0</v>
      </c>
      <c r="H292" s="25">
        <f>H293</f>
        <v>99000</v>
      </c>
      <c r="I292" s="25">
        <f t="shared" si="193"/>
        <v>0</v>
      </c>
      <c r="J292" s="25">
        <f t="shared" si="193"/>
        <v>0</v>
      </c>
      <c r="K292" s="49">
        <f t="shared" si="141"/>
        <v>0</v>
      </c>
      <c r="L292" s="49">
        <f t="shared" si="141"/>
        <v>0</v>
      </c>
      <c r="M292" s="49">
        <f t="shared" si="141"/>
        <v>0</v>
      </c>
      <c r="O292" s="32">
        <v>99000</v>
      </c>
      <c r="P292" s="32">
        <v>0</v>
      </c>
      <c r="Q292" s="32">
        <v>0</v>
      </c>
      <c r="R292" s="29">
        <f t="shared" si="177"/>
        <v>0</v>
      </c>
      <c r="S292" s="29">
        <f t="shared" si="177"/>
        <v>0</v>
      </c>
      <c r="T292" s="29">
        <f t="shared" si="177"/>
        <v>0</v>
      </c>
      <c r="W292" s="81" t="s">
        <v>530</v>
      </c>
      <c r="X292" s="75" t="s">
        <v>171</v>
      </c>
      <c r="Y292" s="75" t="s">
        <v>597</v>
      </c>
      <c r="Z292" s="76" t="s">
        <v>9</v>
      </c>
      <c r="AA292" s="77">
        <v>99000</v>
      </c>
      <c r="AB292" s="77" t="s">
        <v>9</v>
      </c>
      <c r="AC292" s="77" t="s">
        <v>9</v>
      </c>
      <c r="AD292" s="16" t="b">
        <f t="shared" si="167"/>
        <v>1</v>
      </c>
      <c r="AE292" s="16" t="b">
        <f t="shared" si="167"/>
        <v>1</v>
      </c>
      <c r="AF292" s="16" t="b">
        <f t="shared" si="167"/>
        <v>1</v>
      </c>
      <c r="AG292" s="16" t="b">
        <f t="shared" si="167"/>
        <v>1</v>
      </c>
    </row>
    <row r="293" spans="1:33" s="16" customFormat="1" ht="31.5" customHeight="1">
      <c r="A293" s="31" t="s">
        <v>28</v>
      </c>
      <c r="B293" s="23" t="s">
        <v>171</v>
      </c>
      <c r="C293" s="23" t="s">
        <v>597</v>
      </c>
      <c r="D293" s="23" t="s">
        <v>29</v>
      </c>
      <c r="E293" s="49">
        <v>99000</v>
      </c>
      <c r="F293" s="49">
        <v>0</v>
      </c>
      <c r="G293" s="49">
        <v>0</v>
      </c>
      <c r="H293" s="25">
        <v>99000</v>
      </c>
      <c r="I293" s="25">
        <v>0</v>
      </c>
      <c r="J293" s="25">
        <v>0</v>
      </c>
      <c r="K293" s="49">
        <f t="shared" ref="K293:M373" si="194">H293-E293</f>
        <v>0</v>
      </c>
      <c r="L293" s="49">
        <f t="shared" si="194"/>
        <v>0</v>
      </c>
      <c r="M293" s="49">
        <f t="shared" si="194"/>
        <v>0</v>
      </c>
      <c r="O293" s="32">
        <v>99000</v>
      </c>
      <c r="P293" s="32">
        <v>0</v>
      </c>
      <c r="Q293" s="32">
        <v>0</v>
      </c>
      <c r="R293" s="29">
        <f t="shared" si="177"/>
        <v>0</v>
      </c>
      <c r="S293" s="29">
        <f t="shared" si="177"/>
        <v>0</v>
      </c>
      <c r="T293" s="29">
        <f t="shared" si="177"/>
        <v>0</v>
      </c>
      <c r="W293" s="81" t="s">
        <v>28</v>
      </c>
      <c r="X293" s="75" t="s">
        <v>171</v>
      </c>
      <c r="Y293" s="75" t="s">
        <v>597</v>
      </c>
      <c r="Z293" s="76" t="s">
        <v>29</v>
      </c>
      <c r="AA293" s="77">
        <v>99000</v>
      </c>
      <c r="AB293" s="77" t="s">
        <v>9</v>
      </c>
      <c r="AC293" s="77" t="s">
        <v>9</v>
      </c>
      <c r="AD293" s="16" t="b">
        <f t="shared" si="167"/>
        <v>1</v>
      </c>
      <c r="AE293" s="16" t="b">
        <f t="shared" si="167"/>
        <v>1</v>
      </c>
      <c r="AF293" s="16" t="b">
        <f t="shared" si="167"/>
        <v>1</v>
      </c>
      <c r="AG293" s="16" t="b">
        <f t="shared" si="167"/>
        <v>1</v>
      </c>
    </row>
    <row r="294" spans="1:33" s="16" customFormat="1" ht="31.5" customHeight="1">
      <c r="A294" s="31" t="s">
        <v>530</v>
      </c>
      <c r="B294" s="23" t="s">
        <v>171</v>
      </c>
      <c r="C294" s="23" t="s">
        <v>598</v>
      </c>
      <c r="D294" s="24" t="s">
        <v>9</v>
      </c>
      <c r="E294" s="49">
        <f>E295</f>
        <v>1000</v>
      </c>
      <c r="F294" s="49">
        <f t="shared" ref="F294:J294" si="195">F295</f>
        <v>0</v>
      </c>
      <c r="G294" s="49">
        <f t="shared" si="195"/>
        <v>0</v>
      </c>
      <c r="H294" s="25">
        <f>H295</f>
        <v>1000</v>
      </c>
      <c r="I294" s="25">
        <f t="shared" si="195"/>
        <v>0</v>
      </c>
      <c r="J294" s="25">
        <f t="shared" si="195"/>
        <v>0</v>
      </c>
      <c r="K294" s="49">
        <f t="shared" si="194"/>
        <v>0</v>
      </c>
      <c r="L294" s="49">
        <f t="shared" si="194"/>
        <v>0</v>
      </c>
      <c r="M294" s="49">
        <f t="shared" si="194"/>
        <v>0</v>
      </c>
      <c r="O294" s="32">
        <v>1000</v>
      </c>
      <c r="P294" s="32">
        <v>0</v>
      </c>
      <c r="Q294" s="32">
        <v>0</v>
      </c>
      <c r="R294" s="29">
        <f t="shared" si="177"/>
        <v>0</v>
      </c>
      <c r="S294" s="29">
        <f t="shared" si="177"/>
        <v>0</v>
      </c>
      <c r="T294" s="29">
        <f t="shared" si="177"/>
        <v>0</v>
      </c>
      <c r="W294" s="82" t="s">
        <v>530</v>
      </c>
      <c r="X294" s="78" t="s">
        <v>171</v>
      </c>
      <c r="Y294" s="78" t="s">
        <v>598</v>
      </c>
      <c r="Z294" s="72" t="s">
        <v>9</v>
      </c>
      <c r="AA294" s="79">
        <v>1000</v>
      </c>
      <c r="AB294" s="79" t="s">
        <v>9</v>
      </c>
      <c r="AC294" s="79" t="s">
        <v>9</v>
      </c>
      <c r="AD294" s="16" t="b">
        <f t="shared" si="167"/>
        <v>1</v>
      </c>
      <c r="AE294" s="16" t="b">
        <f t="shared" si="167"/>
        <v>1</v>
      </c>
      <c r="AF294" s="16" t="b">
        <f t="shared" si="167"/>
        <v>1</v>
      </c>
      <c r="AG294" s="16" t="b">
        <f t="shared" si="167"/>
        <v>1</v>
      </c>
    </row>
    <row r="295" spans="1:33" s="16" customFormat="1" ht="31.5" customHeight="1">
      <c r="A295" s="31" t="s">
        <v>28</v>
      </c>
      <c r="B295" s="23" t="s">
        <v>171</v>
      </c>
      <c r="C295" s="23" t="s">
        <v>598</v>
      </c>
      <c r="D295" s="23" t="s">
        <v>29</v>
      </c>
      <c r="E295" s="49">
        <v>1000</v>
      </c>
      <c r="F295" s="49">
        <v>0</v>
      </c>
      <c r="G295" s="49">
        <v>0</v>
      </c>
      <c r="H295" s="25">
        <v>1000</v>
      </c>
      <c r="I295" s="25">
        <v>0</v>
      </c>
      <c r="J295" s="25">
        <v>0</v>
      </c>
      <c r="K295" s="49">
        <f t="shared" si="194"/>
        <v>0</v>
      </c>
      <c r="L295" s="49">
        <f t="shared" si="194"/>
        <v>0</v>
      </c>
      <c r="M295" s="49">
        <f t="shared" si="194"/>
        <v>0</v>
      </c>
      <c r="O295" s="32">
        <v>1000</v>
      </c>
      <c r="P295" s="32">
        <v>0</v>
      </c>
      <c r="Q295" s="32">
        <v>0</v>
      </c>
      <c r="R295" s="29">
        <f t="shared" si="177"/>
        <v>0</v>
      </c>
      <c r="S295" s="29">
        <f t="shared" si="177"/>
        <v>0</v>
      </c>
      <c r="T295" s="29">
        <f t="shared" si="177"/>
        <v>0</v>
      </c>
      <c r="W295" s="82" t="s">
        <v>28</v>
      </c>
      <c r="X295" s="78" t="s">
        <v>171</v>
      </c>
      <c r="Y295" s="78" t="s">
        <v>598</v>
      </c>
      <c r="Z295" s="78" t="s">
        <v>29</v>
      </c>
      <c r="AA295" s="79">
        <v>1000</v>
      </c>
      <c r="AB295" s="79" t="s">
        <v>9</v>
      </c>
      <c r="AC295" s="79" t="s">
        <v>9</v>
      </c>
      <c r="AD295" s="16" t="b">
        <f t="shared" si="167"/>
        <v>1</v>
      </c>
      <c r="AE295" s="16" t="b">
        <f t="shared" si="167"/>
        <v>1</v>
      </c>
      <c r="AF295" s="16" t="b">
        <f t="shared" si="167"/>
        <v>1</v>
      </c>
      <c r="AG295" s="16" t="b">
        <f t="shared" si="167"/>
        <v>1</v>
      </c>
    </row>
    <row r="296" spans="1:33" s="16" customFormat="1" ht="31.5" customHeight="1">
      <c r="A296" s="31" t="s">
        <v>530</v>
      </c>
      <c r="B296" s="23" t="s">
        <v>171</v>
      </c>
      <c r="C296" s="23" t="s">
        <v>599</v>
      </c>
      <c r="D296" s="24" t="s">
        <v>9</v>
      </c>
      <c r="E296" s="49">
        <f>E297</f>
        <v>120000</v>
      </c>
      <c r="F296" s="49">
        <f t="shared" ref="F296:J296" si="196">F297</f>
        <v>0</v>
      </c>
      <c r="G296" s="49">
        <f t="shared" si="196"/>
        <v>0</v>
      </c>
      <c r="H296" s="25">
        <f>H297</f>
        <v>120000</v>
      </c>
      <c r="I296" s="25">
        <f t="shared" si="196"/>
        <v>0</v>
      </c>
      <c r="J296" s="25">
        <f t="shared" si="196"/>
        <v>0</v>
      </c>
      <c r="K296" s="49">
        <f t="shared" si="194"/>
        <v>0</v>
      </c>
      <c r="L296" s="49">
        <f t="shared" si="194"/>
        <v>0</v>
      </c>
      <c r="M296" s="49">
        <f t="shared" si="194"/>
        <v>0</v>
      </c>
      <c r="O296" s="32">
        <v>120000</v>
      </c>
      <c r="P296" s="32">
        <v>0</v>
      </c>
      <c r="Q296" s="32">
        <v>0</v>
      </c>
      <c r="R296" s="29">
        <f t="shared" si="177"/>
        <v>0</v>
      </c>
      <c r="S296" s="29">
        <f t="shared" si="177"/>
        <v>0</v>
      </c>
      <c r="T296" s="29">
        <f t="shared" si="177"/>
        <v>0</v>
      </c>
      <c r="W296" s="82" t="s">
        <v>530</v>
      </c>
      <c r="X296" s="78" t="s">
        <v>171</v>
      </c>
      <c r="Y296" s="78" t="s">
        <v>599</v>
      </c>
      <c r="Z296" s="72" t="s">
        <v>9</v>
      </c>
      <c r="AA296" s="79">
        <v>120000</v>
      </c>
      <c r="AB296" s="79" t="s">
        <v>9</v>
      </c>
      <c r="AC296" s="79" t="s">
        <v>9</v>
      </c>
      <c r="AD296" s="16" t="b">
        <f t="shared" si="167"/>
        <v>1</v>
      </c>
      <c r="AE296" s="16" t="b">
        <f t="shared" si="167"/>
        <v>1</v>
      </c>
      <c r="AF296" s="16" t="b">
        <f t="shared" si="167"/>
        <v>1</v>
      </c>
      <c r="AG296" s="16" t="b">
        <f t="shared" si="167"/>
        <v>1</v>
      </c>
    </row>
    <row r="297" spans="1:33" s="16" customFormat="1" ht="31.5" customHeight="1">
      <c r="A297" s="31" t="s">
        <v>119</v>
      </c>
      <c r="B297" s="23" t="s">
        <v>171</v>
      </c>
      <c r="C297" s="23" t="s">
        <v>599</v>
      </c>
      <c r="D297" s="23" t="s">
        <v>120</v>
      </c>
      <c r="E297" s="49">
        <v>120000</v>
      </c>
      <c r="F297" s="49">
        <v>0</v>
      </c>
      <c r="G297" s="49">
        <v>0</v>
      </c>
      <c r="H297" s="25">
        <v>120000</v>
      </c>
      <c r="I297" s="25">
        <v>0</v>
      </c>
      <c r="J297" s="25">
        <v>0</v>
      </c>
      <c r="K297" s="49">
        <f t="shared" si="194"/>
        <v>0</v>
      </c>
      <c r="L297" s="49">
        <f t="shared" si="194"/>
        <v>0</v>
      </c>
      <c r="M297" s="49">
        <f t="shared" si="194"/>
        <v>0</v>
      </c>
      <c r="O297" s="32">
        <v>120000</v>
      </c>
      <c r="P297" s="32">
        <v>0</v>
      </c>
      <c r="Q297" s="32">
        <v>0</v>
      </c>
      <c r="R297" s="29">
        <f t="shared" si="177"/>
        <v>0</v>
      </c>
      <c r="S297" s="29">
        <f t="shared" si="177"/>
        <v>0</v>
      </c>
      <c r="T297" s="29">
        <f t="shared" si="177"/>
        <v>0</v>
      </c>
      <c r="W297" s="82" t="s">
        <v>119</v>
      </c>
      <c r="X297" s="78" t="s">
        <v>171</v>
      </c>
      <c r="Y297" s="78" t="s">
        <v>599</v>
      </c>
      <c r="Z297" s="78" t="s">
        <v>120</v>
      </c>
      <c r="AA297" s="79">
        <v>120000</v>
      </c>
      <c r="AB297" s="79" t="s">
        <v>9</v>
      </c>
      <c r="AC297" s="79" t="s">
        <v>9</v>
      </c>
      <c r="AD297" s="16" t="b">
        <f t="shared" si="167"/>
        <v>1</v>
      </c>
      <c r="AE297" s="16" t="b">
        <f t="shared" si="167"/>
        <v>1</v>
      </c>
      <c r="AF297" s="16" t="b">
        <f t="shared" si="167"/>
        <v>1</v>
      </c>
      <c r="AG297" s="16" t="b">
        <f t="shared" si="167"/>
        <v>1</v>
      </c>
    </row>
    <row r="298" spans="1:33" s="16" customFormat="1" ht="31.5" customHeight="1">
      <c r="A298" s="31" t="s">
        <v>530</v>
      </c>
      <c r="B298" s="23" t="s">
        <v>171</v>
      </c>
      <c r="C298" s="23" t="s">
        <v>600</v>
      </c>
      <c r="D298" s="24" t="s">
        <v>9</v>
      </c>
      <c r="E298" s="49">
        <f>E299</f>
        <v>189.2</v>
      </c>
      <c r="F298" s="49">
        <f t="shared" ref="F298:J298" si="197">F299</f>
        <v>0</v>
      </c>
      <c r="G298" s="49">
        <f t="shared" si="197"/>
        <v>0</v>
      </c>
      <c r="H298" s="25">
        <f>H299</f>
        <v>189.2</v>
      </c>
      <c r="I298" s="25">
        <f t="shared" si="197"/>
        <v>0</v>
      </c>
      <c r="J298" s="25">
        <f t="shared" si="197"/>
        <v>0</v>
      </c>
      <c r="K298" s="49">
        <f t="shared" si="194"/>
        <v>0</v>
      </c>
      <c r="L298" s="49">
        <f t="shared" si="194"/>
        <v>0</v>
      </c>
      <c r="M298" s="49">
        <f t="shared" si="194"/>
        <v>0</v>
      </c>
      <c r="O298" s="32">
        <v>189.18919</v>
      </c>
      <c r="P298" s="32">
        <v>0</v>
      </c>
      <c r="Q298" s="32">
        <v>0</v>
      </c>
      <c r="R298" s="29">
        <f t="shared" si="177"/>
        <v>-1.0809999999992215E-2</v>
      </c>
      <c r="S298" s="29">
        <f t="shared" si="177"/>
        <v>0</v>
      </c>
      <c r="T298" s="29">
        <f t="shared" si="177"/>
        <v>0</v>
      </c>
      <c r="W298" s="82" t="s">
        <v>530</v>
      </c>
      <c r="X298" s="78" t="s">
        <v>171</v>
      </c>
      <c r="Y298" s="78" t="s">
        <v>600</v>
      </c>
      <c r="Z298" s="72" t="s">
        <v>9</v>
      </c>
      <c r="AA298" s="79">
        <v>189.18919</v>
      </c>
      <c r="AB298" s="79" t="s">
        <v>9</v>
      </c>
      <c r="AC298" s="79" t="s">
        <v>9</v>
      </c>
      <c r="AD298" s="16" t="b">
        <f t="shared" si="167"/>
        <v>1</v>
      </c>
      <c r="AE298" s="16" t="b">
        <f t="shared" si="167"/>
        <v>1</v>
      </c>
      <c r="AF298" s="16" t="b">
        <f t="shared" si="167"/>
        <v>1</v>
      </c>
      <c r="AG298" s="16" t="b">
        <f t="shared" si="167"/>
        <v>1</v>
      </c>
    </row>
    <row r="299" spans="1:33" s="16" customFormat="1" ht="31.5" customHeight="1">
      <c r="A299" s="31" t="s">
        <v>119</v>
      </c>
      <c r="B299" s="23" t="s">
        <v>171</v>
      </c>
      <c r="C299" s="23" t="s">
        <v>600</v>
      </c>
      <c r="D299" s="23" t="s">
        <v>120</v>
      </c>
      <c r="E299" s="49">
        <v>189.2</v>
      </c>
      <c r="F299" s="49">
        <v>0</v>
      </c>
      <c r="G299" s="49">
        <v>0</v>
      </c>
      <c r="H299" s="25">
        <v>189.2</v>
      </c>
      <c r="I299" s="25">
        <v>0</v>
      </c>
      <c r="J299" s="25">
        <v>0</v>
      </c>
      <c r="K299" s="49">
        <f t="shared" si="194"/>
        <v>0</v>
      </c>
      <c r="L299" s="49">
        <f t="shared" si="194"/>
        <v>0</v>
      </c>
      <c r="M299" s="49">
        <f t="shared" si="194"/>
        <v>0</v>
      </c>
      <c r="O299" s="32">
        <v>189.18919</v>
      </c>
      <c r="P299" s="32">
        <v>0</v>
      </c>
      <c r="Q299" s="32">
        <v>0</v>
      </c>
      <c r="R299" s="29">
        <f t="shared" si="177"/>
        <v>-1.0809999999992215E-2</v>
      </c>
      <c r="S299" s="29">
        <f t="shared" si="177"/>
        <v>0</v>
      </c>
      <c r="T299" s="29">
        <f t="shared" si="177"/>
        <v>0</v>
      </c>
      <c r="W299" s="82" t="s">
        <v>119</v>
      </c>
      <c r="X299" s="78" t="s">
        <v>171</v>
      </c>
      <c r="Y299" s="78" t="s">
        <v>600</v>
      </c>
      <c r="Z299" s="78" t="s">
        <v>120</v>
      </c>
      <c r="AA299" s="79">
        <v>189.18919</v>
      </c>
      <c r="AB299" s="79" t="s">
        <v>9</v>
      </c>
      <c r="AC299" s="79" t="s">
        <v>9</v>
      </c>
      <c r="AD299" s="16" t="b">
        <f t="shared" si="167"/>
        <v>1</v>
      </c>
      <c r="AE299" s="16" t="b">
        <f t="shared" si="167"/>
        <v>1</v>
      </c>
      <c r="AF299" s="16" t="b">
        <f t="shared" si="167"/>
        <v>1</v>
      </c>
      <c r="AG299" s="16" t="b">
        <f t="shared" si="167"/>
        <v>1</v>
      </c>
    </row>
    <row r="300" spans="1:33" s="16" customFormat="1" ht="31.5" customHeight="1">
      <c r="A300" s="31" t="s">
        <v>530</v>
      </c>
      <c r="B300" s="23" t="s">
        <v>171</v>
      </c>
      <c r="C300" s="23" t="s">
        <v>601</v>
      </c>
      <c r="D300" s="24" t="s">
        <v>9</v>
      </c>
      <c r="E300" s="49">
        <f>E301</f>
        <v>99.1</v>
      </c>
      <c r="F300" s="49">
        <f t="shared" ref="F300:J300" si="198">F301</f>
        <v>0</v>
      </c>
      <c r="G300" s="49">
        <f t="shared" si="198"/>
        <v>0</v>
      </c>
      <c r="H300" s="25">
        <f>H301</f>
        <v>99.1</v>
      </c>
      <c r="I300" s="25">
        <f t="shared" si="198"/>
        <v>0</v>
      </c>
      <c r="J300" s="25">
        <f t="shared" si="198"/>
        <v>0</v>
      </c>
      <c r="K300" s="49">
        <f t="shared" si="194"/>
        <v>0</v>
      </c>
      <c r="L300" s="49">
        <f t="shared" si="194"/>
        <v>0</v>
      </c>
      <c r="M300" s="49">
        <f t="shared" si="194"/>
        <v>0</v>
      </c>
      <c r="O300" s="32">
        <v>99.099100000000007</v>
      </c>
      <c r="P300" s="32">
        <v>0</v>
      </c>
      <c r="Q300" s="32">
        <v>0</v>
      </c>
      <c r="R300" s="29">
        <f t="shared" si="177"/>
        <v>-8.9999999998724434E-4</v>
      </c>
      <c r="S300" s="29">
        <f t="shared" si="177"/>
        <v>0</v>
      </c>
      <c r="T300" s="29">
        <f t="shared" si="177"/>
        <v>0</v>
      </c>
      <c r="W300" s="82" t="s">
        <v>530</v>
      </c>
      <c r="X300" s="78" t="s">
        <v>171</v>
      </c>
      <c r="Y300" s="78" t="s">
        <v>601</v>
      </c>
      <c r="Z300" s="72" t="s">
        <v>9</v>
      </c>
      <c r="AA300" s="79">
        <v>99.099100000000007</v>
      </c>
      <c r="AB300" s="79" t="s">
        <v>9</v>
      </c>
      <c r="AC300" s="79" t="s">
        <v>9</v>
      </c>
      <c r="AD300" s="16" t="b">
        <f t="shared" si="167"/>
        <v>1</v>
      </c>
      <c r="AE300" s="16" t="b">
        <f t="shared" si="167"/>
        <v>1</v>
      </c>
      <c r="AF300" s="16" t="b">
        <f t="shared" si="167"/>
        <v>1</v>
      </c>
      <c r="AG300" s="16" t="b">
        <f t="shared" si="167"/>
        <v>1</v>
      </c>
    </row>
    <row r="301" spans="1:33" s="16" customFormat="1" ht="31.5" customHeight="1">
      <c r="A301" s="31" t="s">
        <v>28</v>
      </c>
      <c r="B301" s="23" t="s">
        <v>171</v>
      </c>
      <c r="C301" s="23" t="s">
        <v>601</v>
      </c>
      <c r="D301" s="23" t="s">
        <v>29</v>
      </c>
      <c r="E301" s="49">
        <v>99.1</v>
      </c>
      <c r="F301" s="49">
        <v>0</v>
      </c>
      <c r="G301" s="49">
        <v>0</v>
      </c>
      <c r="H301" s="25">
        <v>99.1</v>
      </c>
      <c r="I301" s="25">
        <v>0</v>
      </c>
      <c r="J301" s="25">
        <v>0</v>
      </c>
      <c r="K301" s="49">
        <f t="shared" si="194"/>
        <v>0</v>
      </c>
      <c r="L301" s="49">
        <f t="shared" si="194"/>
        <v>0</v>
      </c>
      <c r="M301" s="49">
        <f t="shared" si="194"/>
        <v>0</v>
      </c>
      <c r="O301" s="32">
        <v>99.099100000000007</v>
      </c>
      <c r="P301" s="32">
        <v>0</v>
      </c>
      <c r="Q301" s="32">
        <v>0</v>
      </c>
      <c r="R301" s="29">
        <f t="shared" si="177"/>
        <v>-8.9999999998724434E-4</v>
      </c>
      <c r="S301" s="29">
        <f t="shared" si="177"/>
        <v>0</v>
      </c>
      <c r="T301" s="29">
        <f t="shared" si="177"/>
        <v>0</v>
      </c>
      <c r="W301" s="82" t="s">
        <v>28</v>
      </c>
      <c r="X301" s="78" t="s">
        <v>171</v>
      </c>
      <c r="Y301" s="78" t="s">
        <v>601</v>
      </c>
      <c r="Z301" s="78" t="s">
        <v>29</v>
      </c>
      <c r="AA301" s="79">
        <v>99.099100000000007</v>
      </c>
      <c r="AB301" s="79" t="s">
        <v>9</v>
      </c>
      <c r="AC301" s="79" t="s">
        <v>9</v>
      </c>
      <c r="AD301" s="16" t="b">
        <f t="shared" ref="AD301:AG357" si="199">W301=A301</f>
        <v>1</v>
      </c>
      <c r="AE301" s="16" t="b">
        <f t="shared" si="199"/>
        <v>1</v>
      </c>
      <c r="AF301" s="16" t="b">
        <f t="shared" si="199"/>
        <v>1</v>
      </c>
      <c r="AG301" s="16" t="b">
        <f t="shared" si="199"/>
        <v>1</v>
      </c>
    </row>
    <row r="302" spans="1:33" s="16" customFormat="1" ht="31.5" customHeight="1">
      <c r="A302" s="31" t="s">
        <v>530</v>
      </c>
      <c r="B302" s="23" t="s">
        <v>171</v>
      </c>
      <c r="C302" s="23" t="s">
        <v>602</v>
      </c>
      <c r="D302" s="24" t="s">
        <v>9</v>
      </c>
      <c r="E302" s="49">
        <f>E303</f>
        <v>1</v>
      </c>
      <c r="F302" s="49">
        <f t="shared" ref="F302:J302" si="200">F303</f>
        <v>0</v>
      </c>
      <c r="G302" s="49">
        <f t="shared" si="200"/>
        <v>0</v>
      </c>
      <c r="H302" s="25">
        <f>H303</f>
        <v>1</v>
      </c>
      <c r="I302" s="25">
        <f t="shared" si="200"/>
        <v>0</v>
      </c>
      <c r="J302" s="25">
        <f t="shared" si="200"/>
        <v>0</v>
      </c>
      <c r="K302" s="49">
        <f t="shared" si="194"/>
        <v>0</v>
      </c>
      <c r="L302" s="49">
        <f t="shared" si="194"/>
        <v>0</v>
      </c>
      <c r="M302" s="49">
        <f t="shared" si="194"/>
        <v>0</v>
      </c>
      <c r="O302" s="32">
        <v>1.0009999999999999</v>
      </c>
      <c r="P302" s="32">
        <v>0</v>
      </c>
      <c r="Q302" s="32">
        <v>0</v>
      </c>
      <c r="R302" s="29">
        <f t="shared" si="177"/>
        <v>9.9999999999988987E-4</v>
      </c>
      <c r="S302" s="29">
        <f t="shared" si="177"/>
        <v>0</v>
      </c>
      <c r="T302" s="29">
        <f t="shared" si="177"/>
        <v>0</v>
      </c>
      <c r="W302" s="82" t="s">
        <v>530</v>
      </c>
      <c r="X302" s="78" t="s">
        <v>171</v>
      </c>
      <c r="Y302" s="78" t="s">
        <v>602</v>
      </c>
      <c r="Z302" s="72" t="s">
        <v>9</v>
      </c>
      <c r="AA302" s="79">
        <v>1.0009999999999999</v>
      </c>
      <c r="AB302" s="79" t="s">
        <v>9</v>
      </c>
      <c r="AC302" s="79" t="s">
        <v>9</v>
      </c>
      <c r="AD302" s="16" t="b">
        <f t="shared" si="199"/>
        <v>1</v>
      </c>
      <c r="AE302" s="16" t="b">
        <f t="shared" si="199"/>
        <v>1</v>
      </c>
      <c r="AF302" s="16" t="b">
        <f t="shared" si="199"/>
        <v>1</v>
      </c>
      <c r="AG302" s="16" t="b">
        <f t="shared" si="199"/>
        <v>1</v>
      </c>
    </row>
    <row r="303" spans="1:33" s="16" customFormat="1" ht="31.5" customHeight="1">
      <c r="A303" s="31" t="s">
        <v>28</v>
      </c>
      <c r="B303" s="23" t="s">
        <v>171</v>
      </c>
      <c r="C303" s="23" t="s">
        <v>602</v>
      </c>
      <c r="D303" s="23" t="s">
        <v>29</v>
      </c>
      <c r="E303" s="49">
        <v>1</v>
      </c>
      <c r="F303" s="49">
        <v>0</v>
      </c>
      <c r="G303" s="49">
        <v>0</v>
      </c>
      <c r="H303" s="25">
        <v>1</v>
      </c>
      <c r="I303" s="25">
        <v>0</v>
      </c>
      <c r="J303" s="25">
        <v>0</v>
      </c>
      <c r="K303" s="49">
        <f t="shared" si="194"/>
        <v>0</v>
      </c>
      <c r="L303" s="49">
        <f t="shared" si="194"/>
        <v>0</v>
      </c>
      <c r="M303" s="49">
        <f t="shared" si="194"/>
        <v>0</v>
      </c>
      <c r="O303" s="32">
        <v>1.0009999999999999</v>
      </c>
      <c r="P303" s="32">
        <v>0</v>
      </c>
      <c r="Q303" s="32">
        <v>0</v>
      </c>
      <c r="R303" s="29">
        <f t="shared" si="177"/>
        <v>9.9999999999988987E-4</v>
      </c>
      <c r="S303" s="29">
        <f t="shared" si="177"/>
        <v>0</v>
      </c>
      <c r="T303" s="29">
        <f t="shared" si="177"/>
        <v>0</v>
      </c>
      <c r="W303" s="82" t="s">
        <v>28</v>
      </c>
      <c r="X303" s="78" t="s">
        <v>171</v>
      </c>
      <c r="Y303" s="78" t="s">
        <v>602</v>
      </c>
      <c r="Z303" s="78" t="s">
        <v>29</v>
      </c>
      <c r="AA303" s="79">
        <v>1.0009999999999999</v>
      </c>
      <c r="AB303" s="79" t="s">
        <v>9</v>
      </c>
      <c r="AC303" s="79" t="s">
        <v>9</v>
      </c>
      <c r="AD303" s="16" t="b">
        <f t="shared" si="199"/>
        <v>1</v>
      </c>
      <c r="AE303" s="16" t="b">
        <f t="shared" si="199"/>
        <v>1</v>
      </c>
      <c r="AF303" s="16" t="b">
        <f t="shared" si="199"/>
        <v>1</v>
      </c>
      <c r="AG303" s="16" t="b">
        <f t="shared" si="199"/>
        <v>1</v>
      </c>
    </row>
    <row r="304" spans="1:33" s="16" customFormat="1" ht="31.5" customHeight="1">
      <c r="A304" s="31" t="s">
        <v>530</v>
      </c>
      <c r="B304" s="23" t="s">
        <v>171</v>
      </c>
      <c r="C304" s="23" t="s">
        <v>603</v>
      </c>
      <c r="D304" s="24" t="s">
        <v>9</v>
      </c>
      <c r="E304" s="49">
        <f>E305</f>
        <v>120.1</v>
      </c>
      <c r="F304" s="49">
        <f t="shared" ref="F304:J304" si="201">F305</f>
        <v>0</v>
      </c>
      <c r="G304" s="49">
        <f t="shared" si="201"/>
        <v>0</v>
      </c>
      <c r="H304" s="25">
        <f>H305</f>
        <v>120.1</v>
      </c>
      <c r="I304" s="25">
        <f t="shared" si="201"/>
        <v>0</v>
      </c>
      <c r="J304" s="25">
        <f t="shared" si="201"/>
        <v>0</v>
      </c>
      <c r="K304" s="49">
        <f t="shared" si="194"/>
        <v>0</v>
      </c>
      <c r="L304" s="49">
        <f t="shared" si="194"/>
        <v>0</v>
      </c>
      <c r="M304" s="49">
        <f t="shared" si="194"/>
        <v>0</v>
      </c>
      <c r="O304" s="32">
        <v>120.12012</v>
      </c>
      <c r="P304" s="32">
        <v>0</v>
      </c>
      <c r="Q304" s="32">
        <v>0</v>
      </c>
      <c r="R304" s="29">
        <f t="shared" si="177"/>
        <v>2.0120000000005689E-2</v>
      </c>
      <c r="S304" s="29">
        <f t="shared" si="177"/>
        <v>0</v>
      </c>
      <c r="T304" s="29">
        <f t="shared" si="177"/>
        <v>0</v>
      </c>
      <c r="W304" s="82" t="s">
        <v>530</v>
      </c>
      <c r="X304" s="78" t="s">
        <v>171</v>
      </c>
      <c r="Y304" s="78" t="s">
        <v>603</v>
      </c>
      <c r="Z304" s="72" t="s">
        <v>9</v>
      </c>
      <c r="AA304" s="79">
        <v>120.12012</v>
      </c>
      <c r="AB304" s="79" t="s">
        <v>9</v>
      </c>
      <c r="AC304" s="79" t="s">
        <v>9</v>
      </c>
      <c r="AD304" s="16" t="b">
        <f t="shared" si="199"/>
        <v>1</v>
      </c>
      <c r="AE304" s="16" t="b">
        <f t="shared" si="199"/>
        <v>1</v>
      </c>
      <c r="AF304" s="16" t="b">
        <f t="shared" si="199"/>
        <v>1</v>
      </c>
      <c r="AG304" s="16" t="b">
        <f t="shared" si="199"/>
        <v>1</v>
      </c>
    </row>
    <row r="305" spans="1:33" s="16" customFormat="1" ht="31.5" customHeight="1">
      <c r="A305" s="31" t="s">
        <v>119</v>
      </c>
      <c r="B305" s="23" t="s">
        <v>171</v>
      </c>
      <c r="C305" s="23" t="s">
        <v>603</v>
      </c>
      <c r="D305" s="23" t="s">
        <v>120</v>
      </c>
      <c r="E305" s="49">
        <v>120.1</v>
      </c>
      <c r="F305" s="49">
        <v>0</v>
      </c>
      <c r="G305" s="49">
        <v>0</v>
      </c>
      <c r="H305" s="25">
        <v>120.1</v>
      </c>
      <c r="I305" s="25">
        <v>0</v>
      </c>
      <c r="J305" s="25">
        <v>0</v>
      </c>
      <c r="K305" s="49">
        <f t="shared" si="194"/>
        <v>0</v>
      </c>
      <c r="L305" s="49">
        <f t="shared" si="194"/>
        <v>0</v>
      </c>
      <c r="M305" s="49">
        <f t="shared" si="194"/>
        <v>0</v>
      </c>
      <c r="O305" s="32">
        <v>120.12012</v>
      </c>
      <c r="P305" s="32">
        <v>0</v>
      </c>
      <c r="Q305" s="32">
        <v>0</v>
      </c>
      <c r="R305" s="29">
        <f t="shared" si="177"/>
        <v>2.0120000000005689E-2</v>
      </c>
      <c r="S305" s="29">
        <f t="shared" si="177"/>
        <v>0</v>
      </c>
      <c r="T305" s="29">
        <f t="shared" si="177"/>
        <v>0</v>
      </c>
      <c r="W305" s="82" t="s">
        <v>119</v>
      </c>
      <c r="X305" s="78" t="s">
        <v>171</v>
      </c>
      <c r="Y305" s="78" t="s">
        <v>603</v>
      </c>
      <c r="Z305" s="78" t="s">
        <v>120</v>
      </c>
      <c r="AA305" s="79">
        <v>120.12012</v>
      </c>
      <c r="AB305" s="79" t="s">
        <v>9</v>
      </c>
      <c r="AC305" s="79" t="s">
        <v>9</v>
      </c>
      <c r="AD305" s="16" t="b">
        <f t="shared" si="199"/>
        <v>1</v>
      </c>
      <c r="AE305" s="16" t="b">
        <f t="shared" si="199"/>
        <v>1</v>
      </c>
      <c r="AF305" s="16" t="b">
        <f t="shared" si="199"/>
        <v>1</v>
      </c>
      <c r="AG305" s="16" t="b">
        <f t="shared" si="199"/>
        <v>1</v>
      </c>
    </row>
    <row r="306" spans="1:33" s="16" customFormat="1" ht="31.5" customHeight="1">
      <c r="A306" s="31" t="s">
        <v>530</v>
      </c>
      <c r="B306" s="23" t="s">
        <v>171</v>
      </c>
      <c r="C306" s="23" t="s">
        <v>604</v>
      </c>
      <c r="D306" s="24" t="s">
        <v>9</v>
      </c>
      <c r="E306" s="49">
        <f>E307</f>
        <v>75550.399999999994</v>
      </c>
      <c r="F306" s="49">
        <f t="shared" ref="F306:J306" si="202">F307</f>
        <v>0</v>
      </c>
      <c r="G306" s="49">
        <f t="shared" si="202"/>
        <v>0</v>
      </c>
      <c r="H306" s="25">
        <f>H307</f>
        <v>75550.399999999994</v>
      </c>
      <c r="I306" s="25">
        <f t="shared" si="202"/>
        <v>0</v>
      </c>
      <c r="J306" s="25">
        <f t="shared" si="202"/>
        <v>0</v>
      </c>
      <c r="K306" s="49">
        <f t="shared" si="194"/>
        <v>0</v>
      </c>
      <c r="L306" s="49">
        <f t="shared" si="194"/>
        <v>0</v>
      </c>
      <c r="M306" s="49">
        <f t="shared" si="194"/>
        <v>0</v>
      </c>
      <c r="O306" s="32">
        <v>75550.404490000001</v>
      </c>
      <c r="P306" s="32">
        <v>0</v>
      </c>
      <c r="Q306" s="32">
        <v>0</v>
      </c>
      <c r="R306" s="29">
        <f t="shared" si="177"/>
        <v>4.4900000066263601E-3</v>
      </c>
      <c r="S306" s="29">
        <f t="shared" si="177"/>
        <v>0</v>
      </c>
      <c r="T306" s="29">
        <f t="shared" si="177"/>
        <v>0</v>
      </c>
      <c r="W306" s="82" t="s">
        <v>530</v>
      </c>
      <c r="X306" s="78" t="s">
        <v>171</v>
      </c>
      <c r="Y306" s="78" t="s">
        <v>604</v>
      </c>
      <c r="Z306" s="72" t="s">
        <v>9</v>
      </c>
      <c r="AA306" s="79">
        <v>75550.404490000001</v>
      </c>
      <c r="AB306" s="79" t="s">
        <v>9</v>
      </c>
      <c r="AC306" s="79" t="s">
        <v>9</v>
      </c>
      <c r="AD306" s="16" t="b">
        <f t="shared" si="199"/>
        <v>1</v>
      </c>
      <c r="AE306" s="16" t="b">
        <f t="shared" si="199"/>
        <v>1</v>
      </c>
      <c r="AF306" s="16" t="b">
        <f t="shared" si="199"/>
        <v>1</v>
      </c>
      <c r="AG306" s="16" t="b">
        <f t="shared" si="199"/>
        <v>1</v>
      </c>
    </row>
    <row r="307" spans="1:33" s="16" customFormat="1" ht="31.5" customHeight="1">
      <c r="A307" s="31" t="s">
        <v>119</v>
      </c>
      <c r="B307" s="23" t="s">
        <v>171</v>
      </c>
      <c r="C307" s="23" t="s">
        <v>604</v>
      </c>
      <c r="D307" s="23" t="s">
        <v>120</v>
      </c>
      <c r="E307" s="49">
        <v>75550.399999999994</v>
      </c>
      <c r="F307" s="49">
        <v>0</v>
      </c>
      <c r="G307" s="49">
        <v>0</v>
      </c>
      <c r="H307" s="25">
        <v>75550.399999999994</v>
      </c>
      <c r="I307" s="25">
        <v>0</v>
      </c>
      <c r="J307" s="25">
        <v>0</v>
      </c>
      <c r="K307" s="49">
        <f t="shared" si="194"/>
        <v>0</v>
      </c>
      <c r="L307" s="49">
        <f t="shared" si="194"/>
        <v>0</v>
      </c>
      <c r="M307" s="49">
        <f t="shared" si="194"/>
        <v>0</v>
      </c>
      <c r="O307" s="32">
        <v>75550.404490000001</v>
      </c>
      <c r="P307" s="32">
        <v>0</v>
      </c>
      <c r="Q307" s="32">
        <v>0</v>
      </c>
      <c r="R307" s="29">
        <f t="shared" si="177"/>
        <v>4.4900000066263601E-3</v>
      </c>
      <c r="S307" s="29">
        <f t="shared" si="177"/>
        <v>0</v>
      </c>
      <c r="T307" s="29">
        <f t="shared" si="177"/>
        <v>0</v>
      </c>
      <c r="W307" s="82" t="s">
        <v>119</v>
      </c>
      <c r="X307" s="78" t="s">
        <v>171</v>
      </c>
      <c r="Y307" s="78" t="s">
        <v>604</v>
      </c>
      <c r="Z307" s="78" t="s">
        <v>120</v>
      </c>
      <c r="AA307" s="79">
        <v>75550.404490000001</v>
      </c>
      <c r="AB307" s="79" t="s">
        <v>9</v>
      </c>
      <c r="AC307" s="79" t="s">
        <v>9</v>
      </c>
      <c r="AD307" s="16" t="b">
        <f t="shared" si="199"/>
        <v>1</v>
      </c>
      <c r="AE307" s="16" t="b">
        <f t="shared" si="199"/>
        <v>1</v>
      </c>
      <c r="AF307" s="16" t="b">
        <f t="shared" si="199"/>
        <v>1</v>
      </c>
      <c r="AG307" s="16" t="b">
        <f t="shared" si="199"/>
        <v>1</v>
      </c>
    </row>
    <row r="308" spans="1:33" s="16" customFormat="1" ht="31.5" customHeight="1">
      <c r="A308" s="22" t="s">
        <v>139</v>
      </c>
      <c r="B308" s="23" t="s">
        <v>171</v>
      </c>
      <c r="C308" s="23" t="s">
        <v>18</v>
      </c>
      <c r="D308" s="24" t="s">
        <v>9</v>
      </c>
      <c r="E308" s="49">
        <f>E309</f>
        <v>51014.5</v>
      </c>
      <c r="F308" s="49">
        <f t="shared" ref="F308:J310" si="203">F309</f>
        <v>58778.9</v>
      </c>
      <c r="G308" s="49">
        <f t="shared" si="203"/>
        <v>58378.9</v>
      </c>
      <c r="H308" s="25">
        <f>H309</f>
        <v>76349.899999999994</v>
      </c>
      <c r="I308" s="25">
        <f t="shared" si="203"/>
        <v>58778.9</v>
      </c>
      <c r="J308" s="25">
        <f t="shared" si="203"/>
        <v>58378.9</v>
      </c>
      <c r="K308" s="49">
        <f t="shared" si="194"/>
        <v>25335.399999999994</v>
      </c>
      <c r="L308" s="49">
        <f t="shared" si="194"/>
        <v>0</v>
      </c>
      <c r="M308" s="49">
        <f t="shared" si="194"/>
        <v>0</v>
      </c>
      <c r="O308" s="32">
        <v>76349.931620000003</v>
      </c>
      <c r="P308" s="32">
        <v>58778.92886</v>
      </c>
      <c r="Q308" s="32">
        <v>58378.885710000002</v>
      </c>
      <c r="R308" s="29">
        <f t="shared" si="177"/>
        <v>3.1620000008842908E-2</v>
      </c>
      <c r="S308" s="29">
        <f t="shared" si="177"/>
        <v>2.8859999998530839E-2</v>
      </c>
      <c r="T308" s="29">
        <f t="shared" si="177"/>
        <v>-1.4289999999164138E-2</v>
      </c>
      <c r="W308" s="82" t="s">
        <v>139</v>
      </c>
      <c r="X308" s="78" t="s">
        <v>171</v>
      </c>
      <c r="Y308" s="78" t="s">
        <v>18</v>
      </c>
      <c r="Z308" s="72" t="s">
        <v>9</v>
      </c>
      <c r="AA308" s="79">
        <v>76349.931620000003</v>
      </c>
      <c r="AB308" s="79">
        <v>58778.92886</v>
      </c>
      <c r="AC308" s="79">
        <v>58378.885710000002</v>
      </c>
      <c r="AD308" s="16" t="b">
        <f t="shared" si="199"/>
        <v>1</v>
      </c>
      <c r="AE308" s="16" t="b">
        <f t="shared" si="199"/>
        <v>1</v>
      </c>
      <c r="AF308" s="16" t="b">
        <f t="shared" si="199"/>
        <v>1</v>
      </c>
      <c r="AG308" s="16" t="b">
        <f t="shared" si="199"/>
        <v>1</v>
      </c>
    </row>
    <row r="309" spans="1:33" s="16" customFormat="1" ht="31.5" customHeight="1">
      <c r="A309" s="22" t="s">
        <v>140</v>
      </c>
      <c r="B309" s="23" t="s">
        <v>171</v>
      </c>
      <c r="C309" s="23" t="s">
        <v>141</v>
      </c>
      <c r="D309" s="24" t="s">
        <v>9</v>
      </c>
      <c r="E309" s="49">
        <f>E310+E314</f>
        <v>51014.5</v>
      </c>
      <c r="F309" s="49">
        <f t="shared" ref="F309:J309" si="204">F310+F314</f>
        <v>58778.9</v>
      </c>
      <c r="G309" s="49">
        <f t="shared" si="204"/>
        <v>58378.9</v>
      </c>
      <c r="H309" s="25">
        <f>H310+H314</f>
        <v>76349.899999999994</v>
      </c>
      <c r="I309" s="25">
        <f t="shared" si="204"/>
        <v>58778.9</v>
      </c>
      <c r="J309" s="25">
        <f t="shared" si="204"/>
        <v>58378.9</v>
      </c>
      <c r="K309" s="49">
        <f t="shared" si="194"/>
        <v>25335.399999999994</v>
      </c>
      <c r="L309" s="49">
        <f t="shared" si="194"/>
        <v>0</v>
      </c>
      <c r="M309" s="49">
        <f t="shared" si="194"/>
        <v>0</v>
      </c>
      <c r="O309" s="32">
        <v>76349.931620000003</v>
      </c>
      <c r="P309" s="32">
        <v>58778.92886</v>
      </c>
      <c r="Q309" s="32">
        <v>58378.885710000002</v>
      </c>
      <c r="R309" s="29">
        <f t="shared" si="177"/>
        <v>3.1620000008842908E-2</v>
      </c>
      <c r="S309" s="29">
        <f t="shared" si="177"/>
        <v>2.8859999998530839E-2</v>
      </c>
      <c r="T309" s="29">
        <f t="shared" si="177"/>
        <v>-1.4289999999164138E-2</v>
      </c>
      <c r="W309" s="82" t="s">
        <v>140</v>
      </c>
      <c r="X309" s="78" t="s">
        <v>171</v>
      </c>
      <c r="Y309" s="78" t="s">
        <v>141</v>
      </c>
      <c r="Z309" s="78" t="s">
        <v>9</v>
      </c>
      <c r="AA309" s="79">
        <v>76349.931620000003</v>
      </c>
      <c r="AB309" s="79">
        <v>58778.92886</v>
      </c>
      <c r="AC309" s="79">
        <v>58378.885710000002</v>
      </c>
      <c r="AD309" s="16" t="b">
        <f t="shared" si="199"/>
        <v>1</v>
      </c>
      <c r="AE309" s="16" t="b">
        <f t="shared" si="199"/>
        <v>1</v>
      </c>
      <c r="AF309" s="16" t="b">
        <f t="shared" si="199"/>
        <v>1</v>
      </c>
      <c r="AG309" s="16" t="b">
        <f t="shared" si="199"/>
        <v>1</v>
      </c>
    </row>
    <row r="310" spans="1:33" s="16" customFormat="1" ht="31.5" customHeight="1">
      <c r="A310" s="22" t="s">
        <v>142</v>
      </c>
      <c r="B310" s="23" t="s">
        <v>171</v>
      </c>
      <c r="C310" s="23" t="s">
        <v>143</v>
      </c>
      <c r="D310" s="24" t="s">
        <v>9</v>
      </c>
      <c r="E310" s="49">
        <f>E311</f>
        <v>51014.5</v>
      </c>
      <c r="F310" s="49">
        <f t="shared" si="203"/>
        <v>58778.9</v>
      </c>
      <c r="G310" s="49">
        <f t="shared" si="203"/>
        <v>58378.9</v>
      </c>
      <c r="H310" s="25">
        <f>H311</f>
        <v>65724.5</v>
      </c>
      <c r="I310" s="25">
        <f t="shared" si="203"/>
        <v>58778.9</v>
      </c>
      <c r="J310" s="25">
        <f t="shared" si="203"/>
        <v>58378.9</v>
      </c>
      <c r="K310" s="49">
        <f t="shared" si="194"/>
        <v>14710</v>
      </c>
      <c r="L310" s="49">
        <f t="shared" si="194"/>
        <v>0</v>
      </c>
      <c r="M310" s="49">
        <f t="shared" si="194"/>
        <v>0</v>
      </c>
      <c r="O310" s="32">
        <v>65724.441709999999</v>
      </c>
      <c r="P310" s="32">
        <v>58778.92886</v>
      </c>
      <c r="Q310" s="32">
        <v>58378.885710000002</v>
      </c>
      <c r="R310" s="29">
        <f t="shared" si="177"/>
        <v>-5.829000000085216E-2</v>
      </c>
      <c r="S310" s="29">
        <f t="shared" si="177"/>
        <v>2.8859999998530839E-2</v>
      </c>
      <c r="T310" s="29">
        <f t="shared" si="177"/>
        <v>-1.4289999999164138E-2</v>
      </c>
      <c r="W310" s="82" t="s">
        <v>142</v>
      </c>
      <c r="X310" s="78" t="s">
        <v>171</v>
      </c>
      <c r="Y310" s="78" t="s">
        <v>143</v>
      </c>
      <c r="Z310" s="72" t="s">
        <v>9</v>
      </c>
      <c r="AA310" s="79">
        <v>65724.441709999999</v>
      </c>
      <c r="AB310" s="79">
        <v>58778.92886</v>
      </c>
      <c r="AC310" s="79">
        <v>58378.885710000002</v>
      </c>
      <c r="AD310" s="16" t="b">
        <f t="shared" si="199"/>
        <v>1</v>
      </c>
      <c r="AE310" s="16" t="b">
        <f t="shared" si="199"/>
        <v>1</v>
      </c>
      <c r="AF310" s="16" t="b">
        <f t="shared" si="199"/>
        <v>1</v>
      </c>
      <c r="AG310" s="16" t="b">
        <f t="shared" si="199"/>
        <v>1</v>
      </c>
    </row>
    <row r="311" spans="1:33" s="16" customFormat="1" ht="15.75" customHeight="1">
      <c r="A311" s="31" t="s">
        <v>144</v>
      </c>
      <c r="B311" s="23" t="s">
        <v>171</v>
      </c>
      <c r="C311" s="23" t="s">
        <v>374</v>
      </c>
      <c r="D311" s="24" t="s">
        <v>9</v>
      </c>
      <c r="E311" s="49">
        <f>E312+E313</f>
        <v>51014.5</v>
      </c>
      <c r="F311" s="49">
        <f t="shared" ref="F311:G311" si="205">F312+F313</f>
        <v>58778.9</v>
      </c>
      <c r="G311" s="49">
        <f t="shared" si="205"/>
        <v>58378.9</v>
      </c>
      <c r="H311" s="25">
        <f>H312+H313</f>
        <v>65724.5</v>
      </c>
      <c r="I311" s="25">
        <f t="shared" ref="I311:J311" si="206">I312+I313</f>
        <v>58778.9</v>
      </c>
      <c r="J311" s="25">
        <f t="shared" si="206"/>
        <v>58378.9</v>
      </c>
      <c r="K311" s="49">
        <f t="shared" si="194"/>
        <v>14710</v>
      </c>
      <c r="L311" s="49">
        <f t="shared" si="194"/>
        <v>0</v>
      </c>
      <c r="M311" s="49">
        <f t="shared" si="194"/>
        <v>0</v>
      </c>
      <c r="O311" s="32">
        <v>65724.441709999999</v>
      </c>
      <c r="P311" s="32">
        <v>58778.92886</v>
      </c>
      <c r="Q311" s="32">
        <v>58378.885710000002</v>
      </c>
      <c r="R311" s="29">
        <f t="shared" si="177"/>
        <v>-5.829000000085216E-2</v>
      </c>
      <c r="S311" s="29">
        <f t="shared" si="177"/>
        <v>2.8859999998530839E-2</v>
      </c>
      <c r="T311" s="29">
        <f t="shared" si="177"/>
        <v>-1.4289999999164138E-2</v>
      </c>
      <c r="W311" s="82" t="s">
        <v>144</v>
      </c>
      <c r="X311" s="78" t="s">
        <v>171</v>
      </c>
      <c r="Y311" s="78" t="s">
        <v>374</v>
      </c>
      <c r="Z311" s="78" t="s">
        <v>9</v>
      </c>
      <c r="AA311" s="79">
        <v>65724.441709999999</v>
      </c>
      <c r="AB311" s="79">
        <v>58778.92886</v>
      </c>
      <c r="AC311" s="79">
        <v>58378.885710000002</v>
      </c>
      <c r="AD311" s="16" t="b">
        <f t="shared" si="199"/>
        <v>1</v>
      </c>
      <c r="AE311" s="16" t="b">
        <f t="shared" si="199"/>
        <v>1</v>
      </c>
      <c r="AF311" s="16" t="b">
        <f t="shared" si="199"/>
        <v>1</v>
      </c>
      <c r="AG311" s="16" t="b">
        <f t="shared" si="199"/>
        <v>1</v>
      </c>
    </row>
    <row r="312" spans="1:33" s="16" customFormat="1" ht="31.5" customHeight="1">
      <c r="A312" s="31" t="s">
        <v>28</v>
      </c>
      <c r="B312" s="23" t="s">
        <v>171</v>
      </c>
      <c r="C312" s="23" t="s">
        <v>374</v>
      </c>
      <c r="D312" s="23" t="s">
        <v>29</v>
      </c>
      <c r="E312" s="49">
        <v>2500</v>
      </c>
      <c r="F312" s="49">
        <v>2500</v>
      </c>
      <c r="G312" s="49">
        <v>2500</v>
      </c>
      <c r="H312" s="25">
        <f>2500+14710</f>
        <v>17210</v>
      </c>
      <c r="I312" s="25">
        <v>2500</v>
      </c>
      <c r="J312" s="25">
        <v>2500</v>
      </c>
      <c r="K312" s="49">
        <f t="shared" si="194"/>
        <v>14710</v>
      </c>
      <c r="L312" s="49">
        <f t="shared" si="194"/>
        <v>0</v>
      </c>
      <c r="M312" s="49">
        <f t="shared" si="194"/>
        <v>0</v>
      </c>
      <c r="O312" s="32">
        <v>17210</v>
      </c>
      <c r="P312" s="32">
        <v>2500</v>
      </c>
      <c r="Q312" s="32">
        <v>2500</v>
      </c>
      <c r="R312" s="29">
        <f t="shared" si="177"/>
        <v>0</v>
      </c>
      <c r="S312" s="29">
        <f t="shared" si="177"/>
        <v>0</v>
      </c>
      <c r="T312" s="29">
        <f t="shared" si="177"/>
        <v>0</v>
      </c>
      <c r="W312" s="81" t="s">
        <v>28</v>
      </c>
      <c r="X312" s="75" t="s">
        <v>171</v>
      </c>
      <c r="Y312" s="75" t="s">
        <v>374</v>
      </c>
      <c r="Z312" s="76" t="s">
        <v>29</v>
      </c>
      <c r="AA312" s="77">
        <v>17210</v>
      </c>
      <c r="AB312" s="77">
        <v>2500</v>
      </c>
      <c r="AC312" s="77">
        <v>2500</v>
      </c>
      <c r="AD312" s="16" t="b">
        <f t="shared" si="199"/>
        <v>1</v>
      </c>
      <c r="AE312" s="16" t="b">
        <f t="shared" si="199"/>
        <v>1</v>
      </c>
      <c r="AF312" s="16" t="b">
        <f t="shared" si="199"/>
        <v>1</v>
      </c>
      <c r="AG312" s="16" t="b">
        <f t="shared" si="199"/>
        <v>1</v>
      </c>
    </row>
    <row r="313" spans="1:33" s="16" customFormat="1" ht="15.75" customHeight="1">
      <c r="A313" s="31" t="s">
        <v>32</v>
      </c>
      <c r="B313" s="23" t="s">
        <v>171</v>
      </c>
      <c r="C313" s="23" t="s">
        <v>374</v>
      </c>
      <c r="D313" s="23" t="s">
        <v>33</v>
      </c>
      <c r="E313" s="49">
        <v>48514.5</v>
      </c>
      <c r="F313" s="49">
        <v>56278.9</v>
      </c>
      <c r="G313" s="49">
        <v>55878.9</v>
      </c>
      <c r="H313" s="25">
        <v>48514.5</v>
      </c>
      <c r="I313" s="25">
        <v>56278.9</v>
      </c>
      <c r="J313" s="25">
        <v>55878.9</v>
      </c>
      <c r="K313" s="49">
        <f t="shared" si="194"/>
        <v>0</v>
      </c>
      <c r="L313" s="49">
        <f t="shared" si="194"/>
        <v>0</v>
      </c>
      <c r="M313" s="49">
        <f t="shared" si="194"/>
        <v>0</v>
      </c>
      <c r="O313" s="32">
        <v>48514.441709999999</v>
      </c>
      <c r="P313" s="32">
        <v>56278.92886</v>
      </c>
      <c r="Q313" s="32">
        <v>55878.885710000002</v>
      </c>
      <c r="R313" s="29">
        <f t="shared" si="177"/>
        <v>-5.829000000085216E-2</v>
      </c>
      <c r="S313" s="29">
        <f t="shared" si="177"/>
        <v>2.8859999998530839E-2</v>
      </c>
      <c r="T313" s="29">
        <f t="shared" si="177"/>
        <v>-1.4289999999164138E-2</v>
      </c>
      <c r="W313" s="81" t="s">
        <v>32</v>
      </c>
      <c r="X313" s="75" t="s">
        <v>171</v>
      </c>
      <c r="Y313" s="75" t="s">
        <v>374</v>
      </c>
      <c r="Z313" s="76" t="s">
        <v>33</v>
      </c>
      <c r="AA313" s="77">
        <v>48514.441709999999</v>
      </c>
      <c r="AB313" s="77">
        <v>56278.92886</v>
      </c>
      <c r="AC313" s="77">
        <v>55878.885710000002</v>
      </c>
      <c r="AD313" s="16" t="b">
        <f t="shared" si="199"/>
        <v>1</v>
      </c>
      <c r="AE313" s="16" t="b">
        <f t="shared" si="199"/>
        <v>1</v>
      </c>
      <c r="AF313" s="16" t="b">
        <f t="shared" si="199"/>
        <v>1</v>
      </c>
      <c r="AG313" s="16" t="b">
        <f t="shared" si="199"/>
        <v>1</v>
      </c>
    </row>
    <row r="314" spans="1:33" s="16" customFormat="1" ht="15.75" customHeight="1">
      <c r="A314" s="31" t="s">
        <v>526</v>
      </c>
      <c r="B314" s="23" t="s">
        <v>171</v>
      </c>
      <c r="C314" s="23" t="s">
        <v>527</v>
      </c>
      <c r="D314" s="23" t="s">
        <v>9</v>
      </c>
      <c r="E314" s="49">
        <f>E315+E317+E319+E321</f>
        <v>0</v>
      </c>
      <c r="F314" s="49">
        <f t="shared" ref="F314:J314" si="207">F315+F317+F319+F321</f>
        <v>0</v>
      </c>
      <c r="G314" s="49">
        <f t="shared" si="207"/>
        <v>0</v>
      </c>
      <c r="H314" s="25">
        <f>H315+H317+H319+H321</f>
        <v>10625.4</v>
      </c>
      <c r="I314" s="25">
        <f t="shared" si="207"/>
        <v>0</v>
      </c>
      <c r="J314" s="25">
        <f t="shared" si="207"/>
        <v>0</v>
      </c>
      <c r="K314" s="49">
        <f t="shared" si="194"/>
        <v>10625.4</v>
      </c>
      <c r="L314" s="49">
        <f t="shared" si="194"/>
        <v>0</v>
      </c>
      <c r="M314" s="49">
        <f t="shared" si="194"/>
        <v>0</v>
      </c>
      <c r="O314" s="32">
        <v>10625.48991</v>
      </c>
      <c r="P314" s="32">
        <v>0</v>
      </c>
      <c r="Q314" s="32">
        <v>0</v>
      </c>
      <c r="R314" s="29">
        <f t="shared" si="177"/>
        <v>8.9910000000600121E-2</v>
      </c>
      <c r="S314" s="29">
        <f t="shared" si="177"/>
        <v>0</v>
      </c>
      <c r="T314" s="29">
        <f t="shared" si="177"/>
        <v>0</v>
      </c>
      <c r="W314" s="81" t="s">
        <v>526</v>
      </c>
      <c r="X314" s="75" t="s">
        <v>171</v>
      </c>
      <c r="Y314" s="75" t="s">
        <v>527</v>
      </c>
      <c r="Z314" s="76" t="s">
        <v>9</v>
      </c>
      <c r="AA314" s="77">
        <v>10625.48991</v>
      </c>
      <c r="AB314" s="77" t="s">
        <v>9</v>
      </c>
      <c r="AC314" s="77" t="s">
        <v>9</v>
      </c>
      <c r="AD314" s="16" t="b">
        <f t="shared" si="199"/>
        <v>1</v>
      </c>
      <c r="AE314" s="16" t="b">
        <f t="shared" si="199"/>
        <v>1</v>
      </c>
      <c r="AF314" s="16" t="b">
        <f t="shared" si="199"/>
        <v>1</v>
      </c>
      <c r="AG314" s="16" t="b">
        <f t="shared" si="199"/>
        <v>1</v>
      </c>
    </row>
    <row r="315" spans="1:33" s="16" customFormat="1" ht="31.5" customHeight="1">
      <c r="A315" s="31" t="s">
        <v>638</v>
      </c>
      <c r="B315" s="23" t="s">
        <v>171</v>
      </c>
      <c r="C315" s="23" t="s">
        <v>639</v>
      </c>
      <c r="D315" s="23" t="s">
        <v>9</v>
      </c>
      <c r="E315" s="49">
        <f>E316</f>
        <v>0</v>
      </c>
      <c r="F315" s="49">
        <f t="shared" ref="F315:J315" si="208">F316</f>
        <v>0</v>
      </c>
      <c r="G315" s="49">
        <f t="shared" si="208"/>
        <v>0</v>
      </c>
      <c r="H315" s="25">
        <f t="shared" si="208"/>
        <v>9500</v>
      </c>
      <c r="I315" s="25">
        <f t="shared" si="208"/>
        <v>0</v>
      </c>
      <c r="J315" s="25">
        <f t="shared" si="208"/>
        <v>0</v>
      </c>
      <c r="K315" s="49">
        <f t="shared" si="194"/>
        <v>9500</v>
      </c>
      <c r="L315" s="49">
        <f t="shared" si="194"/>
        <v>0</v>
      </c>
      <c r="M315" s="49">
        <f t="shared" si="194"/>
        <v>0</v>
      </c>
      <c r="O315" s="32">
        <v>9500</v>
      </c>
      <c r="P315" s="32">
        <v>0</v>
      </c>
      <c r="Q315" s="32">
        <v>0</v>
      </c>
      <c r="R315" s="29">
        <f t="shared" si="177"/>
        <v>0</v>
      </c>
      <c r="S315" s="29">
        <f t="shared" si="177"/>
        <v>0</v>
      </c>
      <c r="T315" s="29">
        <f t="shared" si="177"/>
        <v>0</v>
      </c>
      <c r="W315" s="82" t="s">
        <v>638</v>
      </c>
      <c r="X315" s="78" t="s">
        <v>171</v>
      </c>
      <c r="Y315" s="78" t="s">
        <v>639</v>
      </c>
      <c r="Z315" s="72" t="s">
        <v>9</v>
      </c>
      <c r="AA315" s="79">
        <v>9500</v>
      </c>
      <c r="AB315" s="79" t="s">
        <v>9</v>
      </c>
      <c r="AC315" s="79" t="s">
        <v>9</v>
      </c>
      <c r="AD315" s="16" t="b">
        <f t="shared" si="199"/>
        <v>1</v>
      </c>
      <c r="AE315" s="16" t="b">
        <f t="shared" si="199"/>
        <v>1</v>
      </c>
      <c r="AF315" s="16" t="b">
        <f t="shared" si="199"/>
        <v>1</v>
      </c>
      <c r="AG315" s="16" t="b">
        <f t="shared" si="199"/>
        <v>1</v>
      </c>
    </row>
    <row r="316" spans="1:33" s="16" customFormat="1" ht="31.5" customHeight="1">
      <c r="A316" s="31" t="s">
        <v>28</v>
      </c>
      <c r="B316" s="23" t="s">
        <v>171</v>
      </c>
      <c r="C316" s="23" t="s">
        <v>639</v>
      </c>
      <c r="D316" s="23" t="s">
        <v>29</v>
      </c>
      <c r="E316" s="49"/>
      <c r="F316" s="49"/>
      <c r="G316" s="49"/>
      <c r="H316" s="83">
        <v>9500</v>
      </c>
      <c r="I316" s="83"/>
      <c r="J316" s="83"/>
      <c r="K316" s="49">
        <f t="shared" si="194"/>
        <v>9500</v>
      </c>
      <c r="L316" s="49">
        <f t="shared" si="194"/>
        <v>0</v>
      </c>
      <c r="M316" s="49">
        <f t="shared" si="194"/>
        <v>0</v>
      </c>
      <c r="N316" s="16" t="s">
        <v>532</v>
      </c>
      <c r="O316" s="32">
        <v>9500</v>
      </c>
      <c r="P316" s="32">
        <v>0</v>
      </c>
      <c r="Q316" s="32">
        <v>0</v>
      </c>
      <c r="R316" s="29">
        <f t="shared" si="177"/>
        <v>0</v>
      </c>
      <c r="S316" s="29">
        <f t="shared" si="177"/>
        <v>0</v>
      </c>
      <c r="T316" s="29">
        <f t="shared" si="177"/>
        <v>0</v>
      </c>
      <c r="W316" s="82" t="s">
        <v>28</v>
      </c>
      <c r="X316" s="78" t="s">
        <v>171</v>
      </c>
      <c r="Y316" s="78" t="s">
        <v>639</v>
      </c>
      <c r="Z316" s="78" t="s">
        <v>29</v>
      </c>
      <c r="AA316" s="79">
        <v>9500</v>
      </c>
      <c r="AB316" s="79" t="s">
        <v>9</v>
      </c>
      <c r="AC316" s="79" t="s">
        <v>9</v>
      </c>
      <c r="AD316" s="16" t="b">
        <f t="shared" si="199"/>
        <v>1</v>
      </c>
      <c r="AE316" s="16" t="b">
        <f t="shared" si="199"/>
        <v>1</v>
      </c>
      <c r="AF316" s="16" t="b">
        <f t="shared" si="199"/>
        <v>1</v>
      </c>
      <c r="AG316" s="16" t="b">
        <f t="shared" si="199"/>
        <v>1</v>
      </c>
    </row>
    <row r="317" spans="1:33" s="16" customFormat="1" ht="31.5" customHeight="1">
      <c r="A317" s="31" t="s">
        <v>646</v>
      </c>
      <c r="B317" s="23" t="s">
        <v>171</v>
      </c>
      <c r="C317" s="23" t="s">
        <v>647</v>
      </c>
      <c r="D317" s="23" t="s">
        <v>9</v>
      </c>
      <c r="E317" s="49">
        <f>E318</f>
        <v>0</v>
      </c>
      <c r="F317" s="49">
        <f t="shared" ref="F317:J317" si="209">F318</f>
        <v>0</v>
      </c>
      <c r="G317" s="49">
        <f t="shared" si="209"/>
        <v>0</v>
      </c>
      <c r="H317" s="25">
        <f t="shared" si="209"/>
        <v>1099</v>
      </c>
      <c r="I317" s="25">
        <f t="shared" si="209"/>
        <v>0</v>
      </c>
      <c r="J317" s="25">
        <f t="shared" si="209"/>
        <v>0</v>
      </c>
      <c r="K317" s="49">
        <f t="shared" si="194"/>
        <v>1099</v>
      </c>
      <c r="L317" s="49">
        <f t="shared" si="194"/>
        <v>0</v>
      </c>
      <c r="M317" s="49">
        <f t="shared" si="194"/>
        <v>0</v>
      </c>
      <c r="O317" s="32">
        <v>1099.03421</v>
      </c>
      <c r="P317" s="32">
        <v>0</v>
      </c>
      <c r="Q317" s="32">
        <v>0</v>
      </c>
      <c r="R317" s="29">
        <f t="shared" si="177"/>
        <v>3.421000000003005E-2</v>
      </c>
      <c r="S317" s="29">
        <f t="shared" si="177"/>
        <v>0</v>
      </c>
      <c r="T317" s="29">
        <f t="shared" si="177"/>
        <v>0</v>
      </c>
      <c r="W317" s="82" t="s">
        <v>646</v>
      </c>
      <c r="X317" s="78" t="s">
        <v>171</v>
      </c>
      <c r="Y317" s="78" t="s">
        <v>647</v>
      </c>
      <c r="Z317" s="78" t="s">
        <v>9</v>
      </c>
      <c r="AA317" s="79">
        <v>1099.03421</v>
      </c>
      <c r="AB317" s="79" t="s">
        <v>9</v>
      </c>
      <c r="AC317" s="79" t="s">
        <v>9</v>
      </c>
      <c r="AD317" s="16" t="b">
        <f t="shared" si="199"/>
        <v>1</v>
      </c>
      <c r="AE317" s="16" t="b">
        <f t="shared" si="199"/>
        <v>1</v>
      </c>
      <c r="AF317" s="16" t="b">
        <f t="shared" si="199"/>
        <v>1</v>
      </c>
      <c r="AG317" s="16" t="b">
        <f t="shared" si="199"/>
        <v>1</v>
      </c>
    </row>
    <row r="318" spans="1:33" s="16" customFormat="1" ht="31.5" customHeight="1">
      <c r="A318" s="31" t="s">
        <v>28</v>
      </c>
      <c r="B318" s="23" t="s">
        <v>171</v>
      </c>
      <c r="C318" s="23" t="s">
        <v>647</v>
      </c>
      <c r="D318" s="23" t="s">
        <v>29</v>
      </c>
      <c r="E318" s="49"/>
      <c r="F318" s="49"/>
      <c r="G318" s="49"/>
      <c r="H318" s="25">
        <v>1099</v>
      </c>
      <c r="I318" s="25"/>
      <c r="J318" s="25"/>
      <c r="K318" s="49">
        <f t="shared" si="194"/>
        <v>1099</v>
      </c>
      <c r="L318" s="49">
        <f t="shared" si="194"/>
        <v>0</v>
      </c>
      <c r="M318" s="49">
        <f t="shared" si="194"/>
        <v>0</v>
      </c>
      <c r="O318" s="32">
        <v>1099.03421</v>
      </c>
      <c r="P318" s="32">
        <v>0</v>
      </c>
      <c r="Q318" s="32">
        <v>0</v>
      </c>
      <c r="R318" s="29">
        <f t="shared" si="177"/>
        <v>3.421000000003005E-2</v>
      </c>
      <c r="S318" s="29">
        <f t="shared" si="177"/>
        <v>0</v>
      </c>
      <c r="T318" s="29">
        <f t="shared" si="177"/>
        <v>0</v>
      </c>
      <c r="W318" s="81" t="s">
        <v>28</v>
      </c>
      <c r="X318" s="75" t="s">
        <v>171</v>
      </c>
      <c r="Y318" s="75" t="s">
        <v>647</v>
      </c>
      <c r="Z318" s="76" t="s">
        <v>29</v>
      </c>
      <c r="AA318" s="77">
        <v>1099.03421</v>
      </c>
      <c r="AB318" s="77" t="s">
        <v>9</v>
      </c>
      <c r="AC318" s="77" t="s">
        <v>9</v>
      </c>
      <c r="AD318" s="16" t="b">
        <f t="shared" si="199"/>
        <v>1</v>
      </c>
      <c r="AE318" s="16" t="b">
        <f t="shared" si="199"/>
        <v>1</v>
      </c>
      <c r="AF318" s="16" t="b">
        <f t="shared" si="199"/>
        <v>1</v>
      </c>
      <c r="AG318" s="16" t="b">
        <f t="shared" si="199"/>
        <v>1</v>
      </c>
    </row>
    <row r="319" spans="1:33" s="16" customFormat="1" ht="31.5" customHeight="1">
      <c r="A319" s="31" t="s">
        <v>646</v>
      </c>
      <c r="B319" s="23" t="s">
        <v>171</v>
      </c>
      <c r="C319" s="23" t="s">
        <v>648</v>
      </c>
      <c r="D319" s="23" t="s">
        <v>9</v>
      </c>
      <c r="E319" s="49">
        <f>E320</f>
        <v>0</v>
      </c>
      <c r="F319" s="49">
        <f t="shared" ref="F319:J319" si="210">F320</f>
        <v>0</v>
      </c>
      <c r="G319" s="49">
        <f t="shared" si="210"/>
        <v>0</v>
      </c>
      <c r="H319" s="25">
        <f t="shared" si="210"/>
        <v>5</v>
      </c>
      <c r="I319" s="25">
        <f t="shared" si="210"/>
        <v>0</v>
      </c>
      <c r="J319" s="25">
        <f t="shared" si="210"/>
        <v>0</v>
      </c>
      <c r="K319" s="49">
        <f t="shared" si="194"/>
        <v>5</v>
      </c>
      <c r="L319" s="49">
        <f t="shared" si="194"/>
        <v>0</v>
      </c>
      <c r="M319" s="49">
        <f t="shared" si="194"/>
        <v>0</v>
      </c>
      <c r="O319" s="32">
        <v>5</v>
      </c>
      <c r="P319" s="32">
        <v>0</v>
      </c>
      <c r="Q319" s="32">
        <v>0</v>
      </c>
      <c r="R319" s="29">
        <f t="shared" si="177"/>
        <v>0</v>
      </c>
      <c r="S319" s="29">
        <f t="shared" si="177"/>
        <v>0</v>
      </c>
      <c r="T319" s="29">
        <f t="shared" si="177"/>
        <v>0</v>
      </c>
      <c r="W319" s="82" t="s">
        <v>646</v>
      </c>
      <c r="X319" s="78" t="s">
        <v>171</v>
      </c>
      <c r="Y319" s="78" t="s">
        <v>648</v>
      </c>
      <c r="Z319" s="72" t="s">
        <v>9</v>
      </c>
      <c r="AA319" s="79">
        <v>5</v>
      </c>
      <c r="AB319" s="79" t="s">
        <v>9</v>
      </c>
      <c r="AC319" s="79" t="s">
        <v>9</v>
      </c>
      <c r="AD319" s="16" t="b">
        <f t="shared" si="199"/>
        <v>1</v>
      </c>
      <c r="AE319" s="16" t="b">
        <f t="shared" si="199"/>
        <v>1</v>
      </c>
      <c r="AF319" s="16" t="b">
        <f t="shared" si="199"/>
        <v>1</v>
      </c>
      <c r="AG319" s="16" t="b">
        <f t="shared" si="199"/>
        <v>1</v>
      </c>
    </row>
    <row r="320" spans="1:33" s="16" customFormat="1" ht="31.5" customHeight="1">
      <c r="A320" s="31" t="s">
        <v>28</v>
      </c>
      <c r="B320" s="23" t="s">
        <v>171</v>
      </c>
      <c r="C320" s="23" t="s">
        <v>648</v>
      </c>
      <c r="D320" s="23" t="s">
        <v>29</v>
      </c>
      <c r="E320" s="49"/>
      <c r="F320" s="49"/>
      <c r="G320" s="49"/>
      <c r="H320" s="25">
        <f>5000-4995</f>
        <v>5</v>
      </c>
      <c r="I320" s="25"/>
      <c r="J320" s="25"/>
      <c r="K320" s="49">
        <f t="shared" si="194"/>
        <v>5</v>
      </c>
      <c r="L320" s="49">
        <f t="shared" si="194"/>
        <v>0</v>
      </c>
      <c r="M320" s="49">
        <f t="shared" si="194"/>
        <v>0</v>
      </c>
      <c r="O320" s="32">
        <v>5</v>
      </c>
      <c r="P320" s="32">
        <v>0</v>
      </c>
      <c r="Q320" s="32">
        <v>0</v>
      </c>
      <c r="R320" s="29">
        <f t="shared" si="177"/>
        <v>0</v>
      </c>
      <c r="S320" s="29">
        <f t="shared" si="177"/>
        <v>0</v>
      </c>
      <c r="T320" s="29">
        <f t="shared" si="177"/>
        <v>0</v>
      </c>
      <c r="W320" s="82" t="s">
        <v>28</v>
      </c>
      <c r="X320" s="78" t="s">
        <v>171</v>
      </c>
      <c r="Y320" s="78" t="s">
        <v>648</v>
      </c>
      <c r="Z320" s="78" t="s">
        <v>29</v>
      </c>
      <c r="AA320" s="79">
        <v>5</v>
      </c>
      <c r="AB320" s="79" t="s">
        <v>9</v>
      </c>
      <c r="AC320" s="79" t="s">
        <v>9</v>
      </c>
      <c r="AD320" s="16" t="b">
        <f t="shared" si="199"/>
        <v>1</v>
      </c>
      <c r="AE320" s="16" t="b">
        <f t="shared" si="199"/>
        <v>1</v>
      </c>
      <c r="AF320" s="16" t="b">
        <f t="shared" si="199"/>
        <v>1</v>
      </c>
      <c r="AG320" s="16" t="b">
        <f t="shared" si="199"/>
        <v>1</v>
      </c>
    </row>
    <row r="321" spans="1:33" s="16" customFormat="1" ht="15.75" customHeight="1">
      <c r="A321" s="31" t="s">
        <v>528</v>
      </c>
      <c r="B321" s="23" t="s">
        <v>171</v>
      </c>
      <c r="C321" s="23" t="s">
        <v>529</v>
      </c>
      <c r="D321" s="23" t="s">
        <v>9</v>
      </c>
      <c r="E321" s="49">
        <f>E322</f>
        <v>0</v>
      </c>
      <c r="F321" s="49">
        <f t="shared" ref="F321:J321" si="211">F322</f>
        <v>0</v>
      </c>
      <c r="G321" s="49">
        <f t="shared" si="211"/>
        <v>0</v>
      </c>
      <c r="H321" s="25">
        <f t="shared" si="211"/>
        <v>21.4</v>
      </c>
      <c r="I321" s="25">
        <f t="shared" si="211"/>
        <v>0</v>
      </c>
      <c r="J321" s="25">
        <f t="shared" si="211"/>
        <v>0</v>
      </c>
      <c r="K321" s="49">
        <f t="shared" si="194"/>
        <v>21.4</v>
      </c>
      <c r="L321" s="49">
        <f t="shared" si="194"/>
        <v>0</v>
      </c>
      <c r="M321" s="49">
        <f t="shared" si="194"/>
        <v>0</v>
      </c>
      <c r="O321" s="32">
        <v>21.4557</v>
      </c>
      <c r="P321" s="32">
        <v>0</v>
      </c>
      <c r="Q321" s="32">
        <v>0</v>
      </c>
      <c r="R321" s="29">
        <f t="shared" si="177"/>
        <v>5.5700000000001637E-2</v>
      </c>
      <c r="S321" s="29">
        <f t="shared" si="177"/>
        <v>0</v>
      </c>
      <c r="T321" s="29">
        <f t="shared" si="177"/>
        <v>0</v>
      </c>
      <c r="W321" s="82" t="s">
        <v>528</v>
      </c>
      <c r="X321" s="78" t="s">
        <v>171</v>
      </c>
      <c r="Y321" s="78" t="s">
        <v>529</v>
      </c>
      <c r="Z321" s="72" t="s">
        <v>9</v>
      </c>
      <c r="AA321" s="79">
        <v>21.4557</v>
      </c>
      <c r="AB321" s="79" t="s">
        <v>9</v>
      </c>
      <c r="AC321" s="79" t="s">
        <v>9</v>
      </c>
      <c r="AD321" s="16" t="b">
        <f t="shared" si="199"/>
        <v>1</v>
      </c>
      <c r="AE321" s="16" t="b">
        <f t="shared" si="199"/>
        <v>1</v>
      </c>
      <c r="AF321" s="16" t="b">
        <f t="shared" si="199"/>
        <v>1</v>
      </c>
      <c r="AG321" s="16" t="b">
        <f t="shared" si="199"/>
        <v>1</v>
      </c>
    </row>
    <row r="322" spans="1:33" s="16" customFormat="1" ht="31.5" customHeight="1">
      <c r="A322" s="31" t="s">
        <v>28</v>
      </c>
      <c r="B322" s="23" t="s">
        <v>171</v>
      </c>
      <c r="C322" s="23" t="s">
        <v>529</v>
      </c>
      <c r="D322" s="23" t="s">
        <v>29</v>
      </c>
      <c r="E322" s="49"/>
      <c r="F322" s="49"/>
      <c r="G322" s="49"/>
      <c r="H322" s="25">
        <v>21.4</v>
      </c>
      <c r="I322" s="25"/>
      <c r="J322" s="25"/>
      <c r="K322" s="49">
        <f t="shared" si="194"/>
        <v>21.4</v>
      </c>
      <c r="L322" s="49">
        <f t="shared" si="194"/>
        <v>0</v>
      </c>
      <c r="M322" s="49">
        <f t="shared" si="194"/>
        <v>0</v>
      </c>
      <c r="O322" s="32">
        <v>21.4557</v>
      </c>
      <c r="P322" s="32">
        <v>0</v>
      </c>
      <c r="Q322" s="32">
        <v>0</v>
      </c>
      <c r="R322" s="29">
        <f t="shared" si="177"/>
        <v>5.5700000000001637E-2</v>
      </c>
      <c r="S322" s="29">
        <f t="shared" si="177"/>
        <v>0</v>
      </c>
      <c r="T322" s="29">
        <f t="shared" si="177"/>
        <v>0</v>
      </c>
      <c r="W322" s="82" t="s">
        <v>28</v>
      </c>
      <c r="X322" s="78" t="s">
        <v>171</v>
      </c>
      <c r="Y322" s="78" t="s">
        <v>529</v>
      </c>
      <c r="Z322" s="78" t="s">
        <v>29</v>
      </c>
      <c r="AA322" s="79">
        <v>21.4557</v>
      </c>
      <c r="AB322" s="79" t="s">
        <v>9</v>
      </c>
      <c r="AC322" s="79" t="s">
        <v>9</v>
      </c>
      <c r="AD322" s="16" t="b">
        <f t="shared" si="199"/>
        <v>1</v>
      </c>
      <c r="AE322" s="16" t="b">
        <f t="shared" si="199"/>
        <v>1</v>
      </c>
      <c r="AF322" s="16" t="b">
        <f t="shared" si="199"/>
        <v>1</v>
      </c>
      <c r="AG322" s="16" t="b">
        <f t="shared" si="199"/>
        <v>1</v>
      </c>
    </row>
    <row r="323" spans="1:33" s="16" customFormat="1" ht="31.5" customHeight="1">
      <c r="A323" s="22" t="s">
        <v>469</v>
      </c>
      <c r="B323" s="23" t="s">
        <v>171</v>
      </c>
      <c r="C323" s="23" t="s">
        <v>470</v>
      </c>
      <c r="D323" s="24" t="s">
        <v>9</v>
      </c>
      <c r="E323" s="49">
        <f t="shared" ref="E323:J323" si="212">E324+E355+E372+E383</f>
        <v>1407457</v>
      </c>
      <c r="F323" s="49">
        <f t="shared" si="212"/>
        <v>1353166.1000000003</v>
      </c>
      <c r="G323" s="49">
        <f t="shared" si="212"/>
        <v>1338449.7</v>
      </c>
      <c r="H323" s="25">
        <f>H324+H355+H372+H383</f>
        <v>1638722.5</v>
      </c>
      <c r="I323" s="25">
        <f t="shared" si="212"/>
        <v>1392876.6000000003</v>
      </c>
      <c r="J323" s="25">
        <f t="shared" si="212"/>
        <v>1500420.0000000002</v>
      </c>
      <c r="K323" s="49">
        <f t="shared" si="194"/>
        <v>231265.5</v>
      </c>
      <c r="L323" s="49">
        <f t="shared" si="194"/>
        <v>39710.5</v>
      </c>
      <c r="M323" s="49">
        <f t="shared" si="194"/>
        <v>161970.30000000028</v>
      </c>
      <c r="O323" s="32">
        <v>1638722.4052800001</v>
      </c>
      <c r="P323" s="32">
        <v>1392876.6289599999</v>
      </c>
      <c r="Q323" s="32">
        <v>1500419.99933</v>
      </c>
      <c r="R323" s="29">
        <f t="shared" si="177"/>
        <v>-9.4719999935477972E-2</v>
      </c>
      <c r="S323" s="29">
        <f t="shared" si="177"/>
        <v>2.8959999559447169E-2</v>
      </c>
      <c r="T323" s="29">
        <f t="shared" si="177"/>
        <v>-6.7000021226704121E-4</v>
      </c>
      <c r="W323" s="82" t="s">
        <v>469</v>
      </c>
      <c r="X323" s="78" t="s">
        <v>171</v>
      </c>
      <c r="Y323" s="78" t="s">
        <v>470</v>
      </c>
      <c r="Z323" s="72" t="s">
        <v>9</v>
      </c>
      <c r="AA323" s="79">
        <v>1638722.4052800001</v>
      </c>
      <c r="AB323" s="79">
        <v>1392876.6289599999</v>
      </c>
      <c r="AC323" s="79">
        <v>1500419.99933</v>
      </c>
      <c r="AD323" s="16" t="b">
        <f t="shared" si="199"/>
        <v>1</v>
      </c>
      <c r="AE323" s="16" t="b">
        <f t="shared" si="199"/>
        <v>1</v>
      </c>
      <c r="AF323" s="16" t="b">
        <f t="shared" si="199"/>
        <v>1</v>
      </c>
      <c r="AG323" s="16" t="b">
        <f t="shared" si="199"/>
        <v>1</v>
      </c>
    </row>
    <row r="324" spans="1:33" s="16" customFormat="1" ht="31.5" customHeight="1">
      <c r="A324" s="22" t="s">
        <v>114</v>
      </c>
      <c r="B324" s="23" t="s">
        <v>171</v>
      </c>
      <c r="C324" s="23" t="s">
        <v>471</v>
      </c>
      <c r="D324" s="24" t="s">
        <v>9</v>
      </c>
      <c r="E324" s="49">
        <f>E325+E336+E346+E351</f>
        <v>952541.3</v>
      </c>
      <c r="F324" s="49">
        <f t="shared" ref="F324:J324" si="213">F325+F336+F346+F351</f>
        <v>900625.10000000009</v>
      </c>
      <c r="G324" s="49">
        <f t="shared" si="213"/>
        <v>896518.3</v>
      </c>
      <c r="H324" s="25">
        <f>H325+H336+H346+H351</f>
        <v>1025213.2000000001</v>
      </c>
      <c r="I324" s="25">
        <f>I325+I336+I346+I351</f>
        <v>940335.60000000009</v>
      </c>
      <c r="J324" s="25">
        <f t="shared" si="213"/>
        <v>1058488.6000000001</v>
      </c>
      <c r="K324" s="49">
        <f t="shared" si="194"/>
        <v>72671.900000000023</v>
      </c>
      <c r="L324" s="49">
        <f t="shared" si="194"/>
        <v>39710.5</v>
      </c>
      <c r="M324" s="49">
        <f t="shared" si="194"/>
        <v>161970.30000000005</v>
      </c>
      <c r="O324" s="32">
        <v>1025213.14954</v>
      </c>
      <c r="P324" s="32">
        <v>940335.66674000002</v>
      </c>
      <c r="Q324" s="32">
        <v>1058488.58372</v>
      </c>
      <c r="R324" s="29">
        <f t="shared" si="177"/>
        <v>-5.0460000056773424E-2</v>
      </c>
      <c r="S324" s="29">
        <f t="shared" si="177"/>
        <v>6.6739999921992421E-2</v>
      </c>
      <c r="T324" s="29">
        <f t="shared" si="177"/>
        <v>-1.6280000098049641E-2</v>
      </c>
      <c r="W324" s="82" t="s">
        <v>114</v>
      </c>
      <c r="X324" s="78" t="s">
        <v>171</v>
      </c>
      <c r="Y324" s="78" t="s">
        <v>471</v>
      </c>
      <c r="Z324" s="78" t="s">
        <v>9</v>
      </c>
      <c r="AA324" s="79">
        <v>1025213.14954</v>
      </c>
      <c r="AB324" s="79">
        <v>940335.66674000002</v>
      </c>
      <c r="AC324" s="79">
        <v>1058488.58372</v>
      </c>
      <c r="AD324" s="16" t="b">
        <f t="shared" si="199"/>
        <v>1</v>
      </c>
      <c r="AE324" s="16" t="b">
        <f t="shared" si="199"/>
        <v>1</v>
      </c>
      <c r="AF324" s="16" t="b">
        <f t="shared" si="199"/>
        <v>1</v>
      </c>
      <c r="AG324" s="16" t="b">
        <f t="shared" si="199"/>
        <v>1</v>
      </c>
    </row>
    <row r="325" spans="1:33" s="16" customFormat="1" ht="31.5" customHeight="1">
      <c r="A325" s="22" t="s">
        <v>115</v>
      </c>
      <c r="B325" s="23" t="s">
        <v>171</v>
      </c>
      <c r="C325" s="23" t="s">
        <v>472</v>
      </c>
      <c r="D325" s="24" t="s">
        <v>9</v>
      </c>
      <c r="E325" s="49">
        <f>E326+E329+E331+E333</f>
        <v>555631.80000000005</v>
      </c>
      <c r="F325" s="49">
        <f t="shared" ref="F325:G325" si="214">F326+F329+F331+F333</f>
        <v>503335.7</v>
      </c>
      <c r="G325" s="49">
        <f t="shared" si="214"/>
        <v>499228.89999999997</v>
      </c>
      <c r="H325" s="25">
        <f>H326+H329+H331+H333</f>
        <v>565916.6</v>
      </c>
      <c r="I325" s="25">
        <f t="shared" ref="I325:J325" si="215">I326+I329+I331+I333</f>
        <v>503652.30000000005</v>
      </c>
      <c r="J325" s="25">
        <f t="shared" si="215"/>
        <v>499583</v>
      </c>
      <c r="K325" s="49">
        <f t="shared" si="194"/>
        <v>10284.79999999993</v>
      </c>
      <c r="L325" s="49">
        <f t="shared" si="194"/>
        <v>316.60000000003492</v>
      </c>
      <c r="M325" s="49">
        <f t="shared" si="194"/>
        <v>354.10000000003492</v>
      </c>
      <c r="O325" s="32">
        <v>565916.53916000004</v>
      </c>
      <c r="P325" s="32">
        <v>503652.33341000002</v>
      </c>
      <c r="Q325" s="32">
        <v>499583.02815999999</v>
      </c>
      <c r="R325" s="29">
        <f t="shared" si="177"/>
        <v>-6.0839999932795763E-2</v>
      </c>
      <c r="S325" s="29">
        <f t="shared" si="177"/>
        <v>3.3409999974537641E-2</v>
      </c>
      <c r="T325" s="29">
        <f t="shared" si="177"/>
        <v>2.8159999987110496E-2</v>
      </c>
      <c r="W325" s="82" t="s">
        <v>115</v>
      </c>
      <c r="X325" s="78" t="s">
        <v>171</v>
      </c>
      <c r="Y325" s="78" t="s">
        <v>472</v>
      </c>
      <c r="Z325" s="72" t="s">
        <v>9</v>
      </c>
      <c r="AA325" s="79">
        <v>565916.53916000004</v>
      </c>
      <c r="AB325" s="79">
        <v>503652.33341000002</v>
      </c>
      <c r="AC325" s="79">
        <v>499583.02815999999</v>
      </c>
      <c r="AD325" s="16" t="b">
        <f t="shared" si="199"/>
        <v>1</v>
      </c>
      <c r="AE325" s="16" t="b">
        <f t="shared" si="199"/>
        <v>1</v>
      </c>
      <c r="AF325" s="16" t="b">
        <f t="shared" si="199"/>
        <v>1</v>
      </c>
      <c r="AG325" s="16" t="b">
        <f t="shared" si="199"/>
        <v>1</v>
      </c>
    </row>
    <row r="326" spans="1:33" s="16" customFormat="1" ht="31.5" customHeight="1">
      <c r="A326" s="31" t="s">
        <v>568</v>
      </c>
      <c r="B326" s="23" t="s">
        <v>171</v>
      </c>
      <c r="C326" s="23" t="s">
        <v>569</v>
      </c>
      <c r="D326" s="24" t="s">
        <v>9</v>
      </c>
      <c r="E326" s="49">
        <f>E327+E328</f>
        <v>99312.2</v>
      </c>
      <c r="F326" s="49">
        <f t="shared" ref="F326:G326" si="216">F327+F328</f>
        <v>87611.7</v>
      </c>
      <c r="G326" s="49">
        <f t="shared" si="216"/>
        <v>86388.299999999988</v>
      </c>
      <c r="H326" s="25">
        <f>H327+H328</f>
        <v>101309.9</v>
      </c>
      <c r="I326" s="25">
        <f t="shared" ref="I326:J326" si="217">I327+I328</f>
        <v>87595</v>
      </c>
      <c r="J326" s="25">
        <f t="shared" si="217"/>
        <v>86369.599999999991</v>
      </c>
      <c r="K326" s="49">
        <f t="shared" si="194"/>
        <v>1997.6999999999971</v>
      </c>
      <c r="L326" s="49">
        <f t="shared" si="194"/>
        <v>-16.69999999999709</v>
      </c>
      <c r="M326" s="49">
        <f t="shared" si="194"/>
        <v>-18.69999999999709</v>
      </c>
      <c r="O326" s="32">
        <v>101309.8573</v>
      </c>
      <c r="P326" s="32">
        <v>87595.01251</v>
      </c>
      <c r="Q326" s="32">
        <v>86369.646760000003</v>
      </c>
      <c r="R326" s="29">
        <f t="shared" si="177"/>
        <v>-4.2699999990873039E-2</v>
      </c>
      <c r="S326" s="29">
        <f t="shared" si="177"/>
        <v>1.2510000000474975E-2</v>
      </c>
      <c r="T326" s="29">
        <f t="shared" si="177"/>
        <v>4.6760000012000091E-2</v>
      </c>
      <c r="W326" s="82" t="s">
        <v>568</v>
      </c>
      <c r="X326" s="78" t="s">
        <v>171</v>
      </c>
      <c r="Y326" s="78" t="s">
        <v>569</v>
      </c>
      <c r="Z326" s="78" t="s">
        <v>9</v>
      </c>
      <c r="AA326" s="79">
        <v>101309.8573</v>
      </c>
      <c r="AB326" s="79">
        <v>87595.01251</v>
      </c>
      <c r="AC326" s="79">
        <v>86369.646760000003</v>
      </c>
      <c r="AD326" s="16" t="b">
        <f t="shared" si="199"/>
        <v>1</v>
      </c>
      <c r="AE326" s="16" t="b">
        <f t="shared" si="199"/>
        <v>1</v>
      </c>
      <c r="AF326" s="16" t="b">
        <f t="shared" si="199"/>
        <v>1</v>
      </c>
      <c r="AG326" s="16" t="b">
        <f t="shared" si="199"/>
        <v>1</v>
      </c>
    </row>
    <row r="327" spans="1:33" s="16" customFormat="1" ht="31.5" customHeight="1">
      <c r="A327" s="31" t="s">
        <v>28</v>
      </c>
      <c r="B327" s="23" t="s">
        <v>171</v>
      </c>
      <c r="C327" s="23" t="s">
        <v>569</v>
      </c>
      <c r="D327" s="23" t="s">
        <v>29</v>
      </c>
      <c r="E327" s="49">
        <v>44999</v>
      </c>
      <c r="F327" s="49">
        <v>29298.5</v>
      </c>
      <c r="G327" s="49">
        <v>28075.1</v>
      </c>
      <c r="H327" s="25">
        <f>44999+1997.7</f>
        <v>46996.7</v>
      </c>
      <c r="I327" s="25">
        <f>29298.5-16.7</f>
        <v>29281.8</v>
      </c>
      <c r="J327" s="25">
        <f>28075.1-18.7</f>
        <v>28056.399999999998</v>
      </c>
      <c r="K327" s="49">
        <f t="shared" si="194"/>
        <v>1997.6999999999971</v>
      </c>
      <c r="L327" s="49">
        <f t="shared" si="194"/>
        <v>-16.700000000000728</v>
      </c>
      <c r="M327" s="49">
        <f t="shared" si="194"/>
        <v>-18.700000000000728</v>
      </c>
      <c r="O327" s="32">
        <v>46996.663740000004</v>
      </c>
      <c r="P327" s="32">
        <v>29281.818950000001</v>
      </c>
      <c r="Q327" s="32">
        <v>28056.4532</v>
      </c>
      <c r="R327" s="29">
        <f t="shared" si="177"/>
        <v>-3.6259999993490055E-2</v>
      </c>
      <c r="S327" s="29">
        <f t="shared" si="177"/>
        <v>1.8950000001495937E-2</v>
      </c>
      <c r="T327" s="29">
        <f t="shared" si="177"/>
        <v>5.3200000002107117E-2</v>
      </c>
      <c r="W327" s="81" t="s">
        <v>28</v>
      </c>
      <c r="X327" s="75" t="s">
        <v>171</v>
      </c>
      <c r="Y327" s="75" t="s">
        <v>569</v>
      </c>
      <c r="Z327" s="76" t="s">
        <v>29</v>
      </c>
      <c r="AA327" s="77">
        <v>46996.663740000004</v>
      </c>
      <c r="AB327" s="77">
        <v>29281.818950000001</v>
      </c>
      <c r="AC327" s="77">
        <v>28056.4532</v>
      </c>
      <c r="AD327" s="16" t="b">
        <f t="shared" si="199"/>
        <v>1</v>
      </c>
      <c r="AE327" s="16" t="b">
        <f t="shared" si="199"/>
        <v>1</v>
      </c>
      <c r="AF327" s="16" t="b">
        <f t="shared" si="199"/>
        <v>1</v>
      </c>
      <c r="AG327" s="16" t="b">
        <f t="shared" si="199"/>
        <v>1</v>
      </c>
    </row>
    <row r="328" spans="1:33" s="16" customFormat="1" ht="15.75" customHeight="1">
      <c r="A328" s="31" t="s">
        <v>32</v>
      </c>
      <c r="B328" s="23" t="s">
        <v>171</v>
      </c>
      <c r="C328" s="23" t="s">
        <v>569</v>
      </c>
      <c r="D328" s="23" t="s">
        <v>33</v>
      </c>
      <c r="E328" s="49">
        <v>54313.2</v>
      </c>
      <c r="F328" s="49">
        <v>58313.2</v>
      </c>
      <c r="G328" s="49">
        <v>58313.2</v>
      </c>
      <c r="H328" s="25">
        <v>54313.2</v>
      </c>
      <c r="I328" s="25">
        <v>58313.2</v>
      </c>
      <c r="J328" s="25">
        <v>58313.2</v>
      </c>
      <c r="K328" s="49">
        <f t="shared" si="194"/>
        <v>0</v>
      </c>
      <c r="L328" s="49">
        <f t="shared" si="194"/>
        <v>0</v>
      </c>
      <c r="M328" s="49">
        <f t="shared" si="194"/>
        <v>0</v>
      </c>
      <c r="O328" s="32">
        <v>54313.19356</v>
      </c>
      <c r="P328" s="32">
        <v>58313.19356</v>
      </c>
      <c r="Q328" s="32">
        <v>58313.19356</v>
      </c>
      <c r="R328" s="29">
        <f t="shared" si="177"/>
        <v>-6.4399999973829836E-3</v>
      </c>
      <c r="S328" s="29">
        <f t="shared" si="177"/>
        <v>-6.4399999973829836E-3</v>
      </c>
      <c r="T328" s="29">
        <f t="shared" si="177"/>
        <v>-6.4399999973829836E-3</v>
      </c>
      <c r="W328" s="81" t="s">
        <v>32</v>
      </c>
      <c r="X328" s="75" t="s">
        <v>171</v>
      </c>
      <c r="Y328" s="75" t="s">
        <v>569</v>
      </c>
      <c r="Z328" s="76" t="s">
        <v>33</v>
      </c>
      <c r="AA328" s="77">
        <v>54313.19356</v>
      </c>
      <c r="AB328" s="77">
        <v>58313.19356</v>
      </c>
      <c r="AC328" s="77">
        <v>58313.19356</v>
      </c>
      <c r="AD328" s="16" t="b">
        <f t="shared" si="199"/>
        <v>1</v>
      </c>
      <c r="AE328" s="16" t="b">
        <f t="shared" si="199"/>
        <v>1</v>
      </c>
      <c r="AF328" s="16" t="b">
        <f t="shared" si="199"/>
        <v>1</v>
      </c>
      <c r="AG328" s="16" t="b">
        <f t="shared" si="199"/>
        <v>1</v>
      </c>
    </row>
    <row r="329" spans="1:33" s="16" customFormat="1" ht="15.75" customHeight="1">
      <c r="A329" s="31" t="s">
        <v>116</v>
      </c>
      <c r="B329" s="23" t="s">
        <v>171</v>
      </c>
      <c r="C329" s="23" t="s">
        <v>605</v>
      </c>
      <c r="D329" s="24" t="s">
        <v>9</v>
      </c>
      <c r="E329" s="49">
        <f>E330</f>
        <v>653.9</v>
      </c>
      <c r="F329" s="49">
        <f t="shared" ref="F329:J329" si="218">F330</f>
        <v>653.9</v>
      </c>
      <c r="G329" s="49">
        <f t="shared" si="218"/>
        <v>653.9</v>
      </c>
      <c r="H329" s="25">
        <f>H330</f>
        <v>949.3</v>
      </c>
      <c r="I329" s="25">
        <f t="shared" si="218"/>
        <v>987.2</v>
      </c>
      <c r="J329" s="25">
        <f t="shared" si="218"/>
        <v>1026.7</v>
      </c>
      <c r="K329" s="49">
        <f t="shared" si="194"/>
        <v>295.39999999999998</v>
      </c>
      <c r="L329" s="49">
        <f t="shared" si="194"/>
        <v>333.30000000000007</v>
      </c>
      <c r="M329" s="49">
        <f t="shared" si="194"/>
        <v>372.80000000000007</v>
      </c>
      <c r="O329" s="32">
        <v>949.27257999999995</v>
      </c>
      <c r="P329" s="32">
        <v>987.18030999999996</v>
      </c>
      <c r="Q329" s="32">
        <v>1026.66752</v>
      </c>
      <c r="R329" s="29">
        <f t="shared" si="177"/>
        <v>-2.7420000000006439E-2</v>
      </c>
      <c r="S329" s="29">
        <f t="shared" si="177"/>
        <v>-1.9690000000082364E-2</v>
      </c>
      <c r="T329" s="29">
        <f t="shared" si="177"/>
        <v>-3.248000000007778E-2</v>
      </c>
      <c r="W329" s="81" t="s">
        <v>116</v>
      </c>
      <c r="X329" s="75" t="s">
        <v>171</v>
      </c>
      <c r="Y329" s="75" t="s">
        <v>605</v>
      </c>
      <c r="Z329" s="76" t="s">
        <v>9</v>
      </c>
      <c r="AA329" s="77">
        <v>949.27257999999995</v>
      </c>
      <c r="AB329" s="77">
        <v>987.18030999999996</v>
      </c>
      <c r="AC329" s="77">
        <v>1026.66752</v>
      </c>
      <c r="AD329" s="16" t="b">
        <f t="shared" si="199"/>
        <v>1</v>
      </c>
      <c r="AE329" s="16" t="b">
        <f t="shared" si="199"/>
        <v>1</v>
      </c>
      <c r="AF329" s="16" t="b">
        <f t="shared" si="199"/>
        <v>1</v>
      </c>
      <c r="AG329" s="16" t="b">
        <f t="shared" si="199"/>
        <v>1</v>
      </c>
    </row>
    <row r="330" spans="1:33" s="16" customFormat="1" ht="31.5" customHeight="1">
      <c r="A330" s="31" t="s">
        <v>28</v>
      </c>
      <c r="B330" s="23" t="s">
        <v>171</v>
      </c>
      <c r="C330" s="23" t="s">
        <v>605</v>
      </c>
      <c r="D330" s="23" t="s">
        <v>29</v>
      </c>
      <c r="E330" s="49">
        <v>653.9</v>
      </c>
      <c r="F330" s="49">
        <v>653.9</v>
      </c>
      <c r="G330" s="49">
        <v>653.9</v>
      </c>
      <c r="H330" s="25">
        <f>653.9+295.4</f>
        <v>949.3</v>
      </c>
      <c r="I330" s="25">
        <f>653.9+333.3</f>
        <v>987.2</v>
      </c>
      <c r="J330" s="25">
        <f>653.9+372.8</f>
        <v>1026.7</v>
      </c>
      <c r="K330" s="49">
        <f t="shared" si="194"/>
        <v>295.39999999999998</v>
      </c>
      <c r="L330" s="49">
        <f t="shared" si="194"/>
        <v>333.30000000000007</v>
      </c>
      <c r="M330" s="49">
        <f t="shared" si="194"/>
        <v>372.80000000000007</v>
      </c>
      <c r="O330" s="32">
        <v>949.27257999999995</v>
      </c>
      <c r="P330" s="32">
        <v>987.18030999999996</v>
      </c>
      <c r="Q330" s="32">
        <v>1026.66752</v>
      </c>
      <c r="R330" s="29">
        <f t="shared" si="177"/>
        <v>-2.7420000000006439E-2</v>
      </c>
      <c r="S330" s="29">
        <f t="shared" si="177"/>
        <v>-1.9690000000082364E-2</v>
      </c>
      <c r="T330" s="29">
        <f t="shared" si="177"/>
        <v>-3.248000000007778E-2</v>
      </c>
      <c r="W330" s="82" t="s">
        <v>28</v>
      </c>
      <c r="X330" s="78" t="s">
        <v>171</v>
      </c>
      <c r="Y330" s="78" t="s">
        <v>605</v>
      </c>
      <c r="Z330" s="72" t="s">
        <v>29</v>
      </c>
      <c r="AA330" s="79">
        <v>949.27257999999995</v>
      </c>
      <c r="AB330" s="79">
        <v>987.18030999999996</v>
      </c>
      <c r="AC330" s="79">
        <v>1026.66752</v>
      </c>
      <c r="AD330" s="16" t="b">
        <f t="shared" si="199"/>
        <v>1</v>
      </c>
      <c r="AE330" s="16" t="b">
        <f t="shared" si="199"/>
        <v>1</v>
      </c>
      <c r="AF330" s="16" t="b">
        <f t="shared" si="199"/>
        <v>1</v>
      </c>
      <c r="AG330" s="16" t="b">
        <f t="shared" si="199"/>
        <v>1</v>
      </c>
    </row>
    <row r="331" spans="1:33" s="16" customFormat="1" ht="15.75" customHeight="1">
      <c r="A331" s="31" t="s">
        <v>116</v>
      </c>
      <c r="B331" s="23" t="s">
        <v>171</v>
      </c>
      <c r="C331" s="23" t="s">
        <v>606</v>
      </c>
      <c r="D331" s="24" t="s">
        <v>9</v>
      </c>
      <c r="E331" s="49">
        <f>E332</f>
        <v>14054.2</v>
      </c>
      <c r="F331" s="49">
        <f t="shared" ref="F331:J331" si="219">F332</f>
        <v>14054.2</v>
      </c>
      <c r="G331" s="49">
        <f t="shared" si="219"/>
        <v>14054.2</v>
      </c>
      <c r="H331" s="25">
        <f>H332</f>
        <v>14054.2</v>
      </c>
      <c r="I331" s="25">
        <f t="shared" si="219"/>
        <v>14054.2</v>
      </c>
      <c r="J331" s="25">
        <f t="shared" si="219"/>
        <v>14054.2</v>
      </c>
      <c r="K331" s="49">
        <f t="shared" si="194"/>
        <v>0</v>
      </c>
      <c r="L331" s="49">
        <f t="shared" si="194"/>
        <v>0</v>
      </c>
      <c r="M331" s="49">
        <f t="shared" si="194"/>
        <v>0</v>
      </c>
      <c r="O331" s="32">
        <v>14054.249680000001</v>
      </c>
      <c r="P331" s="32">
        <v>14054.249680000001</v>
      </c>
      <c r="Q331" s="32">
        <v>14054.249680000001</v>
      </c>
      <c r="R331" s="29">
        <f t="shared" si="177"/>
        <v>4.9680000000080327E-2</v>
      </c>
      <c r="S331" s="29">
        <f t="shared" si="177"/>
        <v>4.9680000000080327E-2</v>
      </c>
      <c r="T331" s="29">
        <f t="shared" si="177"/>
        <v>4.9680000000080327E-2</v>
      </c>
      <c r="W331" s="82" t="s">
        <v>116</v>
      </c>
      <c r="X331" s="78" t="s">
        <v>171</v>
      </c>
      <c r="Y331" s="78" t="s">
        <v>606</v>
      </c>
      <c r="Z331" s="78" t="s">
        <v>9</v>
      </c>
      <c r="AA331" s="79">
        <v>14054.249680000001</v>
      </c>
      <c r="AB331" s="79">
        <v>14054.249680000001</v>
      </c>
      <c r="AC331" s="79">
        <v>14054.249680000001</v>
      </c>
      <c r="AD331" s="16" t="b">
        <f t="shared" si="199"/>
        <v>1</v>
      </c>
      <c r="AE331" s="16" t="b">
        <f t="shared" si="199"/>
        <v>1</v>
      </c>
      <c r="AF331" s="16" t="b">
        <f t="shared" si="199"/>
        <v>1</v>
      </c>
      <c r="AG331" s="16" t="b">
        <f t="shared" si="199"/>
        <v>1</v>
      </c>
    </row>
    <row r="332" spans="1:33" s="16" customFormat="1" ht="31.5" customHeight="1">
      <c r="A332" s="31" t="s">
        <v>28</v>
      </c>
      <c r="B332" s="23" t="s">
        <v>171</v>
      </c>
      <c r="C332" s="23" t="s">
        <v>606</v>
      </c>
      <c r="D332" s="23" t="s">
        <v>29</v>
      </c>
      <c r="E332" s="49">
        <v>14054.2</v>
      </c>
      <c r="F332" s="49">
        <v>14054.2</v>
      </c>
      <c r="G332" s="49">
        <v>14054.2</v>
      </c>
      <c r="H332" s="25">
        <v>14054.2</v>
      </c>
      <c r="I332" s="25">
        <v>14054.2</v>
      </c>
      <c r="J332" s="25">
        <v>14054.2</v>
      </c>
      <c r="K332" s="49">
        <f t="shared" si="194"/>
        <v>0</v>
      </c>
      <c r="L332" s="49">
        <f t="shared" si="194"/>
        <v>0</v>
      </c>
      <c r="M332" s="49">
        <f t="shared" si="194"/>
        <v>0</v>
      </c>
      <c r="O332" s="32">
        <v>14054.249680000001</v>
      </c>
      <c r="P332" s="32">
        <v>14054.249680000001</v>
      </c>
      <c r="Q332" s="32">
        <v>14054.249680000001</v>
      </c>
      <c r="R332" s="29">
        <f t="shared" si="177"/>
        <v>4.9680000000080327E-2</v>
      </c>
      <c r="S332" s="29">
        <f t="shared" si="177"/>
        <v>4.9680000000080327E-2</v>
      </c>
      <c r="T332" s="29">
        <f t="shared" si="177"/>
        <v>4.9680000000080327E-2</v>
      </c>
      <c r="W332" s="82" t="s">
        <v>28</v>
      </c>
      <c r="X332" s="78" t="s">
        <v>171</v>
      </c>
      <c r="Y332" s="78" t="s">
        <v>606</v>
      </c>
      <c r="Z332" s="78" t="s">
        <v>29</v>
      </c>
      <c r="AA332" s="79">
        <v>14054.249680000001</v>
      </c>
      <c r="AB332" s="79">
        <v>14054.249680000001</v>
      </c>
      <c r="AC332" s="79">
        <v>14054.249680000001</v>
      </c>
      <c r="AD332" s="16" t="b">
        <f t="shared" si="199"/>
        <v>1</v>
      </c>
      <c r="AE332" s="16" t="b">
        <f t="shared" si="199"/>
        <v>1</v>
      </c>
      <c r="AF332" s="16" t="b">
        <f t="shared" si="199"/>
        <v>1</v>
      </c>
      <c r="AG332" s="16" t="b">
        <f t="shared" si="199"/>
        <v>1</v>
      </c>
    </row>
    <row r="333" spans="1:33" s="16" customFormat="1" ht="15.75" customHeight="1">
      <c r="A333" s="31" t="s">
        <v>116</v>
      </c>
      <c r="B333" s="23" t="s">
        <v>171</v>
      </c>
      <c r="C333" s="23" t="s">
        <v>386</v>
      </c>
      <c r="D333" s="24" t="s">
        <v>9</v>
      </c>
      <c r="E333" s="49">
        <f>E334+E335</f>
        <v>441611.5</v>
      </c>
      <c r="F333" s="49">
        <f t="shared" ref="F333:G333" si="220">F334+F335</f>
        <v>401015.9</v>
      </c>
      <c r="G333" s="49">
        <f t="shared" si="220"/>
        <v>398132.5</v>
      </c>
      <c r="H333" s="25">
        <f>H334+H335</f>
        <v>449603.2</v>
      </c>
      <c r="I333" s="25">
        <f t="shared" ref="I333:J333" si="221">I334+I335</f>
        <v>401015.9</v>
      </c>
      <c r="J333" s="25">
        <f t="shared" si="221"/>
        <v>398132.5</v>
      </c>
      <c r="K333" s="49">
        <f t="shared" si="194"/>
        <v>7991.7000000000116</v>
      </c>
      <c r="L333" s="49">
        <f t="shared" si="194"/>
        <v>0</v>
      </c>
      <c r="M333" s="49">
        <f t="shared" si="194"/>
        <v>0</v>
      </c>
      <c r="O333" s="32">
        <v>449603.15960000001</v>
      </c>
      <c r="P333" s="32">
        <v>401015.89091000002</v>
      </c>
      <c r="Q333" s="32">
        <v>398132.46419999999</v>
      </c>
      <c r="R333" s="29">
        <f t="shared" ref="R333:T396" si="222">O333-H333</f>
        <v>-4.0399999998044223E-2</v>
      </c>
      <c r="S333" s="29">
        <f t="shared" si="222"/>
        <v>-9.0900000068359077E-3</v>
      </c>
      <c r="T333" s="29">
        <f t="shared" si="222"/>
        <v>-3.580000001238659E-2</v>
      </c>
      <c r="W333" s="82" t="s">
        <v>116</v>
      </c>
      <c r="X333" s="78" t="s">
        <v>171</v>
      </c>
      <c r="Y333" s="78" t="s">
        <v>386</v>
      </c>
      <c r="Z333" s="72" t="s">
        <v>9</v>
      </c>
      <c r="AA333" s="79">
        <v>449603.15960000001</v>
      </c>
      <c r="AB333" s="79">
        <v>401015.89091000002</v>
      </c>
      <c r="AC333" s="79">
        <v>398132.46419999999</v>
      </c>
      <c r="AD333" s="16" t="b">
        <f t="shared" si="199"/>
        <v>1</v>
      </c>
      <c r="AE333" s="16" t="b">
        <f t="shared" si="199"/>
        <v>1</v>
      </c>
      <c r="AF333" s="16" t="b">
        <f t="shared" si="199"/>
        <v>1</v>
      </c>
      <c r="AG333" s="16" t="b">
        <f t="shared" si="199"/>
        <v>1</v>
      </c>
    </row>
    <row r="334" spans="1:33" s="16" customFormat="1" ht="31.5" customHeight="1">
      <c r="A334" s="31" t="s">
        <v>28</v>
      </c>
      <c r="B334" s="23" t="s">
        <v>171</v>
      </c>
      <c r="C334" s="23" t="s">
        <v>386</v>
      </c>
      <c r="D334" s="23" t="s">
        <v>29</v>
      </c>
      <c r="E334" s="49">
        <v>800</v>
      </c>
      <c r="F334" s="49">
        <v>800</v>
      </c>
      <c r="G334" s="49">
        <v>800</v>
      </c>
      <c r="H334" s="25">
        <f>800+300</f>
        <v>1100</v>
      </c>
      <c r="I334" s="25">
        <v>800</v>
      </c>
      <c r="J334" s="25">
        <v>800</v>
      </c>
      <c r="K334" s="49">
        <f t="shared" si="194"/>
        <v>300</v>
      </c>
      <c r="L334" s="49">
        <f t="shared" si="194"/>
        <v>0</v>
      </c>
      <c r="M334" s="49">
        <f t="shared" si="194"/>
        <v>0</v>
      </c>
      <c r="O334" s="32">
        <v>1100</v>
      </c>
      <c r="P334" s="32">
        <v>800</v>
      </c>
      <c r="Q334" s="32">
        <v>800</v>
      </c>
      <c r="R334" s="29">
        <f t="shared" si="222"/>
        <v>0</v>
      </c>
      <c r="S334" s="29">
        <f t="shared" si="222"/>
        <v>0</v>
      </c>
      <c r="T334" s="29">
        <f t="shared" si="222"/>
        <v>0</v>
      </c>
      <c r="W334" s="82" t="s">
        <v>28</v>
      </c>
      <c r="X334" s="78" t="s">
        <v>171</v>
      </c>
      <c r="Y334" s="78" t="s">
        <v>386</v>
      </c>
      <c r="Z334" s="78" t="s">
        <v>29</v>
      </c>
      <c r="AA334" s="79">
        <v>1100</v>
      </c>
      <c r="AB334" s="79">
        <v>800</v>
      </c>
      <c r="AC334" s="79">
        <v>800</v>
      </c>
      <c r="AD334" s="16" t="b">
        <f t="shared" si="199"/>
        <v>1</v>
      </c>
      <c r="AE334" s="16" t="b">
        <f t="shared" si="199"/>
        <v>1</v>
      </c>
      <c r="AF334" s="16" t="b">
        <f t="shared" si="199"/>
        <v>1</v>
      </c>
      <c r="AG334" s="16" t="b">
        <f t="shared" si="199"/>
        <v>1</v>
      </c>
    </row>
    <row r="335" spans="1:33" s="16" customFormat="1" ht="15.75" customHeight="1">
      <c r="A335" s="31" t="s">
        <v>32</v>
      </c>
      <c r="B335" s="23" t="s">
        <v>171</v>
      </c>
      <c r="C335" s="23" t="s">
        <v>386</v>
      </c>
      <c r="D335" s="23" t="s">
        <v>33</v>
      </c>
      <c r="E335" s="49">
        <v>440811.5</v>
      </c>
      <c r="F335" s="49">
        <v>400215.9</v>
      </c>
      <c r="G335" s="49">
        <v>397332.5</v>
      </c>
      <c r="H335" s="25">
        <f>440811.5+7691.7</f>
        <v>448503.2</v>
      </c>
      <c r="I335" s="25">
        <v>400215.9</v>
      </c>
      <c r="J335" s="25">
        <v>397332.5</v>
      </c>
      <c r="K335" s="49">
        <f t="shared" si="194"/>
        <v>7691.7000000000116</v>
      </c>
      <c r="L335" s="49">
        <f t="shared" si="194"/>
        <v>0</v>
      </c>
      <c r="M335" s="49">
        <f t="shared" si="194"/>
        <v>0</v>
      </c>
      <c r="O335" s="32">
        <v>448503.15960000001</v>
      </c>
      <c r="P335" s="32">
        <v>400215.89091000002</v>
      </c>
      <c r="Q335" s="32">
        <v>397332.46419999999</v>
      </c>
      <c r="R335" s="29">
        <f t="shared" si="222"/>
        <v>-4.0399999998044223E-2</v>
      </c>
      <c r="S335" s="29">
        <f t="shared" si="222"/>
        <v>-9.0900000068359077E-3</v>
      </c>
      <c r="T335" s="29">
        <f t="shared" si="222"/>
        <v>-3.580000001238659E-2</v>
      </c>
      <c r="W335" s="82" t="s">
        <v>32</v>
      </c>
      <c r="X335" s="78" t="s">
        <v>171</v>
      </c>
      <c r="Y335" s="78" t="s">
        <v>386</v>
      </c>
      <c r="Z335" s="72" t="s">
        <v>33</v>
      </c>
      <c r="AA335" s="79">
        <v>448503.15960000001</v>
      </c>
      <c r="AB335" s="79">
        <v>400215.89091000002</v>
      </c>
      <c r="AC335" s="79">
        <v>397332.46419999999</v>
      </c>
      <c r="AD335" s="16" t="b">
        <f t="shared" si="199"/>
        <v>1</v>
      </c>
      <c r="AE335" s="16" t="b">
        <f t="shared" si="199"/>
        <v>1</v>
      </c>
      <c r="AF335" s="16" t="b">
        <f t="shared" si="199"/>
        <v>1</v>
      </c>
      <c r="AG335" s="16" t="b">
        <f t="shared" si="199"/>
        <v>1</v>
      </c>
    </row>
    <row r="336" spans="1:33" s="16" customFormat="1" ht="31.5" customHeight="1">
      <c r="A336" s="22" t="s">
        <v>560</v>
      </c>
      <c r="B336" s="23" t="s">
        <v>171</v>
      </c>
      <c r="C336" s="23" t="s">
        <v>473</v>
      </c>
      <c r="D336" s="24" t="s">
        <v>9</v>
      </c>
      <c r="E336" s="49">
        <f>E337+E340+E343</f>
        <v>396909.5</v>
      </c>
      <c r="F336" s="49">
        <f t="shared" ref="F336:G336" si="223">F337+F340+F343</f>
        <v>397289.4</v>
      </c>
      <c r="G336" s="49">
        <f t="shared" si="223"/>
        <v>397289.4</v>
      </c>
      <c r="H336" s="25">
        <f>H337+H340+H343</f>
        <v>20638.8</v>
      </c>
      <c r="I336" s="25">
        <f t="shared" ref="I336:J336" si="224">I337+I340+I343</f>
        <v>3350</v>
      </c>
      <c r="J336" s="25">
        <f t="shared" si="224"/>
        <v>3350</v>
      </c>
      <c r="K336" s="49">
        <f t="shared" si="194"/>
        <v>-376270.7</v>
      </c>
      <c r="L336" s="49">
        <f t="shared" si="194"/>
        <v>-393939.4</v>
      </c>
      <c r="M336" s="49">
        <f t="shared" si="194"/>
        <v>-393939.4</v>
      </c>
      <c r="O336" s="32">
        <v>20638.787120000001</v>
      </c>
      <c r="P336" s="32">
        <v>3350</v>
      </c>
      <c r="Q336" s="32">
        <v>3350</v>
      </c>
      <c r="R336" s="29">
        <f t="shared" si="222"/>
        <v>-1.2879999998403946E-2</v>
      </c>
      <c r="S336" s="29">
        <f t="shared" si="222"/>
        <v>0</v>
      </c>
      <c r="T336" s="29">
        <f t="shared" si="222"/>
        <v>0</v>
      </c>
      <c r="W336" s="82" t="s">
        <v>560</v>
      </c>
      <c r="X336" s="78" t="s">
        <v>171</v>
      </c>
      <c r="Y336" s="78" t="s">
        <v>473</v>
      </c>
      <c r="Z336" s="78" t="s">
        <v>9</v>
      </c>
      <c r="AA336" s="79">
        <v>20638.787120000001</v>
      </c>
      <c r="AB336" s="79">
        <v>3350</v>
      </c>
      <c r="AC336" s="79">
        <v>3350</v>
      </c>
      <c r="AD336" s="16" t="b">
        <f t="shared" si="199"/>
        <v>1</v>
      </c>
      <c r="AE336" s="16" t="b">
        <f t="shared" si="199"/>
        <v>1</v>
      </c>
      <c r="AF336" s="16" t="b">
        <f t="shared" si="199"/>
        <v>1</v>
      </c>
      <c r="AG336" s="16" t="b">
        <f t="shared" si="199"/>
        <v>1</v>
      </c>
    </row>
    <row r="337" spans="1:33" s="16" customFormat="1" ht="47.25" customHeight="1">
      <c r="A337" s="31" t="s">
        <v>561</v>
      </c>
      <c r="B337" s="23" t="s">
        <v>171</v>
      </c>
      <c r="C337" s="23" t="s">
        <v>562</v>
      </c>
      <c r="D337" s="24" t="s">
        <v>9</v>
      </c>
      <c r="E337" s="49">
        <f>E338+E339</f>
        <v>3850</v>
      </c>
      <c r="F337" s="49">
        <f t="shared" ref="F337:G337" si="225">F338+F339</f>
        <v>3350</v>
      </c>
      <c r="G337" s="49">
        <f t="shared" si="225"/>
        <v>3350</v>
      </c>
      <c r="H337" s="25">
        <f>H338+H339</f>
        <v>5795.8</v>
      </c>
      <c r="I337" s="25">
        <f t="shared" ref="I337:J337" si="226">I338+I339</f>
        <v>3350</v>
      </c>
      <c r="J337" s="25">
        <f t="shared" si="226"/>
        <v>3350</v>
      </c>
      <c r="K337" s="49">
        <f t="shared" si="194"/>
        <v>1945.8000000000002</v>
      </c>
      <c r="L337" s="49">
        <f t="shared" si="194"/>
        <v>0</v>
      </c>
      <c r="M337" s="49">
        <f t="shared" si="194"/>
        <v>0</v>
      </c>
      <c r="O337" s="32">
        <v>5795.75756</v>
      </c>
      <c r="P337" s="32">
        <v>3350</v>
      </c>
      <c r="Q337" s="32">
        <v>3350</v>
      </c>
      <c r="R337" s="29">
        <f t="shared" si="222"/>
        <v>-4.2440000000169675E-2</v>
      </c>
      <c r="S337" s="29">
        <f t="shared" si="222"/>
        <v>0</v>
      </c>
      <c r="T337" s="29">
        <f t="shared" si="222"/>
        <v>0</v>
      </c>
      <c r="W337" s="82" t="s">
        <v>561</v>
      </c>
      <c r="X337" s="78" t="s">
        <v>171</v>
      </c>
      <c r="Y337" s="78" t="s">
        <v>562</v>
      </c>
      <c r="Z337" s="72" t="s">
        <v>9</v>
      </c>
      <c r="AA337" s="79">
        <v>5795.75756</v>
      </c>
      <c r="AB337" s="79">
        <v>3350</v>
      </c>
      <c r="AC337" s="79">
        <v>3350</v>
      </c>
      <c r="AD337" s="16" t="b">
        <f t="shared" si="199"/>
        <v>1</v>
      </c>
      <c r="AE337" s="16" t="b">
        <f t="shared" si="199"/>
        <v>1</v>
      </c>
      <c r="AF337" s="16" t="b">
        <f t="shared" si="199"/>
        <v>1</v>
      </c>
      <c r="AG337" s="16" t="b">
        <f t="shared" si="199"/>
        <v>1</v>
      </c>
    </row>
    <row r="338" spans="1:33" s="16" customFormat="1" ht="31.5" customHeight="1">
      <c r="A338" s="31" t="s">
        <v>28</v>
      </c>
      <c r="B338" s="23" t="s">
        <v>171</v>
      </c>
      <c r="C338" s="23" t="s">
        <v>562</v>
      </c>
      <c r="D338" s="23" t="s">
        <v>29</v>
      </c>
      <c r="E338" s="49">
        <v>3350</v>
      </c>
      <c r="F338" s="49">
        <v>3350</v>
      </c>
      <c r="G338" s="49">
        <v>3350</v>
      </c>
      <c r="H338" s="25">
        <f>3350+1945.8</f>
        <v>5295.8</v>
      </c>
      <c r="I338" s="25">
        <v>3350</v>
      </c>
      <c r="J338" s="25">
        <v>3350</v>
      </c>
      <c r="K338" s="49">
        <f t="shared" si="194"/>
        <v>1945.8000000000002</v>
      </c>
      <c r="L338" s="49">
        <f t="shared" si="194"/>
        <v>0</v>
      </c>
      <c r="M338" s="49">
        <f t="shared" si="194"/>
        <v>0</v>
      </c>
      <c r="O338" s="32">
        <v>5295.75756</v>
      </c>
      <c r="P338" s="32">
        <v>3350</v>
      </c>
      <c r="Q338" s="32">
        <v>3350</v>
      </c>
      <c r="R338" s="29">
        <f t="shared" si="222"/>
        <v>-4.2440000000169675E-2</v>
      </c>
      <c r="S338" s="29">
        <f t="shared" si="222"/>
        <v>0</v>
      </c>
      <c r="T338" s="29">
        <f t="shared" si="222"/>
        <v>0</v>
      </c>
      <c r="W338" s="82" t="s">
        <v>28</v>
      </c>
      <c r="X338" s="78" t="s">
        <v>171</v>
      </c>
      <c r="Y338" s="78" t="s">
        <v>562</v>
      </c>
      <c r="Z338" s="78" t="s">
        <v>29</v>
      </c>
      <c r="AA338" s="79">
        <v>5295.75756</v>
      </c>
      <c r="AB338" s="79">
        <v>3350</v>
      </c>
      <c r="AC338" s="79">
        <v>3350</v>
      </c>
      <c r="AD338" s="16" t="b">
        <f t="shared" si="199"/>
        <v>1</v>
      </c>
      <c r="AE338" s="16" t="b">
        <f t="shared" si="199"/>
        <v>1</v>
      </c>
      <c r="AF338" s="16" t="b">
        <f t="shared" si="199"/>
        <v>1</v>
      </c>
      <c r="AG338" s="16" t="b">
        <f t="shared" si="199"/>
        <v>1</v>
      </c>
    </row>
    <row r="339" spans="1:33" s="16" customFormat="1" ht="15.75" customHeight="1">
      <c r="A339" s="31" t="s">
        <v>32</v>
      </c>
      <c r="B339" s="23" t="s">
        <v>171</v>
      </c>
      <c r="C339" s="23" t="s">
        <v>562</v>
      </c>
      <c r="D339" s="23" t="s">
        <v>33</v>
      </c>
      <c r="E339" s="49">
        <v>500</v>
      </c>
      <c r="F339" s="49">
        <v>0</v>
      </c>
      <c r="G339" s="49">
        <v>0</v>
      </c>
      <c r="H339" s="25">
        <v>500</v>
      </c>
      <c r="I339" s="25">
        <v>0</v>
      </c>
      <c r="J339" s="25">
        <v>0</v>
      </c>
      <c r="K339" s="49">
        <f t="shared" si="194"/>
        <v>0</v>
      </c>
      <c r="L339" s="49">
        <f t="shared" si="194"/>
        <v>0</v>
      </c>
      <c r="M339" s="49">
        <f t="shared" si="194"/>
        <v>0</v>
      </c>
      <c r="O339" s="32">
        <v>500</v>
      </c>
      <c r="P339" s="32">
        <v>0</v>
      </c>
      <c r="Q339" s="32">
        <v>0</v>
      </c>
      <c r="R339" s="29">
        <f t="shared" si="222"/>
        <v>0</v>
      </c>
      <c r="S339" s="29">
        <f t="shared" si="222"/>
        <v>0</v>
      </c>
      <c r="T339" s="29">
        <f t="shared" si="222"/>
        <v>0</v>
      </c>
      <c r="W339" s="82" t="s">
        <v>32</v>
      </c>
      <c r="X339" s="78" t="s">
        <v>171</v>
      </c>
      <c r="Y339" s="78" t="s">
        <v>562</v>
      </c>
      <c r="Z339" s="78" t="s">
        <v>33</v>
      </c>
      <c r="AA339" s="79">
        <v>500</v>
      </c>
      <c r="AB339" s="79" t="s">
        <v>9</v>
      </c>
      <c r="AC339" s="79" t="s">
        <v>9</v>
      </c>
      <c r="AD339" s="16" t="b">
        <f t="shared" si="199"/>
        <v>1</v>
      </c>
      <c r="AE339" s="16" t="b">
        <f t="shared" si="199"/>
        <v>1</v>
      </c>
      <c r="AF339" s="16" t="b">
        <f t="shared" si="199"/>
        <v>1</v>
      </c>
      <c r="AG339" s="16" t="b">
        <f t="shared" si="199"/>
        <v>1</v>
      </c>
    </row>
    <row r="340" spans="1:33" s="16" customFormat="1" ht="31.5" customHeight="1">
      <c r="A340" s="31" t="s">
        <v>570</v>
      </c>
      <c r="B340" s="23" t="s">
        <v>171</v>
      </c>
      <c r="C340" s="23" t="s">
        <v>762</v>
      </c>
      <c r="D340" s="24" t="s">
        <v>9</v>
      </c>
      <c r="E340" s="49">
        <f>E341+E342</f>
        <v>378130.5</v>
      </c>
      <c r="F340" s="49">
        <f t="shared" ref="F340:G340" si="227">F341+F342</f>
        <v>393939.4</v>
      </c>
      <c r="G340" s="49">
        <f t="shared" si="227"/>
        <v>393939.4</v>
      </c>
      <c r="H340" s="25">
        <f>H341+H342</f>
        <v>0</v>
      </c>
      <c r="I340" s="25">
        <f t="shared" ref="I340:J340" si="228">I341+I342</f>
        <v>0</v>
      </c>
      <c r="J340" s="25">
        <f t="shared" si="228"/>
        <v>0</v>
      </c>
      <c r="K340" s="49">
        <f t="shared" si="194"/>
        <v>-378130.5</v>
      </c>
      <c r="L340" s="49">
        <f t="shared" si="194"/>
        <v>-393939.4</v>
      </c>
      <c r="M340" s="49">
        <f t="shared" si="194"/>
        <v>-393939.4</v>
      </c>
      <c r="O340" s="32">
        <v>0</v>
      </c>
      <c r="P340" s="32">
        <v>0</v>
      </c>
      <c r="Q340" s="32">
        <v>0</v>
      </c>
      <c r="R340" s="29">
        <f t="shared" si="222"/>
        <v>0</v>
      </c>
      <c r="S340" s="29">
        <f t="shared" si="222"/>
        <v>0</v>
      </c>
      <c r="T340" s="29">
        <f t="shared" si="222"/>
        <v>0</v>
      </c>
      <c r="AD340" s="16" t="b">
        <f t="shared" si="199"/>
        <v>0</v>
      </c>
      <c r="AE340" s="16" t="b">
        <f t="shared" si="199"/>
        <v>0</v>
      </c>
      <c r="AF340" s="16" t="b">
        <f t="shared" si="199"/>
        <v>0</v>
      </c>
      <c r="AG340" s="16" t="b">
        <f t="shared" si="199"/>
        <v>1</v>
      </c>
    </row>
    <row r="341" spans="1:33" s="16" customFormat="1" ht="31.5" customHeight="1">
      <c r="A341" s="31" t="s">
        <v>28</v>
      </c>
      <c r="B341" s="23" t="s">
        <v>171</v>
      </c>
      <c r="C341" s="23" t="s">
        <v>762</v>
      </c>
      <c r="D341" s="23" t="s">
        <v>29</v>
      </c>
      <c r="E341" s="49">
        <v>128599.1</v>
      </c>
      <c r="F341" s="49">
        <v>0</v>
      </c>
      <c r="G341" s="49">
        <v>0</v>
      </c>
      <c r="H341" s="25">
        <v>0</v>
      </c>
      <c r="I341" s="25">
        <v>0</v>
      </c>
      <c r="J341" s="25">
        <v>0</v>
      </c>
      <c r="K341" s="49">
        <f t="shared" si="194"/>
        <v>-128599.1</v>
      </c>
      <c r="L341" s="49">
        <f t="shared" si="194"/>
        <v>0</v>
      </c>
      <c r="M341" s="49">
        <f t="shared" si="194"/>
        <v>0</v>
      </c>
      <c r="O341" s="32">
        <v>0</v>
      </c>
      <c r="P341" s="32">
        <v>0</v>
      </c>
      <c r="Q341" s="32">
        <v>0</v>
      </c>
      <c r="R341" s="29">
        <f t="shared" si="222"/>
        <v>0</v>
      </c>
      <c r="S341" s="29">
        <f t="shared" si="222"/>
        <v>0</v>
      </c>
      <c r="T341" s="29">
        <f t="shared" si="222"/>
        <v>0</v>
      </c>
      <c r="AD341" s="16" t="b">
        <f t="shared" si="199"/>
        <v>0</v>
      </c>
      <c r="AE341" s="16" t="b">
        <f t="shared" si="199"/>
        <v>0</v>
      </c>
      <c r="AF341" s="16" t="b">
        <f t="shared" si="199"/>
        <v>0</v>
      </c>
      <c r="AG341" s="16" t="b">
        <f t="shared" si="199"/>
        <v>0</v>
      </c>
    </row>
    <row r="342" spans="1:33" s="16" customFormat="1" ht="15.75" customHeight="1">
      <c r="A342" s="31" t="s">
        <v>32</v>
      </c>
      <c r="B342" s="23" t="s">
        <v>171</v>
      </c>
      <c r="C342" s="23" t="s">
        <v>762</v>
      </c>
      <c r="D342" s="23" t="s">
        <v>33</v>
      </c>
      <c r="E342" s="49">
        <v>249531.4</v>
      </c>
      <c r="F342" s="49">
        <v>393939.4</v>
      </c>
      <c r="G342" s="49">
        <v>393939.4</v>
      </c>
      <c r="H342" s="25">
        <v>0</v>
      </c>
      <c r="I342" s="25">
        <v>0</v>
      </c>
      <c r="J342" s="25">
        <v>0</v>
      </c>
      <c r="K342" s="49">
        <f t="shared" si="194"/>
        <v>-249531.4</v>
      </c>
      <c r="L342" s="49">
        <f t="shared" si="194"/>
        <v>-393939.4</v>
      </c>
      <c r="M342" s="49">
        <f t="shared" si="194"/>
        <v>-393939.4</v>
      </c>
      <c r="O342" s="32">
        <v>0</v>
      </c>
      <c r="P342" s="32">
        <v>0</v>
      </c>
      <c r="Q342" s="32">
        <v>0</v>
      </c>
      <c r="R342" s="29">
        <f t="shared" si="222"/>
        <v>0</v>
      </c>
      <c r="S342" s="29">
        <f t="shared" si="222"/>
        <v>0</v>
      </c>
      <c r="T342" s="29">
        <f t="shared" si="222"/>
        <v>0</v>
      </c>
      <c r="AD342" s="16" t="b">
        <f t="shared" si="199"/>
        <v>0</v>
      </c>
      <c r="AE342" s="16" t="b">
        <f t="shared" si="199"/>
        <v>0</v>
      </c>
      <c r="AF342" s="16" t="b">
        <f t="shared" si="199"/>
        <v>0</v>
      </c>
      <c r="AG342" s="16" t="b">
        <f t="shared" si="199"/>
        <v>0</v>
      </c>
    </row>
    <row r="343" spans="1:33" s="16" customFormat="1" ht="31.5" customHeight="1">
      <c r="A343" s="31" t="s">
        <v>570</v>
      </c>
      <c r="B343" s="23" t="s">
        <v>171</v>
      </c>
      <c r="C343" s="23" t="s">
        <v>387</v>
      </c>
      <c r="D343" s="24" t="s">
        <v>9</v>
      </c>
      <c r="E343" s="49">
        <f>E344+E345</f>
        <v>14929</v>
      </c>
      <c r="F343" s="49">
        <f t="shared" ref="F343:G343" si="229">F344+F345</f>
        <v>0</v>
      </c>
      <c r="G343" s="49">
        <f t="shared" si="229"/>
        <v>0</v>
      </c>
      <c r="H343" s="25">
        <f>H344+H345</f>
        <v>14843</v>
      </c>
      <c r="I343" s="25">
        <f t="shared" ref="I343:J343" si="230">I344+I345</f>
        <v>0</v>
      </c>
      <c r="J343" s="25">
        <f t="shared" si="230"/>
        <v>0</v>
      </c>
      <c r="K343" s="49">
        <f t="shared" si="194"/>
        <v>-86</v>
      </c>
      <c r="L343" s="49">
        <f t="shared" si="194"/>
        <v>0</v>
      </c>
      <c r="M343" s="49">
        <f t="shared" si="194"/>
        <v>0</v>
      </c>
      <c r="O343" s="32">
        <v>14843.029560000001</v>
      </c>
      <c r="P343" s="32">
        <v>0</v>
      </c>
      <c r="Q343" s="32">
        <v>0</v>
      </c>
      <c r="R343" s="29">
        <f t="shared" si="222"/>
        <v>2.9560000000856235E-2</v>
      </c>
      <c r="S343" s="29">
        <f t="shared" si="222"/>
        <v>0</v>
      </c>
      <c r="T343" s="29">
        <f t="shared" si="222"/>
        <v>0</v>
      </c>
      <c r="W343" s="81" t="s">
        <v>570</v>
      </c>
      <c r="X343" s="75" t="s">
        <v>171</v>
      </c>
      <c r="Y343" s="75" t="s">
        <v>387</v>
      </c>
      <c r="Z343" s="76" t="s">
        <v>9</v>
      </c>
      <c r="AA343" s="77">
        <v>14843.029560000001</v>
      </c>
      <c r="AB343" s="77" t="s">
        <v>9</v>
      </c>
      <c r="AC343" s="77" t="s">
        <v>9</v>
      </c>
      <c r="AD343" s="16" t="b">
        <f t="shared" si="199"/>
        <v>1</v>
      </c>
      <c r="AE343" s="16" t="b">
        <f t="shared" si="199"/>
        <v>1</v>
      </c>
      <c r="AF343" s="16" t="b">
        <f t="shared" si="199"/>
        <v>1</v>
      </c>
      <c r="AG343" s="16" t="b">
        <f t="shared" si="199"/>
        <v>1</v>
      </c>
    </row>
    <row r="344" spans="1:33" s="16" customFormat="1" ht="31.5" customHeight="1">
      <c r="A344" s="31" t="s">
        <v>28</v>
      </c>
      <c r="B344" s="23" t="s">
        <v>171</v>
      </c>
      <c r="C344" s="23" t="s">
        <v>387</v>
      </c>
      <c r="D344" s="23" t="s">
        <v>29</v>
      </c>
      <c r="E344" s="49">
        <v>13929</v>
      </c>
      <c r="F344" s="49">
        <v>0</v>
      </c>
      <c r="G344" s="49">
        <v>0</v>
      </c>
      <c r="H344" s="25">
        <f>13929-260.6</f>
        <v>13668.4</v>
      </c>
      <c r="I344" s="25">
        <v>0</v>
      </c>
      <c r="J344" s="25">
        <v>0</v>
      </c>
      <c r="K344" s="49">
        <f t="shared" si="194"/>
        <v>-260.60000000000036</v>
      </c>
      <c r="L344" s="49">
        <f t="shared" si="194"/>
        <v>0</v>
      </c>
      <c r="M344" s="49">
        <f t="shared" si="194"/>
        <v>0</v>
      </c>
      <c r="O344" s="32">
        <v>13668.45636</v>
      </c>
      <c r="P344" s="32">
        <v>0</v>
      </c>
      <c r="Q344" s="32">
        <v>0</v>
      </c>
      <c r="R344" s="29">
        <f t="shared" si="222"/>
        <v>5.6360000000495347E-2</v>
      </c>
      <c r="S344" s="29">
        <f t="shared" si="222"/>
        <v>0</v>
      </c>
      <c r="T344" s="29">
        <f t="shared" si="222"/>
        <v>0</v>
      </c>
      <c r="W344" s="82" t="s">
        <v>28</v>
      </c>
      <c r="X344" s="78" t="s">
        <v>171</v>
      </c>
      <c r="Y344" s="78" t="s">
        <v>387</v>
      </c>
      <c r="Z344" s="72" t="s">
        <v>29</v>
      </c>
      <c r="AA344" s="79">
        <v>13668.45636</v>
      </c>
      <c r="AB344" s="79" t="s">
        <v>9</v>
      </c>
      <c r="AC344" s="79" t="s">
        <v>9</v>
      </c>
      <c r="AD344" s="16" t="b">
        <f t="shared" si="199"/>
        <v>1</v>
      </c>
      <c r="AE344" s="16" t="b">
        <f t="shared" si="199"/>
        <v>1</v>
      </c>
      <c r="AF344" s="16" t="b">
        <f t="shared" si="199"/>
        <v>1</v>
      </c>
      <c r="AG344" s="16" t="b">
        <f t="shared" si="199"/>
        <v>1</v>
      </c>
    </row>
    <row r="345" spans="1:33" s="16" customFormat="1" ht="15.75" customHeight="1">
      <c r="A345" s="31" t="s">
        <v>32</v>
      </c>
      <c r="B345" s="23" t="s">
        <v>171</v>
      </c>
      <c r="C345" s="23" t="s">
        <v>387</v>
      </c>
      <c r="D345" s="23" t="s">
        <v>33</v>
      </c>
      <c r="E345" s="49">
        <v>1000</v>
      </c>
      <c r="F345" s="49">
        <v>0</v>
      </c>
      <c r="G345" s="49">
        <v>0</v>
      </c>
      <c r="H345" s="25">
        <f>1000+174.6</f>
        <v>1174.5999999999999</v>
      </c>
      <c r="I345" s="25">
        <v>0</v>
      </c>
      <c r="J345" s="25">
        <v>0</v>
      </c>
      <c r="K345" s="49">
        <f t="shared" si="194"/>
        <v>174.59999999999991</v>
      </c>
      <c r="L345" s="49">
        <f t="shared" si="194"/>
        <v>0</v>
      </c>
      <c r="M345" s="49">
        <f t="shared" si="194"/>
        <v>0</v>
      </c>
      <c r="O345" s="32">
        <v>1174.5732</v>
      </c>
      <c r="P345" s="32">
        <v>0</v>
      </c>
      <c r="Q345" s="32">
        <v>0</v>
      </c>
      <c r="R345" s="29">
        <f t="shared" si="222"/>
        <v>-2.6799999999866486E-2</v>
      </c>
      <c r="S345" s="29">
        <f t="shared" si="222"/>
        <v>0</v>
      </c>
      <c r="T345" s="29">
        <f t="shared" si="222"/>
        <v>0</v>
      </c>
      <c r="W345" s="82" t="s">
        <v>32</v>
      </c>
      <c r="X345" s="78" t="s">
        <v>171</v>
      </c>
      <c r="Y345" s="78" t="s">
        <v>387</v>
      </c>
      <c r="Z345" s="78" t="s">
        <v>33</v>
      </c>
      <c r="AA345" s="79">
        <v>1174.5732</v>
      </c>
      <c r="AB345" s="79" t="s">
        <v>9</v>
      </c>
      <c r="AC345" s="79" t="s">
        <v>9</v>
      </c>
      <c r="AD345" s="16" t="b">
        <f t="shared" si="199"/>
        <v>1</v>
      </c>
      <c r="AE345" s="16" t="b">
        <f t="shared" si="199"/>
        <v>1</v>
      </c>
      <c r="AF345" s="16" t="b">
        <f t="shared" si="199"/>
        <v>1</v>
      </c>
      <c r="AG345" s="16" t="b">
        <f t="shared" si="199"/>
        <v>1</v>
      </c>
    </row>
    <row r="346" spans="1:33" s="16" customFormat="1" ht="31.5" customHeight="1">
      <c r="A346" s="31" t="s">
        <v>117</v>
      </c>
      <c r="B346" s="23" t="s">
        <v>171</v>
      </c>
      <c r="C346" s="23" t="s">
        <v>490</v>
      </c>
      <c r="D346" s="23" t="s">
        <v>9</v>
      </c>
      <c r="E346" s="49">
        <f>E347+E349</f>
        <v>0</v>
      </c>
      <c r="F346" s="49">
        <f t="shared" ref="F346:J346" si="231">F347+F349</f>
        <v>0</v>
      </c>
      <c r="G346" s="49">
        <f t="shared" si="231"/>
        <v>0</v>
      </c>
      <c r="H346" s="25">
        <f t="shared" si="231"/>
        <v>10022.300000000001</v>
      </c>
      <c r="I346" s="25">
        <f t="shared" si="231"/>
        <v>0</v>
      </c>
      <c r="J346" s="25">
        <f t="shared" si="231"/>
        <v>0</v>
      </c>
      <c r="K346" s="49">
        <f t="shared" si="194"/>
        <v>10022.300000000001</v>
      </c>
      <c r="L346" s="49">
        <f t="shared" si="194"/>
        <v>0</v>
      </c>
      <c r="M346" s="49">
        <f t="shared" si="194"/>
        <v>0</v>
      </c>
      <c r="O346" s="32">
        <v>10022.2696</v>
      </c>
      <c r="P346" s="32">
        <v>0</v>
      </c>
      <c r="Q346" s="32">
        <v>0</v>
      </c>
      <c r="R346" s="29">
        <f t="shared" si="222"/>
        <v>-3.0400000001463923E-2</v>
      </c>
      <c r="S346" s="29">
        <f t="shared" si="222"/>
        <v>0</v>
      </c>
      <c r="T346" s="29">
        <f t="shared" si="222"/>
        <v>0</v>
      </c>
      <c r="W346" s="82" t="s">
        <v>117</v>
      </c>
      <c r="X346" s="78" t="s">
        <v>171</v>
      </c>
      <c r="Y346" s="78" t="s">
        <v>490</v>
      </c>
      <c r="Z346" s="78" t="s">
        <v>9</v>
      </c>
      <c r="AA346" s="79">
        <v>10022.2696</v>
      </c>
      <c r="AB346" s="79" t="s">
        <v>9</v>
      </c>
      <c r="AC346" s="79" t="s">
        <v>9</v>
      </c>
      <c r="AD346" s="16" t="b">
        <f t="shared" si="199"/>
        <v>1</v>
      </c>
      <c r="AE346" s="16" t="b">
        <f t="shared" si="199"/>
        <v>1</v>
      </c>
      <c r="AF346" s="16" t="b">
        <f t="shared" si="199"/>
        <v>1</v>
      </c>
      <c r="AG346" s="16" t="b">
        <f t="shared" si="199"/>
        <v>1</v>
      </c>
    </row>
    <row r="347" spans="1:33" s="16" customFormat="1" ht="47.25" customHeight="1">
      <c r="A347" s="31" t="s">
        <v>649</v>
      </c>
      <c r="B347" s="23" t="s">
        <v>171</v>
      </c>
      <c r="C347" s="23" t="s">
        <v>650</v>
      </c>
      <c r="D347" s="23" t="s">
        <v>9</v>
      </c>
      <c r="E347" s="49">
        <f>E348</f>
        <v>0</v>
      </c>
      <c r="F347" s="49">
        <f t="shared" ref="F347:J347" si="232">F348</f>
        <v>0</v>
      </c>
      <c r="G347" s="49">
        <f t="shared" si="232"/>
        <v>0</v>
      </c>
      <c r="H347" s="25">
        <f t="shared" si="232"/>
        <v>8214.6</v>
      </c>
      <c r="I347" s="25">
        <f t="shared" si="232"/>
        <v>0</v>
      </c>
      <c r="J347" s="25">
        <f t="shared" si="232"/>
        <v>0</v>
      </c>
      <c r="K347" s="49">
        <f t="shared" si="194"/>
        <v>8214.6</v>
      </c>
      <c r="L347" s="49">
        <f t="shared" si="194"/>
        <v>0</v>
      </c>
      <c r="M347" s="49">
        <f t="shared" si="194"/>
        <v>0</v>
      </c>
      <c r="O347" s="32">
        <v>8214.6029799999997</v>
      </c>
      <c r="P347" s="32">
        <v>0</v>
      </c>
      <c r="Q347" s="32">
        <v>0</v>
      </c>
      <c r="R347" s="29">
        <f t="shared" si="222"/>
        <v>2.9799999992974335E-3</v>
      </c>
      <c r="S347" s="29">
        <f t="shared" si="222"/>
        <v>0</v>
      </c>
      <c r="T347" s="29">
        <f t="shared" si="222"/>
        <v>0</v>
      </c>
      <c r="W347" s="16" t="s">
        <v>649</v>
      </c>
      <c r="X347" s="16" t="s">
        <v>171</v>
      </c>
      <c r="Y347" s="16" t="s">
        <v>650</v>
      </c>
      <c r="Z347" s="16" t="s">
        <v>9</v>
      </c>
      <c r="AA347" s="16">
        <v>8214.6029799999997</v>
      </c>
      <c r="AB347" s="16" t="s">
        <v>9</v>
      </c>
      <c r="AC347" s="16" t="s">
        <v>9</v>
      </c>
      <c r="AD347" s="16" t="b">
        <f t="shared" si="199"/>
        <v>1</v>
      </c>
      <c r="AE347" s="16" t="b">
        <f t="shared" si="199"/>
        <v>1</v>
      </c>
      <c r="AF347" s="16" t="b">
        <f t="shared" si="199"/>
        <v>1</v>
      </c>
      <c r="AG347" s="16" t="b">
        <f t="shared" si="199"/>
        <v>1</v>
      </c>
    </row>
    <row r="348" spans="1:33" s="16" customFormat="1" ht="31.5" customHeight="1">
      <c r="A348" s="31" t="s">
        <v>119</v>
      </c>
      <c r="B348" s="23" t="s">
        <v>171</v>
      </c>
      <c r="C348" s="23" t="s">
        <v>650</v>
      </c>
      <c r="D348" s="23" t="s">
        <v>120</v>
      </c>
      <c r="E348" s="49"/>
      <c r="F348" s="49"/>
      <c r="G348" s="49"/>
      <c r="H348" s="25">
        <v>8214.6</v>
      </c>
      <c r="I348" s="25">
        <v>0</v>
      </c>
      <c r="J348" s="25">
        <v>0</v>
      </c>
      <c r="K348" s="49">
        <f t="shared" si="194"/>
        <v>8214.6</v>
      </c>
      <c r="L348" s="49">
        <f t="shared" si="194"/>
        <v>0</v>
      </c>
      <c r="M348" s="49">
        <f t="shared" si="194"/>
        <v>0</v>
      </c>
      <c r="O348" s="32">
        <v>8214.6029799999997</v>
      </c>
      <c r="P348" s="32">
        <v>0</v>
      </c>
      <c r="Q348" s="32">
        <v>0</v>
      </c>
      <c r="R348" s="29">
        <f t="shared" si="222"/>
        <v>2.9799999992974335E-3</v>
      </c>
      <c r="S348" s="29">
        <f t="shared" si="222"/>
        <v>0</v>
      </c>
      <c r="T348" s="29">
        <f t="shared" si="222"/>
        <v>0</v>
      </c>
      <c r="W348" s="16" t="s">
        <v>119</v>
      </c>
      <c r="X348" s="16" t="s">
        <v>171</v>
      </c>
      <c r="Y348" s="16" t="s">
        <v>650</v>
      </c>
      <c r="Z348" s="16" t="s">
        <v>120</v>
      </c>
      <c r="AA348" s="16">
        <v>8214.6029799999997</v>
      </c>
      <c r="AB348" s="16" t="s">
        <v>9</v>
      </c>
      <c r="AC348" s="16" t="s">
        <v>9</v>
      </c>
      <c r="AD348" s="16" t="b">
        <f t="shared" si="199"/>
        <v>1</v>
      </c>
      <c r="AE348" s="16" t="b">
        <f t="shared" si="199"/>
        <v>1</v>
      </c>
      <c r="AF348" s="16" t="b">
        <f t="shared" si="199"/>
        <v>1</v>
      </c>
      <c r="AG348" s="16" t="b">
        <f t="shared" si="199"/>
        <v>1</v>
      </c>
    </row>
    <row r="349" spans="1:33" s="16" customFormat="1" ht="31.5" customHeight="1">
      <c r="A349" s="31" t="s">
        <v>118</v>
      </c>
      <c r="B349" s="23" t="s">
        <v>171</v>
      </c>
      <c r="C349" s="23" t="s">
        <v>398</v>
      </c>
      <c r="D349" s="23" t="s">
        <v>9</v>
      </c>
      <c r="E349" s="49">
        <f>E350</f>
        <v>0</v>
      </c>
      <c r="F349" s="49">
        <f t="shared" ref="F349:J349" si="233">F350</f>
        <v>0</v>
      </c>
      <c r="G349" s="49">
        <f t="shared" si="233"/>
        <v>0</v>
      </c>
      <c r="H349" s="25">
        <f t="shared" si="233"/>
        <v>1807.7</v>
      </c>
      <c r="I349" s="25">
        <f t="shared" si="233"/>
        <v>0</v>
      </c>
      <c r="J349" s="25">
        <f t="shared" si="233"/>
        <v>0</v>
      </c>
      <c r="K349" s="49">
        <f t="shared" si="194"/>
        <v>1807.7</v>
      </c>
      <c r="L349" s="49">
        <f t="shared" si="194"/>
        <v>0</v>
      </c>
      <c r="M349" s="49">
        <f t="shared" si="194"/>
        <v>0</v>
      </c>
      <c r="O349" s="32">
        <v>1807.66662</v>
      </c>
      <c r="P349" s="32">
        <v>0</v>
      </c>
      <c r="Q349" s="32">
        <v>0</v>
      </c>
      <c r="R349" s="29">
        <f t="shared" si="222"/>
        <v>-3.3380000000079235E-2</v>
      </c>
      <c r="S349" s="29">
        <f t="shared" si="222"/>
        <v>0</v>
      </c>
      <c r="T349" s="29">
        <f t="shared" si="222"/>
        <v>0</v>
      </c>
      <c r="W349" s="16" t="s">
        <v>118</v>
      </c>
      <c r="X349" s="16" t="s">
        <v>171</v>
      </c>
      <c r="Y349" s="16" t="s">
        <v>398</v>
      </c>
      <c r="Z349" s="16" t="s">
        <v>9</v>
      </c>
      <c r="AA349" s="16">
        <v>1807.66662</v>
      </c>
      <c r="AB349" s="16" t="s">
        <v>9</v>
      </c>
      <c r="AC349" s="16" t="s">
        <v>9</v>
      </c>
      <c r="AD349" s="16" t="b">
        <f t="shared" si="199"/>
        <v>1</v>
      </c>
      <c r="AE349" s="16" t="b">
        <f t="shared" si="199"/>
        <v>1</v>
      </c>
      <c r="AF349" s="16" t="b">
        <f t="shared" si="199"/>
        <v>1</v>
      </c>
      <c r="AG349" s="16" t="b">
        <f t="shared" si="199"/>
        <v>1</v>
      </c>
    </row>
    <row r="350" spans="1:33" s="16" customFormat="1" ht="31.5" customHeight="1">
      <c r="A350" s="31" t="s">
        <v>119</v>
      </c>
      <c r="B350" s="23" t="s">
        <v>171</v>
      </c>
      <c r="C350" s="23" t="s">
        <v>398</v>
      </c>
      <c r="D350" s="23" t="s">
        <v>120</v>
      </c>
      <c r="E350" s="49"/>
      <c r="F350" s="49"/>
      <c r="G350" s="49"/>
      <c r="H350" s="25">
        <v>1807.7</v>
      </c>
      <c r="I350" s="25">
        <v>0</v>
      </c>
      <c r="J350" s="25">
        <v>0</v>
      </c>
      <c r="K350" s="49">
        <f t="shared" si="194"/>
        <v>1807.7</v>
      </c>
      <c r="L350" s="49">
        <f t="shared" si="194"/>
        <v>0</v>
      </c>
      <c r="M350" s="49">
        <f t="shared" si="194"/>
        <v>0</v>
      </c>
      <c r="O350" s="32">
        <v>1807.66662</v>
      </c>
      <c r="P350" s="32">
        <v>0</v>
      </c>
      <c r="Q350" s="32">
        <v>0</v>
      </c>
      <c r="R350" s="29">
        <f t="shared" si="222"/>
        <v>-3.3380000000079235E-2</v>
      </c>
      <c r="S350" s="29">
        <f t="shared" si="222"/>
        <v>0</v>
      </c>
      <c r="T350" s="29">
        <f t="shared" si="222"/>
        <v>0</v>
      </c>
      <c r="W350" s="82" t="s">
        <v>119</v>
      </c>
      <c r="X350" s="78" t="s">
        <v>171</v>
      </c>
      <c r="Y350" s="78" t="s">
        <v>398</v>
      </c>
      <c r="Z350" s="72" t="s">
        <v>120</v>
      </c>
      <c r="AA350" s="79">
        <v>1807.66662</v>
      </c>
      <c r="AB350" s="79" t="s">
        <v>9</v>
      </c>
      <c r="AC350" s="79" t="s">
        <v>9</v>
      </c>
      <c r="AD350" s="16" t="b">
        <f t="shared" si="199"/>
        <v>1</v>
      </c>
      <c r="AE350" s="16" t="b">
        <f t="shared" si="199"/>
        <v>1</v>
      </c>
      <c r="AF350" s="16" t="b">
        <f t="shared" si="199"/>
        <v>1</v>
      </c>
      <c r="AG350" s="16" t="b">
        <f t="shared" si="199"/>
        <v>1</v>
      </c>
    </row>
    <row r="351" spans="1:33" s="16" customFormat="1" ht="31.5" customHeight="1">
      <c r="A351" s="31" t="s">
        <v>560</v>
      </c>
      <c r="B351" s="23" t="s">
        <v>171</v>
      </c>
      <c r="C351" s="23" t="s">
        <v>643</v>
      </c>
      <c r="D351" s="23" t="s">
        <v>9</v>
      </c>
      <c r="E351" s="49">
        <f>E352</f>
        <v>0</v>
      </c>
      <c r="F351" s="49">
        <f t="shared" ref="F351:J351" si="234">F352</f>
        <v>0</v>
      </c>
      <c r="G351" s="49">
        <f t="shared" si="234"/>
        <v>0</v>
      </c>
      <c r="H351" s="25">
        <f t="shared" si="234"/>
        <v>428635.5</v>
      </c>
      <c r="I351" s="25">
        <f t="shared" si="234"/>
        <v>433333.3</v>
      </c>
      <c r="J351" s="25">
        <f t="shared" si="234"/>
        <v>555555.6</v>
      </c>
      <c r="K351" s="49">
        <f t="shared" si="194"/>
        <v>428635.5</v>
      </c>
      <c r="L351" s="49">
        <f t="shared" si="194"/>
        <v>433333.3</v>
      </c>
      <c r="M351" s="49">
        <f t="shared" si="194"/>
        <v>555555.6</v>
      </c>
      <c r="O351" s="32">
        <v>428635.55365999998</v>
      </c>
      <c r="P351" s="32">
        <v>433333.33332999999</v>
      </c>
      <c r="Q351" s="32">
        <v>555555.55556000001</v>
      </c>
      <c r="R351" s="29">
        <f t="shared" si="222"/>
        <v>5.3659999975934625E-2</v>
      </c>
      <c r="S351" s="29">
        <f t="shared" si="222"/>
        <v>3.3330000005662441E-2</v>
      </c>
      <c r="T351" s="29">
        <f t="shared" si="222"/>
        <v>-4.4439999968744814E-2</v>
      </c>
      <c r="W351" s="82" t="s">
        <v>560</v>
      </c>
      <c r="X351" s="78" t="s">
        <v>171</v>
      </c>
      <c r="Y351" s="78" t="s">
        <v>643</v>
      </c>
      <c r="Z351" s="78" t="s">
        <v>9</v>
      </c>
      <c r="AA351" s="79">
        <v>428635.55365999998</v>
      </c>
      <c r="AB351" s="79">
        <v>433333.33332999999</v>
      </c>
      <c r="AC351" s="79">
        <v>555555.55556000001</v>
      </c>
      <c r="AD351" s="16" t="b">
        <f t="shared" si="199"/>
        <v>1</v>
      </c>
      <c r="AE351" s="16" t="b">
        <f t="shared" si="199"/>
        <v>1</v>
      </c>
      <c r="AF351" s="16" t="b">
        <f t="shared" si="199"/>
        <v>1</v>
      </c>
      <c r="AG351" s="16" t="b">
        <f t="shared" si="199"/>
        <v>1</v>
      </c>
    </row>
    <row r="352" spans="1:33" s="16" customFormat="1" ht="47.25" customHeight="1">
      <c r="A352" s="31" t="s">
        <v>644</v>
      </c>
      <c r="B352" s="23" t="s">
        <v>171</v>
      </c>
      <c r="C352" s="23" t="s">
        <v>645</v>
      </c>
      <c r="D352" s="23" t="s">
        <v>9</v>
      </c>
      <c r="E352" s="49">
        <f>E353+E354</f>
        <v>0</v>
      </c>
      <c r="F352" s="49">
        <f t="shared" ref="F352:J352" si="235">F353+F354</f>
        <v>0</v>
      </c>
      <c r="G352" s="49">
        <f t="shared" si="235"/>
        <v>0</v>
      </c>
      <c r="H352" s="25">
        <f t="shared" si="235"/>
        <v>428635.5</v>
      </c>
      <c r="I352" s="25">
        <f t="shared" si="235"/>
        <v>433333.3</v>
      </c>
      <c r="J352" s="25">
        <f t="shared" si="235"/>
        <v>555555.6</v>
      </c>
      <c r="K352" s="49">
        <f t="shared" si="194"/>
        <v>428635.5</v>
      </c>
      <c r="L352" s="49">
        <f t="shared" si="194"/>
        <v>433333.3</v>
      </c>
      <c r="M352" s="49">
        <f t="shared" si="194"/>
        <v>555555.6</v>
      </c>
      <c r="O352" s="32">
        <v>428635.55365999998</v>
      </c>
      <c r="P352" s="32">
        <v>433333.33332999999</v>
      </c>
      <c r="Q352" s="32">
        <v>555555.55556000001</v>
      </c>
      <c r="R352" s="29">
        <f t="shared" si="222"/>
        <v>5.3659999975934625E-2</v>
      </c>
      <c r="S352" s="29">
        <f t="shared" si="222"/>
        <v>3.3330000005662441E-2</v>
      </c>
      <c r="T352" s="29">
        <f t="shared" si="222"/>
        <v>-4.4439999968744814E-2</v>
      </c>
      <c r="W352" s="82" t="s">
        <v>644</v>
      </c>
      <c r="X352" s="78" t="s">
        <v>171</v>
      </c>
      <c r="Y352" s="78" t="s">
        <v>645</v>
      </c>
      <c r="Z352" s="78" t="s">
        <v>9</v>
      </c>
      <c r="AA352" s="79">
        <v>428635.55365999998</v>
      </c>
      <c r="AB352" s="79">
        <v>433333.33332999999</v>
      </c>
      <c r="AC352" s="79">
        <v>555555.55556000001</v>
      </c>
      <c r="AD352" s="16" t="b">
        <f t="shared" si="199"/>
        <v>1</v>
      </c>
      <c r="AE352" s="16" t="b">
        <f t="shared" si="199"/>
        <v>1</v>
      </c>
      <c r="AF352" s="16" t="b">
        <f t="shared" si="199"/>
        <v>1</v>
      </c>
      <c r="AG352" s="16" t="b">
        <f t="shared" si="199"/>
        <v>1</v>
      </c>
    </row>
    <row r="353" spans="1:33" s="16" customFormat="1" ht="31.5" customHeight="1">
      <c r="A353" s="31" t="s">
        <v>28</v>
      </c>
      <c r="B353" s="23" t="s">
        <v>171</v>
      </c>
      <c r="C353" s="23" t="s">
        <v>645</v>
      </c>
      <c r="D353" s="23" t="s">
        <v>29</v>
      </c>
      <c r="E353" s="49"/>
      <c r="F353" s="49"/>
      <c r="G353" s="49"/>
      <c r="H353" s="25">
        <v>168042.5</v>
      </c>
      <c r="I353" s="25">
        <v>0</v>
      </c>
      <c r="J353" s="25">
        <v>0</v>
      </c>
      <c r="K353" s="49">
        <f t="shared" si="194"/>
        <v>168042.5</v>
      </c>
      <c r="L353" s="49">
        <f t="shared" si="194"/>
        <v>0</v>
      </c>
      <c r="M353" s="49">
        <f t="shared" si="194"/>
        <v>0</v>
      </c>
      <c r="O353" s="32">
        <v>168042.53899999999</v>
      </c>
      <c r="P353" s="32">
        <v>0</v>
      </c>
      <c r="Q353" s="32">
        <v>0</v>
      </c>
      <c r="R353" s="29">
        <f t="shared" si="222"/>
        <v>3.8999999989755452E-2</v>
      </c>
      <c r="S353" s="29">
        <f t="shared" si="222"/>
        <v>0</v>
      </c>
      <c r="T353" s="29">
        <f t="shared" si="222"/>
        <v>0</v>
      </c>
      <c r="W353" s="81" t="s">
        <v>28</v>
      </c>
      <c r="X353" s="75" t="s">
        <v>171</v>
      </c>
      <c r="Y353" s="75" t="s">
        <v>645</v>
      </c>
      <c r="Z353" s="76" t="s">
        <v>29</v>
      </c>
      <c r="AA353" s="77">
        <v>168042.53899999999</v>
      </c>
      <c r="AB353" s="77" t="s">
        <v>9</v>
      </c>
      <c r="AC353" s="77" t="s">
        <v>9</v>
      </c>
      <c r="AD353" s="16" t="b">
        <f t="shared" si="199"/>
        <v>1</v>
      </c>
      <c r="AE353" s="16" t="b">
        <f t="shared" si="199"/>
        <v>1</v>
      </c>
      <c r="AF353" s="16" t="b">
        <f t="shared" si="199"/>
        <v>1</v>
      </c>
      <c r="AG353" s="16" t="b">
        <f t="shared" si="199"/>
        <v>1</v>
      </c>
    </row>
    <row r="354" spans="1:33" s="16" customFormat="1" ht="15.75" customHeight="1">
      <c r="A354" s="31" t="s">
        <v>32</v>
      </c>
      <c r="B354" s="23" t="s">
        <v>171</v>
      </c>
      <c r="C354" s="23" t="s">
        <v>645</v>
      </c>
      <c r="D354" s="23" t="s">
        <v>33</v>
      </c>
      <c r="E354" s="49"/>
      <c r="F354" s="49"/>
      <c r="G354" s="49"/>
      <c r="H354" s="25">
        <v>260593</v>
      </c>
      <c r="I354" s="25">
        <v>433333.3</v>
      </c>
      <c r="J354" s="25">
        <v>555555.6</v>
      </c>
      <c r="K354" s="49">
        <f t="shared" si="194"/>
        <v>260593</v>
      </c>
      <c r="L354" s="49">
        <f t="shared" si="194"/>
        <v>433333.3</v>
      </c>
      <c r="M354" s="49">
        <f t="shared" si="194"/>
        <v>555555.6</v>
      </c>
      <c r="O354" s="32">
        <v>260593.01465999999</v>
      </c>
      <c r="P354" s="32">
        <v>433333.33332999999</v>
      </c>
      <c r="Q354" s="32">
        <v>555555.55556000001</v>
      </c>
      <c r="R354" s="29">
        <f t="shared" si="222"/>
        <v>1.4659999986179173E-2</v>
      </c>
      <c r="S354" s="29">
        <f t="shared" si="222"/>
        <v>3.3330000005662441E-2</v>
      </c>
      <c r="T354" s="29">
        <f t="shared" si="222"/>
        <v>-4.4439999968744814E-2</v>
      </c>
      <c r="W354" s="82" t="s">
        <v>32</v>
      </c>
      <c r="X354" s="78" t="s">
        <v>171</v>
      </c>
      <c r="Y354" s="78" t="s">
        <v>645</v>
      </c>
      <c r="Z354" s="72" t="s">
        <v>33</v>
      </c>
      <c r="AA354" s="79">
        <v>260593.01465999999</v>
      </c>
      <c r="AB354" s="79">
        <v>433333.33332999999</v>
      </c>
      <c r="AC354" s="79">
        <v>555555.55556000001</v>
      </c>
      <c r="AD354" s="16" t="b">
        <f t="shared" si="199"/>
        <v>1</v>
      </c>
      <c r="AE354" s="16" t="b">
        <f t="shared" si="199"/>
        <v>1</v>
      </c>
      <c r="AF354" s="16" t="b">
        <f t="shared" si="199"/>
        <v>1</v>
      </c>
      <c r="AG354" s="16" t="b">
        <f t="shared" si="199"/>
        <v>1</v>
      </c>
    </row>
    <row r="355" spans="1:33" s="16" customFormat="1" ht="31.5" customHeight="1">
      <c r="A355" s="22" t="s">
        <v>121</v>
      </c>
      <c r="B355" s="23" t="s">
        <v>171</v>
      </c>
      <c r="C355" s="23" t="s">
        <v>474</v>
      </c>
      <c r="D355" s="24" t="s">
        <v>9</v>
      </c>
      <c r="E355" s="49">
        <f>E356+E362+E367</f>
        <v>37791.9</v>
      </c>
      <c r="F355" s="49">
        <f t="shared" ref="F355:G355" si="236">F356+F362+F367</f>
        <v>35891.800000000003</v>
      </c>
      <c r="G355" s="49">
        <f t="shared" si="236"/>
        <v>34509.5</v>
      </c>
      <c r="H355" s="25">
        <f>H356+H362+H367</f>
        <v>58384.099999999991</v>
      </c>
      <c r="I355" s="25">
        <f t="shared" ref="I355:J355" si="237">I356+I362+I367</f>
        <v>35891.800000000003</v>
      </c>
      <c r="J355" s="25">
        <f t="shared" si="237"/>
        <v>34509.5</v>
      </c>
      <c r="K355" s="49">
        <f t="shared" si="194"/>
        <v>20592.19999999999</v>
      </c>
      <c r="L355" s="49">
        <f t="shared" si="194"/>
        <v>0</v>
      </c>
      <c r="M355" s="49">
        <f t="shared" si="194"/>
        <v>0</v>
      </c>
      <c r="O355" s="32">
        <v>58384.010909999997</v>
      </c>
      <c r="P355" s="32">
        <v>35891.793599999997</v>
      </c>
      <c r="Q355" s="32">
        <v>34509.46271</v>
      </c>
      <c r="R355" s="29">
        <f t="shared" si="222"/>
        <v>-8.9089999994030222E-2</v>
      </c>
      <c r="S355" s="29">
        <f t="shared" si="222"/>
        <v>-6.4000000056694262E-3</v>
      </c>
      <c r="T355" s="29">
        <f t="shared" si="222"/>
        <v>-3.7290000000211876E-2</v>
      </c>
      <c r="W355" s="82" t="s">
        <v>121</v>
      </c>
      <c r="X355" s="78" t="s">
        <v>171</v>
      </c>
      <c r="Y355" s="78" t="s">
        <v>474</v>
      </c>
      <c r="Z355" s="78" t="s">
        <v>9</v>
      </c>
      <c r="AA355" s="79">
        <v>58384.010909999997</v>
      </c>
      <c r="AB355" s="79">
        <v>35891.793599999997</v>
      </c>
      <c r="AC355" s="79">
        <v>34509.46271</v>
      </c>
      <c r="AD355" s="16" t="b">
        <f t="shared" si="199"/>
        <v>1</v>
      </c>
      <c r="AE355" s="16" t="b">
        <f t="shared" si="199"/>
        <v>1</v>
      </c>
      <c r="AF355" s="16" t="b">
        <f t="shared" si="199"/>
        <v>1</v>
      </c>
      <c r="AG355" s="16" t="b">
        <f t="shared" si="199"/>
        <v>1</v>
      </c>
    </row>
    <row r="356" spans="1:33" s="16" customFormat="1" ht="47.25" customHeight="1">
      <c r="A356" s="22" t="s">
        <v>122</v>
      </c>
      <c r="B356" s="23" t="s">
        <v>171</v>
      </c>
      <c r="C356" s="23" t="s">
        <v>475</v>
      </c>
      <c r="D356" s="24" t="s">
        <v>9</v>
      </c>
      <c r="E356" s="49">
        <f>E357+E359</f>
        <v>13753.7</v>
      </c>
      <c r="F356" s="49">
        <f t="shared" ref="F356:G356" si="238">F357+F359</f>
        <v>16753.599999999999</v>
      </c>
      <c r="G356" s="49">
        <f t="shared" si="238"/>
        <v>14753.6</v>
      </c>
      <c r="H356" s="25">
        <f>H357+H359</f>
        <v>13818.2</v>
      </c>
      <c r="I356" s="25">
        <f t="shared" ref="I356:J356" si="239">I357+I359</f>
        <v>16753.599999999999</v>
      </c>
      <c r="J356" s="25">
        <f t="shared" si="239"/>
        <v>14753.6</v>
      </c>
      <c r="K356" s="49">
        <f t="shared" si="194"/>
        <v>64.5</v>
      </c>
      <c r="L356" s="49">
        <f t="shared" si="194"/>
        <v>0</v>
      </c>
      <c r="M356" s="49">
        <f t="shared" si="194"/>
        <v>0</v>
      </c>
      <c r="O356" s="32">
        <v>13818.208339999999</v>
      </c>
      <c r="P356" s="32">
        <v>16753.6492</v>
      </c>
      <c r="Q356" s="32">
        <v>14753.6492</v>
      </c>
      <c r="R356" s="29">
        <f t="shared" si="222"/>
        <v>8.3399999984976603E-3</v>
      </c>
      <c r="S356" s="29">
        <f t="shared" si="222"/>
        <v>4.920000000129221E-2</v>
      </c>
      <c r="T356" s="29">
        <f t="shared" si="222"/>
        <v>4.9199999999473221E-2</v>
      </c>
      <c r="W356" s="82" t="s">
        <v>122</v>
      </c>
      <c r="X356" s="78" t="s">
        <v>171</v>
      </c>
      <c r="Y356" s="78" t="s">
        <v>475</v>
      </c>
      <c r="Z356" s="72" t="s">
        <v>9</v>
      </c>
      <c r="AA356" s="79">
        <v>13818.208339999999</v>
      </c>
      <c r="AB356" s="79">
        <v>16753.6492</v>
      </c>
      <c r="AC356" s="79">
        <v>14753.6492</v>
      </c>
      <c r="AD356" s="16" t="b">
        <f t="shared" si="199"/>
        <v>1</v>
      </c>
      <c r="AE356" s="16" t="b">
        <f t="shared" si="199"/>
        <v>1</v>
      </c>
      <c r="AF356" s="16" t="b">
        <f t="shared" si="199"/>
        <v>1</v>
      </c>
      <c r="AG356" s="16" t="b">
        <f t="shared" si="199"/>
        <v>1</v>
      </c>
    </row>
    <row r="357" spans="1:33" s="16" customFormat="1" ht="63" customHeight="1">
      <c r="A357" s="31" t="s">
        <v>571</v>
      </c>
      <c r="B357" s="23" t="s">
        <v>171</v>
      </c>
      <c r="C357" s="23" t="s">
        <v>572</v>
      </c>
      <c r="D357" s="24" t="s">
        <v>9</v>
      </c>
      <c r="E357" s="49">
        <f>E358</f>
        <v>2776.6</v>
      </c>
      <c r="F357" s="49">
        <f t="shared" ref="F357:J357" si="240">F358</f>
        <v>2776.6</v>
      </c>
      <c r="G357" s="49">
        <f t="shared" si="240"/>
        <v>2776.6</v>
      </c>
      <c r="H357" s="25">
        <f>H358</f>
        <v>2776.6</v>
      </c>
      <c r="I357" s="25">
        <f t="shared" si="240"/>
        <v>2776.6</v>
      </c>
      <c r="J357" s="25">
        <f t="shared" si="240"/>
        <v>2776.6</v>
      </c>
      <c r="K357" s="49">
        <f t="shared" si="194"/>
        <v>0</v>
      </c>
      <c r="L357" s="49">
        <f t="shared" si="194"/>
        <v>0</v>
      </c>
      <c r="M357" s="49">
        <f t="shared" si="194"/>
        <v>0</v>
      </c>
      <c r="O357" s="32">
        <v>2776.6062499999998</v>
      </c>
      <c r="P357" s="32">
        <v>2776.6062499999998</v>
      </c>
      <c r="Q357" s="32">
        <v>2776.6062499999998</v>
      </c>
      <c r="R357" s="29">
        <f t="shared" si="222"/>
        <v>6.2499999999090505E-3</v>
      </c>
      <c r="S357" s="29">
        <f t="shared" si="222"/>
        <v>6.2499999999090505E-3</v>
      </c>
      <c r="T357" s="29">
        <f t="shared" si="222"/>
        <v>6.2499999999090505E-3</v>
      </c>
      <c r="W357" s="82" t="s">
        <v>571</v>
      </c>
      <c r="X357" s="78" t="s">
        <v>171</v>
      </c>
      <c r="Y357" s="78" t="s">
        <v>572</v>
      </c>
      <c r="Z357" s="78" t="s">
        <v>9</v>
      </c>
      <c r="AA357" s="79">
        <v>2776.6062499999998</v>
      </c>
      <c r="AB357" s="79">
        <v>2776.6062499999998</v>
      </c>
      <c r="AC357" s="79">
        <v>2776.6062499999998</v>
      </c>
      <c r="AD357" s="16" t="b">
        <f t="shared" si="199"/>
        <v>1</v>
      </c>
      <c r="AE357" s="16" t="b">
        <f t="shared" si="199"/>
        <v>1</v>
      </c>
      <c r="AF357" s="16" t="b">
        <f t="shared" si="199"/>
        <v>1</v>
      </c>
      <c r="AG357" s="16" t="b">
        <f t="shared" si="199"/>
        <v>1</v>
      </c>
    </row>
    <row r="358" spans="1:33" s="16" customFormat="1" ht="15.75" customHeight="1">
      <c r="A358" s="31" t="s">
        <v>32</v>
      </c>
      <c r="B358" s="23" t="s">
        <v>171</v>
      </c>
      <c r="C358" s="23" t="s">
        <v>572</v>
      </c>
      <c r="D358" s="23" t="s">
        <v>33</v>
      </c>
      <c r="E358" s="49">
        <v>2776.6</v>
      </c>
      <c r="F358" s="49">
        <v>2776.6</v>
      </c>
      <c r="G358" s="49">
        <v>2776.6</v>
      </c>
      <c r="H358" s="25">
        <v>2776.6</v>
      </c>
      <c r="I358" s="25">
        <v>2776.6</v>
      </c>
      <c r="J358" s="25">
        <v>2776.6</v>
      </c>
      <c r="K358" s="49">
        <f t="shared" si="194"/>
        <v>0</v>
      </c>
      <c r="L358" s="49">
        <f t="shared" si="194"/>
        <v>0</v>
      </c>
      <c r="M358" s="49">
        <f t="shared" si="194"/>
        <v>0</v>
      </c>
      <c r="O358" s="32">
        <v>2776.6062499999998</v>
      </c>
      <c r="P358" s="32">
        <v>2776.6062499999998</v>
      </c>
      <c r="Q358" s="32">
        <v>2776.6062499999998</v>
      </c>
      <c r="R358" s="29">
        <f t="shared" si="222"/>
        <v>6.2499999999090505E-3</v>
      </c>
      <c r="S358" s="29">
        <f t="shared" si="222"/>
        <v>6.2499999999090505E-3</v>
      </c>
      <c r="T358" s="29">
        <f t="shared" si="222"/>
        <v>6.2499999999090505E-3</v>
      </c>
      <c r="W358" s="81" t="s">
        <v>32</v>
      </c>
      <c r="X358" s="75" t="s">
        <v>171</v>
      </c>
      <c r="Y358" s="75" t="s">
        <v>572</v>
      </c>
      <c r="Z358" s="76" t="s">
        <v>33</v>
      </c>
      <c r="AA358" s="77">
        <v>2776.6062499999998</v>
      </c>
      <c r="AB358" s="77">
        <v>2776.6062499999998</v>
      </c>
      <c r="AC358" s="77">
        <v>2776.6062499999998</v>
      </c>
      <c r="AD358" s="16" t="b">
        <f t="shared" ref="AD358:AG388" si="241">W358=A358</f>
        <v>1</v>
      </c>
      <c r="AE358" s="16" t="b">
        <f t="shared" si="241"/>
        <v>1</v>
      </c>
      <c r="AF358" s="16" t="b">
        <f t="shared" si="241"/>
        <v>1</v>
      </c>
      <c r="AG358" s="16" t="b">
        <f t="shared" si="241"/>
        <v>1</v>
      </c>
    </row>
    <row r="359" spans="1:33" s="16" customFormat="1" ht="47.25" customHeight="1">
      <c r="A359" s="31" t="s">
        <v>123</v>
      </c>
      <c r="B359" s="23" t="s">
        <v>171</v>
      </c>
      <c r="C359" s="23" t="s">
        <v>388</v>
      </c>
      <c r="D359" s="24" t="s">
        <v>9</v>
      </c>
      <c r="E359" s="49">
        <f>E360+E361</f>
        <v>10977.1</v>
      </c>
      <c r="F359" s="49">
        <f t="shared" ref="F359:J359" si="242">F360+F361</f>
        <v>13977</v>
      </c>
      <c r="G359" s="49">
        <f t="shared" si="242"/>
        <v>11977</v>
      </c>
      <c r="H359" s="25">
        <f t="shared" si="242"/>
        <v>11041.6</v>
      </c>
      <c r="I359" s="25">
        <f t="shared" si="242"/>
        <v>13977</v>
      </c>
      <c r="J359" s="25">
        <f t="shared" si="242"/>
        <v>11977</v>
      </c>
      <c r="K359" s="49">
        <f t="shared" si="194"/>
        <v>64.5</v>
      </c>
      <c r="L359" s="49">
        <f t="shared" si="194"/>
        <v>0</v>
      </c>
      <c r="M359" s="49">
        <f t="shared" si="194"/>
        <v>0</v>
      </c>
      <c r="O359" s="32">
        <v>11041.60209</v>
      </c>
      <c r="P359" s="32">
        <v>13977.042949999999</v>
      </c>
      <c r="Q359" s="32">
        <v>11977.042949999999</v>
      </c>
      <c r="R359" s="29">
        <f t="shared" si="222"/>
        <v>2.0899999999528518E-3</v>
      </c>
      <c r="S359" s="29">
        <f t="shared" si="222"/>
        <v>4.2949999999109423E-2</v>
      </c>
      <c r="T359" s="29">
        <f t="shared" si="222"/>
        <v>4.2949999999109423E-2</v>
      </c>
      <c r="W359" s="82" t="s">
        <v>123</v>
      </c>
      <c r="X359" s="78" t="s">
        <v>171</v>
      </c>
      <c r="Y359" s="78" t="s">
        <v>388</v>
      </c>
      <c r="Z359" s="72" t="s">
        <v>9</v>
      </c>
      <c r="AA359" s="79">
        <v>11041.60209</v>
      </c>
      <c r="AB359" s="79">
        <v>13977.042949999999</v>
      </c>
      <c r="AC359" s="79">
        <v>11977.042949999999</v>
      </c>
      <c r="AD359" s="16" t="b">
        <f t="shared" si="241"/>
        <v>1</v>
      </c>
      <c r="AE359" s="16" t="b">
        <f t="shared" si="241"/>
        <v>1</v>
      </c>
      <c r="AF359" s="16" t="b">
        <f t="shared" si="241"/>
        <v>1</v>
      </c>
      <c r="AG359" s="16" t="b">
        <f t="shared" si="241"/>
        <v>1</v>
      </c>
    </row>
    <row r="360" spans="1:33" s="16" customFormat="1" ht="31.5" customHeight="1">
      <c r="A360" s="31" t="s">
        <v>28</v>
      </c>
      <c r="B360" s="23" t="s">
        <v>171</v>
      </c>
      <c r="C360" s="23" t="s">
        <v>388</v>
      </c>
      <c r="D360" s="23" t="s">
        <v>29</v>
      </c>
      <c r="E360" s="49"/>
      <c r="F360" s="49"/>
      <c r="G360" s="49"/>
      <c r="H360" s="25">
        <v>64.5</v>
      </c>
      <c r="I360" s="25">
        <v>0</v>
      </c>
      <c r="J360" s="25">
        <v>0</v>
      </c>
      <c r="K360" s="49">
        <f t="shared" si="194"/>
        <v>64.5</v>
      </c>
      <c r="L360" s="49">
        <f t="shared" si="194"/>
        <v>0</v>
      </c>
      <c r="M360" s="49">
        <f t="shared" si="194"/>
        <v>0</v>
      </c>
      <c r="O360" s="32">
        <v>64.559139999999999</v>
      </c>
      <c r="P360" s="32">
        <v>0</v>
      </c>
      <c r="Q360" s="32">
        <v>0</v>
      </c>
      <c r="R360" s="29">
        <f t="shared" si="222"/>
        <v>5.9139999999999304E-2</v>
      </c>
      <c r="S360" s="29">
        <f t="shared" si="222"/>
        <v>0</v>
      </c>
      <c r="T360" s="29">
        <f t="shared" si="222"/>
        <v>0</v>
      </c>
      <c r="W360" s="82" t="s">
        <v>28</v>
      </c>
      <c r="X360" s="78" t="s">
        <v>171</v>
      </c>
      <c r="Y360" s="78" t="s">
        <v>388</v>
      </c>
      <c r="Z360" s="78" t="s">
        <v>29</v>
      </c>
      <c r="AA360" s="79">
        <v>64.559139999999999</v>
      </c>
      <c r="AB360" s="79" t="s">
        <v>9</v>
      </c>
      <c r="AC360" s="79" t="s">
        <v>9</v>
      </c>
      <c r="AD360" s="16" t="b">
        <f t="shared" si="241"/>
        <v>1</v>
      </c>
      <c r="AE360" s="16" t="b">
        <f t="shared" si="241"/>
        <v>1</v>
      </c>
      <c r="AF360" s="16" t="b">
        <f t="shared" si="241"/>
        <v>1</v>
      </c>
      <c r="AG360" s="16" t="b">
        <f t="shared" si="241"/>
        <v>1</v>
      </c>
    </row>
    <row r="361" spans="1:33" s="16" customFormat="1" ht="15.75" customHeight="1">
      <c r="A361" s="31" t="s">
        <v>32</v>
      </c>
      <c r="B361" s="23" t="s">
        <v>171</v>
      </c>
      <c r="C361" s="23" t="s">
        <v>388</v>
      </c>
      <c r="D361" s="23" t="s">
        <v>33</v>
      </c>
      <c r="E361" s="49">
        <v>10977.1</v>
      </c>
      <c r="F361" s="49">
        <v>13977</v>
      </c>
      <c r="G361" s="49">
        <v>11977</v>
      </c>
      <c r="H361" s="25">
        <v>10977.1</v>
      </c>
      <c r="I361" s="25">
        <v>13977</v>
      </c>
      <c r="J361" s="25">
        <v>11977</v>
      </c>
      <c r="K361" s="49">
        <f t="shared" si="194"/>
        <v>0</v>
      </c>
      <c r="L361" s="49">
        <f t="shared" si="194"/>
        <v>0</v>
      </c>
      <c r="M361" s="49">
        <f t="shared" si="194"/>
        <v>0</v>
      </c>
      <c r="O361" s="32">
        <v>10977.042949999999</v>
      </c>
      <c r="P361" s="32">
        <v>13977.042949999999</v>
      </c>
      <c r="Q361" s="32">
        <v>11977.042949999999</v>
      </c>
      <c r="R361" s="29">
        <f t="shared" si="222"/>
        <v>-5.7050000001254375E-2</v>
      </c>
      <c r="S361" s="29">
        <f t="shared" si="222"/>
        <v>4.2949999999109423E-2</v>
      </c>
      <c r="T361" s="29">
        <f t="shared" si="222"/>
        <v>4.2949999999109423E-2</v>
      </c>
      <c r="W361" s="82" t="s">
        <v>32</v>
      </c>
      <c r="X361" s="78" t="s">
        <v>171</v>
      </c>
      <c r="Y361" s="78" t="s">
        <v>388</v>
      </c>
      <c r="Z361" s="78" t="s">
        <v>33</v>
      </c>
      <c r="AA361" s="79">
        <v>10977.042949999999</v>
      </c>
      <c r="AB361" s="79">
        <v>13977.042949999999</v>
      </c>
      <c r="AC361" s="79">
        <v>11977.042949999999</v>
      </c>
      <c r="AD361" s="16" t="b">
        <f t="shared" si="241"/>
        <v>1</v>
      </c>
      <c r="AE361" s="16" t="b">
        <f t="shared" si="241"/>
        <v>1</v>
      </c>
      <c r="AF361" s="16" t="b">
        <f t="shared" si="241"/>
        <v>1</v>
      </c>
      <c r="AG361" s="16" t="b">
        <f t="shared" si="241"/>
        <v>1</v>
      </c>
    </row>
    <row r="362" spans="1:33" s="16" customFormat="1" ht="63" customHeight="1">
      <c r="A362" s="22" t="s">
        <v>124</v>
      </c>
      <c r="B362" s="23" t="s">
        <v>171</v>
      </c>
      <c r="C362" s="23" t="s">
        <v>482</v>
      </c>
      <c r="D362" s="24" t="s">
        <v>9</v>
      </c>
      <c r="E362" s="49">
        <f>E363+E365</f>
        <v>15400</v>
      </c>
      <c r="F362" s="49">
        <f t="shared" ref="F362:G362" si="243">F363+F365</f>
        <v>6500</v>
      </c>
      <c r="G362" s="49">
        <f t="shared" si="243"/>
        <v>7117.7</v>
      </c>
      <c r="H362" s="25">
        <f>H363+H365</f>
        <v>35927.699999999997</v>
      </c>
      <c r="I362" s="25">
        <f t="shared" ref="I362:J362" si="244">I363+I365</f>
        <v>6500</v>
      </c>
      <c r="J362" s="25">
        <f t="shared" si="244"/>
        <v>7117.7</v>
      </c>
      <c r="K362" s="49">
        <f t="shared" si="194"/>
        <v>20527.699999999997</v>
      </c>
      <c r="L362" s="49">
        <f t="shared" si="194"/>
        <v>0</v>
      </c>
      <c r="M362" s="49">
        <f t="shared" si="194"/>
        <v>0</v>
      </c>
      <c r="O362" s="32">
        <v>35927.658170000002</v>
      </c>
      <c r="P362" s="32">
        <v>6500</v>
      </c>
      <c r="Q362" s="32">
        <v>7117.6691099999998</v>
      </c>
      <c r="R362" s="29">
        <f t="shared" si="222"/>
        <v>-4.1829999994661193E-2</v>
      </c>
      <c r="S362" s="29">
        <f t="shared" si="222"/>
        <v>0</v>
      </c>
      <c r="T362" s="29">
        <f t="shared" si="222"/>
        <v>-3.0889999999999418E-2</v>
      </c>
      <c r="W362" s="81" t="s">
        <v>124</v>
      </c>
      <c r="X362" s="75" t="s">
        <v>171</v>
      </c>
      <c r="Y362" s="75" t="s">
        <v>482</v>
      </c>
      <c r="Z362" s="76" t="s">
        <v>9</v>
      </c>
      <c r="AA362" s="77">
        <v>35927.658170000002</v>
      </c>
      <c r="AB362" s="77">
        <v>6500</v>
      </c>
      <c r="AC362" s="77">
        <v>7117.6691099999998</v>
      </c>
      <c r="AD362" s="16" t="b">
        <f t="shared" si="241"/>
        <v>1</v>
      </c>
      <c r="AE362" s="16" t="b">
        <f t="shared" si="241"/>
        <v>1</v>
      </c>
      <c r="AF362" s="16" t="b">
        <f t="shared" si="241"/>
        <v>1</v>
      </c>
      <c r="AG362" s="16" t="b">
        <f t="shared" si="241"/>
        <v>1</v>
      </c>
    </row>
    <row r="363" spans="1:33" s="16" customFormat="1" ht="78.75" customHeight="1">
      <c r="A363" s="31" t="s">
        <v>607</v>
      </c>
      <c r="B363" s="23" t="s">
        <v>171</v>
      </c>
      <c r="C363" s="23" t="s">
        <v>608</v>
      </c>
      <c r="D363" s="24" t="s">
        <v>9</v>
      </c>
      <c r="E363" s="49">
        <f>E364</f>
        <v>6900</v>
      </c>
      <c r="F363" s="49">
        <f t="shared" ref="F363:J363" si="245">F364</f>
        <v>3500</v>
      </c>
      <c r="G363" s="49">
        <f t="shared" si="245"/>
        <v>3717.7</v>
      </c>
      <c r="H363" s="25">
        <f>H364</f>
        <v>23056.7</v>
      </c>
      <c r="I363" s="25">
        <f t="shared" si="245"/>
        <v>3500</v>
      </c>
      <c r="J363" s="25">
        <f t="shared" si="245"/>
        <v>3717.7</v>
      </c>
      <c r="K363" s="49">
        <f t="shared" si="194"/>
        <v>16156.7</v>
      </c>
      <c r="L363" s="49">
        <f t="shared" si="194"/>
        <v>0</v>
      </c>
      <c r="M363" s="49">
        <f t="shared" si="194"/>
        <v>0</v>
      </c>
      <c r="O363" s="32">
        <v>23056.674999999999</v>
      </c>
      <c r="P363" s="32">
        <v>3500</v>
      </c>
      <c r="Q363" s="32">
        <v>3717.6691099999998</v>
      </c>
      <c r="R363" s="29">
        <f t="shared" si="222"/>
        <v>-2.5000000001455192E-2</v>
      </c>
      <c r="S363" s="29">
        <f t="shared" si="222"/>
        <v>0</v>
      </c>
      <c r="T363" s="29">
        <f t="shared" si="222"/>
        <v>-3.0889999999999418E-2</v>
      </c>
      <c r="W363" s="81" t="s">
        <v>607</v>
      </c>
      <c r="X363" s="75" t="s">
        <v>171</v>
      </c>
      <c r="Y363" s="75" t="s">
        <v>608</v>
      </c>
      <c r="Z363" s="76" t="s">
        <v>9</v>
      </c>
      <c r="AA363" s="77">
        <v>23056.674999999999</v>
      </c>
      <c r="AB363" s="77">
        <v>3500</v>
      </c>
      <c r="AC363" s="77">
        <v>3717.6691099999998</v>
      </c>
      <c r="AD363" s="16" t="b">
        <f t="shared" si="241"/>
        <v>1</v>
      </c>
      <c r="AE363" s="16" t="b">
        <f t="shared" si="241"/>
        <v>1</v>
      </c>
      <c r="AF363" s="16" t="b">
        <f t="shared" si="241"/>
        <v>1</v>
      </c>
      <c r="AG363" s="16" t="b">
        <f t="shared" si="241"/>
        <v>1</v>
      </c>
    </row>
    <row r="364" spans="1:33" s="16" customFormat="1" ht="31.5" customHeight="1">
      <c r="A364" s="31" t="s">
        <v>28</v>
      </c>
      <c r="B364" s="23" t="s">
        <v>171</v>
      </c>
      <c r="C364" s="23" t="s">
        <v>608</v>
      </c>
      <c r="D364" s="23" t="s">
        <v>29</v>
      </c>
      <c r="E364" s="49">
        <v>6900</v>
      </c>
      <c r="F364" s="49">
        <v>3500</v>
      </c>
      <c r="G364" s="49">
        <v>3717.7</v>
      </c>
      <c r="H364" s="25">
        <f>6900+16156.7</f>
        <v>23056.7</v>
      </c>
      <c r="I364" s="25">
        <v>3500</v>
      </c>
      <c r="J364" s="25">
        <v>3717.7</v>
      </c>
      <c r="K364" s="49">
        <f t="shared" si="194"/>
        <v>16156.7</v>
      </c>
      <c r="L364" s="49">
        <f t="shared" si="194"/>
        <v>0</v>
      </c>
      <c r="M364" s="49">
        <f t="shared" si="194"/>
        <v>0</v>
      </c>
      <c r="O364" s="32">
        <v>23056.674999999999</v>
      </c>
      <c r="P364" s="32">
        <v>3500</v>
      </c>
      <c r="Q364" s="32">
        <v>3717.6691099999998</v>
      </c>
      <c r="R364" s="29">
        <f t="shared" si="222"/>
        <v>-2.5000000001455192E-2</v>
      </c>
      <c r="S364" s="29">
        <f t="shared" si="222"/>
        <v>0</v>
      </c>
      <c r="T364" s="29">
        <f t="shared" si="222"/>
        <v>-3.0889999999999418E-2</v>
      </c>
      <c r="W364" s="82" t="s">
        <v>28</v>
      </c>
      <c r="X364" s="78" t="s">
        <v>171</v>
      </c>
      <c r="Y364" s="78" t="s">
        <v>608</v>
      </c>
      <c r="Z364" s="72" t="s">
        <v>29</v>
      </c>
      <c r="AA364" s="79">
        <v>23056.674999999999</v>
      </c>
      <c r="AB364" s="79">
        <v>3500</v>
      </c>
      <c r="AC364" s="79">
        <v>3717.6691099999998</v>
      </c>
      <c r="AD364" s="16" t="b">
        <f t="shared" si="241"/>
        <v>1</v>
      </c>
      <c r="AE364" s="16" t="b">
        <f t="shared" si="241"/>
        <v>1</v>
      </c>
      <c r="AF364" s="16" t="b">
        <f t="shared" si="241"/>
        <v>1</v>
      </c>
      <c r="AG364" s="16" t="b">
        <f t="shared" si="241"/>
        <v>1</v>
      </c>
    </row>
    <row r="365" spans="1:33" s="16" customFormat="1" ht="47.25" customHeight="1">
      <c r="A365" s="31" t="s">
        <v>125</v>
      </c>
      <c r="B365" s="23" t="s">
        <v>171</v>
      </c>
      <c r="C365" s="23" t="s">
        <v>391</v>
      </c>
      <c r="D365" s="24" t="s">
        <v>9</v>
      </c>
      <c r="E365" s="49">
        <f>E366</f>
        <v>8500</v>
      </c>
      <c r="F365" s="49">
        <f t="shared" ref="F365:J365" si="246">F366</f>
        <v>3000</v>
      </c>
      <c r="G365" s="49">
        <f t="shared" si="246"/>
        <v>3400</v>
      </c>
      <c r="H365" s="25">
        <f>H366</f>
        <v>12871</v>
      </c>
      <c r="I365" s="25">
        <f t="shared" si="246"/>
        <v>3000</v>
      </c>
      <c r="J365" s="25">
        <f t="shared" si="246"/>
        <v>3400</v>
      </c>
      <c r="K365" s="49">
        <f t="shared" si="194"/>
        <v>4371</v>
      </c>
      <c r="L365" s="49">
        <f t="shared" si="194"/>
        <v>0</v>
      </c>
      <c r="M365" s="49">
        <f t="shared" si="194"/>
        <v>0</v>
      </c>
      <c r="O365" s="32">
        <v>12870.98317</v>
      </c>
      <c r="P365" s="32">
        <v>3000</v>
      </c>
      <c r="Q365" s="32">
        <v>3400</v>
      </c>
      <c r="R365" s="29">
        <f t="shared" si="222"/>
        <v>-1.6830000000481959E-2</v>
      </c>
      <c r="S365" s="29">
        <f t="shared" si="222"/>
        <v>0</v>
      </c>
      <c r="T365" s="29">
        <f t="shared" si="222"/>
        <v>0</v>
      </c>
      <c r="W365" s="82" t="s">
        <v>125</v>
      </c>
      <c r="X365" s="78" t="s">
        <v>171</v>
      </c>
      <c r="Y365" s="78" t="s">
        <v>391</v>
      </c>
      <c r="Z365" s="78" t="s">
        <v>9</v>
      </c>
      <c r="AA365" s="79">
        <v>12870.98317</v>
      </c>
      <c r="AB365" s="79">
        <v>3000</v>
      </c>
      <c r="AC365" s="79">
        <v>3400</v>
      </c>
      <c r="AD365" s="16" t="b">
        <f t="shared" si="241"/>
        <v>1</v>
      </c>
      <c r="AE365" s="16" t="b">
        <f t="shared" si="241"/>
        <v>1</v>
      </c>
      <c r="AF365" s="16" t="b">
        <f t="shared" si="241"/>
        <v>1</v>
      </c>
      <c r="AG365" s="16" t="b">
        <f t="shared" si="241"/>
        <v>1</v>
      </c>
    </row>
    <row r="366" spans="1:33" s="16" customFormat="1" ht="31.5" customHeight="1">
      <c r="A366" s="31" t="s">
        <v>28</v>
      </c>
      <c r="B366" s="23" t="s">
        <v>171</v>
      </c>
      <c r="C366" s="23" t="s">
        <v>391</v>
      </c>
      <c r="D366" s="23" t="s">
        <v>29</v>
      </c>
      <c r="E366" s="49">
        <v>8500</v>
      </c>
      <c r="F366" s="49">
        <v>3000</v>
      </c>
      <c r="G366" s="49">
        <v>3400</v>
      </c>
      <c r="H366" s="25">
        <f>8500+4371</f>
        <v>12871</v>
      </c>
      <c r="I366" s="25">
        <v>3000</v>
      </c>
      <c r="J366" s="25">
        <v>3400</v>
      </c>
      <c r="K366" s="49">
        <f t="shared" si="194"/>
        <v>4371</v>
      </c>
      <c r="L366" s="49">
        <f t="shared" si="194"/>
        <v>0</v>
      </c>
      <c r="M366" s="49">
        <f t="shared" si="194"/>
        <v>0</v>
      </c>
      <c r="O366" s="32">
        <v>12870.98317</v>
      </c>
      <c r="P366" s="32">
        <v>3000</v>
      </c>
      <c r="Q366" s="32">
        <v>3400</v>
      </c>
      <c r="R366" s="29">
        <f t="shared" si="222"/>
        <v>-1.6830000000481959E-2</v>
      </c>
      <c r="S366" s="29">
        <f t="shared" si="222"/>
        <v>0</v>
      </c>
      <c r="T366" s="29">
        <f t="shared" si="222"/>
        <v>0</v>
      </c>
      <c r="W366" s="82" t="s">
        <v>28</v>
      </c>
      <c r="X366" s="78" t="s">
        <v>171</v>
      </c>
      <c r="Y366" s="78" t="s">
        <v>391</v>
      </c>
      <c r="Z366" s="72" t="s">
        <v>29</v>
      </c>
      <c r="AA366" s="79">
        <v>12870.98317</v>
      </c>
      <c r="AB366" s="79">
        <v>3000</v>
      </c>
      <c r="AC366" s="79">
        <v>3400</v>
      </c>
      <c r="AD366" s="16" t="b">
        <f t="shared" si="241"/>
        <v>1</v>
      </c>
      <c r="AE366" s="16" t="b">
        <f t="shared" si="241"/>
        <v>1</v>
      </c>
      <c r="AF366" s="16" t="b">
        <f t="shared" si="241"/>
        <v>1</v>
      </c>
      <c r="AG366" s="16" t="b">
        <f t="shared" si="241"/>
        <v>1</v>
      </c>
    </row>
    <row r="367" spans="1:33" s="16" customFormat="1" ht="31.5" customHeight="1">
      <c r="A367" s="22" t="s">
        <v>126</v>
      </c>
      <c r="B367" s="23" t="s">
        <v>171</v>
      </c>
      <c r="C367" s="23" t="s">
        <v>476</v>
      </c>
      <c r="D367" s="24" t="s">
        <v>9</v>
      </c>
      <c r="E367" s="49">
        <f>E368+E370</f>
        <v>8638.2000000000007</v>
      </c>
      <c r="F367" s="49">
        <f t="shared" ref="F367:G367" si="247">F368+F370</f>
        <v>12638.2</v>
      </c>
      <c r="G367" s="49">
        <f t="shared" si="247"/>
        <v>12638.2</v>
      </c>
      <c r="H367" s="25">
        <f>H368+H370</f>
        <v>8638.2000000000007</v>
      </c>
      <c r="I367" s="25">
        <f t="shared" ref="I367:J367" si="248">I368+I370</f>
        <v>12638.2</v>
      </c>
      <c r="J367" s="25">
        <f t="shared" si="248"/>
        <v>12638.2</v>
      </c>
      <c r="K367" s="49">
        <f t="shared" si="194"/>
        <v>0</v>
      </c>
      <c r="L367" s="49">
        <f t="shared" si="194"/>
        <v>0</v>
      </c>
      <c r="M367" s="49">
        <f t="shared" si="194"/>
        <v>0</v>
      </c>
      <c r="O367" s="32">
        <v>8638.1443999999992</v>
      </c>
      <c r="P367" s="32">
        <v>12638.144399999999</v>
      </c>
      <c r="Q367" s="32">
        <v>12638.144399999999</v>
      </c>
      <c r="R367" s="29">
        <f t="shared" si="222"/>
        <v>-5.5600000001504668E-2</v>
      </c>
      <c r="S367" s="29">
        <f t="shared" si="222"/>
        <v>-5.5600000001504668E-2</v>
      </c>
      <c r="T367" s="29">
        <f t="shared" si="222"/>
        <v>-5.5600000001504668E-2</v>
      </c>
      <c r="W367" s="82" t="s">
        <v>126</v>
      </c>
      <c r="X367" s="78" t="s">
        <v>171</v>
      </c>
      <c r="Y367" s="78" t="s">
        <v>476</v>
      </c>
      <c r="Z367" s="78" t="s">
        <v>9</v>
      </c>
      <c r="AA367" s="79">
        <v>8638.1443999999992</v>
      </c>
      <c r="AB367" s="79">
        <v>12638.144399999999</v>
      </c>
      <c r="AC367" s="79">
        <v>12638.144399999999</v>
      </c>
      <c r="AD367" s="16" t="b">
        <f t="shared" si="241"/>
        <v>1</v>
      </c>
      <c r="AE367" s="16" t="b">
        <f t="shared" si="241"/>
        <v>1</v>
      </c>
      <c r="AF367" s="16" t="b">
        <f t="shared" si="241"/>
        <v>1</v>
      </c>
      <c r="AG367" s="16" t="b">
        <f t="shared" si="241"/>
        <v>1</v>
      </c>
    </row>
    <row r="368" spans="1:33" s="16" customFormat="1" ht="47.25" customHeight="1">
      <c r="A368" s="31" t="s">
        <v>573</v>
      </c>
      <c r="B368" s="23" t="s">
        <v>171</v>
      </c>
      <c r="C368" s="23" t="s">
        <v>574</v>
      </c>
      <c r="D368" s="24" t="s">
        <v>9</v>
      </c>
      <c r="E368" s="49">
        <f>E369</f>
        <v>850</v>
      </c>
      <c r="F368" s="49">
        <f t="shared" ref="F368:J368" si="249">F369</f>
        <v>850</v>
      </c>
      <c r="G368" s="49">
        <f t="shared" si="249"/>
        <v>850</v>
      </c>
      <c r="H368" s="25">
        <f>H369</f>
        <v>850</v>
      </c>
      <c r="I368" s="25">
        <f t="shared" si="249"/>
        <v>850</v>
      </c>
      <c r="J368" s="25">
        <f t="shared" si="249"/>
        <v>850</v>
      </c>
      <c r="K368" s="49">
        <f t="shared" si="194"/>
        <v>0</v>
      </c>
      <c r="L368" s="49">
        <f t="shared" si="194"/>
        <v>0</v>
      </c>
      <c r="M368" s="49">
        <f t="shared" si="194"/>
        <v>0</v>
      </c>
      <c r="O368" s="32">
        <v>849.99342000000001</v>
      </c>
      <c r="P368" s="32">
        <v>849.99342000000001</v>
      </c>
      <c r="Q368" s="32">
        <v>849.99342000000001</v>
      </c>
      <c r="R368" s="29">
        <f t="shared" si="222"/>
        <v>-6.5799999999853753E-3</v>
      </c>
      <c r="S368" s="29">
        <f t="shared" si="222"/>
        <v>-6.5799999999853753E-3</v>
      </c>
      <c r="T368" s="29">
        <f t="shared" si="222"/>
        <v>-6.5799999999853753E-3</v>
      </c>
      <c r="W368" s="82" t="s">
        <v>573</v>
      </c>
      <c r="X368" s="78" t="s">
        <v>171</v>
      </c>
      <c r="Y368" s="78" t="s">
        <v>574</v>
      </c>
      <c r="Z368" s="78" t="s">
        <v>9</v>
      </c>
      <c r="AA368" s="79">
        <v>849.99342000000001</v>
      </c>
      <c r="AB368" s="79">
        <v>849.99342000000001</v>
      </c>
      <c r="AC368" s="79">
        <v>849.99342000000001</v>
      </c>
      <c r="AD368" s="16" t="b">
        <f t="shared" si="241"/>
        <v>1</v>
      </c>
      <c r="AE368" s="16" t="b">
        <f t="shared" si="241"/>
        <v>1</v>
      </c>
      <c r="AF368" s="16" t="b">
        <f t="shared" si="241"/>
        <v>1</v>
      </c>
      <c r="AG368" s="16" t="b">
        <f t="shared" si="241"/>
        <v>1</v>
      </c>
    </row>
    <row r="369" spans="1:33" s="16" customFormat="1" ht="15.75" customHeight="1">
      <c r="A369" s="31" t="s">
        <v>32</v>
      </c>
      <c r="B369" s="23" t="s">
        <v>171</v>
      </c>
      <c r="C369" s="23" t="s">
        <v>574</v>
      </c>
      <c r="D369" s="23" t="s">
        <v>33</v>
      </c>
      <c r="E369" s="49">
        <v>850</v>
      </c>
      <c r="F369" s="49">
        <v>850</v>
      </c>
      <c r="G369" s="49">
        <v>850</v>
      </c>
      <c r="H369" s="25">
        <v>850</v>
      </c>
      <c r="I369" s="25">
        <v>850</v>
      </c>
      <c r="J369" s="25">
        <v>850</v>
      </c>
      <c r="K369" s="49">
        <f t="shared" si="194"/>
        <v>0</v>
      </c>
      <c r="L369" s="49">
        <f t="shared" si="194"/>
        <v>0</v>
      </c>
      <c r="M369" s="49">
        <f t="shared" si="194"/>
        <v>0</v>
      </c>
      <c r="O369" s="32">
        <v>849.99342000000001</v>
      </c>
      <c r="P369" s="32">
        <v>849.99342000000001</v>
      </c>
      <c r="Q369" s="32">
        <v>849.99342000000001</v>
      </c>
      <c r="R369" s="29">
        <f t="shared" si="222"/>
        <v>-6.5799999999853753E-3</v>
      </c>
      <c r="S369" s="29">
        <f t="shared" si="222"/>
        <v>-6.5799999999853753E-3</v>
      </c>
      <c r="T369" s="29">
        <f t="shared" si="222"/>
        <v>-6.5799999999853753E-3</v>
      </c>
      <c r="W369" s="81" t="s">
        <v>32</v>
      </c>
      <c r="X369" s="75" t="s">
        <v>171</v>
      </c>
      <c r="Y369" s="75" t="s">
        <v>574</v>
      </c>
      <c r="Z369" s="76" t="s">
        <v>33</v>
      </c>
      <c r="AA369" s="77">
        <v>849.99342000000001</v>
      </c>
      <c r="AB369" s="77">
        <v>849.99342000000001</v>
      </c>
      <c r="AC369" s="77">
        <v>849.99342000000001</v>
      </c>
      <c r="AD369" s="16" t="b">
        <f t="shared" si="241"/>
        <v>1</v>
      </c>
      <c r="AE369" s="16" t="b">
        <f t="shared" si="241"/>
        <v>1</v>
      </c>
      <c r="AF369" s="16" t="b">
        <f t="shared" si="241"/>
        <v>1</v>
      </c>
      <c r="AG369" s="16" t="b">
        <f t="shared" si="241"/>
        <v>1</v>
      </c>
    </row>
    <row r="370" spans="1:33" s="16" customFormat="1" ht="31.5" customHeight="1">
      <c r="A370" s="31" t="s">
        <v>127</v>
      </c>
      <c r="B370" s="23" t="s">
        <v>171</v>
      </c>
      <c r="C370" s="23" t="s">
        <v>389</v>
      </c>
      <c r="D370" s="24" t="s">
        <v>9</v>
      </c>
      <c r="E370" s="49">
        <f>E371</f>
        <v>7788.2</v>
      </c>
      <c r="F370" s="49">
        <f t="shared" ref="F370:J370" si="250">F371</f>
        <v>11788.2</v>
      </c>
      <c r="G370" s="49">
        <f t="shared" si="250"/>
        <v>11788.2</v>
      </c>
      <c r="H370" s="25">
        <f>H371</f>
        <v>7788.2</v>
      </c>
      <c r="I370" s="25">
        <f t="shared" si="250"/>
        <v>11788.2</v>
      </c>
      <c r="J370" s="25">
        <f t="shared" si="250"/>
        <v>11788.2</v>
      </c>
      <c r="K370" s="49">
        <f t="shared" si="194"/>
        <v>0</v>
      </c>
      <c r="L370" s="49">
        <f t="shared" si="194"/>
        <v>0</v>
      </c>
      <c r="M370" s="49">
        <f t="shared" si="194"/>
        <v>0</v>
      </c>
      <c r="O370" s="32">
        <v>7788.1509800000003</v>
      </c>
      <c r="P370" s="32">
        <v>11788.15098</v>
      </c>
      <c r="Q370" s="32">
        <v>11788.15098</v>
      </c>
      <c r="R370" s="29">
        <f t="shared" si="222"/>
        <v>-4.901999999947293E-2</v>
      </c>
      <c r="S370" s="29">
        <f t="shared" si="222"/>
        <v>-4.9020000000382424E-2</v>
      </c>
      <c r="T370" s="29">
        <f t="shared" si="222"/>
        <v>-4.9020000000382424E-2</v>
      </c>
      <c r="W370" s="82" t="s">
        <v>127</v>
      </c>
      <c r="X370" s="78" t="s">
        <v>171</v>
      </c>
      <c r="Y370" s="78" t="s">
        <v>389</v>
      </c>
      <c r="Z370" s="72" t="s">
        <v>9</v>
      </c>
      <c r="AA370" s="79">
        <v>7788.1509800000003</v>
      </c>
      <c r="AB370" s="79">
        <v>11788.15098</v>
      </c>
      <c r="AC370" s="79">
        <v>11788.15098</v>
      </c>
      <c r="AD370" s="16" t="b">
        <f t="shared" si="241"/>
        <v>1</v>
      </c>
      <c r="AE370" s="16" t="b">
        <f t="shared" si="241"/>
        <v>1</v>
      </c>
      <c r="AF370" s="16" t="b">
        <f t="shared" si="241"/>
        <v>1</v>
      </c>
      <c r="AG370" s="16" t="b">
        <f t="shared" si="241"/>
        <v>1</v>
      </c>
    </row>
    <row r="371" spans="1:33" s="16" customFormat="1" ht="15.75" customHeight="1">
      <c r="A371" s="31" t="s">
        <v>32</v>
      </c>
      <c r="B371" s="23" t="s">
        <v>171</v>
      </c>
      <c r="C371" s="23" t="s">
        <v>389</v>
      </c>
      <c r="D371" s="23" t="s">
        <v>33</v>
      </c>
      <c r="E371" s="49">
        <v>7788.2</v>
      </c>
      <c r="F371" s="49">
        <f>11788.2</f>
        <v>11788.2</v>
      </c>
      <c r="G371" s="49">
        <f>11788.2</f>
        <v>11788.2</v>
      </c>
      <c r="H371" s="25">
        <v>7788.2</v>
      </c>
      <c r="I371" s="25">
        <f>11788.2</f>
        <v>11788.2</v>
      </c>
      <c r="J371" s="25">
        <f>11788.2</f>
        <v>11788.2</v>
      </c>
      <c r="K371" s="49">
        <f t="shared" si="194"/>
        <v>0</v>
      </c>
      <c r="L371" s="49">
        <f t="shared" si="194"/>
        <v>0</v>
      </c>
      <c r="M371" s="49">
        <f t="shared" si="194"/>
        <v>0</v>
      </c>
      <c r="O371" s="32">
        <v>7788.1509800000003</v>
      </c>
      <c r="P371" s="32">
        <v>11788.15098</v>
      </c>
      <c r="Q371" s="32">
        <v>11788.15098</v>
      </c>
      <c r="R371" s="29">
        <f t="shared" si="222"/>
        <v>-4.901999999947293E-2</v>
      </c>
      <c r="S371" s="29">
        <f t="shared" si="222"/>
        <v>-4.9020000000382424E-2</v>
      </c>
      <c r="T371" s="29">
        <f t="shared" si="222"/>
        <v>-4.9020000000382424E-2</v>
      </c>
      <c r="W371" s="82" t="s">
        <v>32</v>
      </c>
      <c r="X371" s="78" t="s">
        <v>171</v>
      </c>
      <c r="Y371" s="78" t="s">
        <v>389</v>
      </c>
      <c r="Z371" s="78" t="s">
        <v>33</v>
      </c>
      <c r="AA371" s="79">
        <v>7788.1509800000003</v>
      </c>
      <c r="AB371" s="79">
        <v>11788.15098</v>
      </c>
      <c r="AC371" s="79">
        <v>11788.15098</v>
      </c>
      <c r="AD371" s="16" t="b">
        <f t="shared" si="241"/>
        <v>1</v>
      </c>
      <c r="AE371" s="16" t="b">
        <f t="shared" si="241"/>
        <v>1</v>
      </c>
      <c r="AF371" s="16" t="b">
        <f t="shared" si="241"/>
        <v>1</v>
      </c>
      <c r="AG371" s="16" t="b">
        <f t="shared" si="241"/>
        <v>1</v>
      </c>
    </row>
    <row r="372" spans="1:33" s="16" customFormat="1" ht="31.5" customHeight="1">
      <c r="A372" s="22" t="s">
        <v>477</v>
      </c>
      <c r="B372" s="23" t="s">
        <v>171</v>
      </c>
      <c r="C372" s="23" t="s">
        <v>478</v>
      </c>
      <c r="D372" s="24" t="s">
        <v>9</v>
      </c>
      <c r="E372" s="49">
        <f t="shared" ref="E372:J372" si="251">E373+E378</f>
        <v>383444.80000000005</v>
      </c>
      <c r="F372" s="49">
        <f t="shared" si="251"/>
        <v>383665.4</v>
      </c>
      <c r="G372" s="49">
        <f t="shared" si="251"/>
        <v>373658.1</v>
      </c>
      <c r="H372" s="25">
        <f t="shared" si="251"/>
        <v>521446.20000000007</v>
      </c>
      <c r="I372" s="25">
        <f t="shared" si="251"/>
        <v>383665.4</v>
      </c>
      <c r="J372" s="25">
        <f t="shared" si="251"/>
        <v>373658.1</v>
      </c>
      <c r="K372" s="49">
        <f t="shared" si="194"/>
        <v>138001.40000000002</v>
      </c>
      <c r="L372" s="49">
        <f t="shared" si="194"/>
        <v>0</v>
      </c>
      <c r="M372" s="49">
        <f t="shared" si="194"/>
        <v>0</v>
      </c>
      <c r="O372" s="32">
        <v>521446.19056999998</v>
      </c>
      <c r="P372" s="32">
        <v>383665.36047999997</v>
      </c>
      <c r="Q372" s="32">
        <v>373658.14476</v>
      </c>
      <c r="R372" s="29">
        <f t="shared" si="222"/>
        <v>-9.4300000928342342E-3</v>
      </c>
      <c r="S372" s="29">
        <f t="shared" si="222"/>
        <v>-3.9520000049378723E-2</v>
      </c>
      <c r="T372" s="29">
        <f t="shared" si="222"/>
        <v>4.4760000018868595E-2</v>
      </c>
      <c r="W372" s="82" t="s">
        <v>477</v>
      </c>
      <c r="X372" s="78" t="s">
        <v>171</v>
      </c>
      <c r="Y372" s="78" t="s">
        <v>478</v>
      </c>
      <c r="Z372" s="72" t="s">
        <v>9</v>
      </c>
      <c r="AA372" s="79">
        <v>521446.19056999998</v>
      </c>
      <c r="AB372" s="79">
        <v>383665.36047999997</v>
      </c>
      <c r="AC372" s="79">
        <v>373658.14476</v>
      </c>
      <c r="AD372" s="16" t="b">
        <f t="shared" si="241"/>
        <v>1</v>
      </c>
      <c r="AE372" s="16" t="b">
        <f t="shared" si="241"/>
        <v>1</v>
      </c>
      <c r="AF372" s="16" t="b">
        <f t="shared" si="241"/>
        <v>1</v>
      </c>
      <c r="AG372" s="16" t="b">
        <f t="shared" si="241"/>
        <v>1</v>
      </c>
    </row>
    <row r="373" spans="1:33" s="16" customFormat="1" ht="31.5" customHeight="1">
      <c r="A373" s="22" t="s">
        <v>483</v>
      </c>
      <c r="B373" s="23" t="s">
        <v>171</v>
      </c>
      <c r="C373" s="23" t="s">
        <v>484</v>
      </c>
      <c r="D373" s="24" t="s">
        <v>9</v>
      </c>
      <c r="E373" s="49">
        <f>E374+E376</f>
        <v>87727.4</v>
      </c>
      <c r="F373" s="49">
        <f t="shared" ref="F373:J373" si="252">F374+F376</f>
        <v>93727.4</v>
      </c>
      <c r="G373" s="49">
        <f t="shared" si="252"/>
        <v>89727.4</v>
      </c>
      <c r="H373" s="25">
        <f t="shared" si="252"/>
        <v>87827.4</v>
      </c>
      <c r="I373" s="25">
        <f t="shared" si="252"/>
        <v>93727.4</v>
      </c>
      <c r="J373" s="25">
        <f t="shared" si="252"/>
        <v>89727.4</v>
      </c>
      <c r="K373" s="49">
        <f t="shared" si="194"/>
        <v>100</v>
      </c>
      <c r="L373" s="49">
        <f t="shared" si="194"/>
        <v>0</v>
      </c>
      <c r="M373" s="49">
        <f t="shared" si="194"/>
        <v>0</v>
      </c>
      <c r="O373" s="32">
        <v>87827.380560000005</v>
      </c>
      <c r="P373" s="32">
        <v>93727.380560000005</v>
      </c>
      <c r="Q373" s="32">
        <v>89727.380560000005</v>
      </c>
      <c r="R373" s="29">
        <f t="shared" si="222"/>
        <v>-1.9439999989117496E-2</v>
      </c>
      <c r="S373" s="29">
        <f t="shared" si="222"/>
        <v>-1.9439999989117496E-2</v>
      </c>
      <c r="T373" s="29">
        <f t="shared" si="222"/>
        <v>-1.9439999989117496E-2</v>
      </c>
      <c r="W373" s="82" t="s">
        <v>483</v>
      </c>
      <c r="X373" s="78" t="s">
        <v>171</v>
      </c>
      <c r="Y373" s="78" t="s">
        <v>484</v>
      </c>
      <c r="Z373" s="78" t="s">
        <v>9</v>
      </c>
      <c r="AA373" s="79">
        <v>87827.380560000005</v>
      </c>
      <c r="AB373" s="79">
        <v>93727.380560000005</v>
      </c>
      <c r="AC373" s="79">
        <v>89727.380560000005</v>
      </c>
      <c r="AD373" s="16" t="b">
        <f t="shared" si="241"/>
        <v>1</v>
      </c>
      <c r="AE373" s="16" t="b">
        <f t="shared" si="241"/>
        <v>1</v>
      </c>
      <c r="AF373" s="16" t="b">
        <f t="shared" si="241"/>
        <v>1</v>
      </c>
      <c r="AG373" s="16" t="b">
        <f t="shared" si="241"/>
        <v>1</v>
      </c>
    </row>
    <row r="374" spans="1:33" s="16" customFormat="1" ht="31.5" customHeight="1">
      <c r="A374" s="22" t="s">
        <v>485</v>
      </c>
      <c r="B374" s="23" t="s">
        <v>171</v>
      </c>
      <c r="C374" s="23" t="s">
        <v>651</v>
      </c>
      <c r="D374" s="23" t="s">
        <v>9</v>
      </c>
      <c r="E374" s="49">
        <f>E375</f>
        <v>0</v>
      </c>
      <c r="F374" s="49">
        <f t="shared" ref="F374:J374" si="253">F375</f>
        <v>0</v>
      </c>
      <c r="G374" s="49">
        <f t="shared" si="253"/>
        <v>0</v>
      </c>
      <c r="H374" s="25">
        <f t="shared" si="253"/>
        <v>100</v>
      </c>
      <c r="I374" s="25">
        <f t="shared" si="253"/>
        <v>0</v>
      </c>
      <c r="J374" s="25">
        <f t="shared" si="253"/>
        <v>0</v>
      </c>
      <c r="K374" s="49">
        <f t="shared" ref="K374:M389" si="254">H374-E374</f>
        <v>100</v>
      </c>
      <c r="L374" s="49">
        <f t="shared" si="254"/>
        <v>0</v>
      </c>
      <c r="M374" s="49">
        <f t="shared" si="254"/>
        <v>0</v>
      </c>
      <c r="O374" s="32">
        <v>100</v>
      </c>
      <c r="P374" s="32">
        <v>0</v>
      </c>
      <c r="Q374" s="32">
        <v>0</v>
      </c>
      <c r="R374" s="29">
        <f t="shared" si="222"/>
        <v>0</v>
      </c>
      <c r="S374" s="29">
        <f t="shared" si="222"/>
        <v>0</v>
      </c>
      <c r="T374" s="29">
        <f t="shared" si="222"/>
        <v>0</v>
      </c>
      <c r="W374" s="81" t="s">
        <v>485</v>
      </c>
      <c r="X374" s="75" t="s">
        <v>171</v>
      </c>
      <c r="Y374" s="75" t="s">
        <v>651</v>
      </c>
      <c r="Z374" s="76" t="s">
        <v>9</v>
      </c>
      <c r="AA374" s="77">
        <v>100</v>
      </c>
      <c r="AB374" s="77" t="s">
        <v>9</v>
      </c>
      <c r="AC374" s="77" t="s">
        <v>9</v>
      </c>
      <c r="AD374" s="16" t="b">
        <f t="shared" si="241"/>
        <v>1</v>
      </c>
      <c r="AE374" s="16" t="b">
        <f t="shared" si="241"/>
        <v>1</v>
      </c>
      <c r="AF374" s="16" t="b">
        <f t="shared" si="241"/>
        <v>1</v>
      </c>
      <c r="AG374" s="16" t="b">
        <f t="shared" si="241"/>
        <v>1</v>
      </c>
    </row>
    <row r="375" spans="1:33" s="16" customFormat="1" ht="15.75" customHeight="1">
      <c r="A375" s="22" t="s">
        <v>32</v>
      </c>
      <c r="B375" s="23" t="s">
        <v>171</v>
      </c>
      <c r="C375" s="23" t="s">
        <v>651</v>
      </c>
      <c r="D375" s="23" t="s">
        <v>33</v>
      </c>
      <c r="E375" s="49"/>
      <c r="F375" s="49"/>
      <c r="G375" s="49"/>
      <c r="H375" s="25">
        <v>100</v>
      </c>
      <c r="I375" s="25">
        <v>0</v>
      </c>
      <c r="J375" s="25">
        <v>0</v>
      </c>
      <c r="K375" s="49">
        <f t="shared" si="254"/>
        <v>100</v>
      </c>
      <c r="L375" s="49">
        <f t="shared" si="254"/>
        <v>0</v>
      </c>
      <c r="M375" s="49">
        <f t="shared" si="254"/>
        <v>0</v>
      </c>
      <c r="O375" s="32">
        <v>100</v>
      </c>
      <c r="P375" s="32">
        <v>0</v>
      </c>
      <c r="Q375" s="32">
        <v>0</v>
      </c>
      <c r="R375" s="29">
        <f t="shared" si="222"/>
        <v>0</v>
      </c>
      <c r="S375" s="29">
        <f t="shared" si="222"/>
        <v>0</v>
      </c>
      <c r="T375" s="29">
        <f t="shared" si="222"/>
        <v>0</v>
      </c>
      <c r="W375" s="82" t="s">
        <v>32</v>
      </c>
      <c r="X375" s="78" t="s">
        <v>171</v>
      </c>
      <c r="Y375" s="78" t="s">
        <v>651</v>
      </c>
      <c r="Z375" s="72" t="s">
        <v>33</v>
      </c>
      <c r="AA375" s="79">
        <v>100</v>
      </c>
      <c r="AB375" s="79" t="s">
        <v>9</v>
      </c>
      <c r="AC375" s="79" t="s">
        <v>9</v>
      </c>
      <c r="AD375" s="16" t="b">
        <f t="shared" si="241"/>
        <v>1</v>
      </c>
      <c r="AE375" s="16" t="b">
        <f t="shared" si="241"/>
        <v>1</v>
      </c>
      <c r="AF375" s="16" t="b">
        <f t="shared" si="241"/>
        <v>1</v>
      </c>
      <c r="AG375" s="16" t="b">
        <f t="shared" si="241"/>
        <v>1</v>
      </c>
    </row>
    <row r="376" spans="1:33" s="16" customFormat="1" ht="31.5" customHeight="1">
      <c r="A376" s="31" t="s">
        <v>485</v>
      </c>
      <c r="B376" s="23" t="s">
        <v>171</v>
      </c>
      <c r="C376" s="23" t="s">
        <v>392</v>
      </c>
      <c r="D376" s="24" t="s">
        <v>9</v>
      </c>
      <c r="E376" s="49">
        <f>E377</f>
        <v>87727.4</v>
      </c>
      <c r="F376" s="49">
        <f t="shared" ref="F376:J376" si="255">F377</f>
        <v>93727.4</v>
      </c>
      <c r="G376" s="49">
        <f t="shared" si="255"/>
        <v>89727.4</v>
      </c>
      <c r="H376" s="25">
        <f>H377</f>
        <v>87727.4</v>
      </c>
      <c r="I376" s="25">
        <f t="shared" si="255"/>
        <v>93727.4</v>
      </c>
      <c r="J376" s="25">
        <f t="shared" si="255"/>
        <v>89727.4</v>
      </c>
      <c r="K376" s="49">
        <f t="shared" si="254"/>
        <v>0</v>
      </c>
      <c r="L376" s="49">
        <f t="shared" si="254"/>
        <v>0</v>
      </c>
      <c r="M376" s="49">
        <f t="shared" si="254"/>
        <v>0</v>
      </c>
      <c r="O376" s="32">
        <v>87727.380560000005</v>
      </c>
      <c r="P376" s="32">
        <v>93727.380560000005</v>
      </c>
      <c r="Q376" s="32">
        <v>89727.380560000005</v>
      </c>
      <c r="R376" s="29">
        <f t="shared" si="222"/>
        <v>-1.9439999989117496E-2</v>
      </c>
      <c r="S376" s="29">
        <f t="shared" si="222"/>
        <v>-1.9439999989117496E-2</v>
      </c>
      <c r="T376" s="29">
        <f t="shared" si="222"/>
        <v>-1.9439999989117496E-2</v>
      </c>
      <c r="W376" s="82" t="s">
        <v>485</v>
      </c>
      <c r="X376" s="78" t="s">
        <v>171</v>
      </c>
      <c r="Y376" s="78" t="s">
        <v>392</v>
      </c>
      <c r="Z376" s="78" t="s">
        <v>9</v>
      </c>
      <c r="AA376" s="79">
        <v>87727.380560000005</v>
      </c>
      <c r="AB376" s="79">
        <v>93727.380560000005</v>
      </c>
      <c r="AC376" s="79">
        <v>89727.380560000005</v>
      </c>
      <c r="AD376" s="16" t="b">
        <f t="shared" si="241"/>
        <v>1</v>
      </c>
      <c r="AE376" s="16" t="b">
        <f t="shared" si="241"/>
        <v>1</v>
      </c>
      <c r="AF376" s="16" t="b">
        <f t="shared" si="241"/>
        <v>1</v>
      </c>
      <c r="AG376" s="16" t="b">
        <f t="shared" si="241"/>
        <v>1</v>
      </c>
    </row>
    <row r="377" spans="1:33" s="16" customFormat="1" ht="15.75" customHeight="1">
      <c r="A377" s="31" t="s">
        <v>32</v>
      </c>
      <c r="B377" s="23" t="s">
        <v>171</v>
      </c>
      <c r="C377" s="23" t="s">
        <v>392</v>
      </c>
      <c r="D377" s="23" t="s">
        <v>33</v>
      </c>
      <c r="E377" s="49">
        <v>87727.4</v>
      </c>
      <c r="F377" s="49">
        <v>93727.4</v>
      </c>
      <c r="G377" s="49">
        <v>89727.4</v>
      </c>
      <c r="H377" s="25">
        <v>87727.4</v>
      </c>
      <c r="I377" s="25">
        <v>93727.4</v>
      </c>
      <c r="J377" s="25">
        <v>89727.4</v>
      </c>
      <c r="K377" s="49">
        <f t="shared" si="254"/>
        <v>0</v>
      </c>
      <c r="L377" s="49">
        <f t="shared" si="254"/>
        <v>0</v>
      </c>
      <c r="M377" s="49">
        <f t="shared" si="254"/>
        <v>0</v>
      </c>
      <c r="O377" s="32">
        <v>87727.380560000005</v>
      </c>
      <c r="P377" s="32">
        <v>93727.380560000005</v>
      </c>
      <c r="Q377" s="32">
        <v>89727.380560000005</v>
      </c>
      <c r="R377" s="29">
        <f t="shared" si="222"/>
        <v>-1.9439999989117496E-2</v>
      </c>
      <c r="S377" s="29">
        <f t="shared" si="222"/>
        <v>-1.9439999989117496E-2</v>
      </c>
      <c r="T377" s="29">
        <f t="shared" si="222"/>
        <v>-1.9439999989117496E-2</v>
      </c>
      <c r="W377" s="82" t="s">
        <v>32</v>
      </c>
      <c r="X377" s="78" t="s">
        <v>171</v>
      </c>
      <c r="Y377" s="78" t="s">
        <v>392</v>
      </c>
      <c r="Z377" s="72" t="s">
        <v>33</v>
      </c>
      <c r="AA377" s="79">
        <v>87727.380560000005</v>
      </c>
      <c r="AB377" s="79">
        <v>93727.380560000005</v>
      </c>
      <c r="AC377" s="79">
        <v>89727.380560000005</v>
      </c>
      <c r="AD377" s="16" t="b">
        <f t="shared" si="241"/>
        <v>1</v>
      </c>
      <c r="AE377" s="16" t="b">
        <f t="shared" si="241"/>
        <v>1</v>
      </c>
      <c r="AF377" s="16" t="b">
        <f t="shared" si="241"/>
        <v>1</v>
      </c>
      <c r="AG377" s="16" t="b">
        <f t="shared" si="241"/>
        <v>1</v>
      </c>
    </row>
    <row r="378" spans="1:33" s="16" customFormat="1" ht="47.25" customHeight="1">
      <c r="A378" s="22" t="s">
        <v>575</v>
      </c>
      <c r="B378" s="23" t="s">
        <v>171</v>
      </c>
      <c r="C378" s="23" t="s">
        <v>576</v>
      </c>
      <c r="D378" s="24" t="s">
        <v>9</v>
      </c>
      <c r="E378" s="49">
        <f>E379+E381</f>
        <v>295717.40000000002</v>
      </c>
      <c r="F378" s="49">
        <f t="shared" ref="F378:G378" si="256">F379+F381</f>
        <v>289938</v>
      </c>
      <c r="G378" s="49">
        <f t="shared" si="256"/>
        <v>283930.7</v>
      </c>
      <c r="H378" s="25">
        <f>H379+H381</f>
        <v>433618.80000000005</v>
      </c>
      <c r="I378" s="25">
        <f t="shared" ref="I378:J378" si="257">I379+I381</f>
        <v>289938</v>
      </c>
      <c r="J378" s="25">
        <f t="shared" si="257"/>
        <v>283930.7</v>
      </c>
      <c r="K378" s="49">
        <f t="shared" si="254"/>
        <v>137901.40000000002</v>
      </c>
      <c r="L378" s="49">
        <f t="shared" si="254"/>
        <v>0</v>
      </c>
      <c r="M378" s="49">
        <f t="shared" si="254"/>
        <v>0</v>
      </c>
      <c r="O378" s="32">
        <v>433618.81001000002</v>
      </c>
      <c r="P378" s="32">
        <v>289937.97992000001</v>
      </c>
      <c r="Q378" s="32">
        <v>283930.76419999998</v>
      </c>
      <c r="R378" s="29">
        <f t="shared" si="222"/>
        <v>1.0009999969042838E-2</v>
      </c>
      <c r="S378" s="29">
        <f t="shared" si="222"/>
        <v>-2.0079999987501651E-2</v>
      </c>
      <c r="T378" s="29">
        <f t="shared" si="222"/>
        <v>6.4199999964330345E-2</v>
      </c>
      <c r="W378" s="82" t="s">
        <v>575</v>
      </c>
      <c r="X378" s="78" t="s">
        <v>171</v>
      </c>
      <c r="Y378" s="78" t="s">
        <v>576</v>
      </c>
      <c r="Z378" s="78" t="s">
        <v>9</v>
      </c>
      <c r="AA378" s="79">
        <v>433618.81001000002</v>
      </c>
      <c r="AB378" s="79">
        <v>289937.97992000001</v>
      </c>
      <c r="AC378" s="79">
        <v>283930.76419999998</v>
      </c>
      <c r="AD378" s="16" t="b">
        <f t="shared" si="241"/>
        <v>1</v>
      </c>
      <c r="AE378" s="16" t="b">
        <f t="shared" si="241"/>
        <v>1</v>
      </c>
      <c r="AF378" s="16" t="b">
        <f t="shared" si="241"/>
        <v>1</v>
      </c>
      <c r="AG378" s="16" t="b">
        <f t="shared" si="241"/>
        <v>1</v>
      </c>
    </row>
    <row r="379" spans="1:33" s="16" customFormat="1" ht="31.5" customHeight="1">
      <c r="A379" s="31" t="s">
        <v>577</v>
      </c>
      <c r="B379" s="23" t="s">
        <v>171</v>
      </c>
      <c r="C379" s="23" t="s">
        <v>578</v>
      </c>
      <c r="D379" s="24" t="s">
        <v>9</v>
      </c>
      <c r="E379" s="49">
        <f>E380</f>
        <v>292117.40000000002</v>
      </c>
      <c r="F379" s="49">
        <f t="shared" ref="F379:J379" si="258">F380</f>
        <v>286338</v>
      </c>
      <c r="G379" s="49">
        <f t="shared" si="258"/>
        <v>280330.7</v>
      </c>
      <c r="H379" s="25">
        <f>H380</f>
        <v>366018.80000000005</v>
      </c>
      <c r="I379" s="25">
        <f t="shared" si="258"/>
        <v>286338</v>
      </c>
      <c r="J379" s="25">
        <f t="shared" si="258"/>
        <v>280330.7</v>
      </c>
      <c r="K379" s="49">
        <f t="shared" si="254"/>
        <v>73901.400000000023</v>
      </c>
      <c r="L379" s="49">
        <f t="shared" si="254"/>
        <v>0</v>
      </c>
      <c r="M379" s="49">
        <f t="shared" si="254"/>
        <v>0</v>
      </c>
      <c r="O379" s="32">
        <v>366018.81001000002</v>
      </c>
      <c r="P379" s="32">
        <v>286337.97992000001</v>
      </c>
      <c r="Q379" s="32">
        <v>280330.76419999998</v>
      </c>
      <c r="R379" s="29">
        <f t="shared" si="222"/>
        <v>1.0009999969042838E-2</v>
      </c>
      <c r="S379" s="29">
        <f t="shared" si="222"/>
        <v>-2.0079999987501651E-2</v>
      </c>
      <c r="T379" s="29">
        <f t="shared" si="222"/>
        <v>6.4199999964330345E-2</v>
      </c>
      <c r="W379" s="81" t="s">
        <v>577</v>
      </c>
      <c r="X379" s="75" t="s">
        <v>171</v>
      </c>
      <c r="Y379" s="75" t="s">
        <v>578</v>
      </c>
      <c r="Z379" s="76" t="s">
        <v>9</v>
      </c>
      <c r="AA379" s="77">
        <v>366018.81001000002</v>
      </c>
      <c r="AB379" s="77">
        <v>286337.97992000001</v>
      </c>
      <c r="AC379" s="77">
        <v>280330.76419999998</v>
      </c>
      <c r="AD379" s="16" t="b">
        <f t="shared" si="241"/>
        <v>1</v>
      </c>
      <c r="AE379" s="16" t="b">
        <f t="shared" si="241"/>
        <v>1</v>
      </c>
      <c r="AF379" s="16" t="b">
        <f t="shared" si="241"/>
        <v>1</v>
      </c>
      <c r="AG379" s="16" t="b">
        <f t="shared" si="241"/>
        <v>1</v>
      </c>
    </row>
    <row r="380" spans="1:33" s="16" customFormat="1" ht="31.5" customHeight="1">
      <c r="A380" s="31" t="s">
        <v>28</v>
      </c>
      <c r="B380" s="23" t="s">
        <v>171</v>
      </c>
      <c r="C380" s="23" t="s">
        <v>578</v>
      </c>
      <c r="D380" s="23" t="s">
        <v>29</v>
      </c>
      <c r="E380" s="49">
        <v>292117.40000000002</v>
      </c>
      <c r="F380" s="49">
        <v>286338</v>
      </c>
      <c r="G380" s="49">
        <v>280330.7</v>
      </c>
      <c r="H380" s="25">
        <f>292117.4+73901.4</f>
        <v>366018.80000000005</v>
      </c>
      <c r="I380" s="25">
        <v>286338</v>
      </c>
      <c r="J380" s="25">
        <v>280330.7</v>
      </c>
      <c r="K380" s="49">
        <f t="shared" si="254"/>
        <v>73901.400000000023</v>
      </c>
      <c r="L380" s="49">
        <f t="shared" si="254"/>
        <v>0</v>
      </c>
      <c r="M380" s="49">
        <f t="shared" si="254"/>
        <v>0</v>
      </c>
      <c r="O380" s="32">
        <v>366018.81001000002</v>
      </c>
      <c r="P380" s="32">
        <v>286337.97992000001</v>
      </c>
      <c r="Q380" s="32">
        <v>280330.76419999998</v>
      </c>
      <c r="R380" s="29">
        <f t="shared" si="222"/>
        <v>1.0009999969042838E-2</v>
      </c>
      <c r="S380" s="29">
        <f t="shared" si="222"/>
        <v>-2.0079999987501651E-2</v>
      </c>
      <c r="T380" s="29">
        <f t="shared" si="222"/>
        <v>6.4199999964330345E-2</v>
      </c>
      <c r="W380" s="81" t="s">
        <v>28</v>
      </c>
      <c r="X380" s="75" t="s">
        <v>171</v>
      </c>
      <c r="Y380" s="75" t="s">
        <v>578</v>
      </c>
      <c r="Z380" s="76" t="s">
        <v>29</v>
      </c>
      <c r="AA380" s="77">
        <v>366018.81001000002</v>
      </c>
      <c r="AB380" s="77">
        <v>286337.97992000001</v>
      </c>
      <c r="AC380" s="77">
        <v>280330.76419999998</v>
      </c>
      <c r="AD380" s="16" t="b">
        <f t="shared" si="241"/>
        <v>1</v>
      </c>
      <c r="AE380" s="16" t="b">
        <f t="shared" si="241"/>
        <v>1</v>
      </c>
      <c r="AF380" s="16" t="b">
        <f t="shared" si="241"/>
        <v>1</v>
      </c>
      <c r="AG380" s="16" t="b">
        <f t="shared" si="241"/>
        <v>1</v>
      </c>
    </row>
    <row r="381" spans="1:33" s="16" customFormat="1" ht="31.5" customHeight="1">
      <c r="A381" s="31" t="s">
        <v>577</v>
      </c>
      <c r="B381" s="23" t="s">
        <v>171</v>
      </c>
      <c r="C381" s="23" t="s">
        <v>579</v>
      </c>
      <c r="D381" s="24" t="s">
        <v>9</v>
      </c>
      <c r="E381" s="49">
        <f>E382</f>
        <v>3600</v>
      </c>
      <c r="F381" s="49">
        <f t="shared" ref="F381:J381" si="259">F382</f>
        <v>3600</v>
      </c>
      <c r="G381" s="49">
        <f t="shared" si="259"/>
        <v>3600</v>
      </c>
      <c r="H381" s="25">
        <f>H382</f>
        <v>67600</v>
      </c>
      <c r="I381" s="25">
        <f t="shared" si="259"/>
        <v>3600</v>
      </c>
      <c r="J381" s="25">
        <f t="shared" si="259"/>
        <v>3600</v>
      </c>
      <c r="K381" s="49">
        <f t="shared" si="254"/>
        <v>64000</v>
      </c>
      <c r="L381" s="49">
        <f t="shared" si="254"/>
        <v>0</v>
      </c>
      <c r="M381" s="49">
        <f t="shared" si="254"/>
        <v>0</v>
      </c>
      <c r="O381" s="32">
        <v>67600</v>
      </c>
      <c r="P381" s="32">
        <v>3600</v>
      </c>
      <c r="Q381" s="32">
        <v>3600</v>
      </c>
      <c r="R381" s="29">
        <f t="shared" si="222"/>
        <v>0</v>
      </c>
      <c r="S381" s="29">
        <f t="shared" si="222"/>
        <v>0</v>
      </c>
      <c r="T381" s="29">
        <f t="shared" si="222"/>
        <v>0</v>
      </c>
      <c r="W381" s="82" t="s">
        <v>577</v>
      </c>
      <c r="X381" s="78" t="s">
        <v>171</v>
      </c>
      <c r="Y381" s="78" t="s">
        <v>579</v>
      </c>
      <c r="Z381" s="72" t="s">
        <v>9</v>
      </c>
      <c r="AA381" s="79">
        <v>67600</v>
      </c>
      <c r="AB381" s="79">
        <v>3600</v>
      </c>
      <c r="AC381" s="79">
        <v>3600</v>
      </c>
      <c r="AD381" s="16" t="b">
        <f t="shared" si="241"/>
        <v>1</v>
      </c>
      <c r="AE381" s="16" t="b">
        <f t="shared" si="241"/>
        <v>1</v>
      </c>
      <c r="AF381" s="16" t="b">
        <f t="shared" si="241"/>
        <v>1</v>
      </c>
      <c r="AG381" s="16" t="b">
        <f t="shared" si="241"/>
        <v>1</v>
      </c>
    </row>
    <row r="382" spans="1:33" s="16" customFormat="1" ht="31.5" customHeight="1">
      <c r="A382" s="31" t="s">
        <v>28</v>
      </c>
      <c r="B382" s="23" t="s">
        <v>171</v>
      </c>
      <c r="C382" s="23" t="s">
        <v>579</v>
      </c>
      <c r="D382" s="23" t="s">
        <v>29</v>
      </c>
      <c r="E382" s="49">
        <v>3600</v>
      </c>
      <c r="F382" s="49">
        <v>3600</v>
      </c>
      <c r="G382" s="49">
        <v>3600</v>
      </c>
      <c r="H382" s="25">
        <f>3600+64000</f>
        <v>67600</v>
      </c>
      <c r="I382" s="25">
        <v>3600</v>
      </c>
      <c r="J382" s="25">
        <v>3600</v>
      </c>
      <c r="K382" s="49">
        <f t="shared" si="254"/>
        <v>64000</v>
      </c>
      <c r="L382" s="49">
        <f t="shared" si="254"/>
        <v>0</v>
      </c>
      <c r="M382" s="49">
        <f t="shared" si="254"/>
        <v>0</v>
      </c>
      <c r="O382" s="32">
        <v>67600</v>
      </c>
      <c r="P382" s="32">
        <v>3600</v>
      </c>
      <c r="Q382" s="32">
        <v>3600</v>
      </c>
      <c r="R382" s="29">
        <f t="shared" si="222"/>
        <v>0</v>
      </c>
      <c r="S382" s="29">
        <f t="shared" si="222"/>
        <v>0</v>
      </c>
      <c r="T382" s="29">
        <f t="shared" si="222"/>
        <v>0</v>
      </c>
      <c r="W382" s="82" t="s">
        <v>28</v>
      </c>
      <c r="X382" s="78" t="s">
        <v>171</v>
      </c>
      <c r="Y382" s="78" t="s">
        <v>579</v>
      </c>
      <c r="Z382" s="78" t="s">
        <v>29</v>
      </c>
      <c r="AA382" s="79">
        <v>67600</v>
      </c>
      <c r="AB382" s="79">
        <v>3600</v>
      </c>
      <c r="AC382" s="79">
        <v>3600</v>
      </c>
      <c r="AD382" s="16" t="b">
        <f t="shared" si="241"/>
        <v>1</v>
      </c>
      <c r="AE382" s="16" t="b">
        <f t="shared" si="241"/>
        <v>1</v>
      </c>
      <c r="AF382" s="16" t="b">
        <f t="shared" si="241"/>
        <v>1</v>
      </c>
      <c r="AG382" s="16" t="b">
        <f t="shared" si="241"/>
        <v>1</v>
      </c>
    </row>
    <row r="383" spans="1:33" s="16" customFormat="1" ht="31.5" customHeight="1">
      <c r="A383" s="22" t="s">
        <v>74</v>
      </c>
      <c r="B383" s="23" t="s">
        <v>171</v>
      </c>
      <c r="C383" s="23" t="s">
        <v>486</v>
      </c>
      <c r="D383" s="24" t="s">
        <v>9</v>
      </c>
      <c r="E383" s="49">
        <f>E384+E389</f>
        <v>33679</v>
      </c>
      <c r="F383" s="49">
        <f t="shared" ref="F383:G383" si="260">F384+F389</f>
        <v>32983.800000000003</v>
      </c>
      <c r="G383" s="49">
        <f t="shared" si="260"/>
        <v>33763.800000000003</v>
      </c>
      <c r="H383" s="25">
        <f>H384+H389</f>
        <v>33679</v>
      </c>
      <c r="I383" s="25">
        <f t="shared" ref="I383:J383" si="261">I384+I389</f>
        <v>32983.800000000003</v>
      </c>
      <c r="J383" s="25">
        <f t="shared" si="261"/>
        <v>33763.800000000003</v>
      </c>
      <c r="K383" s="49">
        <f t="shared" si="254"/>
        <v>0</v>
      </c>
      <c r="L383" s="49">
        <f t="shared" si="254"/>
        <v>0</v>
      </c>
      <c r="M383" s="49">
        <f t="shared" si="254"/>
        <v>0</v>
      </c>
      <c r="O383" s="32">
        <v>33679.054259999997</v>
      </c>
      <c r="P383" s="32">
        <v>32983.808140000001</v>
      </c>
      <c r="Q383" s="32">
        <v>33763.808140000001</v>
      </c>
      <c r="R383" s="29">
        <f t="shared" si="222"/>
        <v>5.4259999997157138E-2</v>
      </c>
      <c r="S383" s="29">
        <f t="shared" si="222"/>
        <v>8.139999998093117E-3</v>
      </c>
      <c r="T383" s="29">
        <f t="shared" si="222"/>
        <v>8.139999998093117E-3</v>
      </c>
      <c r="W383" s="82" t="s">
        <v>74</v>
      </c>
      <c r="X383" s="78" t="s">
        <v>171</v>
      </c>
      <c r="Y383" s="78" t="s">
        <v>486</v>
      </c>
      <c r="Z383" s="72" t="s">
        <v>9</v>
      </c>
      <c r="AA383" s="79">
        <v>33679.054259999997</v>
      </c>
      <c r="AB383" s="79">
        <v>32983.808140000001</v>
      </c>
      <c r="AC383" s="79">
        <v>33763.808140000001</v>
      </c>
      <c r="AD383" s="16" t="b">
        <f t="shared" si="241"/>
        <v>1</v>
      </c>
      <c r="AE383" s="16" t="b">
        <f t="shared" si="241"/>
        <v>1</v>
      </c>
      <c r="AF383" s="16" t="b">
        <f t="shared" si="241"/>
        <v>1</v>
      </c>
      <c r="AG383" s="16" t="b">
        <f t="shared" si="241"/>
        <v>1</v>
      </c>
    </row>
    <row r="384" spans="1:33" s="16" customFormat="1" ht="47.25" customHeight="1">
      <c r="A384" s="22" t="s">
        <v>76</v>
      </c>
      <c r="B384" s="23" t="s">
        <v>171</v>
      </c>
      <c r="C384" s="23" t="s">
        <v>487</v>
      </c>
      <c r="D384" s="24" t="s">
        <v>9</v>
      </c>
      <c r="E384" s="49">
        <f>E385</f>
        <v>33604.6</v>
      </c>
      <c r="F384" s="49">
        <f t="shared" ref="F384:J384" si="262">F385</f>
        <v>32909.4</v>
      </c>
      <c r="G384" s="49">
        <f t="shared" si="262"/>
        <v>33689.4</v>
      </c>
      <c r="H384" s="25">
        <f>H385</f>
        <v>33604.6</v>
      </c>
      <c r="I384" s="25">
        <f t="shared" si="262"/>
        <v>32909.4</v>
      </c>
      <c r="J384" s="25">
        <f t="shared" si="262"/>
        <v>33689.4</v>
      </c>
      <c r="K384" s="49">
        <f t="shared" si="254"/>
        <v>0</v>
      </c>
      <c r="L384" s="49">
        <f t="shared" si="254"/>
        <v>0</v>
      </c>
      <c r="M384" s="49">
        <f t="shared" si="254"/>
        <v>0</v>
      </c>
      <c r="O384" s="32">
        <v>33604.654260000003</v>
      </c>
      <c r="P384" s="32">
        <v>32909.40814</v>
      </c>
      <c r="Q384" s="32">
        <v>33689.40814</v>
      </c>
      <c r="R384" s="29">
        <f t="shared" si="222"/>
        <v>5.4260000004433095E-2</v>
      </c>
      <c r="S384" s="29">
        <f t="shared" si="222"/>
        <v>8.139999998093117E-3</v>
      </c>
      <c r="T384" s="29">
        <f t="shared" si="222"/>
        <v>8.139999998093117E-3</v>
      </c>
      <c r="W384" s="82" t="s">
        <v>76</v>
      </c>
      <c r="X384" s="78" t="s">
        <v>171</v>
      </c>
      <c r="Y384" s="78" t="s">
        <v>487</v>
      </c>
      <c r="Z384" s="78" t="s">
        <v>9</v>
      </c>
      <c r="AA384" s="79">
        <v>33604.654260000003</v>
      </c>
      <c r="AB384" s="79">
        <v>32909.40814</v>
      </c>
      <c r="AC384" s="79">
        <v>33689.40814</v>
      </c>
      <c r="AD384" s="16" t="b">
        <f t="shared" si="241"/>
        <v>1</v>
      </c>
      <c r="AE384" s="16" t="b">
        <f t="shared" si="241"/>
        <v>1</v>
      </c>
      <c r="AF384" s="16" t="b">
        <f t="shared" si="241"/>
        <v>1</v>
      </c>
      <c r="AG384" s="16" t="b">
        <f t="shared" si="241"/>
        <v>1</v>
      </c>
    </row>
    <row r="385" spans="1:33" s="16" customFormat="1" ht="31.5" customHeight="1">
      <c r="A385" s="31" t="s">
        <v>25</v>
      </c>
      <c r="B385" s="23" t="s">
        <v>171</v>
      </c>
      <c r="C385" s="23" t="s">
        <v>393</v>
      </c>
      <c r="D385" s="24" t="s">
        <v>9</v>
      </c>
      <c r="E385" s="49">
        <f>E386+E387+E388</f>
        <v>33604.6</v>
      </c>
      <c r="F385" s="49">
        <f t="shared" ref="F385:G385" si="263">F386+F387+F388</f>
        <v>32909.4</v>
      </c>
      <c r="G385" s="49">
        <f t="shared" si="263"/>
        <v>33689.4</v>
      </c>
      <c r="H385" s="25">
        <f>H386+H387+H388</f>
        <v>33604.6</v>
      </c>
      <c r="I385" s="25">
        <f t="shared" ref="I385:J385" si="264">I386+I387+I388</f>
        <v>32909.4</v>
      </c>
      <c r="J385" s="25">
        <f t="shared" si="264"/>
        <v>33689.4</v>
      </c>
      <c r="K385" s="49">
        <f t="shared" si="254"/>
        <v>0</v>
      </c>
      <c r="L385" s="49">
        <f t="shared" si="254"/>
        <v>0</v>
      </c>
      <c r="M385" s="49">
        <f t="shared" si="254"/>
        <v>0</v>
      </c>
      <c r="O385" s="32">
        <v>33604.654260000003</v>
      </c>
      <c r="P385" s="32">
        <v>32909.40814</v>
      </c>
      <c r="Q385" s="32">
        <v>33689.40814</v>
      </c>
      <c r="R385" s="29">
        <f t="shared" si="222"/>
        <v>5.4260000004433095E-2</v>
      </c>
      <c r="S385" s="29">
        <f t="shared" si="222"/>
        <v>8.139999998093117E-3</v>
      </c>
      <c r="T385" s="29">
        <f t="shared" si="222"/>
        <v>8.139999998093117E-3</v>
      </c>
      <c r="W385" s="81" t="s">
        <v>25</v>
      </c>
      <c r="X385" s="75" t="s">
        <v>171</v>
      </c>
      <c r="Y385" s="75" t="s">
        <v>393</v>
      </c>
      <c r="Z385" s="76" t="s">
        <v>9</v>
      </c>
      <c r="AA385" s="77">
        <v>33604.654260000003</v>
      </c>
      <c r="AB385" s="77">
        <v>32909.40814</v>
      </c>
      <c r="AC385" s="77">
        <v>33689.40814</v>
      </c>
      <c r="AD385" s="16" t="b">
        <f t="shared" si="241"/>
        <v>1</v>
      </c>
      <c r="AE385" s="16" t="b">
        <f t="shared" si="241"/>
        <v>1</v>
      </c>
      <c r="AF385" s="16" t="b">
        <f t="shared" si="241"/>
        <v>1</v>
      </c>
      <c r="AG385" s="16" t="b">
        <f t="shared" si="241"/>
        <v>1</v>
      </c>
    </row>
    <row r="386" spans="1:33" s="16" customFormat="1" ht="78.75" customHeight="1">
      <c r="A386" s="31" t="s">
        <v>26</v>
      </c>
      <c r="B386" s="23" t="s">
        <v>171</v>
      </c>
      <c r="C386" s="23" t="s">
        <v>393</v>
      </c>
      <c r="D386" s="23" t="s">
        <v>27</v>
      </c>
      <c r="E386" s="49">
        <v>31281.9</v>
      </c>
      <c r="F386" s="49">
        <v>30586.7</v>
      </c>
      <c r="G386" s="49">
        <v>31366.7</v>
      </c>
      <c r="H386" s="25">
        <v>31281.9</v>
      </c>
      <c r="I386" s="25">
        <v>30586.7</v>
      </c>
      <c r="J386" s="25">
        <v>31366.7</v>
      </c>
      <c r="K386" s="49">
        <f t="shared" si="254"/>
        <v>0</v>
      </c>
      <c r="L386" s="49">
        <f t="shared" si="254"/>
        <v>0</v>
      </c>
      <c r="M386" s="49">
        <f t="shared" si="254"/>
        <v>0</v>
      </c>
      <c r="O386" s="32">
        <v>31281.917259999998</v>
      </c>
      <c r="P386" s="32">
        <v>30586.703140000001</v>
      </c>
      <c r="Q386" s="32">
        <v>31366.703140000001</v>
      </c>
      <c r="R386" s="29">
        <f t="shared" si="222"/>
        <v>1.7259999996895203E-2</v>
      </c>
      <c r="S386" s="29">
        <f t="shared" si="222"/>
        <v>3.1400000007124618E-3</v>
      </c>
      <c r="T386" s="29">
        <f t="shared" si="222"/>
        <v>3.1400000007124618E-3</v>
      </c>
      <c r="W386" s="82" t="s">
        <v>26</v>
      </c>
      <c r="X386" s="78" t="s">
        <v>171</v>
      </c>
      <c r="Y386" s="78" t="s">
        <v>393</v>
      </c>
      <c r="Z386" s="72" t="s">
        <v>27</v>
      </c>
      <c r="AA386" s="79">
        <v>31281.917259999998</v>
      </c>
      <c r="AB386" s="79">
        <v>30586.703140000001</v>
      </c>
      <c r="AC386" s="79">
        <v>31366.703140000001</v>
      </c>
      <c r="AD386" s="16" t="b">
        <f t="shared" si="241"/>
        <v>1</v>
      </c>
      <c r="AE386" s="16" t="b">
        <f t="shared" si="241"/>
        <v>1</v>
      </c>
      <c r="AF386" s="16" t="b">
        <f t="shared" si="241"/>
        <v>1</v>
      </c>
      <c r="AG386" s="16" t="b">
        <f t="shared" si="241"/>
        <v>1</v>
      </c>
    </row>
    <row r="387" spans="1:33" s="16" customFormat="1" ht="31.5" customHeight="1">
      <c r="A387" s="31" t="s">
        <v>28</v>
      </c>
      <c r="B387" s="23" t="s">
        <v>171</v>
      </c>
      <c r="C387" s="23" t="s">
        <v>393</v>
      </c>
      <c r="D387" s="23" t="s">
        <v>29</v>
      </c>
      <c r="E387" s="49">
        <v>2297.6999999999998</v>
      </c>
      <c r="F387" s="49">
        <v>2297.6999999999998</v>
      </c>
      <c r="G387" s="49">
        <v>2297.6999999999998</v>
      </c>
      <c r="H387" s="25">
        <v>2297.6999999999998</v>
      </c>
      <c r="I387" s="25">
        <v>2297.6999999999998</v>
      </c>
      <c r="J387" s="25">
        <v>2297.6999999999998</v>
      </c>
      <c r="K387" s="49">
        <f t="shared" si="254"/>
        <v>0</v>
      </c>
      <c r="L387" s="49">
        <f t="shared" si="254"/>
        <v>0</v>
      </c>
      <c r="M387" s="49">
        <f t="shared" si="254"/>
        <v>0</v>
      </c>
      <c r="O387" s="32">
        <v>2297.7370000000001</v>
      </c>
      <c r="P387" s="32">
        <v>2297.7049999999999</v>
      </c>
      <c r="Q387" s="32">
        <v>2297.7049999999999</v>
      </c>
      <c r="R387" s="29">
        <f t="shared" si="222"/>
        <v>3.7000000000261934E-2</v>
      </c>
      <c r="S387" s="29">
        <f t="shared" si="222"/>
        <v>5.0000000001091394E-3</v>
      </c>
      <c r="T387" s="29">
        <f t="shared" si="222"/>
        <v>5.0000000001091394E-3</v>
      </c>
      <c r="W387" s="82" t="s">
        <v>28</v>
      </c>
      <c r="X387" s="78" t="s">
        <v>171</v>
      </c>
      <c r="Y387" s="78" t="s">
        <v>393</v>
      </c>
      <c r="Z387" s="78" t="s">
        <v>29</v>
      </c>
      <c r="AA387" s="79">
        <v>2297.7370000000001</v>
      </c>
      <c r="AB387" s="79">
        <v>2297.7049999999999</v>
      </c>
      <c r="AC387" s="79">
        <v>2297.7049999999999</v>
      </c>
      <c r="AD387" s="16" t="b">
        <f t="shared" si="241"/>
        <v>1</v>
      </c>
      <c r="AE387" s="16" t="b">
        <f t="shared" si="241"/>
        <v>1</v>
      </c>
      <c r="AF387" s="16" t="b">
        <f t="shared" si="241"/>
        <v>1</v>
      </c>
      <c r="AG387" s="16" t="b">
        <f t="shared" si="241"/>
        <v>1</v>
      </c>
    </row>
    <row r="388" spans="1:33" s="16" customFormat="1" ht="15.75" customHeight="1">
      <c r="A388" s="31" t="s">
        <v>37</v>
      </c>
      <c r="B388" s="23" t="s">
        <v>171</v>
      </c>
      <c r="C388" s="23" t="s">
        <v>393</v>
      </c>
      <c r="D388" s="23" t="s">
        <v>38</v>
      </c>
      <c r="E388" s="49">
        <v>25</v>
      </c>
      <c r="F388" s="49">
        <v>25</v>
      </c>
      <c r="G388" s="49">
        <v>25</v>
      </c>
      <c r="H388" s="25">
        <v>25</v>
      </c>
      <c r="I388" s="25">
        <v>25</v>
      </c>
      <c r="J388" s="25">
        <v>25</v>
      </c>
      <c r="K388" s="49">
        <f t="shared" si="254"/>
        <v>0</v>
      </c>
      <c r="L388" s="49">
        <f t="shared" si="254"/>
        <v>0</v>
      </c>
      <c r="M388" s="49">
        <f t="shared" si="254"/>
        <v>0</v>
      </c>
      <c r="O388" s="32">
        <v>25</v>
      </c>
      <c r="P388" s="32">
        <v>25</v>
      </c>
      <c r="Q388" s="32">
        <v>25</v>
      </c>
      <c r="R388" s="29">
        <f t="shared" si="222"/>
        <v>0</v>
      </c>
      <c r="S388" s="29">
        <f t="shared" si="222"/>
        <v>0</v>
      </c>
      <c r="T388" s="29">
        <f t="shared" si="222"/>
        <v>0</v>
      </c>
      <c r="W388" s="82" t="s">
        <v>37</v>
      </c>
      <c r="X388" s="78" t="s">
        <v>171</v>
      </c>
      <c r="Y388" s="78" t="s">
        <v>393</v>
      </c>
      <c r="Z388" s="72" t="s">
        <v>38</v>
      </c>
      <c r="AA388" s="79">
        <v>25</v>
      </c>
      <c r="AB388" s="79">
        <v>25</v>
      </c>
      <c r="AC388" s="79">
        <v>25</v>
      </c>
      <c r="AD388" s="16" t="b">
        <f t="shared" si="241"/>
        <v>1</v>
      </c>
      <c r="AE388" s="16" t="b">
        <f t="shared" si="241"/>
        <v>1</v>
      </c>
      <c r="AF388" s="16" t="b">
        <f t="shared" si="241"/>
        <v>1</v>
      </c>
      <c r="AG388" s="16" t="b">
        <f t="shared" si="241"/>
        <v>1</v>
      </c>
    </row>
    <row r="389" spans="1:33" s="16" customFormat="1" ht="31.5" customHeight="1">
      <c r="A389" s="22" t="s">
        <v>172</v>
      </c>
      <c r="B389" s="23" t="s">
        <v>171</v>
      </c>
      <c r="C389" s="23" t="s">
        <v>488</v>
      </c>
      <c r="D389" s="24" t="s">
        <v>9</v>
      </c>
      <c r="E389" s="49">
        <f>E390</f>
        <v>74.400000000000006</v>
      </c>
      <c r="F389" s="49">
        <f t="shared" ref="F389:J389" si="265">F390</f>
        <v>74.400000000000006</v>
      </c>
      <c r="G389" s="49">
        <f t="shared" si="265"/>
        <v>74.400000000000006</v>
      </c>
      <c r="H389" s="25">
        <f>H390</f>
        <v>74.400000000000006</v>
      </c>
      <c r="I389" s="25">
        <f t="shared" si="265"/>
        <v>74.400000000000006</v>
      </c>
      <c r="J389" s="25">
        <f t="shared" si="265"/>
        <v>74.400000000000006</v>
      </c>
      <c r="K389" s="49">
        <f t="shared" si="254"/>
        <v>0</v>
      </c>
      <c r="L389" s="49">
        <f t="shared" si="254"/>
        <v>0</v>
      </c>
      <c r="M389" s="49">
        <f t="shared" si="254"/>
        <v>0</v>
      </c>
      <c r="O389" s="32">
        <v>74.400000000000006</v>
      </c>
      <c r="P389" s="32">
        <v>74.400000000000006</v>
      </c>
      <c r="Q389" s="32">
        <v>74.400000000000006</v>
      </c>
      <c r="R389" s="29">
        <f t="shared" si="222"/>
        <v>0</v>
      </c>
      <c r="S389" s="29">
        <f t="shared" si="222"/>
        <v>0</v>
      </c>
      <c r="T389" s="29">
        <f t="shared" si="222"/>
        <v>0</v>
      </c>
      <c r="W389" s="82" t="s">
        <v>172</v>
      </c>
      <c r="X389" s="78" t="s">
        <v>171</v>
      </c>
      <c r="Y389" s="78" t="s">
        <v>488</v>
      </c>
      <c r="Z389" s="78" t="s">
        <v>9</v>
      </c>
      <c r="AA389" s="79">
        <v>74.400000000000006</v>
      </c>
      <c r="AB389" s="79">
        <v>74.400000000000006</v>
      </c>
      <c r="AC389" s="79">
        <v>74.400000000000006</v>
      </c>
      <c r="AD389" s="16" t="b">
        <f t="shared" ref="AD389:AG412" si="266">W389=A389</f>
        <v>1</v>
      </c>
      <c r="AE389" s="16" t="b">
        <f t="shared" si="266"/>
        <v>1</v>
      </c>
      <c r="AF389" s="16" t="b">
        <f t="shared" si="266"/>
        <v>1</v>
      </c>
      <c r="AG389" s="16" t="b">
        <f t="shared" si="266"/>
        <v>1</v>
      </c>
    </row>
    <row r="390" spans="1:33" s="16" customFormat="1" ht="31.5" customHeight="1">
      <c r="A390" s="31" t="s">
        <v>31</v>
      </c>
      <c r="B390" s="23" t="s">
        <v>171</v>
      </c>
      <c r="C390" s="23" t="s">
        <v>394</v>
      </c>
      <c r="D390" s="24" t="s">
        <v>9</v>
      </c>
      <c r="E390" s="49">
        <f>E391+E392</f>
        <v>74.400000000000006</v>
      </c>
      <c r="F390" s="49">
        <f t="shared" ref="F390:G390" si="267">F391+F392</f>
        <v>74.400000000000006</v>
      </c>
      <c r="G390" s="49">
        <f t="shared" si="267"/>
        <v>74.400000000000006</v>
      </c>
      <c r="H390" s="25">
        <f>H391+H392</f>
        <v>74.400000000000006</v>
      </c>
      <c r="I390" s="25">
        <f t="shared" ref="I390:J390" si="268">I391+I392</f>
        <v>74.400000000000006</v>
      </c>
      <c r="J390" s="25">
        <f t="shared" si="268"/>
        <v>74.400000000000006</v>
      </c>
      <c r="K390" s="49">
        <f t="shared" ref="K390:M460" si="269">H390-E390</f>
        <v>0</v>
      </c>
      <c r="L390" s="49">
        <f t="shared" si="269"/>
        <v>0</v>
      </c>
      <c r="M390" s="49">
        <f t="shared" si="269"/>
        <v>0</v>
      </c>
      <c r="O390" s="32">
        <v>74.400000000000006</v>
      </c>
      <c r="P390" s="32">
        <v>74.400000000000006</v>
      </c>
      <c r="Q390" s="32">
        <v>74.400000000000006</v>
      </c>
      <c r="R390" s="29">
        <f t="shared" si="222"/>
        <v>0</v>
      </c>
      <c r="S390" s="29">
        <f t="shared" si="222"/>
        <v>0</v>
      </c>
      <c r="T390" s="29">
        <f t="shared" si="222"/>
        <v>0</v>
      </c>
      <c r="W390" s="81" t="s">
        <v>31</v>
      </c>
      <c r="X390" s="75" t="s">
        <v>171</v>
      </c>
      <c r="Y390" s="75" t="s">
        <v>394</v>
      </c>
      <c r="Z390" s="76" t="s">
        <v>9</v>
      </c>
      <c r="AA390" s="77">
        <v>74.400000000000006</v>
      </c>
      <c r="AB390" s="77">
        <v>74.400000000000006</v>
      </c>
      <c r="AC390" s="77">
        <v>74.400000000000006</v>
      </c>
      <c r="AD390" s="16" t="b">
        <f t="shared" si="266"/>
        <v>1</v>
      </c>
      <c r="AE390" s="16" t="b">
        <f t="shared" si="266"/>
        <v>1</v>
      </c>
      <c r="AF390" s="16" t="b">
        <f t="shared" si="266"/>
        <v>1</v>
      </c>
      <c r="AG390" s="16" t="b">
        <f t="shared" si="266"/>
        <v>1</v>
      </c>
    </row>
    <row r="391" spans="1:33" s="16" customFormat="1" ht="31.5" customHeight="1">
      <c r="A391" s="31" t="s">
        <v>28</v>
      </c>
      <c r="B391" s="23" t="s">
        <v>171</v>
      </c>
      <c r="C391" s="23" t="s">
        <v>394</v>
      </c>
      <c r="D391" s="23" t="s">
        <v>29</v>
      </c>
      <c r="E391" s="49">
        <v>72</v>
      </c>
      <c r="F391" s="49">
        <v>72</v>
      </c>
      <c r="G391" s="49">
        <v>72</v>
      </c>
      <c r="H391" s="25">
        <v>72</v>
      </c>
      <c r="I391" s="25">
        <v>72</v>
      </c>
      <c r="J391" s="25">
        <v>72</v>
      </c>
      <c r="K391" s="49">
        <f t="shared" si="269"/>
        <v>0</v>
      </c>
      <c r="L391" s="49">
        <f t="shared" si="269"/>
        <v>0</v>
      </c>
      <c r="M391" s="49">
        <f t="shared" si="269"/>
        <v>0</v>
      </c>
      <c r="O391" s="32">
        <v>72</v>
      </c>
      <c r="P391" s="32">
        <v>72</v>
      </c>
      <c r="Q391" s="32">
        <v>72</v>
      </c>
      <c r="R391" s="29">
        <f t="shared" si="222"/>
        <v>0</v>
      </c>
      <c r="S391" s="29">
        <f t="shared" si="222"/>
        <v>0</v>
      </c>
      <c r="T391" s="29">
        <f t="shared" si="222"/>
        <v>0</v>
      </c>
      <c r="W391" s="81" t="s">
        <v>28</v>
      </c>
      <c r="X391" s="75" t="s">
        <v>171</v>
      </c>
      <c r="Y391" s="75" t="s">
        <v>394</v>
      </c>
      <c r="Z391" s="76" t="s">
        <v>29</v>
      </c>
      <c r="AA391" s="77">
        <v>72</v>
      </c>
      <c r="AB391" s="77">
        <v>72</v>
      </c>
      <c r="AC391" s="77">
        <v>72</v>
      </c>
      <c r="AD391" s="16" t="b">
        <f t="shared" si="266"/>
        <v>1</v>
      </c>
      <c r="AE391" s="16" t="b">
        <f t="shared" si="266"/>
        <v>1</v>
      </c>
      <c r="AF391" s="16" t="b">
        <f t="shared" si="266"/>
        <v>1</v>
      </c>
      <c r="AG391" s="16" t="b">
        <f t="shared" si="266"/>
        <v>1</v>
      </c>
    </row>
    <row r="392" spans="1:33" s="16" customFormat="1" ht="15.75" customHeight="1">
      <c r="A392" s="31" t="s">
        <v>32</v>
      </c>
      <c r="B392" s="23" t="s">
        <v>171</v>
      </c>
      <c r="C392" s="23" t="s">
        <v>394</v>
      </c>
      <c r="D392" s="23" t="s">
        <v>33</v>
      </c>
      <c r="E392" s="49">
        <v>2.4</v>
      </c>
      <c r="F392" s="49">
        <v>2.4</v>
      </c>
      <c r="G392" s="49">
        <v>2.4</v>
      </c>
      <c r="H392" s="25">
        <v>2.4</v>
      </c>
      <c r="I392" s="25">
        <v>2.4</v>
      </c>
      <c r="J392" s="25">
        <v>2.4</v>
      </c>
      <c r="K392" s="49">
        <f t="shared" si="269"/>
        <v>0</v>
      </c>
      <c r="L392" s="49">
        <f t="shared" si="269"/>
        <v>0</v>
      </c>
      <c r="M392" s="49">
        <f t="shared" si="269"/>
        <v>0</v>
      </c>
      <c r="O392" s="32">
        <v>2.4</v>
      </c>
      <c r="P392" s="32">
        <v>2.4</v>
      </c>
      <c r="Q392" s="32">
        <v>2.4</v>
      </c>
      <c r="R392" s="29">
        <f t="shared" si="222"/>
        <v>0</v>
      </c>
      <c r="S392" s="29">
        <f t="shared" si="222"/>
        <v>0</v>
      </c>
      <c r="T392" s="29">
        <f t="shared" si="222"/>
        <v>0</v>
      </c>
      <c r="W392" s="82" t="s">
        <v>32</v>
      </c>
      <c r="X392" s="78" t="s">
        <v>171</v>
      </c>
      <c r="Y392" s="78" t="s">
        <v>394</v>
      </c>
      <c r="Z392" s="72" t="s">
        <v>33</v>
      </c>
      <c r="AA392" s="79">
        <v>2.4</v>
      </c>
      <c r="AB392" s="79">
        <v>2.4</v>
      </c>
      <c r="AC392" s="79">
        <v>2.4</v>
      </c>
      <c r="AD392" s="16" t="b">
        <f t="shared" si="266"/>
        <v>1</v>
      </c>
      <c r="AE392" s="16" t="b">
        <f t="shared" si="266"/>
        <v>1</v>
      </c>
      <c r="AF392" s="16" t="b">
        <f t="shared" si="266"/>
        <v>1</v>
      </c>
      <c r="AG392" s="16" t="b">
        <f t="shared" si="266"/>
        <v>1</v>
      </c>
    </row>
    <row r="393" spans="1:33" s="16" customFormat="1" ht="15.75" customHeight="1">
      <c r="A393" s="22" t="s">
        <v>23</v>
      </c>
      <c r="B393" s="23" t="s">
        <v>171</v>
      </c>
      <c r="C393" s="23" t="s">
        <v>11</v>
      </c>
      <c r="D393" s="24" t="s">
        <v>9</v>
      </c>
      <c r="E393" s="49">
        <f>E394+E396</f>
        <v>248</v>
      </c>
      <c r="F393" s="49">
        <f t="shared" ref="F393:G393" si="270">F394+F396</f>
        <v>248</v>
      </c>
      <c r="G393" s="49">
        <f t="shared" si="270"/>
        <v>248</v>
      </c>
      <c r="H393" s="25">
        <f>H394+H396</f>
        <v>248</v>
      </c>
      <c r="I393" s="25">
        <f t="shared" ref="I393:J393" si="271">I394+I396</f>
        <v>248</v>
      </c>
      <c r="J393" s="25">
        <f t="shared" si="271"/>
        <v>248</v>
      </c>
      <c r="K393" s="49">
        <f t="shared" si="269"/>
        <v>0</v>
      </c>
      <c r="L393" s="49">
        <f t="shared" si="269"/>
        <v>0</v>
      </c>
      <c r="M393" s="49">
        <f t="shared" si="269"/>
        <v>0</v>
      </c>
      <c r="O393" s="32">
        <v>248</v>
      </c>
      <c r="P393" s="32">
        <v>248</v>
      </c>
      <c r="Q393" s="32">
        <v>248</v>
      </c>
      <c r="R393" s="29">
        <f t="shared" si="222"/>
        <v>0</v>
      </c>
      <c r="S393" s="29">
        <f t="shared" si="222"/>
        <v>0</v>
      </c>
      <c r="T393" s="29">
        <f t="shared" si="222"/>
        <v>0</v>
      </c>
      <c r="W393" s="82" t="s">
        <v>23</v>
      </c>
      <c r="X393" s="78" t="s">
        <v>171</v>
      </c>
      <c r="Y393" s="78" t="s">
        <v>11</v>
      </c>
      <c r="Z393" s="78" t="s">
        <v>9</v>
      </c>
      <c r="AA393" s="79">
        <v>248</v>
      </c>
      <c r="AB393" s="79">
        <v>248</v>
      </c>
      <c r="AC393" s="79">
        <v>248</v>
      </c>
      <c r="AD393" s="16" t="b">
        <f t="shared" si="266"/>
        <v>1</v>
      </c>
      <c r="AE393" s="16" t="b">
        <f t="shared" si="266"/>
        <v>1</v>
      </c>
      <c r="AF393" s="16" t="b">
        <f t="shared" si="266"/>
        <v>1</v>
      </c>
      <c r="AG393" s="16" t="b">
        <f t="shared" si="266"/>
        <v>1</v>
      </c>
    </row>
    <row r="394" spans="1:33" s="16" customFormat="1" ht="31.5" customHeight="1">
      <c r="A394" s="31" t="s">
        <v>345</v>
      </c>
      <c r="B394" s="23" t="s">
        <v>171</v>
      </c>
      <c r="C394" s="23" t="s">
        <v>347</v>
      </c>
      <c r="D394" s="24" t="s">
        <v>9</v>
      </c>
      <c r="E394" s="49">
        <f>E395</f>
        <v>48</v>
      </c>
      <c r="F394" s="49">
        <f t="shared" ref="F394:J394" si="272">F395</f>
        <v>48</v>
      </c>
      <c r="G394" s="49">
        <f t="shared" si="272"/>
        <v>48</v>
      </c>
      <c r="H394" s="25">
        <f>H395</f>
        <v>48</v>
      </c>
      <c r="I394" s="25">
        <f t="shared" si="272"/>
        <v>48</v>
      </c>
      <c r="J394" s="25">
        <f t="shared" si="272"/>
        <v>48</v>
      </c>
      <c r="K394" s="49">
        <f t="shared" si="269"/>
        <v>0</v>
      </c>
      <c r="L394" s="49">
        <f t="shared" si="269"/>
        <v>0</v>
      </c>
      <c r="M394" s="49">
        <f t="shared" si="269"/>
        <v>0</v>
      </c>
      <c r="O394" s="32">
        <v>48</v>
      </c>
      <c r="P394" s="32">
        <v>48</v>
      </c>
      <c r="Q394" s="32">
        <v>48</v>
      </c>
      <c r="R394" s="29">
        <f t="shared" si="222"/>
        <v>0</v>
      </c>
      <c r="S394" s="29">
        <f t="shared" si="222"/>
        <v>0</v>
      </c>
      <c r="T394" s="29">
        <f t="shared" si="222"/>
        <v>0</v>
      </c>
      <c r="W394" s="82" t="s">
        <v>345</v>
      </c>
      <c r="X394" s="78" t="s">
        <v>171</v>
      </c>
      <c r="Y394" s="78" t="s">
        <v>347</v>
      </c>
      <c r="Z394" s="78" t="s">
        <v>9</v>
      </c>
      <c r="AA394" s="79">
        <v>48</v>
      </c>
      <c r="AB394" s="79">
        <v>48</v>
      </c>
      <c r="AC394" s="79">
        <v>48</v>
      </c>
      <c r="AD394" s="16" t="b">
        <f t="shared" si="266"/>
        <v>1</v>
      </c>
      <c r="AE394" s="16" t="b">
        <f t="shared" si="266"/>
        <v>1</v>
      </c>
      <c r="AF394" s="16" t="b">
        <f t="shared" si="266"/>
        <v>1</v>
      </c>
      <c r="AG394" s="16" t="b">
        <f t="shared" si="266"/>
        <v>1</v>
      </c>
    </row>
    <row r="395" spans="1:33" s="16" customFormat="1" ht="31.5" customHeight="1">
      <c r="A395" s="31" t="s">
        <v>28</v>
      </c>
      <c r="B395" s="23" t="s">
        <v>171</v>
      </c>
      <c r="C395" s="23" t="s">
        <v>347</v>
      </c>
      <c r="D395" s="23" t="s">
        <v>29</v>
      </c>
      <c r="E395" s="49">
        <v>48</v>
      </c>
      <c r="F395" s="49">
        <v>48</v>
      </c>
      <c r="G395" s="49">
        <v>48</v>
      </c>
      <c r="H395" s="25">
        <v>48</v>
      </c>
      <c r="I395" s="25">
        <v>48</v>
      </c>
      <c r="J395" s="25">
        <v>48</v>
      </c>
      <c r="K395" s="49">
        <f t="shared" si="269"/>
        <v>0</v>
      </c>
      <c r="L395" s="49">
        <f t="shared" si="269"/>
        <v>0</v>
      </c>
      <c r="M395" s="49">
        <f t="shared" si="269"/>
        <v>0</v>
      </c>
      <c r="O395" s="32">
        <v>48</v>
      </c>
      <c r="P395" s="32">
        <v>48</v>
      </c>
      <c r="Q395" s="32">
        <v>48</v>
      </c>
      <c r="R395" s="29">
        <f t="shared" si="222"/>
        <v>0</v>
      </c>
      <c r="S395" s="29">
        <f t="shared" si="222"/>
        <v>0</v>
      </c>
      <c r="T395" s="29">
        <f t="shared" si="222"/>
        <v>0</v>
      </c>
      <c r="W395" s="82" t="s">
        <v>28</v>
      </c>
      <c r="X395" s="78" t="s">
        <v>171</v>
      </c>
      <c r="Y395" s="78" t="s">
        <v>347</v>
      </c>
      <c r="Z395" s="78" t="s">
        <v>29</v>
      </c>
      <c r="AA395" s="79">
        <v>48</v>
      </c>
      <c r="AB395" s="79">
        <v>48</v>
      </c>
      <c r="AC395" s="79">
        <v>48</v>
      </c>
      <c r="AD395" s="16" t="b">
        <f t="shared" si="266"/>
        <v>1</v>
      </c>
      <c r="AE395" s="16" t="b">
        <f t="shared" si="266"/>
        <v>1</v>
      </c>
      <c r="AF395" s="16" t="b">
        <f t="shared" si="266"/>
        <v>1</v>
      </c>
      <c r="AG395" s="16" t="b">
        <f t="shared" si="266"/>
        <v>1</v>
      </c>
    </row>
    <row r="396" spans="1:33" s="16" customFormat="1" ht="31.5" customHeight="1">
      <c r="A396" s="31" t="s">
        <v>99</v>
      </c>
      <c r="B396" s="23" t="s">
        <v>171</v>
      </c>
      <c r="C396" s="23" t="s">
        <v>368</v>
      </c>
      <c r="D396" s="24" t="s">
        <v>9</v>
      </c>
      <c r="E396" s="49">
        <f>E397</f>
        <v>200</v>
      </c>
      <c r="F396" s="49">
        <f t="shared" ref="F396:J396" si="273">F397</f>
        <v>200</v>
      </c>
      <c r="G396" s="49">
        <f t="shared" si="273"/>
        <v>200</v>
      </c>
      <c r="H396" s="25">
        <f>H397</f>
        <v>200</v>
      </c>
      <c r="I396" s="25">
        <f t="shared" si="273"/>
        <v>200</v>
      </c>
      <c r="J396" s="25">
        <f t="shared" si="273"/>
        <v>200</v>
      </c>
      <c r="K396" s="49">
        <f t="shared" si="269"/>
        <v>0</v>
      </c>
      <c r="L396" s="49">
        <f t="shared" si="269"/>
        <v>0</v>
      </c>
      <c r="M396" s="49">
        <f t="shared" si="269"/>
        <v>0</v>
      </c>
      <c r="O396" s="32">
        <v>200</v>
      </c>
      <c r="P396" s="32">
        <v>200</v>
      </c>
      <c r="Q396" s="32">
        <v>200</v>
      </c>
      <c r="R396" s="29">
        <f t="shared" si="222"/>
        <v>0</v>
      </c>
      <c r="S396" s="29">
        <f t="shared" si="222"/>
        <v>0</v>
      </c>
      <c r="T396" s="29">
        <f t="shared" si="222"/>
        <v>0</v>
      </c>
      <c r="W396" s="81" t="s">
        <v>99</v>
      </c>
      <c r="X396" s="75" t="s">
        <v>171</v>
      </c>
      <c r="Y396" s="75" t="s">
        <v>368</v>
      </c>
      <c r="Z396" s="76" t="s">
        <v>9</v>
      </c>
      <c r="AA396" s="77">
        <v>200</v>
      </c>
      <c r="AB396" s="77">
        <v>200</v>
      </c>
      <c r="AC396" s="77">
        <v>200</v>
      </c>
      <c r="AD396" s="16" t="b">
        <f t="shared" si="266"/>
        <v>1</v>
      </c>
      <c r="AE396" s="16" t="b">
        <f t="shared" si="266"/>
        <v>1</v>
      </c>
      <c r="AF396" s="16" t="b">
        <f t="shared" si="266"/>
        <v>1</v>
      </c>
      <c r="AG396" s="16" t="b">
        <f t="shared" si="266"/>
        <v>1</v>
      </c>
    </row>
    <row r="397" spans="1:33" s="16" customFormat="1" ht="15.75" customHeight="1">
      <c r="A397" s="31" t="s">
        <v>32</v>
      </c>
      <c r="B397" s="23" t="s">
        <v>171</v>
      </c>
      <c r="C397" s="23" t="s">
        <v>368</v>
      </c>
      <c r="D397" s="23" t="s">
        <v>33</v>
      </c>
      <c r="E397" s="49">
        <v>200</v>
      </c>
      <c r="F397" s="49">
        <v>200</v>
      </c>
      <c r="G397" s="49">
        <v>200</v>
      </c>
      <c r="H397" s="25">
        <v>200</v>
      </c>
      <c r="I397" s="25">
        <v>200</v>
      </c>
      <c r="J397" s="25">
        <v>200</v>
      </c>
      <c r="K397" s="49">
        <f t="shared" si="269"/>
        <v>0</v>
      </c>
      <c r="L397" s="49">
        <f t="shared" si="269"/>
        <v>0</v>
      </c>
      <c r="M397" s="49">
        <f t="shared" si="269"/>
        <v>0</v>
      </c>
      <c r="O397" s="32">
        <v>200</v>
      </c>
      <c r="P397" s="32">
        <v>200</v>
      </c>
      <c r="Q397" s="32">
        <v>200</v>
      </c>
      <c r="R397" s="29">
        <f t="shared" ref="R397:T460" si="274">O397-H397</f>
        <v>0</v>
      </c>
      <c r="S397" s="29">
        <f t="shared" si="274"/>
        <v>0</v>
      </c>
      <c r="T397" s="29">
        <f t="shared" si="274"/>
        <v>0</v>
      </c>
      <c r="W397" s="82" t="s">
        <v>32</v>
      </c>
      <c r="X397" s="78" t="s">
        <v>171</v>
      </c>
      <c r="Y397" s="78" t="s">
        <v>368</v>
      </c>
      <c r="Z397" s="72" t="s">
        <v>33</v>
      </c>
      <c r="AA397" s="79">
        <v>200</v>
      </c>
      <c r="AB397" s="79">
        <v>200</v>
      </c>
      <c r="AC397" s="79">
        <v>200</v>
      </c>
      <c r="AD397" s="16" t="b">
        <f t="shared" si="266"/>
        <v>1</v>
      </c>
      <c r="AE397" s="16" t="b">
        <f t="shared" si="266"/>
        <v>1</v>
      </c>
      <c r="AF397" s="16" t="b">
        <f t="shared" si="266"/>
        <v>1</v>
      </c>
      <c r="AG397" s="16" t="b">
        <f t="shared" si="266"/>
        <v>1</v>
      </c>
    </row>
    <row r="398" spans="1:33" s="16" customFormat="1" ht="78.75" customHeight="1">
      <c r="A398" s="26" t="s">
        <v>173</v>
      </c>
      <c r="B398" s="24" t="s">
        <v>174</v>
      </c>
      <c r="C398" s="27" t="s">
        <v>9</v>
      </c>
      <c r="D398" s="27" t="s">
        <v>9</v>
      </c>
      <c r="E398" s="48">
        <f>E399+E404+E417+E435+E440+E448+E464+E471</f>
        <v>179425</v>
      </c>
      <c r="F398" s="48">
        <f>F399+F404+F417+F435+F440+F448+F464+F471</f>
        <v>240239.6</v>
      </c>
      <c r="G398" s="48">
        <f t="shared" ref="G398" si="275">G399+G404+G417+G435+G440+G448+G464+G471</f>
        <v>231184.09999999998</v>
      </c>
      <c r="H398" s="28">
        <f>H399+H404+H417+H435+H440+H448+H464+H471</f>
        <v>416661.2</v>
      </c>
      <c r="I398" s="28">
        <f>I399+I404+I417+I435+I440+I448+I464+I471</f>
        <v>462145.70000000007</v>
      </c>
      <c r="J398" s="28">
        <f t="shared" ref="J398" si="276">J399+J404+J417+J435+J440+J448+J464+J471</f>
        <v>231194.49999999997</v>
      </c>
      <c r="K398" s="48">
        <f t="shared" si="269"/>
        <v>237236.2</v>
      </c>
      <c r="L398" s="48">
        <f t="shared" si="269"/>
        <v>221906.10000000006</v>
      </c>
      <c r="M398" s="48">
        <f t="shared" si="269"/>
        <v>10.399999999994179</v>
      </c>
      <c r="O398" s="28">
        <v>416661.21776999999</v>
      </c>
      <c r="P398" s="28">
        <v>462145.71389999997</v>
      </c>
      <c r="Q398" s="28">
        <v>231194.49285000001</v>
      </c>
      <c r="R398" s="29">
        <f t="shared" si="274"/>
        <v>1.7769999976735562E-2</v>
      </c>
      <c r="S398" s="29">
        <f t="shared" si="274"/>
        <v>1.3899999903514981E-2</v>
      </c>
      <c r="T398" s="29">
        <f t="shared" si="274"/>
        <v>-7.1499999612569809E-3</v>
      </c>
      <c r="W398" s="82" t="s">
        <v>173</v>
      </c>
      <c r="X398" s="78" t="s">
        <v>174</v>
      </c>
      <c r="Y398" s="78" t="s">
        <v>9</v>
      </c>
      <c r="Z398" s="78" t="s">
        <v>9</v>
      </c>
      <c r="AA398" s="79">
        <v>416661.21776999999</v>
      </c>
      <c r="AB398" s="79">
        <v>462145.71389999997</v>
      </c>
      <c r="AC398" s="79">
        <v>231194.49285000001</v>
      </c>
      <c r="AD398" s="16" t="b">
        <f t="shared" si="266"/>
        <v>1</v>
      </c>
      <c r="AE398" s="16" t="b">
        <f t="shared" si="266"/>
        <v>1</v>
      </c>
      <c r="AF398" s="16" t="b">
        <f t="shared" si="266"/>
        <v>1</v>
      </c>
      <c r="AG398" s="16" t="b">
        <f t="shared" si="266"/>
        <v>1</v>
      </c>
    </row>
    <row r="399" spans="1:33" s="16" customFormat="1" ht="15.75" customHeight="1">
      <c r="A399" s="22" t="s">
        <v>175</v>
      </c>
      <c r="B399" s="23" t="s">
        <v>174</v>
      </c>
      <c r="C399" s="23" t="s">
        <v>13</v>
      </c>
      <c r="D399" s="24" t="s">
        <v>9</v>
      </c>
      <c r="E399" s="49">
        <f>E400</f>
        <v>3654</v>
      </c>
      <c r="F399" s="49">
        <f t="shared" ref="F399:J402" si="277">F400</f>
        <v>0</v>
      </c>
      <c r="G399" s="49">
        <f t="shared" si="277"/>
        <v>0</v>
      </c>
      <c r="H399" s="25">
        <f>H400</f>
        <v>9742.9</v>
      </c>
      <c r="I399" s="25">
        <f t="shared" si="277"/>
        <v>0</v>
      </c>
      <c r="J399" s="25">
        <f t="shared" si="277"/>
        <v>0</v>
      </c>
      <c r="K399" s="49">
        <f t="shared" si="269"/>
        <v>6088.9</v>
      </c>
      <c r="L399" s="49">
        <f t="shared" si="269"/>
        <v>0</v>
      </c>
      <c r="M399" s="49">
        <f t="shared" si="269"/>
        <v>0</v>
      </c>
      <c r="O399" s="32">
        <v>9742.9230000000007</v>
      </c>
      <c r="P399" s="32">
        <v>0</v>
      </c>
      <c r="Q399" s="32">
        <v>0</v>
      </c>
      <c r="R399" s="29">
        <f t="shared" si="274"/>
        <v>2.3000000001047738E-2</v>
      </c>
      <c r="S399" s="29">
        <f t="shared" si="274"/>
        <v>0</v>
      </c>
      <c r="T399" s="29">
        <f t="shared" si="274"/>
        <v>0</v>
      </c>
      <c r="W399" s="82" t="s">
        <v>175</v>
      </c>
      <c r="X399" s="78" t="s">
        <v>174</v>
      </c>
      <c r="Y399" s="78" t="s">
        <v>13</v>
      </c>
      <c r="Z399" s="78" t="s">
        <v>9</v>
      </c>
      <c r="AA399" s="79">
        <v>9742.9230000000007</v>
      </c>
      <c r="AB399" s="79" t="s">
        <v>9</v>
      </c>
      <c r="AC399" s="79" t="s">
        <v>9</v>
      </c>
      <c r="AD399" s="16" t="b">
        <f t="shared" si="266"/>
        <v>1</v>
      </c>
      <c r="AE399" s="16" t="b">
        <f t="shared" si="266"/>
        <v>1</v>
      </c>
      <c r="AF399" s="16" t="b">
        <f t="shared" si="266"/>
        <v>1</v>
      </c>
      <c r="AG399" s="16" t="b">
        <f t="shared" si="266"/>
        <v>1</v>
      </c>
    </row>
    <row r="400" spans="1:33" s="16" customFormat="1" ht="31.5" customHeight="1">
      <c r="A400" s="22" t="s">
        <v>236</v>
      </c>
      <c r="B400" s="23" t="s">
        <v>174</v>
      </c>
      <c r="C400" s="23" t="s">
        <v>237</v>
      </c>
      <c r="D400" s="24" t="s">
        <v>9</v>
      </c>
      <c r="E400" s="49">
        <f>E401</f>
        <v>3654</v>
      </c>
      <c r="F400" s="49">
        <f t="shared" si="277"/>
        <v>0</v>
      </c>
      <c r="G400" s="49">
        <f t="shared" si="277"/>
        <v>0</v>
      </c>
      <c r="H400" s="25">
        <f>H401</f>
        <v>9742.9</v>
      </c>
      <c r="I400" s="25">
        <f t="shared" si="277"/>
        <v>0</v>
      </c>
      <c r="J400" s="25">
        <f t="shared" si="277"/>
        <v>0</v>
      </c>
      <c r="K400" s="49">
        <f t="shared" si="269"/>
        <v>6088.9</v>
      </c>
      <c r="L400" s="49">
        <f t="shared" si="269"/>
        <v>0</v>
      </c>
      <c r="M400" s="49">
        <f t="shared" si="269"/>
        <v>0</v>
      </c>
      <c r="O400" s="32">
        <v>9742.9230000000007</v>
      </c>
      <c r="P400" s="32">
        <v>0</v>
      </c>
      <c r="Q400" s="32">
        <v>0</v>
      </c>
      <c r="R400" s="29">
        <f t="shared" si="274"/>
        <v>2.3000000001047738E-2</v>
      </c>
      <c r="S400" s="29">
        <f t="shared" si="274"/>
        <v>0</v>
      </c>
      <c r="T400" s="29">
        <f t="shared" si="274"/>
        <v>0</v>
      </c>
      <c r="W400" s="81" t="s">
        <v>236</v>
      </c>
      <c r="X400" s="75" t="s">
        <v>174</v>
      </c>
      <c r="Y400" s="75" t="s">
        <v>237</v>
      </c>
      <c r="Z400" s="76" t="s">
        <v>9</v>
      </c>
      <c r="AA400" s="77">
        <v>9742.9230000000007</v>
      </c>
      <c r="AB400" s="77" t="s">
        <v>9</v>
      </c>
      <c r="AC400" s="77" t="s">
        <v>9</v>
      </c>
      <c r="AD400" s="16" t="b">
        <f t="shared" si="266"/>
        <v>1</v>
      </c>
      <c r="AE400" s="16" t="b">
        <f t="shared" si="266"/>
        <v>1</v>
      </c>
      <c r="AF400" s="16" t="b">
        <f t="shared" si="266"/>
        <v>1</v>
      </c>
      <c r="AG400" s="16" t="b">
        <f t="shared" si="266"/>
        <v>1</v>
      </c>
    </row>
    <row r="401" spans="1:33" s="16" customFormat="1" ht="47.25" customHeight="1">
      <c r="A401" s="22" t="s">
        <v>580</v>
      </c>
      <c r="B401" s="23" t="s">
        <v>174</v>
      </c>
      <c r="C401" s="23" t="s">
        <v>238</v>
      </c>
      <c r="D401" s="24" t="s">
        <v>9</v>
      </c>
      <c r="E401" s="49">
        <f>E402</f>
        <v>3654</v>
      </c>
      <c r="F401" s="49">
        <f t="shared" si="277"/>
        <v>0</v>
      </c>
      <c r="G401" s="49">
        <f t="shared" si="277"/>
        <v>0</v>
      </c>
      <c r="H401" s="25">
        <f>H402</f>
        <v>9742.9</v>
      </c>
      <c r="I401" s="25">
        <f t="shared" si="277"/>
        <v>0</v>
      </c>
      <c r="J401" s="25">
        <f t="shared" si="277"/>
        <v>0</v>
      </c>
      <c r="K401" s="49">
        <f t="shared" si="269"/>
        <v>6088.9</v>
      </c>
      <c r="L401" s="49">
        <f t="shared" si="269"/>
        <v>0</v>
      </c>
      <c r="M401" s="49">
        <f t="shared" si="269"/>
        <v>0</v>
      </c>
      <c r="O401" s="32">
        <v>9742.9230000000007</v>
      </c>
      <c r="P401" s="32">
        <v>0</v>
      </c>
      <c r="Q401" s="32">
        <v>0</v>
      </c>
      <c r="R401" s="29">
        <f t="shared" si="274"/>
        <v>2.3000000001047738E-2</v>
      </c>
      <c r="S401" s="29">
        <f t="shared" si="274"/>
        <v>0</v>
      </c>
      <c r="T401" s="29">
        <f t="shared" si="274"/>
        <v>0</v>
      </c>
      <c r="W401" s="82" t="s">
        <v>580</v>
      </c>
      <c r="X401" s="78" t="s">
        <v>174</v>
      </c>
      <c r="Y401" s="78" t="s">
        <v>238</v>
      </c>
      <c r="Z401" s="72" t="s">
        <v>9</v>
      </c>
      <c r="AA401" s="79">
        <v>9742.9230000000007</v>
      </c>
      <c r="AB401" s="79" t="s">
        <v>9</v>
      </c>
      <c r="AC401" s="79" t="s">
        <v>9</v>
      </c>
      <c r="AD401" s="16" t="b">
        <f t="shared" si="266"/>
        <v>1</v>
      </c>
      <c r="AE401" s="16" t="b">
        <f t="shared" si="266"/>
        <v>1</v>
      </c>
      <c r="AF401" s="16" t="b">
        <f t="shared" si="266"/>
        <v>1</v>
      </c>
      <c r="AG401" s="16" t="b">
        <f t="shared" si="266"/>
        <v>1</v>
      </c>
    </row>
    <row r="402" spans="1:33" s="16" customFormat="1" ht="31.5" customHeight="1">
      <c r="A402" s="31" t="s">
        <v>581</v>
      </c>
      <c r="B402" s="23" t="s">
        <v>174</v>
      </c>
      <c r="C402" s="23" t="s">
        <v>395</v>
      </c>
      <c r="D402" s="24" t="s">
        <v>9</v>
      </c>
      <c r="E402" s="49">
        <f>E403</f>
        <v>3654</v>
      </c>
      <c r="F402" s="49">
        <f t="shared" si="277"/>
        <v>0</v>
      </c>
      <c r="G402" s="49">
        <f t="shared" si="277"/>
        <v>0</v>
      </c>
      <c r="H402" s="25">
        <f>H403</f>
        <v>9742.9</v>
      </c>
      <c r="I402" s="25">
        <f t="shared" si="277"/>
        <v>0</v>
      </c>
      <c r="J402" s="25">
        <f t="shared" si="277"/>
        <v>0</v>
      </c>
      <c r="K402" s="49">
        <f t="shared" si="269"/>
        <v>6088.9</v>
      </c>
      <c r="L402" s="49">
        <f t="shared" si="269"/>
        <v>0</v>
      </c>
      <c r="M402" s="49">
        <f t="shared" si="269"/>
        <v>0</v>
      </c>
      <c r="O402" s="32">
        <v>9742.9230000000007</v>
      </c>
      <c r="P402" s="32">
        <v>0</v>
      </c>
      <c r="Q402" s="32">
        <v>0</v>
      </c>
      <c r="R402" s="29">
        <f t="shared" si="274"/>
        <v>2.3000000001047738E-2</v>
      </c>
      <c r="S402" s="29">
        <f t="shared" si="274"/>
        <v>0</v>
      </c>
      <c r="T402" s="29">
        <f t="shared" si="274"/>
        <v>0</v>
      </c>
      <c r="W402" s="82" t="s">
        <v>581</v>
      </c>
      <c r="X402" s="78" t="s">
        <v>174</v>
      </c>
      <c r="Y402" s="78" t="s">
        <v>395</v>
      </c>
      <c r="Z402" s="78" t="s">
        <v>9</v>
      </c>
      <c r="AA402" s="79">
        <v>9742.9230000000007</v>
      </c>
      <c r="AB402" s="79" t="s">
        <v>9</v>
      </c>
      <c r="AC402" s="79" t="s">
        <v>9</v>
      </c>
      <c r="AD402" s="16" t="b">
        <f t="shared" si="266"/>
        <v>1</v>
      </c>
      <c r="AE402" s="16" t="b">
        <f t="shared" si="266"/>
        <v>1</v>
      </c>
      <c r="AF402" s="16" t="b">
        <f t="shared" si="266"/>
        <v>1</v>
      </c>
      <c r="AG402" s="16" t="b">
        <f t="shared" si="266"/>
        <v>1</v>
      </c>
    </row>
    <row r="403" spans="1:33" s="16" customFormat="1" ht="31.5" customHeight="1">
      <c r="A403" s="31" t="s">
        <v>119</v>
      </c>
      <c r="B403" s="23" t="s">
        <v>174</v>
      </c>
      <c r="C403" s="23" t="s">
        <v>395</v>
      </c>
      <c r="D403" s="23" t="s">
        <v>120</v>
      </c>
      <c r="E403" s="49">
        <v>3654</v>
      </c>
      <c r="F403" s="49">
        <v>0</v>
      </c>
      <c r="G403" s="49">
        <v>0</v>
      </c>
      <c r="H403" s="25">
        <f>3654+6088.9</f>
        <v>9742.9</v>
      </c>
      <c r="I403" s="25">
        <v>0</v>
      </c>
      <c r="J403" s="25">
        <v>0</v>
      </c>
      <c r="K403" s="49">
        <f t="shared" si="269"/>
        <v>6088.9</v>
      </c>
      <c r="L403" s="49">
        <f t="shared" si="269"/>
        <v>0</v>
      </c>
      <c r="M403" s="49">
        <f t="shared" si="269"/>
        <v>0</v>
      </c>
      <c r="O403" s="32">
        <v>9742.9230000000007</v>
      </c>
      <c r="P403" s="32">
        <v>0</v>
      </c>
      <c r="Q403" s="32">
        <v>0</v>
      </c>
      <c r="R403" s="29">
        <f t="shared" si="274"/>
        <v>2.3000000001047738E-2</v>
      </c>
      <c r="S403" s="29">
        <f t="shared" si="274"/>
        <v>0</v>
      </c>
      <c r="T403" s="29">
        <f t="shared" si="274"/>
        <v>0</v>
      </c>
      <c r="W403" s="82" t="s">
        <v>119</v>
      </c>
      <c r="X403" s="78" t="s">
        <v>174</v>
      </c>
      <c r="Y403" s="78" t="s">
        <v>395</v>
      </c>
      <c r="Z403" s="72" t="s">
        <v>120</v>
      </c>
      <c r="AA403" s="79">
        <v>9742.9230000000007</v>
      </c>
      <c r="AB403" s="79" t="s">
        <v>9</v>
      </c>
      <c r="AC403" s="79" t="s">
        <v>9</v>
      </c>
      <c r="AD403" s="16" t="b">
        <f t="shared" si="266"/>
        <v>1</v>
      </c>
      <c r="AE403" s="16" t="b">
        <f t="shared" si="266"/>
        <v>1</v>
      </c>
      <c r="AF403" s="16" t="b">
        <f t="shared" si="266"/>
        <v>1</v>
      </c>
      <c r="AG403" s="16" t="b">
        <f t="shared" si="266"/>
        <v>1</v>
      </c>
    </row>
    <row r="404" spans="1:33" s="16" customFormat="1" ht="31.5" customHeight="1">
      <c r="A404" s="22" t="s">
        <v>43</v>
      </c>
      <c r="B404" s="23" t="s">
        <v>174</v>
      </c>
      <c r="C404" s="23" t="s">
        <v>10</v>
      </c>
      <c r="D404" s="24" t="s">
        <v>9</v>
      </c>
      <c r="E404" s="49">
        <f>E405+E409</f>
        <v>0</v>
      </c>
      <c r="F404" s="49">
        <f t="shared" ref="F404:J404" si="278">F405+F409</f>
        <v>2100</v>
      </c>
      <c r="G404" s="49">
        <f t="shared" si="278"/>
        <v>2900</v>
      </c>
      <c r="H404" s="25">
        <f t="shared" si="278"/>
        <v>13560</v>
      </c>
      <c r="I404" s="25">
        <f t="shared" si="278"/>
        <v>2100</v>
      </c>
      <c r="J404" s="25">
        <f t="shared" si="278"/>
        <v>2900</v>
      </c>
      <c r="K404" s="49">
        <f t="shared" si="269"/>
        <v>13560</v>
      </c>
      <c r="L404" s="49">
        <f t="shared" si="269"/>
        <v>0</v>
      </c>
      <c r="M404" s="49">
        <f t="shared" si="269"/>
        <v>0</v>
      </c>
      <c r="O404" s="32">
        <v>13560.028770000001</v>
      </c>
      <c r="P404" s="32">
        <v>2100</v>
      </c>
      <c r="Q404" s="32">
        <v>2900</v>
      </c>
      <c r="R404" s="29">
        <f t="shared" si="274"/>
        <v>2.877000000080443E-2</v>
      </c>
      <c r="S404" s="29">
        <f t="shared" si="274"/>
        <v>0</v>
      </c>
      <c r="T404" s="29">
        <f t="shared" si="274"/>
        <v>0</v>
      </c>
      <c r="W404" s="82" t="s">
        <v>43</v>
      </c>
      <c r="X404" s="78" t="s">
        <v>174</v>
      </c>
      <c r="Y404" s="78" t="s">
        <v>10</v>
      </c>
      <c r="Z404" s="78" t="s">
        <v>9</v>
      </c>
      <c r="AA404" s="79">
        <v>13560.028770000001</v>
      </c>
      <c r="AB404" s="79">
        <v>2100</v>
      </c>
      <c r="AC404" s="79">
        <v>2900</v>
      </c>
      <c r="AD404" s="16" t="b">
        <f t="shared" si="266"/>
        <v>1</v>
      </c>
      <c r="AE404" s="16" t="b">
        <f t="shared" si="266"/>
        <v>1</v>
      </c>
      <c r="AF404" s="16" t="b">
        <f t="shared" si="266"/>
        <v>1</v>
      </c>
      <c r="AG404" s="16" t="b">
        <f t="shared" si="266"/>
        <v>1</v>
      </c>
    </row>
    <row r="405" spans="1:33" s="16" customFormat="1" ht="31.5" customHeight="1">
      <c r="A405" s="22" t="s">
        <v>44</v>
      </c>
      <c r="B405" s="23" t="s">
        <v>174</v>
      </c>
      <c r="C405" s="23" t="s">
        <v>45</v>
      </c>
      <c r="D405" s="24" t="s">
        <v>9</v>
      </c>
      <c r="E405" s="49">
        <f>E406</f>
        <v>0</v>
      </c>
      <c r="F405" s="49">
        <f t="shared" ref="F405:J407" si="279">F406</f>
        <v>2100</v>
      </c>
      <c r="G405" s="49">
        <f t="shared" si="279"/>
        <v>2900</v>
      </c>
      <c r="H405" s="25">
        <f>H406</f>
        <v>0</v>
      </c>
      <c r="I405" s="25">
        <f t="shared" si="279"/>
        <v>2100</v>
      </c>
      <c r="J405" s="25">
        <f t="shared" si="279"/>
        <v>2900</v>
      </c>
      <c r="K405" s="49">
        <f t="shared" si="269"/>
        <v>0</v>
      </c>
      <c r="L405" s="49">
        <f t="shared" si="269"/>
        <v>0</v>
      </c>
      <c r="M405" s="49">
        <f t="shared" si="269"/>
        <v>0</v>
      </c>
      <c r="O405" s="32">
        <v>0</v>
      </c>
      <c r="P405" s="32">
        <v>2100</v>
      </c>
      <c r="Q405" s="32">
        <v>2900</v>
      </c>
      <c r="R405" s="29">
        <f t="shared" si="274"/>
        <v>0</v>
      </c>
      <c r="S405" s="29">
        <f t="shared" si="274"/>
        <v>0</v>
      </c>
      <c r="T405" s="29">
        <f t="shared" si="274"/>
        <v>0</v>
      </c>
      <c r="W405" s="80" t="s">
        <v>44</v>
      </c>
      <c r="X405" s="72" t="s">
        <v>174</v>
      </c>
      <c r="Y405" s="73" t="s">
        <v>45</v>
      </c>
      <c r="Z405" s="73" t="s">
        <v>9</v>
      </c>
      <c r="AA405" s="74" t="s">
        <v>9</v>
      </c>
      <c r="AB405" s="74">
        <v>2100</v>
      </c>
      <c r="AC405" s="74">
        <v>2900</v>
      </c>
      <c r="AD405" s="16" t="b">
        <f t="shared" si="266"/>
        <v>1</v>
      </c>
      <c r="AE405" s="16" t="b">
        <f t="shared" si="266"/>
        <v>1</v>
      </c>
      <c r="AF405" s="16" t="b">
        <f t="shared" si="266"/>
        <v>1</v>
      </c>
      <c r="AG405" s="16" t="b">
        <f t="shared" si="266"/>
        <v>1</v>
      </c>
    </row>
    <row r="406" spans="1:33" s="16" customFormat="1" ht="31.5" customHeight="1">
      <c r="A406" s="22" t="s">
        <v>178</v>
      </c>
      <c r="B406" s="23" t="s">
        <v>174</v>
      </c>
      <c r="C406" s="23" t="s">
        <v>179</v>
      </c>
      <c r="D406" s="24" t="s">
        <v>9</v>
      </c>
      <c r="E406" s="49">
        <f>E407</f>
        <v>0</v>
      </c>
      <c r="F406" s="49">
        <f t="shared" si="279"/>
        <v>2100</v>
      </c>
      <c r="G406" s="49">
        <f t="shared" si="279"/>
        <v>2900</v>
      </c>
      <c r="H406" s="25">
        <f>H407</f>
        <v>0</v>
      </c>
      <c r="I406" s="25">
        <f t="shared" si="279"/>
        <v>2100</v>
      </c>
      <c r="J406" s="25">
        <f t="shared" si="279"/>
        <v>2900</v>
      </c>
      <c r="K406" s="49">
        <f t="shared" si="269"/>
        <v>0</v>
      </c>
      <c r="L406" s="49">
        <f t="shared" si="269"/>
        <v>0</v>
      </c>
      <c r="M406" s="49">
        <f t="shared" si="269"/>
        <v>0</v>
      </c>
      <c r="O406" s="32">
        <v>0</v>
      </c>
      <c r="P406" s="32">
        <v>2100</v>
      </c>
      <c r="Q406" s="32">
        <v>2900</v>
      </c>
      <c r="R406" s="29">
        <f t="shared" si="274"/>
        <v>0</v>
      </c>
      <c r="S406" s="29">
        <f t="shared" si="274"/>
        <v>0</v>
      </c>
      <c r="T406" s="29">
        <f t="shared" si="274"/>
        <v>0</v>
      </c>
      <c r="W406" s="81" t="s">
        <v>178</v>
      </c>
      <c r="X406" s="75" t="s">
        <v>174</v>
      </c>
      <c r="Y406" s="75" t="s">
        <v>179</v>
      </c>
      <c r="Z406" s="76" t="s">
        <v>9</v>
      </c>
      <c r="AA406" s="77" t="s">
        <v>9</v>
      </c>
      <c r="AB406" s="77">
        <v>2100</v>
      </c>
      <c r="AC406" s="77">
        <v>2900</v>
      </c>
      <c r="AD406" s="16" t="b">
        <f t="shared" si="266"/>
        <v>1</v>
      </c>
      <c r="AE406" s="16" t="b">
        <f t="shared" si="266"/>
        <v>1</v>
      </c>
      <c r="AF406" s="16" t="b">
        <f t="shared" si="266"/>
        <v>1</v>
      </c>
      <c r="AG406" s="16" t="b">
        <f t="shared" si="266"/>
        <v>1</v>
      </c>
    </row>
    <row r="407" spans="1:33" s="16" customFormat="1" ht="15.75" customHeight="1">
      <c r="A407" s="31" t="s">
        <v>180</v>
      </c>
      <c r="B407" s="23" t="s">
        <v>174</v>
      </c>
      <c r="C407" s="23" t="s">
        <v>396</v>
      </c>
      <c r="D407" s="24" t="s">
        <v>9</v>
      </c>
      <c r="E407" s="49">
        <f>E408</f>
        <v>0</v>
      </c>
      <c r="F407" s="49">
        <f t="shared" si="279"/>
        <v>2100</v>
      </c>
      <c r="G407" s="49">
        <f t="shared" si="279"/>
        <v>2900</v>
      </c>
      <c r="H407" s="25">
        <f>H408</f>
        <v>0</v>
      </c>
      <c r="I407" s="25">
        <f t="shared" si="279"/>
        <v>2100</v>
      </c>
      <c r="J407" s="25">
        <f t="shared" si="279"/>
        <v>2900</v>
      </c>
      <c r="K407" s="49">
        <f t="shared" si="269"/>
        <v>0</v>
      </c>
      <c r="L407" s="49">
        <f t="shared" si="269"/>
        <v>0</v>
      </c>
      <c r="M407" s="49">
        <f t="shared" si="269"/>
        <v>0</v>
      </c>
      <c r="O407" s="32">
        <v>0</v>
      </c>
      <c r="P407" s="32">
        <v>2100</v>
      </c>
      <c r="Q407" s="32">
        <v>2900</v>
      </c>
      <c r="R407" s="29">
        <f t="shared" si="274"/>
        <v>0</v>
      </c>
      <c r="S407" s="29">
        <f t="shared" si="274"/>
        <v>0</v>
      </c>
      <c r="T407" s="29">
        <f t="shared" si="274"/>
        <v>0</v>
      </c>
      <c r="W407" s="81" t="s">
        <v>180</v>
      </c>
      <c r="X407" s="75" t="s">
        <v>174</v>
      </c>
      <c r="Y407" s="75" t="s">
        <v>396</v>
      </c>
      <c r="Z407" s="76" t="s">
        <v>9</v>
      </c>
      <c r="AA407" s="77" t="s">
        <v>9</v>
      </c>
      <c r="AB407" s="77">
        <v>2100</v>
      </c>
      <c r="AC407" s="77">
        <v>2900</v>
      </c>
      <c r="AD407" s="16" t="b">
        <f t="shared" si="266"/>
        <v>1</v>
      </c>
      <c r="AE407" s="16" t="b">
        <f t="shared" si="266"/>
        <v>1</v>
      </c>
      <c r="AF407" s="16" t="b">
        <f t="shared" si="266"/>
        <v>1</v>
      </c>
      <c r="AG407" s="16" t="b">
        <f t="shared" si="266"/>
        <v>1</v>
      </c>
    </row>
    <row r="408" spans="1:33" s="16" customFormat="1" ht="31.5" customHeight="1">
      <c r="A408" s="31" t="s">
        <v>119</v>
      </c>
      <c r="B408" s="23" t="s">
        <v>174</v>
      </c>
      <c r="C408" s="23" t="s">
        <v>396</v>
      </c>
      <c r="D408" s="23" t="s">
        <v>120</v>
      </c>
      <c r="E408" s="49">
        <v>0</v>
      </c>
      <c r="F408" s="49">
        <v>2100</v>
      </c>
      <c r="G408" s="49">
        <v>2900</v>
      </c>
      <c r="H408" s="25">
        <v>0</v>
      </c>
      <c r="I408" s="25">
        <v>2100</v>
      </c>
      <c r="J408" s="25">
        <v>2900</v>
      </c>
      <c r="K408" s="49">
        <f t="shared" si="269"/>
        <v>0</v>
      </c>
      <c r="L408" s="49">
        <f t="shared" si="269"/>
        <v>0</v>
      </c>
      <c r="M408" s="49">
        <f t="shared" si="269"/>
        <v>0</v>
      </c>
      <c r="O408" s="32">
        <v>0</v>
      </c>
      <c r="P408" s="32">
        <v>2100</v>
      </c>
      <c r="Q408" s="32">
        <v>2900</v>
      </c>
      <c r="R408" s="29">
        <f t="shared" si="274"/>
        <v>0</v>
      </c>
      <c r="S408" s="29">
        <f t="shared" si="274"/>
        <v>0</v>
      </c>
      <c r="T408" s="29">
        <f t="shared" si="274"/>
        <v>0</v>
      </c>
      <c r="W408" s="81" t="s">
        <v>119</v>
      </c>
      <c r="X408" s="75" t="s">
        <v>174</v>
      </c>
      <c r="Y408" s="75" t="s">
        <v>396</v>
      </c>
      <c r="Z408" s="76" t="s">
        <v>120</v>
      </c>
      <c r="AA408" s="77" t="s">
        <v>9</v>
      </c>
      <c r="AB408" s="77">
        <v>2100</v>
      </c>
      <c r="AC408" s="77">
        <v>2900</v>
      </c>
      <c r="AD408" s="16" t="b">
        <f t="shared" si="266"/>
        <v>1</v>
      </c>
      <c r="AE408" s="16" t="b">
        <f t="shared" si="266"/>
        <v>1</v>
      </c>
      <c r="AF408" s="16" t="b">
        <f t="shared" si="266"/>
        <v>1</v>
      </c>
      <c r="AG408" s="16" t="b">
        <f t="shared" si="266"/>
        <v>1</v>
      </c>
    </row>
    <row r="409" spans="1:33" s="16" customFormat="1" ht="31.5" customHeight="1">
      <c r="A409" s="31" t="s">
        <v>181</v>
      </c>
      <c r="B409" s="23" t="s">
        <v>174</v>
      </c>
      <c r="C409" s="23" t="s">
        <v>182</v>
      </c>
      <c r="D409" s="23" t="s">
        <v>9</v>
      </c>
      <c r="E409" s="49">
        <f>E410</f>
        <v>0</v>
      </c>
      <c r="F409" s="49">
        <f t="shared" ref="F409:J409" si="280">F410</f>
        <v>0</v>
      </c>
      <c r="G409" s="49">
        <f t="shared" si="280"/>
        <v>0</v>
      </c>
      <c r="H409" s="25">
        <f t="shared" si="280"/>
        <v>13560</v>
      </c>
      <c r="I409" s="25">
        <f t="shared" si="280"/>
        <v>0</v>
      </c>
      <c r="J409" s="25">
        <f t="shared" si="280"/>
        <v>0</v>
      </c>
      <c r="K409" s="49">
        <f t="shared" si="269"/>
        <v>13560</v>
      </c>
      <c r="L409" s="49">
        <f t="shared" si="269"/>
        <v>0</v>
      </c>
      <c r="M409" s="49">
        <f t="shared" si="269"/>
        <v>0</v>
      </c>
      <c r="O409" s="32">
        <v>13560.028770000001</v>
      </c>
      <c r="P409" s="32">
        <v>0</v>
      </c>
      <c r="Q409" s="32">
        <v>0</v>
      </c>
      <c r="R409" s="29">
        <f t="shared" si="274"/>
        <v>2.877000000080443E-2</v>
      </c>
      <c r="S409" s="29">
        <f t="shared" si="274"/>
        <v>0</v>
      </c>
      <c r="T409" s="29">
        <f t="shared" si="274"/>
        <v>0</v>
      </c>
      <c r="W409" s="82" t="s">
        <v>181</v>
      </c>
      <c r="X409" s="78" t="s">
        <v>174</v>
      </c>
      <c r="Y409" s="78" t="s">
        <v>182</v>
      </c>
      <c r="Z409" s="72" t="s">
        <v>9</v>
      </c>
      <c r="AA409" s="79">
        <v>13560.028770000001</v>
      </c>
      <c r="AB409" s="79" t="s">
        <v>9</v>
      </c>
      <c r="AC409" s="79" t="s">
        <v>9</v>
      </c>
      <c r="AD409" s="16" t="b">
        <f t="shared" si="266"/>
        <v>1</v>
      </c>
      <c r="AE409" s="16" t="b">
        <f t="shared" si="266"/>
        <v>1</v>
      </c>
      <c r="AF409" s="16" t="b">
        <f t="shared" si="266"/>
        <v>1</v>
      </c>
      <c r="AG409" s="16" t="b">
        <f t="shared" si="266"/>
        <v>1</v>
      </c>
    </row>
    <row r="410" spans="1:33" s="16" customFormat="1" ht="31.5" customHeight="1">
      <c r="A410" s="31" t="s">
        <v>652</v>
      </c>
      <c r="B410" s="23" t="s">
        <v>174</v>
      </c>
      <c r="C410" s="23" t="s">
        <v>653</v>
      </c>
      <c r="D410" s="23" t="s">
        <v>9</v>
      </c>
      <c r="E410" s="49">
        <f>E411+E413+E415</f>
        <v>0</v>
      </c>
      <c r="F410" s="49">
        <f t="shared" ref="F410:J410" si="281">F411+F413+F415</f>
        <v>0</v>
      </c>
      <c r="G410" s="49">
        <f t="shared" si="281"/>
        <v>0</v>
      </c>
      <c r="H410" s="25">
        <f t="shared" si="281"/>
        <v>13560</v>
      </c>
      <c r="I410" s="25">
        <f t="shared" si="281"/>
        <v>0</v>
      </c>
      <c r="J410" s="25">
        <f t="shared" si="281"/>
        <v>0</v>
      </c>
      <c r="K410" s="49">
        <f t="shared" si="269"/>
        <v>13560</v>
      </c>
      <c r="L410" s="49">
        <f t="shared" si="269"/>
        <v>0</v>
      </c>
      <c r="M410" s="49">
        <f t="shared" si="269"/>
        <v>0</v>
      </c>
      <c r="O410" s="32">
        <v>13560.028770000001</v>
      </c>
      <c r="P410" s="32">
        <v>0</v>
      </c>
      <c r="Q410" s="32">
        <v>0</v>
      </c>
      <c r="R410" s="29">
        <f t="shared" si="274"/>
        <v>2.877000000080443E-2</v>
      </c>
      <c r="S410" s="29">
        <f t="shared" si="274"/>
        <v>0</v>
      </c>
      <c r="T410" s="29">
        <f t="shared" si="274"/>
        <v>0</v>
      </c>
      <c r="W410" s="82" t="s">
        <v>652</v>
      </c>
      <c r="X410" s="78" t="s">
        <v>174</v>
      </c>
      <c r="Y410" s="78" t="s">
        <v>653</v>
      </c>
      <c r="Z410" s="78" t="s">
        <v>9</v>
      </c>
      <c r="AA410" s="79">
        <v>13560.028770000001</v>
      </c>
      <c r="AB410" s="79" t="s">
        <v>9</v>
      </c>
      <c r="AC410" s="79" t="s">
        <v>9</v>
      </c>
      <c r="AD410" s="16" t="b">
        <f t="shared" si="266"/>
        <v>1</v>
      </c>
      <c r="AE410" s="16" t="b">
        <f t="shared" si="266"/>
        <v>1</v>
      </c>
      <c r="AF410" s="16" t="b">
        <f t="shared" si="266"/>
        <v>1</v>
      </c>
      <c r="AG410" s="16" t="b">
        <f t="shared" si="266"/>
        <v>1</v>
      </c>
    </row>
    <row r="411" spans="1:33" s="16" customFormat="1" ht="15.75" customHeight="1">
      <c r="A411" s="31" t="s">
        <v>654</v>
      </c>
      <c r="B411" s="23" t="s">
        <v>174</v>
      </c>
      <c r="C411" s="23" t="s">
        <v>655</v>
      </c>
      <c r="D411" s="23" t="s">
        <v>9</v>
      </c>
      <c r="E411" s="49">
        <f>E412</f>
        <v>0</v>
      </c>
      <c r="F411" s="49">
        <f t="shared" ref="F411:J411" si="282">F412</f>
        <v>0</v>
      </c>
      <c r="G411" s="49">
        <f t="shared" si="282"/>
        <v>0</v>
      </c>
      <c r="H411" s="25">
        <f t="shared" si="282"/>
        <v>2258.9</v>
      </c>
      <c r="I411" s="25">
        <f t="shared" si="282"/>
        <v>0</v>
      </c>
      <c r="J411" s="25">
        <f t="shared" si="282"/>
        <v>0</v>
      </c>
      <c r="K411" s="49">
        <f t="shared" si="269"/>
        <v>2258.9</v>
      </c>
      <c r="L411" s="49">
        <f t="shared" si="269"/>
        <v>0</v>
      </c>
      <c r="M411" s="49">
        <f t="shared" si="269"/>
        <v>0</v>
      </c>
      <c r="O411" s="32">
        <v>2258.9344700000001</v>
      </c>
      <c r="P411" s="32">
        <v>0</v>
      </c>
      <c r="Q411" s="32">
        <v>0</v>
      </c>
      <c r="R411" s="29">
        <f t="shared" si="274"/>
        <v>3.4470000000055734E-2</v>
      </c>
      <c r="S411" s="29">
        <f t="shared" si="274"/>
        <v>0</v>
      </c>
      <c r="T411" s="29">
        <f t="shared" si="274"/>
        <v>0</v>
      </c>
      <c r="W411" s="81" t="s">
        <v>654</v>
      </c>
      <c r="X411" s="75" t="s">
        <v>174</v>
      </c>
      <c r="Y411" s="75" t="s">
        <v>655</v>
      </c>
      <c r="Z411" s="76" t="s">
        <v>9</v>
      </c>
      <c r="AA411" s="77">
        <v>2258.9344700000001</v>
      </c>
      <c r="AB411" s="77" t="s">
        <v>9</v>
      </c>
      <c r="AC411" s="77" t="s">
        <v>9</v>
      </c>
      <c r="AD411" s="16" t="b">
        <f t="shared" si="266"/>
        <v>1</v>
      </c>
      <c r="AE411" s="16" t="b">
        <f t="shared" si="266"/>
        <v>1</v>
      </c>
      <c r="AF411" s="16" t="b">
        <f t="shared" si="266"/>
        <v>1</v>
      </c>
      <c r="AG411" s="16" t="b">
        <f t="shared" si="266"/>
        <v>1</v>
      </c>
    </row>
    <row r="412" spans="1:33" s="16" customFormat="1" ht="31.5" customHeight="1">
      <c r="A412" s="31" t="s">
        <v>119</v>
      </c>
      <c r="B412" s="23" t="s">
        <v>174</v>
      </c>
      <c r="C412" s="23" t="s">
        <v>655</v>
      </c>
      <c r="D412" s="23" t="s">
        <v>120</v>
      </c>
      <c r="E412" s="49"/>
      <c r="F412" s="49"/>
      <c r="G412" s="49"/>
      <c r="H412" s="25">
        <v>2258.9</v>
      </c>
      <c r="I412" s="25"/>
      <c r="J412" s="25"/>
      <c r="K412" s="49">
        <f t="shared" si="269"/>
        <v>2258.9</v>
      </c>
      <c r="L412" s="49">
        <f t="shared" si="269"/>
        <v>0</v>
      </c>
      <c r="M412" s="49">
        <f t="shared" si="269"/>
        <v>0</v>
      </c>
      <c r="O412" s="32">
        <v>2258.9344700000001</v>
      </c>
      <c r="P412" s="32">
        <v>0</v>
      </c>
      <c r="Q412" s="32">
        <v>0</v>
      </c>
      <c r="R412" s="29">
        <f t="shared" si="274"/>
        <v>3.4470000000055734E-2</v>
      </c>
      <c r="S412" s="29">
        <f t="shared" si="274"/>
        <v>0</v>
      </c>
      <c r="T412" s="29">
        <f t="shared" si="274"/>
        <v>0</v>
      </c>
      <c r="W412" s="81" t="s">
        <v>119</v>
      </c>
      <c r="X412" s="75" t="s">
        <v>174</v>
      </c>
      <c r="Y412" s="75" t="s">
        <v>655</v>
      </c>
      <c r="Z412" s="76" t="s">
        <v>120</v>
      </c>
      <c r="AA412" s="77">
        <v>2258.9344700000001</v>
      </c>
      <c r="AB412" s="77" t="s">
        <v>9</v>
      </c>
      <c r="AC412" s="77" t="s">
        <v>9</v>
      </c>
      <c r="AD412" s="16" t="b">
        <f t="shared" si="266"/>
        <v>1</v>
      </c>
      <c r="AE412" s="16" t="b">
        <f t="shared" si="266"/>
        <v>1</v>
      </c>
      <c r="AF412" s="16" t="b">
        <f t="shared" si="266"/>
        <v>1</v>
      </c>
      <c r="AG412" s="16" t="b">
        <f t="shared" si="266"/>
        <v>1</v>
      </c>
    </row>
    <row r="413" spans="1:33" s="16" customFormat="1" ht="15.75" customHeight="1">
      <c r="A413" s="31" t="s">
        <v>654</v>
      </c>
      <c r="B413" s="23" t="s">
        <v>174</v>
      </c>
      <c r="C413" s="23" t="s">
        <v>656</v>
      </c>
      <c r="D413" s="23" t="s">
        <v>9</v>
      </c>
      <c r="E413" s="49">
        <f>E414</f>
        <v>0</v>
      </c>
      <c r="F413" s="49">
        <f t="shared" ref="F413:J413" si="283">F414</f>
        <v>0</v>
      </c>
      <c r="G413" s="49">
        <f t="shared" si="283"/>
        <v>0</v>
      </c>
      <c r="H413" s="25">
        <f t="shared" si="283"/>
        <v>118.9</v>
      </c>
      <c r="I413" s="25">
        <f t="shared" si="283"/>
        <v>0</v>
      </c>
      <c r="J413" s="25">
        <f t="shared" si="283"/>
        <v>0</v>
      </c>
      <c r="K413" s="49">
        <f t="shared" si="269"/>
        <v>118.9</v>
      </c>
      <c r="L413" s="49">
        <f t="shared" si="269"/>
        <v>0</v>
      </c>
      <c r="M413" s="49">
        <f t="shared" si="269"/>
        <v>0</v>
      </c>
      <c r="O413" s="32">
        <v>118.89129</v>
      </c>
      <c r="P413" s="32">
        <v>0</v>
      </c>
      <c r="Q413" s="32">
        <v>0</v>
      </c>
      <c r="R413" s="29">
        <f t="shared" si="274"/>
        <v>-8.7100000000077671E-3</v>
      </c>
      <c r="S413" s="29">
        <f t="shared" si="274"/>
        <v>0</v>
      </c>
      <c r="T413" s="29">
        <f t="shared" si="274"/>
        <v>0</v>
      </c>
      <c r="W413" s="81" t="s">
        <v>654</v>
      </c>
      <c r="X413" s="75" t="s">
        <v>174</v>
      </c>
      <c r="Y413" s="75" t="s">
        <v>656</v>
      </c>
      <c r="Z413" s="76" t="s">
        <v>9</v>
      </c>
      <c r="AA413" s="77">
        <v>118.89129</v>
      </c>
      <c r="AB413" s="77" t="s">
        <v>9</v>
      </c>
      <c r="AC413" s="77" t="s">
        <v>9</v>
      </c>
      <c r="AD413" s="16" t="b">
        <f t="shared" ref="AD413:AG441" si="284">W413=A413</f>
        <v>1</v>
      </c>
      <c r="AE413" s="16" t="b">
        <f t="shared" si="284"/>
        <v>1</v>
      </c>
      <c r="AF413" s="16" t="b">
        <f t="shared" si="284"/>
        <v>1</v>
      </c>
      <c r="AG413" s="16" t="b">
        <f t="shared" si="284"/>
        <v>1</v>
      </c>
    </row>
    <row r="414" spans="1:33" s="16" customFormat="1" ht="31.5" customHeight="1">
      <c r="A414" s="31" t="s">
        <v>119</v>
      </c>
      <c r="B414" s="23" t="s">
        <v>174</v>
      </c>
      <c r="C414" s="23" t="s">
        <v>656</v>
      </c>
      <c r="D414" s="23" t="s">
        <v>120</v>
      </c>
      <c r="E414" s="49"/>
      <c r="F414" s="49"/>
      <c r="G414" s="49"/>
      <c r="H414" s="25">
        <v>118.9</v>
      </c>
      <c r="I414" s="25"/>
      <c r="J414" s="25"/>
      <c r="K414" s="49">
        <f t="shared" si="269"/>
        <v>118.9</v>
      </c>
      <c r="L414" s="49">
        <f t="shared" si="269"/>
        <v>0</v>
      </c>
      <c r="M414" s="49">
        <f t="shared" si="269"/>
        <v>0</v>
      </c>
      <c r="O414" s="32">
        <v>118.89129</v>
      </c>
      <c r="P414" s="32">
        <v>0</v>
      </c>
      <c r="Q414" s="32">
        <v>0</v>
      </c>
      <c r="R414" s="29">
        <f t="shared" si="274"/>
        <v>-8.7100000000077671E-3</v>
      </c>
      <c r="S414" s="29">
        <f t="shared" si="274"/>
        <v>0</v>
      </c>
      <c r="T414" s="29">
        <f t="shared" si="274"/>
        <v>0</v>
      </c>
      <c r="W414" s="82" t="s">
        <v>119</v>
      </c>
      <c r="X414" s="78" t="s">
        <v>174</v>
      </c>
      <c r="Y414" s="78" t="s">
        <v>656</v>
      </c>
      <c r="Z414" s="72" t="s">
        <v>120</v>
      </c>
      <c r="AA414" s="79">
        <v>118.89129</v>
      </c>
      <c r="AB414" s="79" t="s">
        <v>9</v>
      </c>
      <c r="AC414" s="79" t="s">
        <v>9</v>
      </c>
      <c r="AD414" s="16" t="b">
        <f t="shared" si="284"/>
        <v>1</v>
      </c>
      <c r="AE414" s="16" t="b">
        <f t="shared" si="284"/>
        <v>1</v>
      </c>
      <c r="AF414" s="16" t="b">
        <f t="shared" si="284"/>
        <v>1</v>
      </c>
      <c r="AG414" s="16" t="b">
        <f t="shared" si="284"/>
        <v>1</v>
      </c>
    </row>
    <row r="415" spans="1:33" s="16" customFormat="1" ht="15.75" customHeight="1">
      <c r="A415" s="31" t="s">
        <v>654</v>
      </c>
      <c r="B415" s="23" t="s">
        <v>174</v>
      </c>
      <c r="C415" s="23" t="s">
        <v>657</v>
      </c>
      <c r="D415" s="23" t="s">
        <v>9</v>
      </c>
      <c r="E415" s="49">
        <f>E416</f>
        <v>0</v>
      </c>
      <c r="F415" s="49">
        <f t="shared" ref="F415:J415" si="285">F416</f>
        <v>0</v>
      </c>
      <c r="G415" s="49">
        <f t="shared" si="285"/>
        <v>0</v>
      </c>
      <c r="H415" s="25">
        <f t="shared" si="285"/>
        <v>11182.2</v>
      </c>
      <c r="I415" s="25">
        <f t="shared" si="285"/>
        <v>0</v>
      </c>
      <c r="J415" s="25">
        <f t="shared" si="285"/>
        <v>0</v>
      </c>
      <c r="K415" s="49">
        <f t="shared" si="269"/>
        <v>11182.2</v>
      </c>
      <c r="L415" s="49">
        <f t="shared" si="269"/>
        <v>0</v>
      </c>
      <c r="M415" s="49">
        <f t="shared" si="269"/>
        <v>0</v>
      </c>
      <c r="O415" s="32">
        <v>11182.203009999999</v>
      </c>
      <c r="P415" s="32">
        <v>0</v>
      </c>
      <c r="Q415" s="32">
        <v>0</v>
      </c>
      <c r="R415" s="29">
        <f t="shared" si="274"/>
        <v>3.0099999985395698E-3</v>
      </c>
      <c r="S415" s="29">
        <f t="shared" si="274"/>
        <v>0</v>
      </c>
      <c r="T415" s="29">
        <f t="shared" si="274"/>
        <v>0</v>
      </c>
      <c r="W415" s="82" t="s">
        <v>654</v>
      </c>
      <c r="X415" s="78" t="s">
        <v>174</v>
      </c>
      <c r="Y415" s="78" t="s">
        <v>657</v>
      </c>
      <c r="Z415" s="78" t="s">
        <v>9</v>
      </c>
      <c r="AA415" s="79">
        <v>11182.203009999999</v>
      </c>
      <c r="AB415" s="79" t="s">
        <v>9</v>
      </c>
      <c r="AC415" s="79" t="s">
        <v>9</v>
      </c>
      <c r="AD415" s="16" t="b">
        <f t="shared" si="284"/>
        <v>1</v>
      </c>
      <c r="AE415" s="16" t="b">
        <f t="shared" si="284"/>
        <v>1</v>
      </c>
      <c r="AF415" s="16" t="b">
        <f t="shared" si="284"/>
        <v>1</v>
      </c>
      <c r="AG415" s="16" t="b">
        <f t="shared" si="284"/>
        <v>1</v>
      </c>
    </row>
    <row r="416" spans="1:33" s="16" customFormat="1" ht="31.5" customHeight="1">
      <c r="A416" s="31" t="s">
        <v>119</v>
      </c>
      <c r="B416" s="23" t="s">
        <v>174</v>
      </c>
      <c r="C416" s="23" t="s">
        <v>657</v>
      </c>
      <c r="D416" s="23" t="s">
        <v>120</v>
      </c>
      <c r="E416" s="49"/>
      <c r="F416" s="49"/>
      <c r="G416" s="49"/>
      <c r="H416" s="25">
        <v>11182.2</v>
      </c>
      <c r="I416" s="25"/>
      <c r="J416" s="25"/>
      <c r="K416" s="49">
        <f t="shared" si="269"/>
        <v>11182.2</v>
      </c>
      <c r="L416" s="49">
        <f t="shared" si="269"/>
        <v>0</v>
      </c>
      <c r="M416" s="49">
        <f t="shared" si="269"/>
        <v>0</v>
      </c>
      <c r="O416" s="32">
        <v>11182.203009999999</v>
      </c>
      <c r="P416" s="32">
        <v>0</v>
      </c>
      <c r="Q416" s="32">
        <v>0</v>
      </c>
      <c r="R416" s="29">
        <f t="shared" si="274"/>
        <v>3.0099999985395698E-3</v>
      </c>
      <c r="S416" s="29">
        <f t="shared" si="274"/>
        <v>0</v>
      </c>
      <c r="T416" s="29">
        <f t="shared" si="274"/>
        <v>0</v>
      </c>
      <c r="W416" s="81" t="s">
        <v>119</v>
      </c>
      <c r="X416" s="75" t="s">
        <v>174</v>
      </c>
      <c r="Y416" s="75" t="s">
        <v>657</v>
      </c>
      <c r="Z416" s="76" t="s">
        <v>120</v>
      </c>
      <c r="AA416" s="77">
        <v>11182.203009999999</v>
      </c>
      <c r="AB416" s="77" t="s">
        <v>9</v>
      </c>
      <c r="AC416" s="77" t="s">
        <v>9</v>
      </c>
      <c r="AD416" s="16" t="b">
        <f t="shared" si="284"/>
        <v>1</v>
      </c>
      <c r="AE416" s="16" t="b">
        <f t="shared" si="284"/>
        <v>1</v>
      </c>
      <c r="AF416" s="16" t="b">
        <f t="shared" si="284"/>
        <v>1</v>
      </c>
      <c r="AG416" s="16" t="b">
        <f t="shared" si="284"/>
        <v>1</v>
      </c>
    </row>
    <row r="417" spans="1:33" s="16" customFormat="1" ht="31.5" customHeight="1">
      <c r="A417" s="22" t="s">
        <v>108</v>
      </c>
      <c r="B417" s="23" t="s">
        <v>174</v>
      </c>
      <c r="C417" s="23" t="s">
        <v>16</v>
      </c>
      <c r="D417" s="24" t="s">
        <v>9</v>
      </c>
      <c r="E417" s="49">
        <f>E418+E422+E426</f>
        <v>80790.5</v>
      </c>
      <c r="F417" s="49">
        <f>F418+F422+F426</f>
        <v>80795.199999999997</v>
      </c>
      <c r="G417" s="49">
        <f t="shared" ref="G417" si="286">G418+G422+G426</f>
        <v>80881.099999999991</v>
      </c>
      <c r="H417" s="25">
        <f>H418+H422+H426</f>
        <v>80460.5</v>
      </c>
      <c r="I417" s="25">
        <f>I418+I422+I426</f>
        <v>80795.199999999997</v>
      </c>
      <c r="J417" s="25">
        <f t="shared" ref="J417" si="287">J418+J422+J426</f>
        <v>80881.099999999991</v>
      </c>
      <c r="K417" s="49">
        <f t="shared" si="269"/>
        <v>-330</v>
      </c>
      <c r="L417" s="49">
        <f t="shared" si="269"/>
        <v>0</v>
      </c>
      <c r="M417" s="49">
        <f t="shared" si="269"/>
        <v>0</v>
      </c>
      <c r="O417" s="32">
        <v>80460.5</v>
      </c>
      <c r="P417" s="32">
        <v>80795.210999999996</v>
      </c>
      <c r="Q417" s="32">
        <v>80881.100000000006</v>
      </c>
      <c r="R417" s="29">
        <f t="shared" si="274"/>
        <v>0</v>
      </c>
      <c r="S417" s="29">
        <f t="shared" si="274"/>
        <v>1.0999999998603016E-2</v>
      </c>
      <c r="T417" s="29">
        <f t="shared" si="274"/>
        <v>0</v>
      </c>
      <c r="W417" s="81" t="s">
        <v>108</v>
      </c>
      <c r="X417" s="75" t="s">
        <v>174</v>
      </c>
      <c r="Y417" s="75" t="s">
        <v>16</v>
      </c>
      <c r="Z417" s="76" t="s">
        <v>9</v>
      </c>
      <c r="AA417" s="77">
        <v>80460.5</v>
      </c>
      <c r="AB417" s="77">
        <v>80795.210999999996</v>
      </c>
      <c r="AC417" s="77">
        <v>80881.100000000006</v>
      </c>
      <c r="AD417" s="16" t="b">
        <f t="shared" si="284"/>
        <v>1</v>
      </c>
      <c r="AE417" s="16" t="b">
        <f t="shared" si="284"/>
        <v>1</v>
      </c>
      <c r="AF417" s="16" t="b">
        <f t="shared" si="284"/>
        <v>1</v>
      </c>
      <c r="AG417" s="16" t="b">
        <f t="shared" si="284"/>
        <v>1</v>
      </c>
    </row>
    <row r="418" spans="1:33" s="16" customFormat="1" ht="31.5" customHeight="1">
      <c r="A418" s="22" t="s">
        <v>183</v>
      </c>
      <c r="B418" s="23" t="s">
        <v>174</v>
      </c>
      <c r="C418" s="23" t="s">
        <v>184</v>
      </c>
      <c r="D418" s="24" t="s">
        <v>9</v>
      </c>
      <c r="E418" s="49">
        <f>E419</f>
        <v>1647.6</v>
      </c>
      <c r="F418" s="49">
        <f t="shared" ref="F418:J420" si="288">F419</f>
        <v>1732.8</v>
      </c>
      <c r="G418" s="49">
        <f t="shared" si="288"/>
        <v>1818.7</v>
      </c>
      <c r="H418" s="25">
        <f>H419</f>
        <v>1647.6</v>
      </c>
      <c r="I418" s="25">
        <f t="shared" si="288"/>
        <v>1732.8</v>
      </c>
      <c r="J418" s="25">
        <f t="shared" si="288"/>
        <v>1818.7</v>
      </c>
      <c r="K418" s="49">
        <f t="shared" si="269"/>
        <v>0</v>
      </c>
      <c r="L418" s="49">
        <f t="shared" si="269"/>
        <v>0</v>
      </c>
      <c r="M418" s="49">
        <f t="shared" si="269"/>
        <v>0</v>
      </c>
      <c r="O418" s="32">
        <v>1647.6088099999999</v>
      </c>
      <c r="P418" s="32">
        <v>1732.83905</v>
      </c>
      <c r="Q418" s="32">
        <v>1818.7280499999999</v>
      </c>
      <c r="R418" s="29">
        <f t="shared" si="274"/>
        <v>8.8100000000395084E-3</v>
      </c>
      <c r="S418" s="29">
        <f t="shared" si="274"/>
        <v>3.9050000000088403E-2</v>
      </c>
      <c r="T418" s="29">
        <f t="shared" si="274"/>
        <v>2.8049999999893771E-2</v>
      </c>
      <c r="W418" s="82" t="s">
        <v>183</v>
      </c>
      <c r="X418" s="78" t="s">
        <v>174</v>
      </c>
      <c r="Y418" s="78" t="s">
        <v>184</v>
      </c>
      <c r="Z418" s="72" t="s">
        <v>9</v>
      </c>
      <c r="AA418" s="79">
        <v>1647.6088099999999</v>
      </c>
      <c r="AB418" s="79">
        <v>1732.83905</v>
      </c>
      <c r="AC418" s="79">
        <v>1818.7280499999999</v>
      </c>
      <c r="AD418" s="16" t="b">
        <f t="shared" si="284"/>
        <v>1</v>
      </c>
      <c r="AE418" s="16" t="b">
        <f t="shared" si="284"/>
        <v>1</v>
      </c>
      <c r="AF418" s="16" t="b">
        <f t="shared" si="284"/>
        <v>1</v>
      </c>
      <c r="AG418" s="16" t="b">
        <f t="shared" si="284"/>
        <v>1</v>
      </c>
    </row>
    <row r="419" spans="1:33" s="16" customFormat="1" ht="31.5" customHeight="1">
      <c r="A419" s="22" t="s">
        <v>185</v>
      </c>
      <c r="B419" s="23" t="s">
        <v>174</v>
      </c>
      <c r="C419" s="23" t="s">
        <v>186</v>
      </c>
      <c r="D419" s="24" t="s">
        <v>9</v>
      </c>
      <c r="E419" s="49">
        <f>E420</f>
        <v>1647.6</v>
      </c>
      <c r="F419" s="49">
        <f t="shared" si="288"/>
        <v>1732.8</v>
      </c>
      <c r="G419" s="49">
        <f t="shared" si="288"/>
        <v>1818.7</v>
      </c>
      <c r="H419" s="25">
        <f>H420</f>
        <v>1647.6</v>
      </c>
      <c r="I419" s="25">
        <f t="shared" si="288"/>
        <v>1732.8</v>
      </c>
      <c r="J419" s="25">
        <f t="shared" si="288"/>
        <v>1818.7</v>
      </c>
      <c r="K419" s="49">
        <f t="shared" si="269"/>
        <v>0</v>
      </c>
      <c r="L419" s="49">
        <f t="shared" si="269"/>
        <v>0</v>
      </c>
      <c r="M419" s="49">
        <f t="shared" si="269"/>
        <v>0</v>
      </c>
      <c r="O419" s="32">
        <v>1647.6088099999999</v>
      </c>
      <c r="P419" s="32">
        <v>1732.83905</v>
      </c>
      <c r="Q419" s="32">
        <v>1818.7280499999999</v>
      </c>
      <c r="R419" s="29">
        <f t="shared" si="274"/>
        <v>8.8100000000395084E-3</v>
      </c>
      <c r="S419" s="29">
        <f t="shared" si="274"/>
        <v>3.9050000000088403E-2</v>
      </c>
      <c r="T419" s="29">
        <f t="shared" si="274"/>
        <v>2.8049999999893771E-2</v>
      </c>
      <c r="W419" s="82" t="s">
        <v>185</v>
      </c>
      <c r="X419" s="78" t="s">
        <v>174</v>
      </c>
      <c r="Y419" s="78" t="s">
        <v>186</v>
      </c>
      <c r="Z419" s="78" t="s">
        <v>9</v>
      </c>
      <c r="AA419" s="79">
        <v>1647.6088099999999</v>
      </c>
      <c r="AB419" s="79">
        <v>1732.83905</v>
      </c>
      <c r="AC419" s="79">
        <v>1818.7280499999999</v>
      </c>
      <c r="AD419" s="16" t="b">
        <f t="shared" si="284"/>
        <v>1</v>
      </c>
      <c r="AE419" s="16" t="b">
        <f t="shared" si="284"/>
        <v>1</v>
      </c>
      <c r="AF419" s="16" t="b">
        <f t="shared" si="284"/>
        <v>1</v>
      </c>
      <c r="AG419" s="16" t="b">
        <f t="shared" si="284"/>
        <v>1</v>
      </c>
    </row>
    <row r="420" spans="1:33" s="16" customFormat="1" ht="15.75" customHeight="1">
      <c r="A420" s="31" t="s">
        <v>187</v>
      </c>
      <c r="B420" s="23" t="s">
        <v>174</v>
      </c>
      <c r="C420" s="23" t="s">
        <v>399</v>
      </c>
      <c r="D420" s="24" t="s">
        <v>9</v>
      </c>
      <c r="E420" s="49">
        <f>E421</f>
        <v>1647.6</v>
      </c>
      <c r="F420" s="49">
        <f t="shared" si="288"/>
        <v>1732.8</v>
      </c>
      <c r="G420" s="49">
        <f t="shared" si="288"/>
        <v>1818.7</v>
      </c>
      <c r="H420" s="25">
        <f>H421</f>
        <v>1647.6</v>
      </c>
      <c r="I420" s="25">
        <f t="shared" si="288"/>
        <v>1732.8</v>
      </c>
      <c r="J420" s="25">
        <f t="shared" si="288"/>
        <v>1818.7</v>
      </c>
      <c r="K420" s="49">
        <f t="shared" si="269"/>
        <v>0</v>
      </c>
      <c r="L420" s="49">
        <f t="shared" si="269"/>
        <v>0</v>
      </c>
      <c r="M420" s="49">
        <f t="shared" si="269"/>
        <v>0</v>
      </c>
      <c r="O420" s="32">
        <v>1647.6088099999999</v>
      </c>
      <c r="P420" s="32">
        <v>1732.83905</v>
      </c>
      <c r="Q420" s="32">
        <v>1818.7280499999999</v>
      </c>
      <c r="R420" s="29">
        <f t="shared" si="274"/>
        <v>8.8100000000395084E-3</v>
      </c>
      <c r="S420" s="29">
        <f t="shared" si="274"/>
        <v>3.9050000000088403E-2</v>
      </c>
      <c r="T420" s="29">
        <f t="shared" si="274"/>
        <v>2.8049999999893771E-2</v>
      </c>
      <c r="W420" s="82" t="s">
        <v>187</v>
      </c>
      <c r="X420" s="78" t="s">
        <v>174</v>
      </c>
      <c r="Y420" s="78" t="s">
        <v>399</v>
      </c>
      <c r="Z420" s="72" t="s">
        <v>9</v>
      </c>
      <c r="AA420" s="79">
        <v>1647.6088099999999</v>
      </c>
      <c r="AB420" s="79">
        <v>1732.83905</v>
      </c>
      <c r="AC420" s="79">
        <v>1818.7280499999999</v>
      </c>
      <c r="AD420" s="16" t="b">
        <f t="shared" si="284"/>
        <v>1</v>
      </c>
      <c r="AE420" s="16" t="b">
        <f t="shared" si="284"/>
        <v>1</v>
      </c>
      <c r="AF420" s="16" t="b">
        <f t="shared" si="284"/>
        <v>1</v>
      </c>
      <c r="AG420" s="16" t="b">
        <f t="shared" si="284"/>
        <v>1</v>
      </c>
    </row>
    <row r="421" spans="1:33" s="16" customFormat="1" ht="31.5" customHeight="1">
      <c r="A421" s="31" t="s">
        <v>28</v>
      </c>
      <c r="B421" s="23" t="s">
        <v>174</v>
      </c>
      <c r="C421" s="23" t="s">
        <v>399</v>
      </c>
      <c r="D421" s="23" t="s">
        <v>29</v>
      </c>
      <c r="E421" s="49">
        <v>1647.6</v>
      </c>
      <c r="F421" s="49">
        <v>1732.8</v>
      </c>
      <c r="G421" s="49">
        <v>1818.7</v>
      </c>
      <c r="H421" s="25">
        <v>1647.6</v>
      </c>
      <c r="I421" s="25">
        <v>1732.8</v>
      </c>
      <c r="J421" s="25">
        <v>1818.7</v>
      </c>
      <c r="K421" s="49">
        <f t="shared" si="269"/>
        <v>0</v>
      </c>
      <c r="L421" s="49">
        <f t="shared" si="269"/>
        <v>0</v>
      </c>
      <c r="M421" s="49">
        <f t="shared" si="269"/>
        <v>0</v>
      </c>
      <c r="O421" s="32">
        <v>1647.6088099999999</v>
      </c>
      <c r="P421" s="32">
        <v>1732.83905</v>
      </c>
      <c r="Q421" s="32">
        <v>1818.7280499999999</v>
      </c>
      <c r="R421" s="29">
        <f t="shared" si="274"/>
        <v>8.8100000000395084E-3</v>
      </c>
      <c r="S421" s="29">
        <f t="shared" si="274"/>
        <v>3.9050000000088403E-2</v>
      </c>
      <c r="T421" s="29">
        <f t="shared" si="274"/>
        <v>2.8049999999893771E-2</v>
      </c>
      <c r="W421" s="82" t="s">
        <v>28</v>
      </c>
      <c r="X421" s="78" t="s">
        <v>174</v>
      </c>
      <c r="Y421" s="78" t="s">
        <v>399</v>
      </c>
      <c r="Z421" s="78" t="s">
        <v>29</v>
      </c>
      <c r="AA421" s="79">
        <v>1647.6088099999999</v>
      </c>
      <c r="AB421" s="79">
        <v>1732.83905</v>
      </c>
      <c r="AC421" s="79">
        <v>1818.7280499999999</v>
      </c>
      <c r="AD421" s="16" t="b">
        <f t="shared" si="284"/>
        <v>1</v>
      </c>
      <c r="AE421" s="16" t="b">
        <f t="shared" si="284"/>
        <v>1</v>
      </c>
      <c r="AF421" s="16" t="b">
        <f t="shared" si="284"/>
        <v>1</v>
      </c>
      <c r="AG421" s="16" t="b">
        <f t="shared" si="284"/>
        <v>1</v>
      </c>
    </row>
    <row r="422" spans="1:33" s="16" customFormat="1" ht="31.5" customHeight="1">
      <c r="A422" s="22" t="s">
        <v>109</v>
      </c>
      <c r="B422" s="23" t="s">
        <v>174</v>
      </c>
      <c r="C422" s="23" t="s">
        <v>110</v>
      </c>
      <c r="D422" s="24" t="s">
        <v>9</v>
      </c>
      <c r="E422" s="49">
        <f>E423</f>
        <v>2250</v>
      </c>
      <c r="F422" s="49">
        <f t="shared" ref="F422:J424" si="289">F423</f>
        <v>2000</v>
      </c>
      <c r="G422" s="49">
        <f t="shared" si="289"/>
        <v>2000</v>
      </c>
      <c r="H422" s="25">
        <f>H423</f>
        <v>2250</v>
      </c>
      <c r="I422" s="25">
        <f t="shared" si="289"/>
        <v>2000</v>
      </c>
      <c r="J422" s="25">
        <f t="shared" si="289"/>
        <v>2000</v>
      </c>
      <c r="K422" s="49">
        <f t="shared" si="269"/>
        <v>0</v>
      </c>
      <c r="L422" s="49">
        <f t="shared" si="269"/>
        <v>0</v>
      </c>
      <c r="M422" s="49">
        <f t="shared" si="269"/>
        <v>0</v>
      </c>
      <c r="O422" s="32">
        <v>2250</v>
      </c>
      <c r="P422" s="32">
        <v>2000</v>
      </c>
      <c r="Q422" s="32">
        <v>2000</v>
      </c>
      <c r="R422" s="29">
        <f t="shared" si="274"/>
        <v>0</v>
      </c>
      <c r="S422" s="29">
        <f t="shared" si="274"/>
        <v>0</v>
      </c>
      <c r="T422" s="29">
        <f t="shared" si="274"/>
        <v>0</v>
      </c>
      <c r="W422" s="82" t="s">
        <v>109</v>
      </c>
      <c r="X422" s="78" t="s">
        <v>174</v>
      </c>
      <c r="Y422" s="78" t="s">
        <v>110</v>
      </c>
      <c r="Z422" s="72" t="s">
        <v>9</v>
      </c>
      <c r="AA422" s="79">
        <v>2250</v>
      </c>
      <c r="AB422" s="79">
        <v>2000</v>
      </c>
      <c r="AC422" s="79">
        <v>2000</v>
      </c>
      <c r="AD422" s="16" t="b">
        <f t="shared" si="284"/>
        <v>1</v>
      </c>
      <c r="AE422" s="16" t="b">
        <f t="shared" si="284"/>
        <v>1</v>
      </c>
      <c r="AF422" s="16" t="b">
        <f t="shared" si="284"/>
        <v>1</v>
      </c>
      <c r="AG422" s="16" t="b">
        <f t="shared" si="284"/>
        <v>1</v>
      </c>
    </row>
    <row r="423" spans="1:33" s="16" customFormat="1" ht="47.25" customHeight="1">
      <c r="A423" s="22" t="s">
        <v>111</v>
      </c>
      <c r="B423" s="23" t="s">
        <v>174</v>
      </c>
      <c r="C423" s="23" t="s">
        <v>112</v>
      </c>
      <c r="D423" s="24" t="s">
        <v>9</v>
      </c>
      <c r="E423" s="49">
        <f>E424</f>
        <v>2250</v>
      </c>
      <c r="F423" s="49">
        <f t="shared" si="289"/>
        <v>2000</v>
      </c>
      <c r="G423" s="49">
        <f t="shared" si="289"/>
        <v>2000</v>
      </c>
      <c r="H423" s="25">
        <f>H424</f>
        <v>2250</v>
      </c>
      <c r="I423" s="25">
        <f t="shared" si="289"/>
        <v>2000</v>
      </c>
      <c r="J423" s="25">
        <f t="shared" si="289"/>
        <v>2000</v>
      </c>
      <c r="K423" s="49">
        <f t="shared" si="269"/>
        <v>0</v>
      </c>
      <c r="L423" s="49">
        <f t="shared" si="269"/>
        <v>0</v>
      </c>
      <c r="M423" s="49">
        <f t="shared" si="269"/>
        <v>0</v>
      </c>
      <c r="O423" s="32">
        <v>2250</v>
      </c>
      <c r="P423" s="32">
        <v>2000</v>
      </c>
      <c r="Q423" s="32">
        <v>2000</v>
      </c>
      <c r="R423" s="29">
        <f t="shared" si="274"/>
        <v>0</v>
      </c>
      <c r="S423" s="29">
        <f t="shared" si="274"/>
        <v>0</v>
      </c>
      <c r="T423" s="29">
        <f t="shared" si="274"/>
        <v>0</v>
      </c>
      <c r="W423" s="82" t="s">
        <v>111</v>
      </c>
      <c r="X423" s="78" t="s">
        <v>174</v>
      </c>
      <c r="Y423" s="78" t="s">
        <v>112</v>
      </c>
      <c r="Z423" s="78" t="s">
        <v>9</v>
      </c>
      <c r="AA423" s="79">
        <v>2250</v>
      </c>
      <c r="AB423" s="79">
        <v>2000</v>
      </c>
      <c r="AC423" s="79">
        <v>2000</v>
      </c>
      <c r="AD423" s="16" t="b">
        <f t="shared" si="284"/>
        <v>1</v>
      </c>
      <c r="AE423" s="16" t="b">
        <f t="shared" si="284"/>
        <v>1</v>
      </c>
      <c r="AF423" s="16" t="b">
        <f t="shared" si="284"/>
        <v>1</v>
      </c>
      <c r="AG423" s="16" t="b">
        <f t="shared" si="284"/>
        <v>1</v>
      </c>
    </row>
    <row r="424" spans="1:33" s="16" customFormat="1" ht="31.5" customHeight="1">
      <c r="A424" s="31" t="s">
        <v>113</v>
      </c>
      <c r="B424" s="23" t="s">
        <v>174</v>
      </c>
      <c r="C424" s="23" t="s">
        <v>372</v>
      </c>
      <c r="D424" s="24" t="s">
        <v>9</v>
      </c>
      <c r="E424" s="49">
        <f>E425</f>
        <v>2250</v>
      </c>
      <c r="F424" s="49">
        <f t="shared" si="289"/>
        <v>2000</v>
      </c>
      <c r="G424" s="49">
        <f t="shared" si="289"/>
        <v>2000</v>
      </c>
      <c r="H424" s="25">
        <f>H425</f>
        <v>2250</v>
      </c>
      <c r="I424" s="25">
        <f t="shared" si="289"/>
        <v>2000</v>
      </c>
      <c r="J424" s="25">
        <f t="shared" si="289"/>
        <v>2000</v>
      </c>
      <c r="K424" s="49">
        <f t="shared" si="269"/>
        <v>0</v>
      </c>
      <c r="L424" s="49">
        <f t="shared" si="269"/>
        <v>0</v>
      </c>
      <c r="M424" s="49">
        <f t="shared" si="269"/>
        <v>0</v>
      </c>
      <c r="O424" s="32">
        <v>2250</v>
      </c>
      <c r="P424" s="32">
        <v>2000</v>
      </c>
      <c r="Q424" s="32">
        <v>2000</v>
      </c>
      <c r="R424" s="29">
        <f t="shared" si="274"/>
        <v>0</v>
      </c>
      <c r="S424" s="29">
        <f t="shared" si="274"/>
        <v>0</v>
      </c>
      <c r="T424" s="29">
        <f t="shared" si="274"/>
        <v>0</v>
      </c>
      <c r="W424" s="81" t="s">
        <v>113</v>
      </c>
      <c r="X424" s="75" t="s">
        <v>174</v>
      </c>
      <c r="Y424" s="75" t="s">
        <v>372</v>
      </c>
      <c r="Z424" s="76" t="s">
        <v>9</v>
      </c>
      <c r="AA424" s="77">
        <v>2250</v>
      </c>
      <c r="AB424" s="77">
        <v>2000</v>
      </c>
      <c r="AC424" s="77">
        <v>2000</v>
      </c>
      <c r="AD424" s="16" t="b">
        <f t="shared" si="284"/>
        <v>1</v>
      </c>
      <c r="AE424" s="16" t="b">
        <f t="shared" si="284"/>
        <v>1</v>
      </c>
      <c r="AF424" s="16" t="b">
        <f t="shared" si="284"/>
        <v>1</v>
      </c>
      <c r="AG424" s="16" t="b">
        <f t="shared" si="284"/>
        <v>1</v>
      </c>
    </row>
    <row r="425" spans="1:33" s="16" customFormat="1" ht="31.5" customHeight="1">
      <c r="A425" s="31" t="s">
        <v>28</v>
      </c>
      <c r="B425" s="23" t="s">
        <v>174</v>
      </c>
      <c r="C425" s="23" t="s">
        <v>372</v>
      </c>
      <c r="D425" s="23" t="s">
        <v>29</v>
      </c>
      <c r="E425" s="49">
        <v>2250</v>
      </c>
      <c r="F425" s="49">
        <v>2000</v>
      </c>
      <c r="G425" s="49">
        <v>2000</v>
      </c>
      <c r="H425" s="25">
        <v>2250</v>
      </c>
      <c r="I425" s="25">
        <v>2000</v>
      </c>
      <c r="J425" s="25">
        <v>2000</v>
      </c>
      <c r="K425" s="49">
        <f t="shared" si="269"/>
        <v>0</v>
      </c>
      <c r="L425" s="49">
        <f t="shared" si="269"/>
        <v>0</v>
      </c>
      <c r="M425" s="49">
        <f t="shared" si="269"/>
        <v>0</v>
      </c>
      <c r="O425" s="32">
        <v>2250</v>
      </c>
      <c r="P425" s="32">
        <v>2000</v>
      </c>
      <c r="Q425" s="32">
        <v>2000</v>
      </c>
      <c r="R425" s="29">
        <f t="shared" si="274"/>
        <v>0</v>
      </c>
      <c r="S425" s="29">
        <f t="shared" si="274"/>
        <v>0</v>
      </c>
      <c r="T425" s="29">
        <f t="shared" si="274"/>
        <v>0</v>
      </c>
      <c r="W425" s="81" t="s">
        <v>28</v>
      </c>
      <c r="X425" s="75" t="s">
        <v>174</v>
      </c>
      <c r="Y425" s="75" t="s">
        <v>372</v>
      </c>
      <c r="Z425" s="76" t="s">
        <v>29</v>
      </c>
      <c r="AA425" s="77">
        <v>2250</v>
      </c>
      <c r="AB425" s="77">
        <v>2000</v>
      </c>
      <c r="AC425" s="77">
        <v>2000</v>
      </c>
      <c r="AD425" s="16" t="b">
        <f t="shared" si="284"/>
        <v>1</v>
      </c>
      <c r="AE425" s="16" t="b">
        <f t="shared" si="284"/>
        <v>1</v>
      </c>
      <c r="AF425" s="16" t="b">
        <f t="shared" si="284"/>
        <v>1</v>
      </c>
      <c r="AG425" s="16" t="b">
        <f t="shared" si="284"/>
        <v>1</v>
      </c>
    </row>
    <row r="426" spans="1:33" s="16" customFormat="1" ht="31.5" customHeight="1">
      <c r="A426" s="22" t="s">
        <v>74</v>
      </c>
      <c r="B426" s="23" t="s">
        <v>174</v>
      </c>
      <c r="C426" s="23" t="s">
        <v>188</v>
      </c>
      <c r="D426" s="24" t="s">
        <v>9</v>
      </c>
      <c r="E426" s="49">
        <f>E427+E430</f>
        <v>76892.899999999994</v>
      </c>
      <c r="F426" s="49">
        <f>F427+F430</f>
        <v>77062.399999999994</v>
      </c>
      <c r="G426" s="49">
        <f t="shared" ref="G426" si="290">G427+G430</f>
        <v>77062.399999999994</v>
      </c>
      <c r="H426" s="25">
        <f>H427+H430</f>
        <v>76562.899999999994</v>
      </c>
      <c r="I426" s="25">
        <f>I427+I430</f>
        <v>77062.399999999994</v>
      </c>
      <c r="J426" s="25">
        <f t="shared" ref="J426" si="291">J427+J430</f>
        <v>77062.399999999994</v>
      </c>
      <c r="K426" s="49">
        <f t="shared" si="269"/>
        <v>-330</v>
      </c>
      <c r="L426" s="49">
        <f t="shared" si="269"/>
        <v>0</v>
      </c>
      <c r="M426" s="49">
        <f t="shared" si="269"/>
        <v>0</v>
      </c>
      <c r="O426" s="32">
        <v>76562.891189999995</v>
      </c>
      <c r="P426" s="32">
        <v>77062.371950000001</v>
      </c>
      <c r="Q426" s="32">
        <v>77062.371950000001</v>
      </c>
      <c r="R426" s="29">
        <f t="shared" si="274"/>
        <v>-8.8099999993573874E-3</v>
      </c>
      <c r="S426" s="29">
        <f t="shared" si="274"/>
        <v>-2.8049999993527308E-2</v>
      </c>
      <c r="T426" s="29">
        <f t="shared" si="274"/>
        <v>-2.8049999993527308E-2</v>
      </c>
      <c r="W426" s="81" t="s">
        <v>74</v>
      </c>
      <c r="X426" s="75" t="s">
        <v>174</v>
      </c>
      <c r="Y426" s="75" t="s">
        <v>188</v>
      </c>
      <c r="Z426" s="76" t="s">
        <v>9</v>
      </c>
      <c r="AA426" s="77">
        <v>76562.891189999995</v>
      </c>
      <c r="AB426" s="77">
        <v>77062.371950000001</v>
      </c>
      <c r="AC426" s="77">
        <v>77062.371950000001</v>
      </c>
      <c r="AD426" s="16" t="b">
        <f t="shared" si="284"/>
        <v>1</v>
      </c>
      <c r="AE426" s="16" t="b">
        <f t="shared" si="284"/>
        <v>1</v>
      </c>
      <c r="AF426" s="16" t="b">
        <f t="shared" si="284"/>
        <v>1</v>
      </c>
      <c r="AG426" s="16" t="b">
        <f t="shared" si="284"/>
        <v>1</v>
      </c>
    </row>
    <row r="427" spans="1:33" s="16" customFormat="1" ht="47.25" customHeight="1">
      <c r="A427" s="22" t="s">
        <v>55</v>
      </c>
      <c r="B427" s="23" t="s">
        <v>174</v>
      </c>
      <c r="C427" s="23" t="s">
        <v>189</v>
      </c>
      <c r="D427" s="24" t="s">
        <v>9</v>
      </c>
      <c r="E427" s="49">
        <f>E428</f>
        <v>27240.5</v>
      </c>
      <c r="F427" s="49">
        <f t="shared" ref="F427:J428" si="292">F428</f>
        <v>27444.799999999999</v>
      </c>
      <c r="G427" s="49">
        <f t="shared" si="292"/>
        <v>27444.799999999999</v>
      </c>
      <c r="H427" s="25">
        <f>H428</f>
        <v>27240.5</v>
      </c>
      <c r="I427" s="25">
        <f t="shared" si="292"/>
        <v>27444.799999999999</v>
      </c>
      <c r="J427" s="25">
        <f t="shared" si="292"/>
        <v>27444.799999999999</v>
      </c>
      <c r="K427" s="49">
        <f t="shared" si="269"/>
        <v>0</v>
      </c>
      <c r="L427" s="49">
        <f t="shared" si="269"/>
        <v>0</v>
      </c>
      <c r="M427" s="49">
        <f t="shared" si="269"/>
        <v>0</v>
      </c>
      <c r="O427" s="32">
        <v>27240.52231</v>
      </c>
      <c r="P427" s="32">
        <v>27444.743170000002</v>
      </c>
      <c r="Q427" s="32">
        <v>27444.743170000002</v>
      </c>
      <c r="R427" s="29">
        <f t="shared" si="274"/>
        <v>2.231000000028871E-2</v>
      </c>
      <c r="S427" s="29">
        <f t="shared" si="274"/>
        <v>-5.6829999997717096E-2</v>
      </c>
      <c r="T427" s="29">
        <f t="shared" si="274"/>
        <v>-5.6829999997717096E-2</v>
      </c>
      <c r="W427" s="82" t="s">
        <v>55</v>
      </c>
      <c r="X427" s="78" t="s">
        <v>174</v>
      </c>
      <c r="Y427" s="78" t="s">
        <v>189</v>
      </c>
      <c r="Z427" s="72" t="s">
        <v>9</v>
      </c>
      <c r="AA427" s="79">
        <v>27240.52231</v>
      </c>
      <c r="AB427" s="79">
        <v>27444.743170000002</v>
      </c>
      <c r="AC427" s="79">
        <v>27444.743170000002</v>
      </c>
      <c r="AD427" s="16" t="b">
        <f t="shared" si="284"/>
        <v>1</v>
      </c>
      <c r="AE427" s="16" t="b">
        <f t="shared" si="284"/>
        <v>1</v>
      </c>
      <c r="AF427" s="16" t="b">
        <f t="shared" si="284"/>
        <v>1</v>
      </c>
      <c r="AG427" s="16" t="b">
        <f t="shared" si="284"/>
        <v>1</v>
      </c>
    </row>
    <row r="428" spans="1:33" s="16" customFormat="1" ht="31.5" customHeight="1">
      <c r="A428" s="31" t="s">
        <v>57</v>
      </c>
      <c r="B428" s="23" t="s">
        <v>174</v>
      </c>
      <c r="C428" s="23" t="s">
        <v>400</v>
      </c>
      <c r="D428" s="24" t="s">
        <v>9</v>
      </c>
      <c r="E428" s="49">
        <f>E429</f>
        <v>27240.5</v>
      </c>
      <c r="F428" s="49">
        <f t="shared" si="292"/>
        <v>27444.799999999999</v>
      </c>
      <c r="G428" s="49">
        <f t="shared" si="292"/>
        <v>27444.799999999999</v>
      </c>
      <c r="H428" s="25">
        <f>H429</f>
        <v>27240.5</v>
      </c>
      <c r="I428" s="25">
        <f t="shared" si="292"/>
        <v>27444.799999999999</v>
      </c>
      <c r="J428" s="25">
        <f t="shared" si="292"/>
        <v>27444.799999999999</v>
      </c>
      <c r="K428" s="49">
        <f t="shared" si="269"/>
        <v>0</v>
      </c>
      <c r="L428" s="49">
        <f t="shared" si="269"/>
        <v>0</v>
      </c>
      <c r="M428" s="49">
        <f t="shared" si="269"/>
        <v>0</v>
      </c>
      <c r="O428" s="32">
        <v>27240.52231</v>
      </c>
      <c r="P428" s="32">
        <v>27444.743170000002</v>
      </c>
      <c r="Q428" s="32">
        <v>27444.743170000002</v>
      </c>
      <c r="R428" s="29">
        <f t="shared" si="274"/>
        <v>2.231000000028871E-2</v>
      </c>
      <c r="S428" s="29">
        <f t="shared" si="274"/>
        <v>-5.6829999997717096E-2</v>
      </c>
      <c r="T428" s="29">
        <f t="shared" si="274"/>
        <v>-5.6829999997717096E-2</v>
      </c>
      <c r="W428" s="82" t="s">
        <v>57</v>
      </c>
      <c r="X428" s="78" t="s">
        <v>174</v>
      </c>
      <c r="Y428" s="78" t="s">
        <v>400</v>
      </c>
      <c r="Z428" s="78" t="s">
        <v>9</v>
      </c>
      <c r="AA428" s="79">
        <v>27240.52231</v>
      </c>
      <c r="AB428" s="79">
        <v>27444.743170000002</v>
      </c>
      <c r="AC428" s="79">
        <v>27444.743170000002</v>
      </c>
      <c r="AD428" s="16" t="b">
        <f t="shared" si="284"/>
        <v>1</v>
      </c>
      <c r="AE428" s="16" t="b">
        <f t="shared" si="284"/>
        <v>1</v>
      </c>
      <c r="AF428" s="16" t="b">
        <f t="shared" si="284"/>
        <v>1</v>
      </c>
      <c r="AG428" s="16" t="b">
        <f t="shared" si="284"/>
        <v>1</v>
      </c>
    </row>
    <row r="429" spans="1:33" s="16" customFormat="1" ht="31.5" customHeight="1">
      <c r="A429" s="31" t="s">
        <v>58</v>
      </c>
      <c r="B429" s="23" t="s">
        <v>174</v>
      </c>
      <c r="C429" s="23" t="s">
        <v>400</v>
      </c>
      <c r="D429" s="23" t="s">
        <v>59</v>
      </c>
      <c r="E429" s="49">
        <v>27240.5</v>
      </c>
      <c r="F429" s="49">
        <v>27444.799999999999</v>
      </c>
      <c r="G429" s="49">
        <v>27444.799999999999</v>
      </c>
      <c r="H429" s="25">
        <v>27240.5</v>
      </c>
      <c r="I429" s="25">
        <v>27444.799999999999</v>
      </c>
      <c r="J429" s="25">
        <v>27444.799999999999</v>
      </c>
      <c r="K429" s="49">
        <f t="shared" si="269"/>
        <v>0</v>
      </c>
      <c r="L429" s="49">
        <f t="shared" si="269"/>
        <v>0</v>
      </c>
      <c r="M429" s="49">
        <f t="shared" si="269"/>
        <v>0</v>
      </c>
      <c r="O429" s="32">
        <v>27240.52231</v>
      </c>
      <c r="P429" s="32">
        <v>27444.743170000002</v>
      </c>
      <c r="Q429" s="32">
        <v>27444.743170000002</v>
      </c>
      <c r="R429" s="29">
        <f t="shared" si="274"/>
        <v>2.231000000028871E-2</v>
      </c>
      <c r="S429" s="29">
        <f t="shared" si="274"/>
        <v>-5.6829999997717096E-2</v>
      </c>
      <c r="T429" s="29">
        <f t="shared" si="274"/>
        <v>-5.6829999997717096E-2</v>
      </c>
      <c r="W429" s="81" t="s">
        <v>58</v>
      </c>
      <c r="X429" s="75" t="s">
        <v>174</v>
      </c>
      <c r="Y429" s="75" t="s">
        <v>400</v>
      </c>
      <c r="Z429" s="76" t="s">
        <v>59</v>
      </c>
      <c r="AA429" s="77">
        <v>27240.52231</v>
      </c>
      <c r="AB429" s="77">
        <v>27444.743170000002</v>
      </c>
      <c r="AC429" s="77">
        <v>27444.743170000002</v>
      </c>
      <c r="AD429" s="16" t="b">
        <f t="shared" si="284"/>
        <v>1</v>
      </c>
      <c r="AE429" s="16" t="b">
        <f t="shared" si="284"/>
        <v>1</v>
      </c>
      <c r="AF429" s="16" t="b">
        <f t="shared" si="284"/>
        <v>1</v>
      </c>
      <c r="AG429" s="16" t="b">
        <f t="shared" si="284"/>
        <v>1</v>
      </c>
    </row>
    <row r="430" spans="1:33" s="16" customFormat="1" ht="47.25" customHeight="1">
      <c r="A430" s="22" t="s">
        <v>76</v>
      </c>
      <c r="B430" s="23" t="s">
        <v>174</v>
      </c>
      <c r="C430" s="23" t="s">
        <v>190</v>
      </c>
      <c r="D430" s="24" t="s">
        <v>9</v>
      </c>
      <c r="E430" s="49">
        <f>E431</f>
        <v>49652.4</v>
      </c>
      <c r="F430" s="49">
        <f t="shared" ref="F430:J430" si="293">F431</f>
        <v>49617.599999999999</v>
      </c>
      <c r="G430" s="49">
        <f t="shared" si="293"/>
        <v>49617.599999999999</v>
      </c>
      <c r="H430" s="25">
        <f>H431</f>
        <v>49322.400000000001</v>
      </c>
      <c r="I430" s="25">
        <f t="shared" si="293"/>
        <v>49617.599999999999</v>
      </c>
      <c r="J430" s="25">
        <f t="shared" si="293"/>
        <v>49617.599999999999</v>
      </c>
      <c r="K430" s="49">
        <f t="shared" si="269"/>
        <v>-330</v>
      </c>
      <c r="L430" s="49">
        <f t="shared" si="269"/>
        <v>0</v>
      </c>
      <c r="M430" s="49">
        <f t="shared" si="269"/>
        <v>0</v>
      </c>
      <c r="O430" s="32">
        <v>49322.368880000002</v>
      </c>
      <c r="P430" s="32">
        <v>49617.628779999999</v>
      </c>
      <c r="Q430" s="32">
        <v>49617.628779999999</v>
      </c>
      <c r="R430" s="29">
        <f t="shared" si="274"/>
        <v>-3.1119999999646097E-2</v>
      </c>
      <c r="S430" s="29">
        <f t="shared" si="274"/>
        <v>2.8780000000551809E-2</v>
      </c>
      <c r="T430" s="29">
        <f t="shared" si="274"/>
        <v>2.8780000000551809E-2</v>
      </c>
      <c r="W430" s="81" t="s">
        <v>76</v>
      </c>
      <c r="X430" s="75" t="s">
        <v>174</v>
      </c>
      <c r="Y430" s="75" t="s">
        <v>190</v>
      </c>
      <c r="Z430" s="76" t="s">
        <v>9</v>
      </c>
      <c r="AA430" s="77">
        <v>49322.368880000002</v>
      </c>
      <c r="AB430" s="77">
        <v>49617.628779999999</v>
      </c>
      <c r="AC430" s="77">
        <v>49617.628779999999</v>
      </c>
      <c r="AD430" s="16" t="b">
        <f t="shared" si="284"/>
        <v>1</v>
      </c>
      <c r="AE430" s="16" t="b">
        <f t="shared" si="284"/>
        <v>1</v>
      </c>
      <c r="AF430" s="16" t="b">
        <f t="shared" si="284"/>
        <v>1</v>
      </c>
      <c r="AG430" s="16" t="b">
        <f t="shared" si="284"/>
        <v>1</v>
      </c>
    </row>
    <row r="431" spans="1:33" s="16" customFormat="1" ht="31.5" customHeight="1">
      <c r="A431" s="31" t="s">
        <v>25</v>
      </c>
      <c r="B431" s="23" t="s">
        <v>174</v>
      </c>
      <c r="C431" s="23" t="s">
        <v>401</v>
      </c>
      <c r="D431" s="24" t="s">
        <v>9</v>
      </c>
      <c r="E431" s="49">
        <f>E432+E433+E434</f>
        <v>49652.4</v>
      </c>
      <c r="F431" s="49">
        <f t="shared" ref="F431:G431" si="294">F432+F433+F434</f>
        <v>49617.599999999999</v>
      </c>
      <c r="G431" s="49">
        <f t="shared" si="294"/>
        <v>49617.599999999999</v>
      </c>
      <c r="H431" s="25">
        <f>H432+H433+H434</f>
        <v>49322.400000000001</v>
      </c>
      <c r="I431" s="25">
        <f t="shared" ref="I431:J431" si="295">I432+I433+I434</f>
        <v>49617.599999999999</v>
      </c>
      <c r="J431" s="25">
        <f t="shared" si="295"/>
        <v>49617.599999999999</v>
      </c>
      <c r="K431" s="49">
        <f t="shared" si="269"/>
        <v>-330</v>
      </c>
      <c r="L431" s="49">
        <f t="shared" si="269"/>
        <v>0</v>
      </c>
      <c r="M431" s="49">
        <f t="shared" si="269"/>
        <v>0</v>
      </c>
      <c r="O431" s="32">
        <v>49322.368880000002</v>
      </c>
      <c r="P431" s="32">
        <v>49617.628779999999</v>
      </c>
      <c r="Q431" s="32">
        <v>49617.628779999999</v>
      </c>
      <c r="R431" s="29">
        <f t="shared" si="274"/>
        <v>-3.1119999999646097E-2</v>
      </c>
      <c r="S431" s="29">
        <f t="shared" si="274"/>
        <v>2.8780000000551809E-2</v>
      </c>
      <c r="T431" s="29">
        <f t="shared" si="274"/>
        <v>2.8780000000551809E-2</v>
      </c>
      <c r="W431" s="82" t="s">
        <v>25</v>
      </c>
      <c r="X431" s="78" t="s">
        <v>174</v>
      </c>
      <c r="Y431" s="78" t="s">
        <v>401</v>
      </c>
      <c r="Z431" s="72" t="s">
        <v>9</v>
      </c>
      <c r="AA431" s="79">
        <v>49322.368880000002</v>
      </c>
      <c r="AB431" s="79">
        <v>49617.628779999999</v>
      </c>
      <c r="AC431" s="79">
        <v>49617.628779999999</v>
      </c>
      <c r="AD431" s="16" t="b">
        <f t="shared" si="284"/>
        <v>1</v>
      </c>
      <c r="AE431" s="16" t="b">
        <f t="shared" si="284"/>
        <v>1</v>
      </c>
      <c r="AF431" s="16" t="b">
        <f t="shared" si="284"/>
        <v>1</v>
      </c>
      <c r="AG431" s="16" t="b">
        <f t="shared" si="284"/>
        <v>1</v>
      </c>
    </row>
    <row r="432" spans="1:33" s="16" customFormat="1" ht="78.75" customHeight="1">
      <c r="A432" s="31" t="s">
        <v>26</v>
      </c>
      <c r="B432" s="23" t="s">
        <v>174</v>
      </c>
      <c r="C432" s="23" t="s">
        <v>401</v>
      </c>
      <c r="D432" s="23" t="s">
        <v>27</v>
      </c>
      <c r="E432" s="49">
        <v>48240.4</v>
      </c>
      <c r="F432" s="49">
        <v>48205.599999999999</v>
      </c>
      <c r="G432" s="49">
        <v>48205.599999999999</v>
      </c>
      <c r="H432" s="25">
        <f>48240.4-330</f>
        <v>47910.400000000001</v>
      </c>
      <c r="I432" s="25">
        <v>48205.599999999999</v>
      </c>
      <c r="J432" s="25">
        <v>48205.599999999999</v>
      </c>
      <c r="K432" s="49">
        <f t="shared" si="269"/>
        <v>-330</v>
      </c>
      <c r="L432" s="49">
        <f t="shared" si="269"/>
        <v>0</v>
      </c>
      <c r="M432" s="49">
        <f t="shared" si="269"/>
        <v>0</v>
      </c>
      <c r="O432" s="32">
        <v>47910.368880000002</v>
      </c>
      <c r="P432" s="32">
        <v>48205.628779999999</v>
      </c>
      <c r="Q432" s="32">
        <v>48205.628779999999</v>
      </c>
      <c r="R432" s="29">
        <f t="shared" si="274"/>
        <v>-3.1119999999646097E-2</v>
      </c>
      <c r="S432" s="29">
        <f t="shared" si="274"/>
        <v>2.8780000000551809E-2</v>
      </c>
      <c r="T432" s="29">
        <f t="shared" si="274"/>
        <v>2.8780000000551809E-2</v>
      </c>
      <c r="W432" s="82" t="s">
        <v>26</v>
      </c>
      <c r="X432" s="78" t="s">
        <v>174</v>
      </c>
      <c r="Y432" s="78" t="s">
        <v>401</v>
      </c>
      <c r="Z432" s="78" t="s">
        <v>27</v>
      </c>
      <c r="AA432" s="79">
        <v>47910.368880000002</v>
      </c>
      <c r="AB432" s="79">
        <v>48205.628779999999</v>
      </c>
      <c r="AC432" s="79">
        <v>48205.628779999999</v>
      </c>
      <c r="AD432" s="16" t="b">
        <f t="shared" si="284"/>
        <v>1</v>
      </c>
      <c r="AE432" s="16" t="b">
        <f t="shared" si="284"/>
        <v>1</v>
      </c>
      <c r="AF432" s="16" t="b">
        <f t="shared" si="284"/>
        <v>1</v>
      </c>
      <c r="AG432" s="16" t="b">
        <f t="shared" si="284"/>
        <v>1</v>
      </c>
    </row>
    <row r="433" spans="1:33" s="16" customFormat="1" ht="31.5" customHeight="1">
      <c r="A433" s="31" t="s">
        <v>28</v>
      </c>
      <c r="B433" s="23" t="s">
        <v>174</v>
      </c>
      <c r="C433" s="23" t="s">
        <v>401</v>
      </c>
      <c r="D433" s="23" t="s">
        <v>29</v>
      </c>
      <c r="E433" s="49">
        <v>1402</v>
      </c>
      <c r="F433" s="49">
        <v>1402</v>
      </c>
      <c r="G433" s="49">
        <v>1402</v>
      </c>
      <c r="H433" s="25">
        <v>1402</v>
      </c>
      <c r="I433" s="25">
        <v>1402</v>
      </c>
      <c r="J433" s="25">
        <v>1402</v>
      </c>
      <c r="K433" s="49">
        <f t="shared" si="269"/>
        <v>0</v>
      </c>
      <c r="L433" s="49">
        <f t="shared" si="269"/>
        <v>0</v>
      </c>
      <c r="M433" s="49">
        <f t="shared" si="269"/>
        <v>0</v>
      </c>
      <c r="O433" s="32">
        <v>1402</v>
      </c>
      <c r="P433" s="32">
        <v>1402</v>
      </c>
      <c r="Q433" s="32">
        <v>1402</v>
      </c>
      <c r="R433" s="29">
        <f t="shared" si="274"/>
        <v>0</v>
      </c>
      <c r="S433" s="29">
        <f t="shared" si="274"/>
        <v>0</v>
      </c>
      <c r="T433" s="29">
        <f t="shared" si="274"/>
        <v>0</v>
      </c>
      <c r="W433" s="81" t="s">
        <v>28</v>
      </c>
      <c r="X433" s="75" t="s">
        <v>174</v>
      </c>
      <c r="Y433" s="75" t="s">
        <v>401</v>
      </c>
      <c r="Z433" s="76" t="s">
        <v>29</v>
      </c>
      <c r="AA433" s="77">
        <v>1402</v>
      </c>
      <c r="AB433" s="77">
        <v>1402</v>
      </c>
      <c r="AC433" s="77">
        <v>1402</v>
      </c>
      <c r="AD433" s="16" t="b">
        <f t="shared" si="284"/>
        <v>1</v>
      </c>
      <c r="AE433" s="16" t="b">
        <f t="shared" si="284"/>
        <v>1</v>
      </c>
      <c r="AF433" s="16" t="b">
        <f t="shared" si="284"/>
        <v>1</v>
      </c>
      <c r="AG433" s="16" t="b">
        <f t="shared" si="284"/>
        <v>1</v>
      </c>
    </row>
    <row r="434" spans="1:33" s="16" customFormat="1" ht="15.75" customHeight="1">
      <c r="A434" s="31" t="s">
        <v>32</v>
      </c>
      <c r="B434" s="23" t="s">
        <v>174</v>
      </c>
      <c r="C434" s="23" t="s">
        <v>401</v>
      </c>
      <c r="D434" s="23" t="s">
        <v>33</v>
      </c>
      <c r="E434" s="49">
        <v>10</v>
      </c>
      <c r="F434" s="49">
        <v>10</v>
      </c>
      <c r="G434" s="49">
        <v>10</v>
      </c>
      <c r="H434" s="25">
        <v>10</v>
      </c>
      <c r="I434" s="25">
        <v>10</v>
      </c>
      <c r="J434" s="25">
        <v>10</v>
      </c>
      <c r="K434" s="49">
        <f t="shared" si="269"/>
        <v>0</v>
      </c>
      <c r="L434" s="49">
        <f t="shared" si="269"/>
        <v>0</v>
      </c>
      <c r="M434" s="49">
        <f t="shared" si="269"/>
        <v>0</v>
      </c>
      <c r="O434" s="32">
        <v>10</v>
      </c>
      <c r="P434" s="32">
        <v>10</v>
      </c>
      <c r="Q434" s="32">
        <v>10</v>
      </c>
      <c r="R434" s="29">
        <f t="shared" si="274"/>
        <v>0</v>
      </c>
      <c r="S434" s="29">
        <f t="shared" si="274"/>
        <v>0</v>
      </c>
      <c r="T434" s="29">
        <f t="shared" si="274"/>
        <v>0</v>
      </c>
      <c r="W434" s="81" t="s">
        <v>32</v>
      </c>
      <c r="X434" s="75" t="s">
        <v>174</v>
      </c>
      <c r="Y434" s="75" t="s">
        <v>401</v>
      </c>
      <c r="Z434" s="76" t="s">
        <v>33</v>
      </c>
      <c r="AA434" s="77">
        <v>10</v>
      </c>
      <c r="AB434" s="77">
        <v>10</v>
      </c>
      <c r="AC434" s="77">
        <v>10</v>
      </c>
      <c r="AD434" s="16" t="b">
        <f t="shared" si="284"/>
        <v>1</v>
      </c>
      <c r="AE434" s="16" t="b">
        <f t="shared" si="284"/>
        <v>1</v>
      </c>
      <c r="AF434" s="16" t="b">
        <f t="shared" si="284"/>
        <v>1</v>
      </c>
      <c r="AG434" s="16" t="b">
        <f t="shared" si="284"/>
        <v>1</v>
      </c>
    </row>
    <row r="435" spans="1:33" s="16" customFormat="1" ht="31.5" customHeight="1">
      <c r="A435" s="22" t="s">
        <v>191</v>
      </c>
      <c r="B435" s="23" t="s">
        <v>174</v>
      </c>
      <c r="C435" s="23" t="s">
        <v>19</v>
      </c>
      <c r="D435" s="24" t="s">
        <v>9</v>
      </c>
      <c r="E435" s="49">
        <f>E436</f>
        <v>9800</v>
      </c>
      <c r="F435" s="49">
        <f t="shared" ref="F435:J438" si="296">F436</f>
        <v>2000</v>
      </c>
      <c r="G435" s="49">
        <f t="shared" si="296"/>
        <v>2000</v>
      </c>
      <c r="H435" s="25">
        <f>H436</f>
        <v>1500</v>
      </c>
      <c r="I435" s="25">
        <f t="shared" si="296"/>
        <v>2000</v>
      </c>
      <c r="J435" s="25">
        <f t="shared" si="296"/>
        <v>2000</v>
      </c>
      <c r="K435" s="49">
        <f t="shared" si="269"/>
        <v>-8300</v>
      </c>
      <c r="L435" s="49">
        <f t="shared" si="269"/>
        <v>0</v>
      </c>
      <c r="M435" s="49">
        <f t="shared" si="269"/>
        <v>0</v>
      </c>
      <c r="O435" s="32">
        <v>1500</v>
      </c>
      <c r="P435" s="32">
        <v>2000</v>
      </c>
      <c r="Q435" s="32">
        <v>2000</v>
      </c>
      <c r="R435" s="29">
        <f t="shared" si="274"/>
        <v>0</v>
      </c>
      <c r="S435" s="29">
        <f t="shared" si="274"/>
        <v>0</v>
      </c>
      <c r="T435" s="29">
        <f t="shared" si="274"/>
        <v>0</v>
      </c>
      <c r="W435" s="82" t="s">
        <v>191</v>
      </c>
      <c r="X435" s="78" t="s">
        <v>174</v>
      </c>
      <c r="Y435" s="78" t="s">
        <v>19</v>
      </c>
      <c r="Z435" s="72" t="s">
        <v>9</v>
      </c>
      <c r="AA435" s="79">
        <v>1500</v>
      </c>
      <c r="AB435" s="79">
        <v>2000</v>
      </c>
      <c r="AC435" s="79">
        <v>2000</v>
      </c>
      <c r="AD435" s="16" t="b">
        <f t="shared" si="284"/>
        <v>1</v>
      </c>
      <c r="AE435" s="16" t="b">
        <f t="shared" si="284"/>
        <v>1</v>
      </c>
      <c r="AF435" s="16" t="b">
        <f t="shared" si="284"/>
        <v>1</v>
      </c>
      <c r="AG435" s="16" t="b">
        <f t="shared" si="284"/>
        <v>1</v>
      </c>
    </row>
    <row r="436" spans="1:33" s="16" customFormat="1" ht="15.75" customHeight="1">
      <c r="A436" s="22" t="s">
        <v>192</v>
      </c>
      <c r="B436" s="23" t="s">
        <v>174</v>
      </c>
      <c r="C436" s="23" t="s">
        <v>193</v>
      </c>
      <c r="D436" s="24" t="s">
        <v>9</v>
      </c>
      <c r="E436" s="49">
        <f>E437</f>
        <v>9800</v>
      </c>
      <c r="F436" s="49">
        <f t="shared" si="296"/>
        <v>2000</v>
      </c>
      <c r="G436" s="49">
        <f t="shared" si="296"/>
        <v>2000</v>
      </c>
      <c r="H436" s="25">
        <f>H437</f>
        <v>1500</v>
      </c>
      <c r="I436" s="25">
        <f t="shared" si="296"/>
        <v>2000</v>
      </c>
      <c r="J436" s="25">
        <f t="shared" si="296"/>
        <v>2000</v>
      </c>
      <c r="K436" s="49">
        <f t="shared" si="269"/>
        <v>-8300</v>
      </c>
      <c r="L436" s="49">
        <f t="shared" si="269"/>
        <v>0</v>
      </c>
      <c r="M436" s="49">
        <f t="shared" si="269"/>
        <v>0</v>
      </c>
      <c r="O436" s="32">
        <v>1500</v>
      </c>
      <c r="P436" s="32">
        <v>2000</v>
      </c>
      <c r="Q436" s="32">
        <v>2000</v>
      </c>
      <c r="R436" s="29">
        <f t="shared" si="274"/>
        <v>0</v>
      </c>
      <c r="S436" s="29">
        <f t="shared" si="274"/>
        <v>0</v>
      </c>
      <c r="T436" s="29">
        <f t="shared" si="274"/>
        <v>0</v>
      </c>
      <c r="W436" s="82" t="s">
        <v>192</v>
      </c>
      <c r="X436" s="78" t="s">
        <v>174</v>
      </c>
      <c r="Y436" s="78" t="s">
        <v>193</v>
      </c>
      <c r="Z436" s="78" t="s">
        <v>9</v>
      </c>
      <c r="AA436" s="79">
        <v>1500</v>
      </c>
      <c r="AB436" s="79">
        <v>2000</v>
      </c>
      <c r="AC436" s="79">
        <v>2000</v>
      </c>
      <c r="AD436" s="16" t="b">
        <f t="shared" si="284"/>
        <v>1</v>
      </c>
      <c r="AE436" s="16" t="b">
        <f t="shared" si="284"/>
        <v>1</v>
      </c>
      <c r="AF436" s="16" t="b">
        <f t="shared" si="284"/>
        <v>1</v>
      </c>
      <c r="AG436" s="16" t="b">
        <f t="shared" si="284"/>
        <v>1</v>
      </c>
    </row>
    <row r="437" spans="1:33" s="16" customFormat="1" ht="31.5" customHeight="1">
      <c r="A437" s="22" t="s">
        <v>194</v>
      </c>
      <c r="B437" s="23" t="s">
        <v>174</v>
      </c>
      <c r="C437" s="23" t="s">
        <v>195</v>
      </c>
      <c r="D437" s="24" t="s">
        <v>9</v>
      </c>
      <c r="E437" s="49">
        <f>E438</f>
        <v>9800</v>
      </c>
      <c r="F437" s="49">
        <f t="shared" si="296"/>
        <v>2000</v>
      </c>
      <c r="G437" s="49">
        <f t="shared" si="296"/>
        <v>2000</v>
      </c>
      <c r="H437" s="25">
        <f>H438</f>
        <v>1500</v>
      </c>
      <c r="I437" s="25">
        <f t="shared" si="296"/>
        <v>2000</v>
      </c>
      <c r="J437" s="25">
        <f t="shared" si="296"/>
        <v>2000</v>
      </c>
      <c r="K437" s="49">
        <f t="shared" si="269"/>
        <v>-8300</v>
      </c>
      <c r="L437" s="49">
        <f t="shared" si="269"/>
        <v>0</v>
      </c>
      <c r="M437" s="49">
        <f t="shared" si="269"/>
        <v>0</v>
      </c>
      <c r="O437" s="32">
        <v>1500</v>
      </c>
      <c r="P437" s="32">
        <v>2000</v>
      </c>
      <c r="Q437" s="32">
        <v>2000</v>
      </c>
      <c r="R437" s="29">
        <f t="shared" si="274"/>
        <v>0</v>
      </c>
      <c r="S437" s="29">
        <f t="shared" si="274"/>
        <v>0</v>
      </c>
      <c r="T437" s="29">
        <f t="shared" si="274"/>
        <v>0</v>
      </c>
      <c r="W437" s="81" t="s">
        <v>194</v>
      </c>
      <c r="X437" s="75" t="s">
        <v>174</v>
      </c>
      <c r="Y437" s="75" t="s">
        <v>195</v>
      </c>
      <c r="Z437" s="76" t="s">
        <v>9</v>
      </c>
      <c r="AA437" s="77">
        <v>1500</v>
      </c>
      <c r="AB437" s="77">
        <v>2000</v>
      </c>
      <c r="AC437" s="77">
        <v>2000</v>
      </c>
      <c r="AD437" s="16" t="b">
        <f t="shared" si="284"/>
        <v>1</v>
      </c>
      <c r="AE437" s="16" t="b">
        <f t="shared" si="284"/>
        <v>1</v>
      </c>
      <c r="AF437" s="16" t="b">
        <f t="shared" si="284"/>
        <v>1</v>
      </c>
      <c r="AG437" s="16" t="b">
        <f t="shared" si="284"/>
        <v>1</v>
      </c>
    </row>
    <row r="438" spans="1:33" s="16" customFormat="1" ht="31.5" customHeight="1">
      <c r="A438" s="31" t="s">
        <v>196</v>
      </c>
      <c r="B438" s="23" t="s">
        <v>174</v>
      </c>
      <c r="C438" s="23" t="s">
        <v>402</v>
      </c>
      <c r="D438" s="24" t="s">
        <v>9</v>
      </c>
      <c r="E438" s="49">
        <f>E439</f>
        <v>9800</v>
      </c>
      <c r="F438" s="49">
        <f t="shared" si="296"/>
        <v>2000</v>
      </c>
      <c r="G438" s="49">
        <f t="shared" si="296"/>
        <v>2000</v>
      </c>
      <c r="H438" s="25">
        <f>H439</f>
        <v>1500</v>
      </c>
      <c r="I438" s="25">
        <f t="shared" si="296"/>
        <v>2000</v>
      </c>
      <c r="J438" s="25">
        <f t="shared" si="296"/>
        <v>2000</v>
      </c>
      <c r="K438" s="49">
        <f t="shared" si="269"/>
        <v>-8300</v>
      </c>
      <c r="L438" s="49">
        <f t="shared" si="269"/>
        <v>0</v>
      </c>
      <c r="M438" s="49">
        <f t="shared" si="269"/>
        <v>0</v>
      </c>
      <c r="O438" s="32">
        <v>1500</v>
      </c>
      <c r="P438" s="32">
        <v>2000</v>
      </c>
      <c r="Q438" s="32">
        <v>2000</v>
      </c>
      <c r="R438" s="29">
        <f t="shared" si="274"/>
        <v>0</v>
      </c>
      <c r="S438" s="29">
        <f t="shared" si="274"/>
        <v>0</v>
      </c>
      <c r="T438" s="29">
        <f t="shared" si="274"/>
        <v>0</v>
      </c>
      <c r="W438" s="82" t="s">
        <v>196</v>
      </c>
      <c r="X438" s="78" t="s">
        <v>174</v>
      </c>
      <c r="Y438" s="78" t="s">
        <v>402</v>
      </c>
      <c r="Z438" s="72" t="s">
        <v>9</v>
      </c>
      <c r="AA438" s="79">
        <v>1500</v>
      </c>
      <c r="AB438" s="79">
        <v>2000</v>
      </c>
      <c r="AC438" s="79">
        <v>2000</v>
      </c>
      <c r="AD438" s="16" t="b">
        <f t="shared" si="284"/>
        <v>1</v>
      </c>
      <c r="AE438" s="16" t="b">
        <f t="shared" si="284"/>
        <v>1</v>
      </c>
      <c r="AF438" s="16" t="b">
        <f t="shared" si="284"/>
        <v>1</v>
      </c>
      <c r="AG438" s="16" t="b">
        <f t="shared" si="284"/>
        <v>1</v>
      </c>
    </row>
    <row r="439" spans="1:33" s="16" customFormat="1" ht="31.5" customHeight="1">
      <c r="A439" s="31" t="s">
        <v>119</v>
      </c>
      <c r="B439" s="23" t="s">
        <v>174</v>
      </c>
      <c r="C439" s="23" t="s">
        <v>402</v>
      </c>
      <c r="D439" s="23" t="s">
        <v>120</v>
      </c>
      <c r="E439" s="49">
        <v>9800</v>
      </c>
      <c r="F439" s="49">
        <v>2000</v>
      </c>
      <c r="G439" s="49">
        <v>2000</v>
      </c>
      <c r="H439" s="25">
        <f>9800-8300</f>
        <v>1500</v>
      </c>
      <c r="I439" s="25">
        <v>2000</v>
      </c>
      <c r="J439" s="25">
        <v>2000</v>
      </c>
      <c r="K439" s="49">
        <f t="shared" si="269"/>
        <v>-8300</v>
      </c>
      <c r="L439" s="49">
        <f t="shared" si="269"/>
        <v>0</v>
      </c>
      <c r="M439" s="49">
        <f t="shared" si="269"/>
        <v>0</v>
      </c>
      <c r="O439" s="32">
        <v>1500</v>
      </c>
      <c r="P439" s="32">
        <v>2000</v>
      </c>
      <c r="Q439" s="32">
        <v>2000</v>
      </c>
      <c r="R439" s="29">
        <f t="shared" si="274"/>
        <v>0</v>
      </c>
      <c r="S439" s="29">
        <f t="shared" si="274"/>
        <v>0</v>
      </c>
      <c r="T439" s="29">
        <f t="shared" si="274"/>
        <v>0</v>
      </c>
      <c r="W439" s="82" t="s">
        <v>119</v>
      </c>
      <c r="X439" s="78" t="s">
        <v>174</v>
      </c>
      <c r="Y439" s="78" t="s">
        <v>402</v>
      </c>
      <c r="Z439" s="78" t="s">
        <v>120</v>
      </c>
      <c r="AA439" s="79">
        <v>1500</v>
      </c>
      <c r="AB439" s="79">
        <v>2000</v>
      </c>
      <c r="AC439" s="79">
        <v>2000</v>
      </c>
      <c r="AD439" s="16" t="b">
        <f t="shared" si="284"/>
        <v>1</v>
      </c>
      <c r="AE439" s="16" t="b">
        <f t="shared" si="284"/>
        <v>1</v>
      </c>
      <c r="AF439" s="16" t="b">
        <f t="shared" si="284"/>
        <v>1</v>
      </c>
      <c r="AG439" s="16" t="b">
        <f t="shared" si="284"/>
        <v>1</v>
      </c>
    </row>
    <row r="440" spans="1:33" s="16" customFormat="1" ht="31.5" customHeight="1">
      <c r="A440" s="22" t="s">
        <v>139</v>
      </c>
      <c r="B440" s="23" t="s">
        <v>174</v>
      </c>
      <c r="C440" s="23" t="s">
        <v>18</v>
      </c>
      <c r="D440" s="24" t="s">
        <v>9</v>
      </c>
      <c r="E440" s="49">
        <f>E441</f>
        <v>17692.5</v>
      </c>
      <c r="F440" s="49">
        <f t="shared" ref="F440:J440" si="297">F441</f>
        <v>73500</v>
      </c>
      <c r="G440" s="49">
        <f t="shared" si="297"/>
        <v>85000</v>
      </c>
      <c r="H440" s="25">
        <f>H441</f>
        <v>33186.9</v>
      </c>
      <c r="I440" s="25">
        <f t="shared" si="297"/>
        <v>73500</v>
      </c>
      <c r="J440" s="25">
        <f t="shared" si="297"/>
        <v>85000</v>
      </c>
      <c r="K440" s="49">
        <f t="shared" si="269"/>
        <v>15494.400000000001</v>
      </c>
      <c r="L440" s="49">
        <f t="shared" si="269"/>
        <v>0</v>
      </c>
      <c r="M440" s="49">
        <f t="shared" si="269"/>
        <v>0</v>
      </c>
      <c r="O440" s="32">
        <v>33186.852400000003</v>
      </c>
      <c r="P440" s="32">
        <v>73500</v>
      </c>
      <c r="Q440" s="32">
        <v>85000</v>
      </c>
      <c r="R440" s="29">
        <f t="shared" si="274"/>
        <v>-4.7599999998055864E-2</v>
      </c>
      <c r="S440" s="29">
        <f t="shared" si="274"/>
        <v>0</v>
      </c>
      <c r="T440" s="29">
        <f t="shared" si="274"/>
        <v>0</v>
      </c>
      <c r="W440" s="82" t="s">
        <v>139</v>
      </c>
      <c r="X440" s="78" t="s">
        <v>174</v>
      </c>
      <c r="Y440" s="78" t="s">
        <v>18</v>
      </c>
      <c r="Z440" s="78" t="s">
        <v>9</v>
      </c>
      <c r="AA440" s="79">
        <v>33186.852400000003</v>
      </c>
      <c r="AB440" s="79">
        <v>73500</v>
      </c>
      <c r="AC440" s="79">
        <v>85000</v>
      </c>
      <c r="AD440" s="16" t="b">
        <f t="shared" si="284"/>
        <v>1</v>
      </c>
      <c r="AE440" s="16" t="b">
        <f t="shared" si="284"/>
        <v>1</v>
      </c>
      <c r="AF440" s="16" t="b">
        <f t="shared" si="284"/>
        <v>1</v>
      </c>
      <c r="AG440" s="16" t="b">
        <f t="shared" si="284"/>
        <v>1</v>
      </c>
    </row>
    <row r="441" spans="1:33" s="16" customFormat="1" ht="31.5" customHeight="1">
      <c r="A441" s="22" t="s">
        <v>140</v>
      </c>
      <c r="B441" s="23" t="s">
        <v>174</v>
      </c>
      <c r="C441" s="23" t="s">
        <v>141</v>
      </c>
      <c r="D441" s="24" t="s">
        <v>9</v>
      </c>
      <c r="E441" s="49">
        <f>E442+E445</f>
        <v>17692.5</v>
      </c>
      <c r="F441" s="49">
        <f t="shared" ref="F441:G441" si="298">F442+F445</f>
        <v>73500</v>
      </c>
      <c r="G441" s="49">
        <f t="shared" si="298"/>
        <v>85000</v>
      </c>
      <c r="H441" s="25">
        <f>H442+H445</f>
        <v>33186.9</v>
      </c>
      <c r="I441" s="25">
        <f t="shared" ref="I441:J441" si="299">I442+I445</f>
        <v>73500</v>
      </c>
      <c r="J441" s="25">
        <f t="shared" si="299"/>
        <v>85000</v>
      </c>
      <c r="K441" s="49">
        <f t="shared" si="269"/>
        <v>15494.400000000001</v>
      </c>
      <c r="L441" s="49">
        <f t="shared" si="269"/>
        <v>0</v>
      </c>
      <c r="M441" s="49">
        <f t="shared" si="269"/>
        <v>0</v>
      </c>
      <c r="O441" s="32">
        <v>33186.852400000003</v>
      </c>
      <c r="P441" s="32">
        <v>73500</v>
      </c>
      <c r="Q441" s="32">
        <v>85000</v>
      </c>
      <c r="R441" s="29">
        <f t="shared" si="274"/>
        <v>-4.7599999998055864E-2</v>
      </c>
      <c r="S441" s="29">
        <f t="shared" si="274"/>
        <v>0</v>
      </c>
      <c r="T441" s="29">
        <f t="shared" si="274"/>
        <v>0</v>
      </c>
      <c r="W441" s="82" t="s">
        <v>140</v>
      </c>
      <c r="X441" s="78" t="s">
        <v>174</v>
      </c>
      <c r="Y441" s="78" t="s">
        <v>141</v>
      </c>
      <c r="Z441" s="78" t="s">
        <v>9</v>
      </c>
      <c r="AA441" s="79">
        <v>33186.852400000003</v>
      </c>
      <c r="AB441" s="79">
        <v>73500</v>
      </c>
      <c r="AC441" s="79">
        <v>85000</v>
      </c>
      <c r="AD441" s="16" t="b">
        <f t="shared" si="284"/>
        <v>1</v>
      </c>
      <c r="AE441" s="16" t="b">
        <f t="shared" si="284"/>
        <v>1</v>
      </c>
      <c r="AF441" s="16" t="b">
        <f t="shared" si="284"/>
        <v>1</v>
      </c>
      <c r="AG441" s="16" t="b">
        <f t="shared" si="284"/>
        <v>1</v>
      </c>
    </row>
    <row r="442" spans="1:33" s="16" customFormat="1" ht="31.5" customHeight="1">
      <c r="A442" s="22" t="s">
        <v>197</v>
      </c>
      <c r="B442" s="23" t="s">
        <v>174</v>
      </c>
      <c r="C442" s="23" t="s">
        <v>198</v>
      </c>
      <c r="D442" s="24" t="s">
        <v>9</v>
      </c>
      <c r="E442" s="49">
        <f>E443</f>
        <v>14022.5</v>
      </c>
      <c r="F442" s="49">
        <f t="shared" ref="F442:J443" si="300">F443</f>
        <v>73500</v>
      </c>
      <c r="G442" s="49">
        <f t="shared" si="300"/>
        <v>85000</v>
      </c>
      <c r="H442" s="25">
        <f>H443</f>
        <v>31956.9</v>
      </c>
      <c r="I442" s="25">
        <f t="shared" si="300"/>
        <v>73500</v>
      </c>
      <c r="J442" s="25">
        <f t="shared" si="300"/>
        <v>85000</v>
      </c>
      <c r="K442" s="49">
        <f t="shared" si="269"/>
        <v>17934.400000000001</v>
      </c>
      <c r="L442" s="49">
        <f t="shared" si="269"/>
        <v>0</v>
      </c>
      <c r="M442" s="49">
        <f t="shared" si="269"/>
        <v>0</v>
      </c>
      <c r="O442" s="32">
        <v>31956.8524</v>
      </c>
      <c r="P442" s="32">
        <v>73500</v>
      </c>
      <c r="Q442" s="32">
        <v>85000</v>
      </c>
      <c r="R442" s="29">
        <f t="shared" si="274"/>
        <v>-4.7600000001693843E-2</v>
      </c>
      <c r="S442" s="29">
        <f t="shared" si="274"/>
        <v>0</v>
      </c>
      <c r="T442" s="29">
        <f t="shared" si="274"/>
        <v>0</v>
      </c>
      <c r="W442" s="81" t="s">
        <v>197</v>
      </c>
      <c r="X442" s="75" t="s">
        <v>174</v>
      </c>
      <c r="Y442" s="75" t="s">
        <v>198</v>
      </c>
      <c r="Z442" s="76" t="s">
        <v>9</v>
      </c>
      <c r="AA442" s="77">
        <v>31956.8524</v>
      </c>
      <c r="AB442" s="77">
        <v>73500</v>
      </c>
      <c r="AC442" s="77">
        <v>85000</v>
      </c>
      <c r="AD442" s="16" t="b">
        <f t="shared" ref="AD442:AG487" si="301">W442=A442</f>
        <v>1</v>
      </c>
      <c r="AE442" s="16" t="b">
        <f t="shared" si="301"/>
        <v>1</v>
      </c>
      <c r="AF442" s="16" t="b">
        <f t="shared" si="301"/>
        <v>1</v>
      </c>
      <c r="AG442" s="16" t="b">
        <f t="shared" si="301"/>
        <v>1</v>
      </c>
    </row>
    <row r="443" spans="1:33" s="16" customFormat="1" ht="15.75" customHeight="1">
      <c r="A443" s="31" t="s">
        <v>199</v>
      </c>
      <c r="B443" s="23" t="s">
        <v>174</v>
      </c>
      <c r="C443" s="23" t="s">
        <v>403</v>
      </c>
      <c r="D443" s="24" t="s">
        <v>9</v>
      </c>
      <c r="E443" s="49">
        <f>E444</f>
        <v>14022.5</v>
      </c>
      <c r="F443" s="49">
        <f t="shared" si="300"/>
        <v>73500</v>
      </c>
      <c r="G443" s="49">
        <f t="shared" si="300"/>
        <v>85000</v>
      </c>
      <c r="H443" s="25">
        <f>H444</f>
        <v>31956.9</v>
      </c>
      <c r="I443" s="25">
        <f t="shared" si="300"/>
        <v>73500</v>
      </c>
      <c r="J443" s="25">
        <f t="shared" si="300"/>
        <v>85000</v>
      </c>
      <c r="K443" s="49">
        <f t="shared" si="269"/>
        <v>17934.400000000001</v>
      </c>
      <c r="L443" s="49">
        <f t="shared" si="269"/>
        <v>0</v>
      </c>
      <c r="M443" s="49">
        <f t="shared" si="269"/>
        <v>0</v>
      </c>
      <c r="O443" s="32">
        <v>31956.8524</v>
      </c>
      <c r="P443" s="32">
        <v>73500</v>
      </c>
      <c r="Q443" s="32">
        <v>85000</v>
      </c>
      <c r="R443" s="29">
        <f t="shared" si="274"/>
        <v>-4.7600000001693843E-2</v>
      </c>
      <c r="S443" s="29">
        <f t="shared" si="274"/>
        <v>0</v>
      </c>
      <c r="T443" s="29">
        <f t="shared" si="274"/>
        <v>0</v>
      </c>
      <c r="W443" s="81" t="s">
        <v>199</v>
      </c>
      <c r="X443" s="75" t="s">
        <v>174</v>
      </c>
      <c r="Y443" s="75" t="s">
        <v>403</v>
      </c>
      <c r="Z443" s="76" t="s">
        <v>9</v>
      </c>
      <c r="AA443" s="77">
        <v>31956.8524</v>
      </c>
      <c r="AB443" s="77">
        <v>73500</v>
      </c>
      <c r="AC443" s="77">
        <v>85000</v>
      </c>
      <c r="AD443" s="16" t="b">
        <f t="shared" si="301"/>
        <v>1</v>
      </c>
      <c r="AE443" s="16" t="b">
        <f t="shared" si="301"/>
        <v>1</v>
      </c>
      <c r="AF443" s="16" t="b">
        <f t="shared" si="301"/>
        <v>1</v>
      </c>
      <c r="AG443" s="16" t="b">
        <f t="shared" si="301"/>
        <v>1</v>
      </c>
    </row>
    <row r="444" spans="1:33" s="16" customFormat="1" ht="31.5" customHeight="1">
      <c r="A444" s="31" t="s">
        <v>119</v>
      </c>
      <c r="B444" s="23" t="s">
        <v>174</v>
      </c>
      <c r="C444" s="23" t="s">
        <v>403</v>
      </c>
      <c r="D444" s="23" t="s">
        <v>120</v>
      </c>
      <c r="E444" s="49">
        <v>14022.5</v>
      </c>
      <c r="F444" s="49">
        <v>73500</v>
      </c>
      <c r="G444" s="49">
        <v>85000</v>
      </c>
      <c r="H444" s="25">
        <f>14022.5+17934.4</f>
        <v>31956.9</v>
      </c>
      <c r="I444" s="25">
        <v>73500</v>
      </c>
      <c r="J444" s="25">
        <v>85000</v>
      </c>
      <c r="K444" s="49">
        <f t="shared" si="269"/>
        <v>17934.400000000001</v>
      </c>
      <c r="L444" s="49">
        <f t="shared" si="269"/>
        <v>0</v>
      </c>
      <c r="M444" s="49">
        <f t="shared" si="269"/>
        <v>0</v>
      </c>
      <c r="O444" s="32">
        <v>31956.8524</v>
      </c>
      <c r="P444" s="32">
        <v>73500</v>
      </c>
      <c r="Q444" s="32">
        <v>85000</v>
      </c>
      <c r="R444" s="29">
        <f t="shared" si="274"/>
        <v>-4.7600000001693843E-2</v>
      </c>
      <c r="S444" s="29">
        <f t="shared" si="274"/>
        <v>0</v>
      </c>
      <c r="T444" s="29">
        <f t="shared" si="274"/>
        <v>0</v>
      </c>
      <c r="W444" s="81" t="s">
        <v>119</v>
      </c>
      <c r="X444" s="75" t="s">
        <v>174</v>
      </c>
      <c r="Y444" s="75" t="s">
        <v>403</v>
      </c>
      <c r="Z444" s="76" t="s">
        <v>120</v>
      </c>
      <c r="AA444" s="77">
        <v>31956.8524</v>
      </c>
      <c r="AB444" s="77">
        <v>73500</v>
      </c>
      <c r="AC444" s="77">
        <v>85000</v>
      </c>
      <c r="AD444" s="16" t="b">
        <f t="shared" si="301"/>
        <v>1</v>
      </c>
      <c r="AE444" s="16" t="b">
        <f t="shared" si="301"/>
        <v>1</v>
      </c>
      <c r="AF444" s="16" t="b">
        <f t="shared" si="301"/>
        <v>1</v>
      </c>
      <c r="AG444" s="16" t="b">
        <f t="shared" si="301"/>
        <v>1</v>
      </c>
    </row>
    <row r="445" spans="1:33" s="16" customFormat="1" ht="47.25" customHeight="1">
      <c r="A445" s="22" t="s">
        <v>582</v>
      </c>
      <c r="B445" s="23" t="s">
        <v>174</v>
      </c>
      <c r="C445" s="23" t="s">
        <v>583</v>
      </c>
      <c r="D445" s="24" t="s">
        <v>9</v>
      </c>
      <c r="E445" s="49">
        <f>E446</f>
        <v>3670</v>
      </c>
      <c r="F445" s="49">
        <f t="shared" ref="F445:J446" si="302">F446</f>
        <v>0</v>
      </c>
      <c r="G445" s="49">
        <f t="shared" si="302"/>
        <v>0</v>
      </c>
      <c r="H445" s="25">
        <f>H446</f>
        <v>1230</v>
      </c>
      <c r="I445" s="25">
        <f t="shared" si="302"/>
        <v>0</v>
      </c>
      <c r="J445" s="25">
        <f t="shared" si="302"/>
        <v>0</v>
      </c>
      <c r="K445" s="49">
        <f t="shared" si="269"/>
        <v>-2440</v>
      </c>
      <c r="L445" s="49">
        <f t="shared" si="269"/>
        <v>0</v>
      </c>
      <c r="M445" s="49">
        <f t="shared" si="269"/>
        <v>0</v>
      </c>
      <c r="O445" s="32">
        <v>1230</v>
      </c>
      <c r="P445" s="32">
        <v>0</v>
      </c>
      <c r="Q445" s="32">
        <v>0</v>
      </c>
      <c r="R445" s="29">
        <f t="shared" si="274"/>
        <v>0</v>
      </c>
      <c r="S445" s="29">
        <f t="shared" si="274"/>
        <v>0</v>
      </c>
      <c r="T445" s="29">
        <f t="shared" si="274"/>
        <v>0</v>
      </c>
      <c r="W445" s="82" t="s">
        <v>582</v>
      </c>
      <c r="X445" s="78" t="s">
        <v>174</v>
      </c>
      <c r="Y445" s="78" t="s">
        <v>583</v>
      </c>
      <c r="Z445" s="72" t="s">
        <v>9</v>
      </c>
      <c r="AA445" s="79">
        <v>1230</v>
      </c>
      <c r="AB445" s="79" t="s">
        <v>9</v>
      </c>
      <c r="AC445" s="79" t="s">
        <v>9</v>
      </c>
      <c r="AD445" s="16" t="b">
        <f t="shared" si="301"/>
        <v>1</v>
      </c>
      <c r="AE445" s="16" t="b">
        <f t="shared" si="301"/>
        <v>1</v>
      </c>
      <c r="AF445" s="16" t="b">
        <f t="shared" si="301"/>
        <v>1</v>
      </c>
      <c r="AG445" s="16" t="b">
        <f t="shared" si="301"/>
        <v>1</v>
      </c>
    </row>
    <row r="446" spans="1:33" s="16" customFormat="1" ht="31.5" customHeight="1">
      <c r="A446" s="31" t="s">
        <v>584</v>
      </c>
      <c r="B446" s="23" t="s">
        <v>174</v>
      </c>
      <c r="C446" s="23" t="s">
        <v>585</v>
      </c>
      <c r="D446" s="24" t="s">
        <v>9</v>
      </c>
      <c r="E446" s="49">
        <f>E447</f>
        <v>3670</v>
      </c>
      <c r="F446" s="49">
        <f t="shared" si="302"/>
        <v>0</v>
      </c>
      <c r="G446" s="49">
        <f t="shared" si="302"/>
        <v>0</v>
      </c>
      <c r="H446" s="25">
        <f>H447</f>
        <v>1230</v>
      </c>
      <c r="I446" s="25">
        <f t="shared" si="302"/>
        <v>0</v>
      </c>
      <c r="J446" s="25">
        <f t="shared" si="302"/>
        <v>0</v>
      </c>
      <c r="K446" s="49">
        <f t="shared" si="269"/>
        <v>-2440</v>
      </c>
      <c r="L446" s="49">
        <f t="shared" si="269"/>
        <v>0</v>
      </c>
      <c r="M446" s="49">
        <f t="shared" si="269"/>
        <v>0</v>
      </c>
      <c r="O446" s="32">
        <v>1230</v>
      </c>
      <c r="P446" s="32">
        <v>0</v>
      </c>
      <c r="Q446" s="32">
        <v>0</v>
      </c>
      <c r="R446" s="29">
        <f t="shared" si="274"/>
        <v>0</v>
      </c>
      <c r="S446" s="29">
        <f t="shared" si="274"/>
        <v>0</v>
      </c>
      <c r="T446" s="29">
        <f t="shared" si="274"/>
        <v>0</v>
      </c>
      <c r="W446" s="82" t="s">
        <v>584</v>
      </c>
      <c r="X446" s="78" t="s">
        <v>174</v>
      </c>
      <c r="Y446" s="78" t="s">
        <v>585</v>
      </c>
      <c r="Z446" s="78" t="s">
        <v>9</v>
      </c>
      <c r="AA446" s="79">
        <v>1230</v>
      </c>
      <c r="AB446" s="79" t="s">
        <v>9</v>
      </c>
      <c r="AC446" s="79" t="s">
        <v>9</v>
      </c>
      <c r="AD446" s="16" t="b">
        <f t="shared" si="301"/>
        <v>1</v>
      </c>
      <c r="AE446" s="16" t="b">
        <f t="shared" si="301"/>
        <v>1</v>
      </c>
      <c r="AF446" s="16" t="b">
        <f t="shared" si="301"/>
        <v>1</v>
      </c>
      <c r="AG446" s="16" t="b">
        <f t="shared" si="301"/>
        <v>1</v>
      </c>
    </row>
    <row r="447" spans="1:33" s="16" customFormat="1" ht="31.5" customHeight="1">
      <c r="A447" s="31" t="s">
        <v>119</v>
      </c>
      <c r="B447" s="23" t="s">
        <v>174</v>
      </c>
      <c r="C447" s="23" t="s">
        <v>585</v>
      </c>
      <c r="D447" s="23" t="s">
        <v>120</v>
      </c>
      <c r="E447" s="49">
        <v>3670</v>
      </c>
      <c r="F447" s="49">
        <v>0</v>
      </c>
      <c r="G447" s="49">
        <v>0</v>
      </c>
      <c r="H447" s="25">
        <f>3670-2440</f>
        <v>1230</v>
      </c>
      <c r="I447" s="25">
        <v>0</v>
      </c>
      <c r="J447" s="25">
        <v>0</v>
      </c>
      <c r="K447" s="49">
        <f t="shared" si="269"/>
        <v>-2440</v>
      </c>
      <c r="L447" s="49">
        <f t="shared" si="269"/>
        <v>0</v>
      </c>
      <c r="M447" s="49">
        <f t="shared" si="269"/>
        <v>0</v>
      </c>
      <c r="O447" s="32">
        <v>1230</v>
      </c>
      <c r="P447" s="32">
        <v>0</v>
      </c>
      <c r="Q447" s="32">
        <v>0</v>
      </c>
      <c r="R447" s="29">
        <f t="shared" si="274"/>
        <v>0</v>
      </c>
      <c r="S447" s="29">
        <f t="shared" si="274"/>
        <v>0</v>
      </c>
      <c r="T447" s="29">
        <f t="shared" si="274"/>
        <v>0</v>
      </c>
      <c r="W447" s="81" t="s">
        <v>119</v>
      </c>
      <c r="X447" s="75" t="s">
        <v>174</v>
      </c>
      <c r="Y447" s="75" t="s">
        <v>585</v>
      </c>
      <c r="Z447" s="76" t="s">
        <v>120</v>
      </c>
      <c r="AA447" s="77">
        <v>1230</v>
      </c>
      <c r="AB447" s="77" t="s">
        <v>9</v>
      </c>
      <c r="AC447" s="77" t="s">
        <v>9</v>
      </c>
      <c r="AD447" s="16" t="b">
        <f t="shared" si="301"/>
        <v>1</v>
      </c>
      <c r="AE447" s="16" t="b">
        <f t="shared" si="301"/>
        <v>1</v>
      </c>
      <c r="AF447" s="16" t="b">
        <f t="shared" si="301"/>
        <v>1</v>
      </c>
      <c r="AG447" s="16" t="b">
        <f t="shared" si="301"/>
        <v>1</v>
      </c>
    </row>
    <row r="448" spans="1:33" s="16" customFormat="1" ht="31.5" customHeight="1">
      <c r="A448" s="22" t="s">
        <v>454</v>
      </c>
      <c r="B448" s="23" t="s">
        <v>174</v>
      </c>
      <c r="C448" s="23" t="s">
        <v>15</v>
      </c>
      <c r="D448" s="24" t="s">
        <v>9</v>
      </c>
      <c r="E448" s="49">
        <f>E449+E453+E460</f>
        <v>37000</v>
      </c>
      <c r="F448" s="49">
        <f t="shared" ref="F448:J448" si="303">F449+F453+F460</f>
        <v>50000</v>
      </c>
      <c r="G448" s="49">
        <f t="shared" si="303"/>
        <v>30000</v>
      </c>
      <c r="H448" s="25">
        <f t="shared" si="303"/>
        <v>229273.5</v>
      </c>
      <c r="I448" s="25">
        <f t="shared" si="303"/>
        <v>271906.10000000003</v>
      </c>
      <c r="J448" s="25">
        <f t="shared" si="303"/>
        <v>30010.400000000001</v>
      </c>
      <c r="K448" s="49">
        <f t="shared" si="269"/>
        <v>192273.5</v>
      </c>
      <c r="L448" s="49">
        <f t="shared" si="269"/>
        <v>221906.10000000003</v>
      </c>
      <c r="M448" s="49">
        <f t="shared" si="269"/>
        <v>10.400000000001455</v>
      </c>
      <c r="O448" s="32">
        <v>229273.55351999999</v>
      </c>
      <c r="P448" s="32">
        <v>271906.1139</v>
      </c>
      <c r="Q448" s="32">
        <v>30010.39285</v>
      </c>
      <c r="R448" s="29">
        <f t="shared" si="274"/>
        <v>5.351999998674728E-2</v>
      </c>
      <c r="S448" s="29">
        <f t="shared" si="274"/>
        <v>1.3899999961722642E-2</v>
      </c>
      <c r="T448" s="29">
        <f t="shared" si="274"/>
        <v>-7.1500000012747478E-3</v>
      </c>
      <c r="W448" s="81" t="s">
        <v>454</v>
      </c>
      <c r="X448" s="75" t="s">
        <v>174</v>
      </c>
      <c r="Y448" s="75" t="s">
        <v>15</v>
      </c>
      <c r="Z448" s="76" t="s">
        <v>9</v>
      </c>
      <c r="AA448" s="77">
        <v>229273.55351999999</v>
      </c>
      <c r="AB448" s="77">
        <v>271906.1139</v>
      </c>
      <c r="AC448" s="77">
        <v>30010.39285</v>
      </c>
      <c r="AD448" s="16" t="b">
        <f t="shared" si="301"/>
        <v>1</v>
      </c>
      <c r="AE448" s="16" t="b">
        <f t="shared" si="301"/>
        <v>1</v>
      </c>
      <c r="AF448" s="16" t="b">
        <f t="shared" si="301"/>
        <v>1</v>
      </c>
      <c r="AG448" s="16" t="b">
        <f t="shared" si="301"/>
        <v>1</v>
      </c>
    </row>
    <row r="449" spans="1:33" s="16" customFormat="1" ht="31.5" customHeight="1">
      <c r="A449" s="22" t="s">
        <v>79</v>
      </c>
      <c r="B449" s="23" t="s">
        <v>174</v>
      </c>
      <c r="C449" s="23" t="s">
        <v>80</v>
      </c>
      <c r="D449" s="24" t="s">
        <v>9</v>
      </c>
      <c r="E449" s="49">
        <f>E450</f>
        <v>30000</v>
      </c>
      <c r="F449" s="49">
        <f t="shared" ref="F449:J451" si="304">F450</f>
        <v>30000</v>
      </c>
      <c r="G449" s="49">
        <f t="shared" si="304"/>
        <v>30000</v>
      </c>
      <c r="H449" s="25">
        <f>H450</f>
        <v>6300.4000000000015</v>
      </c>
      <c r="I449" s="25">
        <f t="shared" si="304"/>
        <v>30000</v>
      </c>
      <c r="J449" s="25">
        <f t="shared" si="304"/>
        <v>30000</v>
      </c>
      <c r="K449" s="49">
        <f t="shared" si="269"/>
        <v>-23699.599999999999</v>
      </c>
      <c r="L449" s="49">
        <f t="shared" si="269"/>
        <v>0</v>
      </c>
      <c r="M449" s="49">
        <f t="shared" si="269"/>
        <v>0</v>
      </c>
      <c r="O449" s="32">
        <v>6300.4325200000003</v>
      </c>
      <c r="P449" s="32">
        <v>30000</v>
      </c>
      <c r="Q449" s="32">
        <v>30000</v>
      </c>
      <c r="R449" s="29">
        <f t="shared" si="274"/>
        <v>3.2519999998839921E-2</v>
      </c>
      <c r="S449" s="29">
        <f t="shared" si="274"/>
        <v>0</v>
      </c>
      <c r="T449" s="29">
        <f t="shared" si="274"/>
        <v>0</v>
      </c>
      <c r="W449" s="81" t="s">
        <v>79</v>
      </c>
      <c r="X449" s="75" t="s">
        <v>174</v>
      </c>
      <c r="Y449" s="75" t="s">
        <v>80</v>
      </c>
      <c r="Z449" s="76" t="s">
        <v>9</v>
      </c>
      <c r="AA449" s="77">
        <v>6300.4325200000003</v>
      </c>
      <c r="AB449" s="77">
        <v>30000</v>
      </c>
      <c r="AC449" s="77">
        <v>30000</v>
      </c>
      <c r="AD449" s="16" t="b">
        <f t="shared" si="301"/>
        <v>1</v>
      </c>
      <c r="AE449" s="16" t="b">
        <f t="shared" si="301"/>
        <v>1</v>
      </c>
      <c r="AF449" s="16" t="b">
        <f t="shared" si="301"/>
        <v>1</v>
      </c>
      <c r="AG449" s="16" t="b">
        <f t="shared" si="301"/>
        <v>1</v>
      </c>
    </row>
    <row r="450" spans="1:33" s="16" customFormat="1" ht="31.5" customHeight="1">
      <c r="A450" s="22" t="s">
        <v>586</v>
      </c>
      <c r="B450" s="23" t="s">
        <v>174</v>
      </c>
      <c r="C450" s="23" t="s">
        <v>162</v>
      </c>
      <c r="D450" s="24" t="s">
        <v>9</v>
      </c>
      <c r="E450" s="49">
        <f>E451</f>
        <v>30000</v>
      </c>
      <c r="F450" s="49">
        <f t="shared" si="304"/>
        <v>30000</v>
      </c>
      <c r="G450" s="49">
        <f t="shared" si="304"/>
        <v>30000</v>
      </c>
      <c r="H450" s="25">
        <f>H451</f>
        <v>6300.4000000000015</v>
      </c>
      <c r="I450" s="25">
        <f t="shared" si="304"/>
        <v>30000</v>
      </c>
      <c r="J450" s="25">
        <f t="shared" si="304"/>
        <v>30000</v>
      </c>
      <c r="K450" s="49">
        <f t="shared" si="269"/>
        <v>-23699.599999999999</v>
      </c>
      <c r="L450" s="49">
        <f t="shared" si="269"/>
        <v>0</v>
      </c>
      <c r="M450" s="49">
        <f t="shared" si="269"/>
        <v>0</v>
      </c>
      <c r="O450" s="32">
        <v>6300.4325200000003</v>
      </c>
      <c r="P450" s="32">
        <v>30000</v>
      </c>
      <c r="Q450" s="32">
        <v>30000</v>
      </c>
      <c r="R450" s="29">
        <f t="shared" si="274"/>
        <v>3.2519999998839921E-2</v>
      </c>
      <c r="S450" s="29">
        <f t="shared" si="274"/>
        <v>0</v>
      </c>
      <c r="T450" s="29">
        <f t="shared" si="274"/>
        <v>0</v>
      </c>
      <c r="W450" s="82" t="s">
        <v>586</v>
      </c>
      <c r="X450" s="78" t="s">
        <v>174</v>
      </c>
      <c r="Y450" s="78" t="s">
        <v>162</v>
      </c>
      <c r="Z450" s="72" t="s">
        <v>9</v>
      </c>
      <c r="AA450" s="79">
        <v>6300.4325200000003</v>
      </c>
      <c r="AB450" s="79">
        <v>30000</v>
      </c>
      <c r="AC450" s="79">
        <v>30000</v>
      </c>
      <c r="AD450" s="16" t="b">
        <f t="shared" si="301"/>
        <v>1</v>
      </c>
      <c r="AE450" s="16" t="b">
        <f t="shared" si="301"/>
        <v>1</v>
      </c>
      <c r="AF450" s="16" t="b">
        <f t="shared" si="301"/>
        <v>1</v>
      </c>
      <c r="AG450" s="16" t="b">
        <f t="shared" si="301"/>
        <v>1</v>
      </c>
    </row>
    <row r="451" spans="1:33" s="16" customFormat="1" ht="15.75" customHeight="1">
      <c r="A451" s="31" t="s">
        <v>587</v>
      </c>
      <c r="B451" s="23" t="s">
        <v>174</v>
      </c>
      <c r="C451" s="23" t="s">
        <v>404</v>
      </c>
      <c r="D451" s="24" t="s">
        <v>9</v>
      </c>
      <c r="E451" s="49">
        <f>E452</f>
        <v>30000</v>
      </c>
      <c r="F451" s="49">
        <f t="shared" si="304"/>
        <v>30000</v>
      </c>
      <c r="G451" s="49">
        <f t="shared" si="304"/>
        <v>30000</v>
      </c>
      <c r="H451" s="25">
        <f>H452</f>
        <v>6300.4000000000015</v>
      </c>
      <c r="I451" s="25">
        <f t="shared" si="304"/>
        <v>30000</v>
      </c>
      <c r="J451" s="25">
        <f t="shared" si="304"/>
        <v>30000</v>
      </c>
      <c r="K451" s="49">
        <f t="shared" si="269"/>
        <v>-23699.599999999999</v>
      </c>
      <c r="L451" s="49">
        <f t="shared" si="269"/>
        <v>0</v>
      </c>
      <c r="M451" s="49">
        <f t="shared" si="269"/>
        <v>0</v>
      </c>
      <c r="O451" s="32">
        <v>6300.4325200000003</v>
      </c>
      <c r="P451" s="32">
        <v>30000</v>
      </c>
      <c r="Q451" s="32">
        <v>30000</v>
      </c>
      <c r="R451" s="29">
        <f t="shared" si="274"/>
        <v>3.2519999998839921E-2</v>
      </c>
      <c r="S451" s="29">
        <f t="shared" si="274"/>
        <v>0</v>
      </c>
      <c r="T451" s="29">
        <f t="shared" si="274"/>
        <v>0</v>
      </c>
      <c r="W451" s="82" t="s">
        <v>587</v>
      </c>
      <c r="X451" s="78" t="s">
        <v>174</v>
      </c>
      <c r="Y451" s="78" t="s">
        <v>404</v>
      </c>
      <c r="Z451" s="78" t="s">
        <v>9</v>
      </c>
      <c r="AA451" s="79">
        <v>6300.4325200000003</v>
      </c>
      <c r="AB451" s="79">
        <v>30000</v>
      </c>
      <c r="AC451" s="79">
        <v>30000</v>
      </c>
      <c r="AD451" s="16" t="b">
        <f t="shared" si="301"/>
        <v>1</v>
      </c>
      <c r="AE451" s="16" t="b">
        <f t="shared" si="301"/>
        <v>1</v>
      </c>
      <c r="AF451" s="16" t="b">
        <f t="shared" si="301"/>
        <v>1</v>
      </c>
      <c r="AG451" s="16" t="b">
        <f t="shared" si="301"/>
        <v>1</v>
      </c>
    </row>
    <row r="452" spans="1:33" s="16" customFormat="1" ht="31.5" customHeight="1">
      <c r="A452" s="31" t="s">
        <v>119</v>
      </c>
      <c r="B452" s="23" t="s">
        <v>174</v>
      </c>
      <c r="C452" s="23" t="s">
        <v>404</v>
      </c>
      <c r="D452" s="23" t="s">
        <v>120</v>
      </c>
      <c r="E452" s="49">
        <v>30000</v>
      </c>
      <c r="F452" s="49">
        <v>30000</v>
      </c>
      <c r="G452" s="49">
        <v>30000</v>
      </c>
      <c r="H452" s="25">
        <f>30000-23699.6</f>
        <v>6300.4000000000015</v>
      </c>
      <c r="I452" s="25">
        <v>30000</v>
      </c>
      <c r="J452" s="25">
        <v>30000</v>
      </c>
      <c r="K452" s="49">
        <f t="shared" si="269"/>
        <v>-23699.599999999999</v>
      </c>
      <c r="L452" s="49">
        <f t="shared" si="269"/>
        <v>0</v>
      </c>
      <c r="M452" s="49">
        <f t="shared" si="269"/>
        <v>0</v>
      </c>
      <c r="O452" s="32">
        <v>6300.4325200000003</v>
      </c>
      <c r="P452" s="32">
        <v>30000</v>
      </c>
      <c r="Q452" s="32">
        <v>30000</v>
      </c>
      <c r="R452" s="29">
        <f t="shared" si="274"/>
        <v>3.2519999998839921E-2</v>
      </c>
      <c r="S452" s="29">
        <f t="shared" si="274"/>
        <v>0</v>
      </c>
      <c r="T452" s="29">
        <f t="shared" si="274"/>
        <v>0</v>
      </c>
      <c r="W452" s="81" t="s">
        <v>119</v>
      </c>
      <c r="X452" s="75" t="s">
        <v>174</v>
      </c>
      <c r="Y452" s="75" t="s">
        <v>404</v>
      </c>
      <c r="Z452" s="76" t="s">
        <v>120</v>
      </c>
      <c r="AA452" s="77">
        <v>6300.4325200000003</v>
      </c>
      <c r="AB452" s="77">
        <v>30000</v>
      </c>
      <c r="AC452" s="77">
        <v>30000</v>
      </c>
      <c r="AD452" s="16" t="b">
        <f t="shared" si="301"/>
        <v>1</v>
      </c>
      <c r="AE452" s="16" t="b">
        <f t="shared" si="301"/>
        <v>1</v>
      </c>
      <c r="AF452" s="16" t="b">
        <f t="shared" si="301"/>
        <v>1</v>
      </c>
      <c r="AG452" s="16" t="b">
        <f t="shared" si="301"/>
        <v>1</v>
      </c>
    </row>
    <row r="453" spans="1:33" s="16" customFormat="1" ht="47.25" customHeight="1">
      <c r="A453" s="22" t="s">
        <v>464</v>
      </c>
      <c r="B453" s="23" t="s">
        <v>174</v>
      </c>
      <c r="C453" s="23" t="s">
        <v>465</v>
      </c>
      <c r="D453" s="24" t="s">
        <v>9</v>
      </c>
      <c r="E453" s="49">
        <f>E454+E457</f>
        <v>7000</v>
      </c>
      <c r="F453" s="49">
        <f t="shared" ref="F453:J453" si="305">F454+F457</f>
        <v>20000</v>
      </c>
      <c r="G453" s="49">
        <f t="shared" si="305"/>
        <v>0</v>
      </c>
      <c r="H453" s="25">
        <f t="shared" si="305"/>
        <v>222962.7</v>
      </c>
      <c r="I453" s="25">
        <f t="shared" si="305"/>
        <v>241895.7</v>
      </c>
      <c r="J453" s="25">
        <f t="shared" si="305"/>
        <v>0</v>
      </c>
      <c r="K453" s="49">
        <f t="shared" si="269"/>
        <v>215962.7</v>
      </c>
      <c r="L453" s="49">
        <f t="shared" si="269"/>
        <v>221895.7</v>
      </c>
      <c r="M453" s="49">
        <f t="shared" si="269"/>
        <v>0</v>
      </c>
      <c r="O453" s="32">
        <v>222962.72815000001</v>
      </c>
      <c r="P453" s="32">
        <v>241895.72104999999</v>
      </c>
      <c r="Q453" s="32">
        <v>0</v>
      </c>
      <c r="R453" s="29">
        <f t="shared" si="274"/>
        <v>2.8149999998277053E-2</v>
      </c>
      <c r="S453" s="29">
        <f t="shared" si="274"/>
        <v>2.1049999981187284E-2</v>
      </c>
      <c r="T453" s="29">
        <f t="shared" si="274"/>
        <v>0</v>
      </c>
      <c r="W453" s="82" t="s">
        <v>464</v>
      </c>
      <c r="X453" s="78" t="s">
        <v>174</v>
      </c>
      <c r="Y453" s="78" t="s">
        <v>465</v>
      </c>
      <c r="Z453" s="72" t="s">
        <v>9</v>
      </c>
      <c r="AA453" s="79">
        <v>222962.72815000001</v>
      </c>
      <c r="AB453" s="79">
        <v>241895.72104999999</v>
      </c>
      <c r="AC453" s="79" t="s">
        <v>9</v>
      </c>
      <c r="AD453" s="16" t="b">
        <f t="shared" si="301"/>
        <v>1</v>
      </c>
      <c r="AE453" s="16" t="b">
        <f t="shared" si="301"/>
        <v>1</v>
      </c>
      <c r="AF453" s="16" t="b">
        <f t="shared" si="301"/>
        <v>1</v>
      </c>
      <c r="AG453" s="16" t="b">
        <f t="shared" si="301"/>
        <v>1</v>
      </c>
    </row>
    <row r="454" spans="1:33" s="16" customFormat="1" ht="31.5" customHeight="1">
      <c r="A454" s="22" t="s">
        <v>588</v>
      </c>
      <c r="B454" s="23" t="s">
        <v>174</v>
      </c>
      <c r="C454" s="23" t="s">
        <v>489</v>
      </c>
      <c r="D454" s="24" t="s">
        <v>9</v>
      </c>
      <c r="E454" s="49">
        <f>E455</f>
        <v>7000</v>
      </c>
      <c r="F454" s="49">
        <f t="shared" ref="F454:J455" si="306">F455</f>
        <v>20000</v>
      </c>
      <c r="G454" s="49">
        <f t="shared" si="306"/>
        <v>0</v>
      </c>
      <c r="H454" s="25">
        <f>H455</f>
        <v>17629</v>
      </c>
      <c r="I454" s="25">
        <f t="shared" si="306"/>
        <v>20000</v>
      </c>
      <c r="J454" s="25">
        <f t="shared" si="306"/>
        <v>0</v>
      </c>
      <c r="K454" s="49">
        <f t="shared" si="269"/>
        <v>10629</v>
      </c>
      <c r="L454" s="49">
        <f t="shared" si="269"/>
        <v>0</v>
      </c>
      <c r="M454" s="49">
        <f t="shared" si="269"/>
        <v>0</v>
      </c>
      <c r="O454" s="32">
        <v>17629.028149999998</v>
      </c>
      <c r="P454" s="32">
        <v>20000</v>
      </c>
      <c r="Q454" s="32">
        <v>0</v>
      </c>
      <c r="R454" s="29">
        <f t="shared" si="274"/>
        <v>2.8149999998277053E-2</v>
      </c>
      <c r="S454" s="29">
        <f t="shared" si="274"/>
        <v>0</v>
      </c>
      <c r="T454" s="29">
        <f t="shared" si="274"/>
        <v>0</v>
      </c>
      <c r="W454" s="82" t="s">
        <v>588</v>
      </c>
      <c r="X454" s="78" t="s">
        <v>174</v>
      </c>
      <c r="Y454" s="78" t="s">
        <v>489</v>
      </c>
      <c r="Z454" s="78" t="s">
        <v>9</v>
      </c>
      <c r="AA454" s="79">
        <v>17629.028149999998</v>
      </c>
      <c r="AB454" s="79">
        <v>20000</v>
      </c>
      <c r="AC454" s="79" t="s">
        <v>9</v>
      </c>
      <c r="AD454" s="16" t="b">
        <f t="shared" si="301"/>
        <v>1</v>
      </c>
      <c r="AE454" s="16" t="b">
        <f t="shared" si="301"/>
        <v>1</v>
      </c>
      <c r="AF454" s="16" t="b">
        <f t="shared" si="301"/>
        <v>1</v>
      </c>
      <c r="AG454" s="16" t="b">
        <f t="shared" si="301"/>
        <v>1</v>
      </c>
    </row>
    <row r="455" spans="1:33" s="16" customFormat="1" ht="31.5" customHeight="1">
      <c r="A455" s="31" t="s">
        <v>589</v>
      </c>
      <c r="B455" s="23" t="s">
        <v>174</v>
      </c>
      <c r="C455" s="23" t="s">
        <v>397</v>
      </c>
      <c r="D455" s="24" t="s">
        <v>9</v>
      </c>
      <c r="E455" s="49">
        <f>E456</f>
        <v>7000</v>
      </c>
      <c r="F455" s="49">
        <f t="shared" si="306"/>
        <v>20000</v>
      </c>
      <c r="G455" s="49">
        <f t="shared" si="306"/>
        <v>0</v>
      </c>
      <c r="H455" s="25">
        <f>H456</f>
        <v>17629</v>
      </c>
      <c r="I455" s="25">
        <f t="shared" si="306"/>
        <v>20000</v>
      </c>
      <c r="J455" s="25">
        <f t="shared" si="306"/>
        <v>0</v>
      </c>
      <c r="K455" s="49">
        <f t="shared" si="269"/>
        <v>10629</v>
      </c>
      <c r="L455" s="49">
        <f t="shared" si="269"/>
        <v>0</v>
      </c>
      <c r="M455" s="49">
        <f t="shared" si="269"/>
        <v>0</v>
      </c>
      <c r="O455" s="32">
        <v>17629.028149999998</v>
      </c>
      <c r="P455" s="32">
        <v>20000</v>
      </c>
      <c r="Q455" s="32">
        <v>0</v>
      </c>
      <c r="R455" s="29">
        <f t="shared" si="274"/>
        <v>2.8149999998277053E-2</v>
      </c>
      <c r="S455" s="29">
        <f t="shared" si="274"/>
        <v>0</v>
      </c>
      <c r="T455" s="29">
        <f t="shared" si="274"/>
        <v>0</v>
      </c>
      <c r="W455" s="81" t="s">
        <v>589</v>
      </c>
      <c r="X455" s="75" t="s">
        <v>174</v>
      </c>
      <c r="Y455" s="75" t="s">
        <v>397</v>
      </c>
      <c r="Z455" s="76" t="s">
        <v>9</v>
      </c>
      <c r="AA455" s="77">
        <v>17629.028149999998</v>
      </c>
      <c r="AB455" s="77">
        <v>20000</v>
      </c>
      <c r="AC455" s="77" t="s">
        <v>9</v>
      </c>
      <c r="AD455" s="16" t="b">
        <f t="shared" si="301"/>
        <v>1</v>
      </c>
      <c r="AE455" s="16" t="b">
        <f t="shared" si="301"/>
        <v>1</v>
      </c>
      <c r="AF455" s="16" t="b">
        <f t="shared" si="301"/>
        <v>1</v>
      </c>
      <c r="AG455" s="16" t="b">
        <f t="shared" si="301"/>
        <v>1</v>
      </c>
    </row>
    <row r="456" spans="1:33" s="16" customFormat="1" ht="31.5" customHeight="1">
      <c r="A456" s="31" t="s">
        <v>119</v>
      </c>
      <c r="B456" s="23" t="s">
        <v>174</v>
      </c>
      <c r="C456" s="23" t="s">
        <v>397</v>
      </c>
      <c r="D456" s="23" t="s">
        <v>120</v>
      </c>
      <c r="E456" s="49">
        <v>7000</v>
      </c>
      <c r="F456" s="49">
        <v>20000</v>
      </c>
      <c r="G456" s="49">
        <v>0</v>
      </c>
      <c r="H456" s="25">
        <f>7000+10629</f>
        <v>17629</v>
      </c>
      <c r="I456" s="25">
        <v>20000</v>
      </c>
      <c r="J456" s="25">
        <v>0</v>
      </c>
      <c r="K456" s="49">
        <f t="shared" si="269"/>
        <v>10629</v>
      </c>
      <c r="L456" s="49">
        <f t="shared" si="269"/>
        <v>0</v>
      </c>
      <c r="M456" s="49">
        <f t="shared" si="269"/>
        <v>0</v>
      </c>
      <c r="O456" s="32">
        <v>17629.028149999998</v>
      </c>
      <c r="P456" s="32">
        <v>20000</v>
      </c>
      <c r="Q456" s="32">
        <v>0</v>
      </c>
      <c r="R456" s="29">
        <f t="shared" si="274"/>
        <v>2.8149999998277053E-2</v>
      </c>
      <c r="S456" s="29">
        <f t="shared" si="274"/>
        <v>0</v>
      </c>
      <c r="T456" s="29">
        <f t="shared" si="274"/>
        <v>0</v>
      </c>
      <c r="W456" s="81" t="s">
        <v>119</v>
      </c>
      <c r="X456" s="75" t="s">
        <v>174</v>
      </c>
      <c r="Y456" s="75" t="s">
        <v>397</v>
      </c>
      <c r="Z456" s="76" t="s">
        <v>120</v>
      </c>
      <c r="AA456" s="77">
        <v>17629.028149999998</v>
      </c>
      <c r="AB456" s="77">
        <v>20000</v>
      </c>
      <c r="AC456" s="77" t="s">
        <v>9</v>
      </c>
      <c r="AD456" s="16" t="b">
        <f t="shared" si="301"/>
        <v>1</v>
      </c>
      <c r="AE456" s="16" t="b">
        <f t="shared" si="301"/>
        <v>1</v>
      </c>
      <c r="AF456" s="16" t="b">
        <f t="shared" si="301"/>
        <v>1</v>
      </c>
      <c r="AG456" s="16" t="b">
        <f t="shared" si="301"/>
        <v>1</v>
      </c>
    </row>
    <row r="457" spans="1:33" s="16" customFormat="1" ht="31.5" customHeight="1">
      <c r="A457" s="31" t="s">
        <v>588</v>
      </c>
      <c r="B457" s="23" t="s">
        <v>174</v>
      </c>
      <c r="C457" s="23" t="s">
        <v>658</v>
      </c>
      <c r="D457" s="23" t="s">
        <v>9</v>
      </c>
      <c r="E457" s="49">
        <f>E458</f>
        <v>0</v>
      </c>
      <c r="F457" s="49">
        <f t="shared" ref="F457:J458" si="307">F458</f>
        <v>0</v>
      </c>
      <c r="G457" s="49">
        <f t="shared" si="307"/>
        <v>0</v>
      </c>
      <c r="H457" s="25">
        <f t="shared" si="307"/>
        <v>205333.7</v>
      </c>
      <c r="I457" s="25">
        <f t="shared" si="307"/>
        <v>221895.7</v>
      </c>
      <c r="J457" s="25">
        <f t="shared" si="307"/>
        <v>0</v>
      </c>
      <c r="K457" s="49">
        <f t="shared" si="269"/>
        <v>205333.7</v>
      </c>
      <c r="L457" s="49">
        <f t="shared" si="269"/>
        <v>221895.7</v>
      </c>
      <c r="M457" s="49">
        <f t="shared" si="269"/>
        <v>0</v>
      </c>
      <c r="O457" s="32">
        <v>205333.7</v>
      </c>
      <c r="P457" s="32">
        <v>221895.72104999999</v>
      </c>
      <c r="Q457" s="32">
        <v>0</v>
      </c>
      <c r="R457" s="29">
        <f t="shared" si="274"/>
        <v>0</v>
      </c>
      <c r="S457" s="29">
        <f t="shared" si="274"/>
        <v>2.1049999981187284E-2</v>
      </c>
      <c r="T457" s="29">
        <f t="shared" si="274"/>
        <v>0</v>
      </c>
      <c r="W457" s="81" t="s">
        <v>588</v>
      </c>
      <c r="X457" s="75" t="s">
        <v>174</v>
      </c>
      <c r="Y457" s="75" t="s">
        <v>658</v>
      </c>
      <c r="Z457" s="76" t="s">
        <v>9</v>
      </c>
      <c r="AA457" s="77">
        <v>205333.7</v>
      </c>
      <c r="AB457" s="77">
        <v>221895.72104999999</v>
      </c>
      <c r="AC457" s="77" t="s">
        <v>9</v>
      </c>
      <c r="AD457" s="16" t="b">
        <f t="shared" si="301"/>
        <v>1</v>
      </c>
      <c r="AE457" s="16" t="b">
        <f t="shared" si="301"/>
        <v>1</v>
      </c>
      <c r="AF457" s="16" t="b">
        <f t="shared" si="301"/>
        <v>1</v>
      </c>
      <c r="AG457" s="16" t="b">
        <f t="shared" si="301"/>
        <v>1</v>
      </c>
    </row>
    <row r="458" spans="1:33" s="16" customFormat="1" ht="47.25" customHeight="1">
      <c r="A458" s="31" t="s">
        <v>659</v>
      </c>
      <c r="B458" s="23" t="s">
        <v>174</v>
      </c>
      <c r="C458" s="23" t="s">
        <v>660</v>
      </c>
      <c r="D458" s="23" t="s">
        <v>9</v>
      </c>
      <c r="E458" s="49">
        <f>E459</f>
        <v>0</v>
      </c>
      <c r="F458" s="49">
        <f t="shared" si="307"/>
        <v>0</v>
      </c>
      <c r="G458" s="49">
        <f t="shared" si="307"/>
        <v>0</v>
      </c>
      <c r="H458" s="25">
        <f t="shared" si="307"/>
        <v>205333.7</v>
      </c>
      <c r="I458" s="25">
        <f t="shared" si="307"/>
        <v>221895.7</v>
      </c>
      <c r="J458" s="25">
        <f t="shared" si="307"/>
        <v>0</v>
      </c>
      <c r="K458" s="49">
        <f t="shared" si="269"/>
        <v>205333.7</v>
      </c>
      <c r="L458" s="49">
        <f t="shared" si="269"/>
        <v>221895.7</v>
      </c>
      <c r="M458" s="49">
        <f t="shared" si="269"/>
        <v>0</v>
      </c>
      <c r="O458" s="32">
        <v>205333.7</v>
      </c>
      <c r="P458" s="32">
        <v>221895.72104999999</v>
      </c>
      <c r="Q458" s="32">
        <v>0</v>
      </c>
      <c r="R458" s="29">
        <f t="shared" si="274"/>
        <v>0</v>
      </c>
      <c r="S458" s="29">
        <f t="shared" si="274"/>
        <v>2.1049999981187284E-2</v>
      </c>
      <c r="T458" s="29">
        <f t="shared" si="274"/>
        <v>0</v>
      </c>
      <c r="W458" s="82" t="s">
        <v>659</v>
      </c>
      <c r="X458" s="78" t="s">
        <v>174</v>
      </c>
      <c r="Y458" s="78" t="s">
        <v>660</v>
      </c>
      <c r="Z458" s="72" t="s">
        <v>9</v>
      </c>
      <c r="AA458" s="79">
        <v>205333.7</v>
      </c>
      <c r="AB458" s="79">
        <v>221895.72104999999</v>
      </c>
      <c r="AC458" s="79" t="s">
        <v>9</v>
      </c>
      <c r="AD458" s="16" t="b">
        <f t="shared" si="301"/>
        <v>1</v>
      </c>
      <c r="AE458" s="16" t="b">
        <f t="shared" si="301"/>
        <v>1</v>
      </c>
      <c r="AF458" s="16" t="b">
        <f t="shared" si="301"/>
        <v>1</v>
      </c>
      <c r="AG458" s="16" t="b">
        <f t="shared" si="301"/>
        <v>1</v>
      </c>
    </row>
    <row r="459" spans="1:33" s="16" customFormat="1" ht="31.5" customHeight="1">
      <c r="A459" s="31" t="s">
        <v>119</v>
      </c>
      <c r="B459" s="23" t="s">
        <v>174</v>
      </c>
      <c r="C459" s="23" t="s">
        <v>660</v>
      </c>
      <c r="D459" s="23" t="s">
        <v>120</v>
      </c>
      <c r="E459" s="49"/>
      <c r="F459" s="49"/>
      <c r="G459" s="49"/>
      <c r="H459" s="25">
        <v>205333.7</v>
      </c>
      <c r="I459" s="25">
        <v>221895.7</v>
      </c>
      <c r="J459" s="25"/>
      <c r="K459" s="49">
        <f t="shared" si="269"/>
        <v>205333.7</v>
      </c>
      <c r="L459" s="49">
        <f t="shared" si="269"/>
        <v>221895.7</v>
      </c>
      <c r="M459" s="49">
        <f t="shared" si="269"/>
        <v>0</v>
      </c>
      <c r="O459" s="32">
        <v>205333.7</v>
      </c>
      <c r="P459" s="32">
        <v>221895.72104999999</v>
      </c>
      <c r="Q459" s="32">
        <v>0</v>
      </c>
      <c r="R459" s="29">
        <f t="shared" si="274"/>
        <v>0</v>
      </c>
      <c r="S459" s="29">
        <f t="shared" si="274"/>
        <v>2.1049999981187284E-2</v>
      </c>
      <c r="T459" s="29">
        <f t="shared" si="274"/>
        <v>0</v>
      </c>
      <c r="W459" s="82" t="s">
        <v>119</v>
      </c>
      <c r="X459" s="78" t="s">
        <v>174</v>
      </c>
      <c r="Y459" s="78" t="s">
        <v>660</v>
      </c>
      <c r="Z459" s="78" t="s">
        <v>120</v>
      </c>
      <c r="AA459" s="79">
        <v>205333.7</v>
      </c>
      <c r="AB459" s="79">
        <v>221895.72104999999</v>
      </c>
      <c r="AC459" s="79" t="s">
        <v>9</v>
      </c>
      <c r="AD459" s="16" t="b">
        <f t="shared" si="301"/>
        <v>1</v>
      </c>
      <c r="AE459" s="16" t="b">
        <f t="shared" si="301"/>
        <v>1</v>
      </c>
      <c r="AF459" s="16" t="b">
        <f t="shared" si="301"/>
        <v>1</v>
      </c>
      <c r="AG459" s="16" t="b">
        <f t="shared" si="301"/>
        <v>1</v>
      </c>
    </row>
    <row r="460" spans="1:33" s="16" customFormat="1" ht="31.5" customHeight="1">
      <c r="A460" s="31" t="s">
        <v>74</v>
      </c>
      <c r="B460" s="23" t="s">
        <v>174</v>
      </c>
      <c r="C460" s="23" t="s">
        <v>497</v>
      </c>
      <c r="D460" s="23" t="s">
        <v>9</v>
      </c>
      <c r="E460" s="49">
        <f>E461</f>
        <v>0</v>
      </c>
      <c r="F460" s="49">
        <f t="shared" ref="F460:J462" si="308">F461</f>
        <v>0</v>
      </c>
      <c r="G460" s="49">
        <f t="shared" si="308"/>
        <v>0</v>
      </c>
      <c r="H460" s="25">
        <f t="shared" si="308"/>
        <v>10.4</v>
      </c>
      <c r="I460" s="25">
        <f t="shared" si="308"/>
        <v>10.4</v>
      </c>
      <c r="J460" s="25">
        <f t="shared" si="308"/>
        <v>10.4</v>
      </c>
      <c r="K460" s="49">
        <f t="shared" si="269"/>
        <v>10.4</v>
      </c>
      <c r="L460" s="49">
        <f t="shared" si="269"/>
        <v>10.4</v>
      </c>
      <c r="M460" s="49">
        <f t="shared" si="269"/>
        <v>10.4</v>
      </c>
      <c r="O460" s="32">
        <v>10.392849999999999</v>
      </c>
      <c r="P460" s="32">
        <v>10.392849999999999</v>
      </c>
      <c r="Q460" s="32">
        <v>10.392849999999999</v>
      </c>
      <c r="R460" s="29">
        <f t="shared" si="274"/>
        <v>-7.1500000000010999E-3</v>
      </c>
      <c r="S460" s="29">
        <f t="shared" si="274"/>
        <v>-7.1500000000010999E-3</v>
      </c>
      <c r="T460" s="29">
        <f t="shared" si="274"/>
        <v>-7.1500000000010999E-3</v>
      </c>
      <c r="W460" s="81" t="s">
        <v>74</v>
      </c>
      <c r="X460" s="75" t="s">
        <v>174</v>
      </c>
      <c r="Y460" s="75" t="s">
        <v>497</v>
      </c>
      <c r="Z460" s="76" t="s">
        <v>9</v>
      </c>
      <c r="AA460" s="77">
        <v>10.392849999999999</v>
      </c>
      <c r="AB460" s="77">
        <v>10.392849999999999</v>
      </c>
      <c r="AC460" s="77">
        <v>10.392849999999999</v>
      </c>
      <c r="AD460" s="16" t="b">
        <f t="shared" si="301"/>
        <v>1</v>
      </c>
      <c r="AE460" s="16" t="b">
        <f t="shared" si="301"/>
        <v>1</v>
      </c>
      <c r="AF460" s="16" t="b">
        <f t="shared" si="301"/>
        <v>1</v>
      </c>
      <c r="AG460" s="16" t="b">
        <f t="shared" si="301"/>
        <v>1</v>
      </c>
    </row>
    <row r="461" spans="1:33" s="16" customFormat="1" ht="47.25" customHeight="1">
      <c r="A461" s="31" t="s">
        <v>76</v>
      </c>
      <c r="B461" s="23" t="s">
        <v>174</v>
      </c>
      <c r="C461" s="23" t="s">
        <v>498</v>
      </c>
      <c r="D461" s="23" t="s">
        <v>9</v>
      </c>
      <c r="E461" s="49">
        <f>E462</f>
        <v>0</v>
      </c>
      <c r="F461" s="49">
        <f t="shared" si="308"/>
        <v>0</v>
      </c>
      <c r="G461" s="49">
        <f t="shared" si="308"/>
        <v>0</v>
      </c>
      <c r="H461" s="25">
        <f t="shared" si="308"/>
        <v>10.4</v>
      </c>
      <c r="I461" s="25">
        <f t="shared" si="308"/>
        <v>10.4</v>
      </c>
      <c r="J461" s="25">
        <f t="shared" si="308"/>
        <v>10.4</v>
      </c>
      <c r="K461" s="49">
        <f t="shared" ref="K461:M476" si="309">H461-E461</f>
        <v>10.4</v>
      </c>
      <c r="L461" s="49">
        <f t="shared" si="309"/>
        <v>10.4</v>
      </c>
      <c r="M461" s="49">
        <f t="shared" si="309"/>
        <v>10.4</v>
      </c>
      <c r="O461" s="32">
        <v>10.392849999999999</v>
      </c>
      <c r="P461" s="32">
        <v>10.392849999999999</v>
      </c>
      <c r="Q461" s="32">
        <v>10.392849999999999</v>
      </c>
      <c r="R461" s="29">
        <f t="shared" ref="R461:T524" si="310">O461-H461</f>
        <v>-7.1500000000010999E-3</v>
      </c>
      <c r="S461" s="29">
        <f t="shared" si="310"/>
        <v>-7.1500000000010999E-3</v>
      </c>
      <c r="T461" s="29">
        <f t="shared" si="310"/>
        <v>-7.1500000000010999E-3</v>
      </c>
      <c r="W461" s="81" t="s">
        <v>76</v>
      </c>
      <c r="X461" s="75" t="s">
        <v>174</v>
      </c>
      <c r="Y461" s="75" t="s">
        <v>498</v>
      </c>
      <c r="Z461" s="76" t="s">
        <v>9</v>
      </c>
      <c r="AA461" s="77">
        <v>10.392849999999999</v>
      </c>
      <c r="AB461" s="77">
        <v>10.392849999999999</v>
      </c>
      <c r="AC461" s="77">
        <v>10.392849999999999</v>
      </c>
      <c r="AD461" s="16" t="b">
        <f t="shared" si="301"/>
        <v>1</v>
      </c>
      <c r="AE461" s="16" t="b">
        <f t="shared" si="301"/>
        <v>1</v>
      </c>
      <c r="AF461" s="16" t="b">
        <f t="shared" si="301"/>
        <v>1</v>
      </c>
      <c r="AG461" s="16" t="b">
        <f t="shared" si="301"/>
        <v>1</v>
      </c>
    </row>
    <row r="462" spans="1:33" s="16" customFormat="1" ht="78.75" customHeight="1">
      <c r="A462" s="31" t="s">
        <v>595</v>
      </c>
      <c r="B462" s="23" t="s">
        <v>174</v>
      </c>
      <c r="C462" s="23" t="s">
        <v>513</v>
      </c>
      <c r="D462" s="23" t="s">
        <v>9</v>
      </c>
      <c r="E462" s="49">
        <f>E463</f>
        <v>0</v>
      </c>
      <c r="F462" s="49">
        <f t="shared" si="308"/>
        <v>0</v>
      </c>
      <c r="G462" s="49">
        <f t="shared" si="308"/>
        <v>0</v>
      </c>
      <c r="H462" s="25">
        <f t="shared" si="308"/>
        <v>10.4</v>
      </c>
      <c r="I462" s="25">
        <f t="shared" si="308"/>
        <v>10.4</v>
      </c>
      <c r="J462" s="25">
        <f t="shared" si="308"/>
        <v>10.4</v>
      </c>
      <c r="K462" s="49">
        <f t="shared" si="309"/>
        <v>10.4</v>
      </c>
      <c r="L462" s="49">
        <f t="shared" si="309"/>
        <v>10.4</v>
      </c>
      <c r="M462" s="49">
        <f t="shared" si="309"/>
        <v>10.4</v>
      </c>
      <c r="O462" s="32">
        <v>10.392849999999999</v>
      </c>
      <c r="P462" s="32">
        <v>10.392849999999999</v>
      </c>
      <c r="Q462" s="32">
        <v>10.392849999999999</v>
      </c>
      <c r="R462" s="29">
        <f t="shared" si="310"/>
        <v>-7.1500000000010999E-3</v>
      </c>
      <c r="S462" s="29">
        <f t="shared" si="310"/>
        <v>-7.1500000000010999E-3</v>
      </c>
      <c r="T462" s="29">
        <f t="shared" si="310"/>
        <v>-7.1500000000010999E-3</v>
      </c>
      <c r="W462" s="82" t="s">
        <v>595</v>
      </c>
      <c r="X462" s="78" t="s">
        <v>174</v>
      </c>
      <c r="Y462" s="78" t="s">
        <v>513</v>
      </c>
      <c r="Z462" s="72" t="s">
        <v>9</v>
      </c>
      <c r="AA462" s="79">
        <v>10.392849999999999</v>
      </c>
      <c r="AB462" s="79">
        <v>10.392849999999999</v>
      </c>
      <c r="AC462" s="79">
        <v>10.392849999999999</v>
      </c>
      <c r="AD462" s="16" t="b">
        <f t="shared" si="301"/>
        <v>1</v>
      </c>
      <c r="AE462" s="16" t="b">
        <f t="shared" si="301"/>
        <v>1</v>
      </c>
      <c r="AF462" s="16" t="b">
        <f t="shared" si="301"/>
        <v>1</v>
      </c>
      <c r="AG462" s="16" t="b">
        <f t="shared" si="301"/>
        <v>1</v>
      </c>
    </row>
    <row r="463" spans="1:33" s="16" customFormat="1" ht="78.75" customHeight="1">
      <c r="A463" s="31" t="s">
        <v>26</v>
      </c>
      <c r="B463" s="23" t="s">
        <v>174</v>
      </c>
      <c r="C463" s="23" t="s">
        <v>513</v>
      </c>
      <c r="D463" s="23" t="s">
        <v>27</v>
      </c>
      <c r="E463" s="49"/>
      <c r="F463" s="49"/>
      <c r="G463" s="49"/>
      <c r="H463" s="83">
        <v>10.4</v>
      </c>
      <c r="I463" s="83">
        <v>10.4</v>
      </c>
      <c r="J463" s="83">
        <v>10.4</v>
      </c>
      <c r="K463" s="49">
        <f t="shared" si="309"/>
        <v>10.4</v>
      </c>
      <c r="L463" s="49">
        <f t="shared" si="309"/>
        <v>10.4</v>
      </c>
      <c r="M463" s="49">
        <f t="shared" si="309"/>
        <v>10.4</v>
      </c>
      <c r="N463" s="16" t="s">
        <v>344</v>
      </c>
      <c r="O463" s="32">
        <v>10.392849999999999</v>
      </c>
      <c r="P463" s="32">
        <v>10.392849999999999</v>
      </c>
      <c r="Q463" s="32">
        <v>10.392849999999999</v>
      </c>
      <c r="R463" s="29">
        <f t="shared" si="310"/>
        <v>-7.1500000000010999E-3</v>
      </c>
      <c r="S463" s="29">
        <f t="shared" si="310"/>
        <v>-7.1500000000010999E-3</v>
      </c>
      <c r="T463" s="29">
        <f t="shared" si="310"/>
        <v>-7.1500000000010999E-3</v>
      </c>
      <c r="W463" s="82" t="s">
        <v>26</v>
      </c>
      <c r="X463" s="78" t="s">
        <v>174</v>
      </c>
      <c r="Y463" s="78" t="s">
        <v>513</v>
      </c>
      <c r="Z463" s="78" t="s">
        <v>27</v>
      </c>
      <c r="AA463" s="79">
        <v>10.392849999999999</v>
      </c>
      <c r="AB463" s="79">
        <v>10.392849999999999</v>
      </c>
      <c r="AC463" s="79">
        <v>10.392849999999999</v>
      </c>
      <c r="AD463" s="16" t="b">
        <f t="shared" si="301"/>
        <v>1</v>
      </c>
      <c r="AE463" s="16" t="b">
        <f t="shared" si="301"/>
        <v>1</v>
      </c>
      <c r="AF463" s="16" t="b">
        <f t="shared" si="301"/>
        <v>1</v>
      </c>
      <c r="AG463" s="16" t="b">
        <f t="shared" si="301"/>
        <v>1</v>
      </c>
    </row>
    <row r="464" spans="1:33" s="16" customFormat="1" ht="31.5" customHeight="1">
      <c r="A464" s="22" t="s">
        <v>469</v>
      </c>
      <c r="B464" s="23" t="s">
        <v>174</v>
      </c>
      <c r="C464" s="23" t="s">
        <v>470</v>
      </c>
      <c r="D464" s="24" t="s">
        <v>9</v>
      </c>
      <c r="E464" s="49">
        <f>E465</f>
        <v>30000</v>
      </c>
      <c r="F464" s="49">
        <f t="shared" ref="F464:J469" si="311">F465</f>
        <v>31355.5</v>
      </c>
      <c r="G464" s="49">
        <f t="shared" si="311"/>
        <v>30000</v>
      </c>
      <c r="H464" s="25">
        <f>H465</f>
        <v>48449.4</v>
      </c>
      <c r="I464" s="25">
        <f t="shared" si="311"/>
        <v>31355.5</v>
      </c>
      <c r="J464" s="25">
        <f t="shared" si="311"/>
        <v>30000</v>
      </c>
      <c r="K464" s="49">
        <f t="shared" si="309"/>
        <v>18449.400000000001</v>
      </c>
      <c r="L464" s="49">
        <f t="shared" si="309"/>
        <v>0</v>
      </c>
      <c r="M464" s="49">
        <f t="shared" si="309"/>
        <v>0</v>
      </c>
      <c r="O464" s="32">
        <v>48449.360079999999</v>
      </c>
      <c r="P464" s="32">
        <v>31355.5</v>
      </c>
      <c r="Q464" s="32">
        <v>30000</v>
      </c>
      <c r="R464" s="29">
        <f t="shared" si="310"/>
        <v>-3.9920000002894085E-2</v>
      </c>
      <c r="S464" s="29">
        <f t="shared" si="310"/>
        <v>0</v>
      </c>
      <c r="T464" s="29">
        <f t="shared" si="310"/>
        <v>0</v>
      </c>
      <c r="W464" s="81" t="s">
        <v>469</v>
      </c>
      <c r="X464" s="75" t="s">
        <v>174</v>
      </c>
      <c r="Y464" s="75" t="s">
        <v>470</v>
      </c>
      <c r="Z464" s="76" t="s">
        <v>9</v>
      </c>
      <c r="AA464" s="77">
        <v>48449.360079999999</v>
      </c>
      <c r="AB464" s="77">
        <v>31355.5</v>
      </c>
      <c r="AC464" s="77">
        <v>30000</v>
      </c>
      <c r="AD464" s="16" t="b">
        <f t="shared" si="301"/>
        <v>1</v>
      </c>
      <c r="AE464" s="16" t="b">
        <f t="shared" si="301"/>
        <v>1</v>
      </c>
      <c r="AF464" s="16" t="b">
        <f t="shared" si="301"/>
        <v>1</v>
      </c>
      <c r="AG464" s="16" t="b">
        <f t="shared" si="301"/>
        <v>1</v>
      </c>
    </row>
    <row r="465" spans="1:33" s="16" customFormat="1" ht="31.5" customHeight="1">
      <c r="A465" s="22" t="s">
        <v>114</v>
      </c>
      <c r="B465" s="23" t="s">
        <v>174</v>
      </c>
      <c r="C465" s="23" t="s">
        <v>471</v>
      </c>
      <c r="D465" s="24" t="s">
        <v>9</v>
      </c>
      <c r="E465" s="49">
        <f>E466</f>
        <v>30000</v>
      </c>
      <c r="F465" s="49">
        <f t="shared" si="311"/>
        <v>31355.5</v>
      </c>
      <c r="G465" s="49">
        <f t="shared" si="311"/>
        <v>30000</v>
      </c>
      <c r="H465" s="25">
        <f>H466</f>
        <v>48449.4</v>
      </c>
      <c r="I465" s="25">
        <f t="shared" si="311"/>
        <v>31355.5</v>
      </c>
      <c r="J465" s="25">
        <f t="shared" si="311"/>
        <v>30000</v>
      </c>
      <c r="K465" s="49">
        <f t="shared" si="309"/>
        <v>18449.400000000001</v>
      </c>
      <c r="L465" s="49">
        <f t="shared" si="309"/>
        <v>0</v>
      </c>
      <c r="M465" s="49">
        <f t="shared" si="309"/>
        <v>0</v>
      </c>
      <c r="O465" s="32">
        <v>48449.360079999999</v>
      </c>
      <c r="P465" s="32">
        <v>31355.5</v>
      </c>
      <c r="Q465" s="32">
        <v>30000</v>
      </c>
      <c r="R465" s="29">
        <f t="shared" si="310"/>
        <v>-3.9920000002894085E-2</v>
      </c>
      <c r="S465" s="29">
        <f t="shared" si="310"/>
        <v>0</v>
      </c>
      <c r="T465" s="29">
        <f t="shared" si="310"/>
        <v>0</v>
      </c>
      <c r="W465" s="82" t="s">
        <v>114</v>
      </c>
      <c r="X465" s="78" t="s">
        <v>174</v>
      </c>
      <c r="Y465" s="78" t="s">
        <v>471</v>
      </c>
      <c r="Z465" s="72" t="s">
        <v>9</v>
      </c>
      <c r="AA465" s="79">
        <v>48449.360079999999</v>
      </c>
      <c r="AB465" s="79">
        <v>31355.5</v>
      </c>
      <c r="AC465" s="79">
        <v>30000</v>
      </c>
      <c r="AD465" s="16" t="b">
        <f t="shared" si="301"/>
        <v>1</v>
      </c>
      <c r="AE465" s="16" t="b">
        <f t="shared" si="301"/>
        <v>1</v>
      </c>
      <c r="AF465" s="16" t="b">
        <f t="shared" si="301"/>
        <v>1</v>
      </c>
      <c r="AG465" s="16" t="b">
        <f t="shared" si="301"/>
        <v>1</v>
      </c>
    </row>
    <row r="466" spans="1:33" s="16" customFormat="1" ht="31.5" customHeight="1">
      <c r="A466" s="22" t="s">
        <v>117</v>
      </c>
      <c r="B466" s="23" t="s">
        <v>174</v>
      </c>
      <c r="C466" s="23" t="s">
        <v>490</v>
      </c>
      <c r="D466" s="24" t="s">
        <v>9</v>
      </c>
      <c r="E466" s="49">
        <f>E467+E469</f>
        <v>30000</v>
      </c>
      <c r="F466" s="49">
        <f t="shared" ref="F466:J466" si="312">F467+F469</f>
        <v>31355.5</v>
      </c>
      <c r="G466" s="49">
        <f t="shared" si="312"/>
        <v>30000</v>
      </c>
      <c r="H466" s="25">
        <f t="shared" si="312"/>
        <v>48449.4</v>
      </c>
      <c r="I466" s="25">
        <f t="shared" si="312"/>
        <v>31355.5</v>
      </c>
      <c r="J466" s="25">
        <f t="shared" si="312"/>
        <v>30000</v>
      </c>
      <c r="K466" s="49">
        <f t="shared" si="309"/>
        <v>18449.400000000001</v>
      </c>
      <c r="L466" s="49">
        <f t="shared" si="309"/>
        <v>0</v>
      </c>
      <c r="M466" s="49">
        <f t="shared" si="309"/>
        <v>0</v>
      </c>
      <c r="O466" s="32">
        <v>48449.360079999999</v>
      </c>
      <c r="P466" s="32">
        <v>31355.5</v>
      </c>
      <c r="Q466" s="32">
        <v>30000</v>
      </c>
      <c r="R466" s="29">
        <f t="shared" si="310"/>
        <v>-3.9920000002894085E-2</v>
      </c>
      <c r="S466" s="29">
        <f t="shared" si="310"/>
        <v>0</v>
      </c>
      <c r="T466" s="29">
        <f t="shared" si="310"/>
        <v>0</v>
      </c>
      <c r="W466" s="82" t="s">
        <v>117</v>
      </c>
      <c r="X466" s="78" t="s">
        <v>174</v>
      </c>
      <c r="Y466" s="78" t="s">
        <v>490</v>
      </c>
      <c r="Z466" s="78" t="s">
        <v>9</v>
      </c>
      <c r="AA466" s="79">
        <v>48449.360079999999</v>
      </c>
      <c r="AB466" s="79">
        <v>31355.5</v>
      </c>
      <c r="AC466" s="79">
        <v>30000</v>
      </c>
      <c r="AD466" s="16" t="b">
        <f t="shared" si="301"/>
        <v>1</v>
      </c>
      <c r="AE466" s="16" t="b">
        <f t="shared" si="301"/>
        <v>1</v>
      </c>
      <c r="AF466" s="16" t="b">
        <f t="shared" si="301"/>
        <v>1</v>
      </c>
      <c r="AG466" s="16" t="b">
        <f t="shared" si="301"/>
        <v>1</v>
      </c>
    </row>
    <row r="467" spans="1:33" s="16" customFormat="1" ht="47.25" customHeight="1">
      <c r="A467" s="22" t="s">
        <v>649</v>
      </c>
      <c r="B467" s="23" t="s">
        <v>174</v>
      </c>
      <c r="C467" s="23" t="s">
        <v>650</v>
      </c>
      <c r="D467" s="23" t="s">
        <v>9</v>
      </c>
      <c r="E467" s="49">
        <f>E468</f>
        <v>0</v>
      </c>
      <c r="F467" s="49">
        <f t="shared" ref="F467:J467" si="313">F468</f>
        <v>0</v>
      </c>
      <c r="G467" s="49">
        <f t="shared" si="313"/>
        <v>0</v>
      </c>
      <c r="H467" s="25">
        <f t="shared" si="313"/>
        <v>50</v>
      </c>
      <c r="I467" s="25">
        <f t="shared" si="313"/>
        <v>0</v>
      </c>
      <c r="J467" s="25">
        <f t="shared" si="313"/>
        <v>0</v>
      </c>
      <c r="K467" s="49">
        <f t="shared" si="309"/>
        <v>50</v>
      </c>
      <c r="L467" s="49">
        <f t="shared" si="309"/>
        <v>0</v>
      </c>
      <c r="M467" s="49">
        <f t="shared" si="309"/>
        <v>0</v>
      </c>
      <c r="O467" s="32">
        <v>50</v>
      </c>
      <c r="P467" s="32">
        <v>0</v>
      </c>
      <c r="Q467" s="32">
        <v>0</v>
      </c>
      <c r="R467" s="29">
        <f t="shared" si="310"/>
        <v>0</v>
      </c>
      <c r="S467" s="29">
        <f t="shared" si="310"/>
        <v>0</v>
      </c>
      <c r="T467" s="29">
        <f t="shared" si="310"/>
        <v>0</v>
      </c>
      <c r="W467" s="81" t="s">
        <v>649</v>
      </c>
      <c r="X467" s="75" t="s">
        <v>174</v>
      </c>
      <c r="Y467" s="75" t="s">
        <v>650</v>
      </c>
      <c r="Z467" s="76" t="s">
        <v>9</v>
      </c>
      <c r="AA467" s="77">
        <v>50</v>
      </c>
      <c r="AB467" s="77" t="s">
        <v>9</v>
      </c>
      <c r="AC467" s="77" t="s">
        <v>9</v>
      </c>
      <c r="AD467" s="16" t="b">
        <f t="shared" si="301"/>
        <v>1</v>
      </c>
      <c r="AE467" s="16" t="b">
        <f t="shared" si="301"/>
        <v>1</v>
      </c>
      <c r="AF467" s="16" t="b">
        <f t="shared" si="301"/>
        <v>1</v>
      </c>
      <c r="AG467" s="16" t="b">
        <f t="shared" si="301"/>
        <v>1</v>
      </c>
    </row>
    <row r="468" spans="1:33" s="16" customFormat="1" ht="31.5" customHeight="1">
      <c r="A468" s="22" t="s">
        <v>119</v>
      </c>
      <c r="B468" s="23" t="s">
        <v>174</v>
      </c>
      <c r="C468" s="23" t="s">
        <v>650</v>
      </c>
      <c r="D468" s="23" t="s">
        <v>120</v>
      </c>
      <c r="E468" s="49"/>
      <c r="F468" s="49"/>
      <c r="G468" s="49"/>
      <c r="H468" s="25">
        <v>50</v>
      </c>
      <c r="I468" s="25">
        <v>0</v>
      </c>
      <c r="J468" s="25">
        <v>0</v>
      </c>
      <c r="K468" s="49">
        <f t="shared" si="309"/>
        <v>50</v>
      </c>
      <c r="L468" s="49">
        <f t="shared" si="309"/>
        <v>0</v>
      </c>
      <c r="M468" s="49">
        <f t="shared" si="309"/>
        <v>0</v>
      </c>
      <c r="O468" s="32">
        <v>50</v>
      </c>
      <c r="P468" s="32">
        <v>0</v>
      </c>
      <c r="Q468" s="32">
        <v>0</v>
      </c>
      <c r="R468" s="29">
        <f t="shared" si="310"/>
        <v>0</v>
      </c>
      <c r="S468" s="29">
        <f t="shared" si="310"/>
        <v>0</v>
      </c>
      <c r="T468" s="29">
        <f t="shared" si="310"/>
        <v>0</v>
      </c>
      <c r="W468" s="81" t="s">
        <v>119</v>
      </c>
      <c r="X468" s="75" t="s">
        <v>174</v>
      </c>
      <c r="Y468" s="75" t="s">
        <v>650</v>
      </c>
      <c r="Z468" s="76" t="s">
        <v>120</v>
      </c>
      <c r="AA468" s="77">
        <v>50</v>
      </c>
      <c r="AB468" s="77" t="s">
        <v>9</v>
      </c>
      <c r="AC468" s="77" t="s">
        <v>9</v>
      </c>
      <c r="AD468" s="16" t="b">
        <f t="shared" si="301"/>
        <v>1</v>
      </c>
      <c r="AE468" s="16" t="b">
        <f t="shared" si="301"/>
        <v>1</v>
      </c>
      <c r="AF468" s="16" t="b">
        <f t="shared" si="301"/>
        <v>1</v>
      </c>
      <c r="AG468" s="16" t="b">
        <f t="shared" si="301"/>
        <v>1</v>
      </c>
    </row>
    <row r="469" spans="1:33" s="16" customFormat="1" ht="31.5" customHeight="1">
      <c r="A469" s="31" t="s">
        <v>118</v>
      </c>
      <c r="B469" s="23" t="s">
        <v>174</v>
      </c>
      <c r="C469" s="23" t="s">
        <v>398</v>
      </c>
      <c r="D469" s="24" t="s">
        <v>9</v>
      </c>
      <c r="E469" s="49">
        <f>E470</f>
        <v>30000</v>
      </c>
      <c r="F469" s="49">
        <f t="shared" si="311"/>
        <v>31355.5</v>
      </c>
      <c r="G469" s="49">
        <f t="shared" si="311"/>
        <v>30000</v>
      </c>
      <c r="H469" s="25">
        <f>H470</f>
        <v>48399.4</v>
      </c>
      <c r="I469" s="25">
        <f t="shared" si="311"/>
        <v>31355.5</v>
      </c>
      <c r="J469" s="25">
        <f t="shared" si="311"/>
        <v>30000</v>
      </c>
      <c r="K469" s="49">
        <f t="shared" si="309"/>
        <v>18399.400000000001</v>
      </c>
      <c r="L469" s="49">
        <f t="shared" si="309"/>
        <v>0</v>
      </c>
      <c r="M469" s="49">
        <f t="shared" si="309"/>
        <v>0</v>
      </c>
      <c r="O469" s="32">
        <v>48399.360079999999</v>
      </c>
      <c r="P469" s="32">
        <v>31355.5</v>
      </c>
      <c r="Q469" s="32">
        <v>30000</v>
      </c>
      <c r="R469" s="29">
        <f t="shared" si="310"/>
        <v>-3.9920000002894085E-2</v>
      </c>
      <c r="S469" s="29">
        <f t="shared" si="310"/>
        <v>0</v>
      </c>
      <c r="T469" s="29">
        <f t="shared" si="310"/>
        <v>0</v>
      </c>
      <c r="W469" s="82" t="s">
        <v>118</v>
      </c>
      <c r="X469" s="78" t="s">
        <v>174</v>
      </c>
      <c r="Y469" s="78" t="s">
        <v>398</v>
      </c>
      <c r="Z469" s="72" t="s">
        <v>9</v>
      </c>
      <c r="AA469" s="79">
        <v>48399.360079999999</v>
      </c>
      <c r="AB469" s="79">
        <v>31355.5</v>
      </c>
      <c r="AC469" s="79">
        <v>30000</v>
      </c>
      <c r="AD469" s="16" t="b">
        <f t="shared" si="301"/>
        <v>1</v>
      </c>
      <c r="AE469" s="16" t="b">
        <f t="shared" si="301"/>
        <v>1</v>
      </c>
      <c r="AF469" s="16" t="b">
        <f t="shared" si="301"/>
        <v>1</v>
      </c>
      <c r="AG469" s="16" t="b">
        <f t="shared" si="301"/>
        <v>1</v>
      </c>
    </row>
    <row r="470" spans="1:33" s="16" customFormat="1" ht="31.5" customHeight="1">
      <c r="A470" s="31" t="s">
        <v>119</v>
      </c>
      <c r="B470" s="23" t="s">
        <v>174</v>
      </c>
      <c r="C470" s="23" t="s">
        <v>398</v>
      </c>
      <c r="D470" s="23" t="s">
        <v>120</v>
      </c>
      <c r="E470" s="49">
        <v>30000</v>
      </c>
      <c r="F470" s="49">
        <v>31355.5</v>
      </c>
      <c r="G470" s="49">
        <v>30000</v>
      </c>
      <c r="H470" s="25">
        <f>30000+18399.4</f>
        <v>48399.4</v>
      </c>
      <c r="I470" s="25">
        <v>31355.5</v>
      </c>
      <c r="J470" s="25">
        <v>30000</v>
      </c>
      <c r="K470" s="49">
        <f t="shared" si="309"/>
        <v>18399.400000000001</v>
      </c>
      <c r="L470" s="49">
        <f t="shared" si="309"/>
        <v>0</v>
      </c>
      <c r="M470" s="49">
        <f t="shared" si="309"/>
        <v>0</v>
      </c>
      <c r="O470" s="32">
        <v>48399.360079999999</v>
      </c>
      <c r="P470" s="32">
        <v>31355.5</v>
      </c>
      <c r="Q470" s="32">
        <v>30000</v>
      </c>
      <c r="R470" s="29">
        <f t="shared" si="310"/>
        <v>-3.9920000002894085E-2</v>
      </c>
      <c r="S470" s="29">
        <f t="shared" si="310"/>
        <v>0</v>
      </c>
      <c r="T470" s="29">
        <f t="shared" si="310"/>
        <v>0</v>
      </c>
      <c r="W470" s="82" t="s">
        <v>119</v>
      </c>
      <c r="X470" s="78" t="s">
        <v>174</v>
      </c>
      <c r="Y470" s="78" t="s">
        <v>398</v>
      </c>
      <c r="Z470" s="78" t="s">
        <v>120</v>
      </c>
      <c r="AA470" s="79">
        <v>48399.360079999999</v>
      </c>
      <c r="AB470" s="79">
        <v>31355.5</v>
      </c>
      <c r="AC470" s="79">
        <v>30000</v>
      </c>
      <c r="AD470" s="16" t="b">
        <f t="shared" si="301"/>
        <v>1</v>
      </c>
      <c r="AE470" s="16" t="b">
        <f t="shared" si="301"/>
        <v>1</v>
      </c>
      <c r="AF470" s="16" t="b">
        <f t="shared" si="301"/>
        <v>1</v>
      </c>
      <c r="AG470" s="16" t="b">
        <f t="shared" si="301"/>
        <v>1</v>
      </c>
    </row>
    <row r="471" spans="1:33" s="16" customFormat="1" ht="15.75" customHeight="1">
      <c r="A471" s="22" t="s">
        <v>23</v>
      </c>
      <c r="B471" s="23" t="s">
        <v>174</v>
      </c>
      <c r="C471" s="23" t="s">
        <v>11</v>
      </c>
      <c r="D471" s="24" t="s">
        <v>9</v>
      </c>
      <c r="E471" s="49">
        <f>E472+E474+E476</f>
        <v>488</v>
      </c>
      <c r="F471" s="49">
        <f t="shared" ref="F471:G471" si="314">F472+F474+F476</f>
        <v>488.9</v>
      </c>
      <c r="G471" s="49">
        <f t="shared" si="314"/>
        <v>403</v>
      </c>
      <c r="H471" s="25">
        <f>H472+H474+H476</f>
        <v>488</v>
      </c>
      <c r="I471" s="25">
        <f t="shared" ref="I471:J471" si="315">I472+I474+I476</f>
        <v>488.9</v>
      </c>
      <c r="J471" s="25">
        <f t="shared" si="315"/>
        <v>403</v>
      </c>
      <c r="K471" s="49">
        <f t="shared" si="309"/>
        <v>0</v>
      </c>
      <c r="L471" s="49">
        <f t="shared" si="309"/>
        <v>0</v>
      </c>
      <c r="M471" s="49">
        <f t="shared" si="309"/>
        <v>0</v>
      </c>
      <c r="O471" s="32">
        <v>488</v>
      </c>
      <c r="P471" s="32">
        <v>488.88900000000001</v>
      </c>
      <c r="Q471" s="32">
        <v>403</v>
      </c>
      <c r="R471" s="29">
        <f t="shared" si="310"/>
        <v>0</v>
      </c>
      <c r="S471" s="29">
        <f t="shared" si="310"/>
        <v>-1.0999999999967258E-2</v>
      </c>
      <c r="T471" s="29">
        <f t="shared" si="310"/>
        <v>0</v>
      </c>
      <c r="W471" s="81" t="s">
        <v>23</v>
      </c>
      <c r="X471" s="75" t="s">
        <v>174</v>
      </c>
      <c r="Y471" s="75" t="s">
        <v>11</v>
      </c>
      <c r="Z471" s="76" t="s">
        <v>9</v>
      </c>
      <c r="AA471" s="77">
        <v>488</v>
      </c>
      <c r="AB471" s="77">
        <v>488.88900000000001</v>
      </c>
      <c r="AC471" s="77">
        <v>403</v>
      </c>
      <c r="AD471" s="16" t="b">
        <f t="shared" si="301"/>
        <v>1</v>
      </c>
      <c r="AE471" s="16" t="b">
        <f t="shared" si="301"/>
        <v>1</v>
      </c>
      <c r="AF471" s="16" t="b">
        <f t="shared" si="301"/>
        <v>1</v>
      </c>
      <c r="AG471" s="16" t="b">
        <f t="shared" si="301"/>
        <v>1</v>
      </c>
    </row>
    <row r="472" spans="1:33" s="16" customFormat="1" ht="31.5" customHeight="1">
      <c r="A472" s="31" t="s">
        <v>345</v>
      </c>
      <c r="B472" s="23" t="s">
        <v>174</v>
      </c>
      <c r="C472" s="23" t="s">
        <v>347</v>
      </c>
      <c r="D472" s="24" t="s">
        <v>9</v>
      </c>
      <c r="E472" s="49">
        <f>E473</f>
        <v>83</v>
      </c>
      <c r="F472" s="49">
        <f t="shared" ref="F472:J472" si="316">F473</f>
        <v>83</v>
      </c>
      <c r="G472" s="49">
        <f t="shared" si="316"/>
        <v>83</v>
      </c>
      <c r="H472" s="25">
        <f>H473</f>
        <v>83</v>
      </c>
      <c r="I472" s="25">
        <f t="shared" si="316"/>
        <v>83</v>
      </c>
      <c r="J472" s="25">
        <f t="shared" si="316"/>
        <v>83</v>
      </c>
      <c r="K472" s="49">
        <f t="shared" si="309"/>
        <v>0</v>
      </c>
      <c r="L472" s="49">
        <f t="shared" si="309"/>
        <v>0</v>
      </c>
      <c r="M472" s="49">
        <f t="shared" si="309"/>
        <v>0</v>
      </c>
      <c r="O472" s="32">
        <v>83</v>
      </c>
      <c r="P472" s="32">
        <v>83</v>
      </c>
      <c r="Q472" s="32">
        <v>83</v>
      </c>
      <c r="R472" s="29">
        <f t="shared" si="310"/>
        <v>0</v>
      </c>
      <c r="S472" s="29">
        <f t="shared" si="310"/>
        <v>0</v>
      </c>
      <c r="T472" s="29">
        <f t="shared" si="310"/>
        <v>0</v>
      </c>
      <c r="W472" s="81" t="s">
        <v>345</v>
      </c>
      <c r="X472" s="75" t="s">
        <v>174</v>
      </c>
      <c r="Y472" s="75" t="s">
        <v>347</v>
      </c>
      <c r="Z472" s="76" t="s">
        <v>9</v>
      </c>
      <c r="AA472" s="77">
        <v>83</v>
      </c>
      <c r="AB472" s="77">
        <v>83</v>
      </c>
      <c r="AC472" s="77">
        <v>83</v>
      </c>
      <c r="AD472" s="16" t="b">
        <f t="shared" si="301"/>
        <v>1</v>
      </c>
      <c r="AE472" s="16" t="b">
        <f t="shared" si="301"/>
        <v>1</v>
      </c>
      <c r="AF472" s="16" t="b">
        <f t="shared" si="301"/>
        <v>1</v>
      </c>
      <c r="AG472" s="16" t="b">
        <f t="shared" si="301"/>
        <v>1</v>
      </c>
    </row>
    <row r="473" spans="1:33" s="16" customFormat="1" ht="31.5" customHeight="1">
      <c r="A473" s="31" t="s">
        <v>28</v>
      </c>
      <c r="B473" s="23" t="s">
        <v>174</v>
      </c>
      <c r="C473" s="23" t="s">
        <v>347</v>
      </c>
      <c r="D473" s="23" t="s">
        <v>29</v>
      </c>
      <c r="E473" s="49">
        <v>83</v>
      </c>
      <c r="F473" s="49">
        <v>83</v>
      </c>
      <c r="G473" s="49">
        <v>83</v>
      </c>
      <c r="H473" s="25">
        <v>83</v>
      </c>
      <c r="I473" s="25">
        <v>83</v>
      </c>
      <c r="J473" s="25">
        <v>83</v>
      </c>
      <c r="K473" s="49">
        <f t="shared" si="309"/>
        <v>0</v>
      </c>
      <c r="L473" s="49">
        <f t="shared" si="309"/>
        <v>0</v>
      </c>
      <c r="M473" s="49">
        <f t="shared" si="309"/>
        <v>0</v>
      </c>
      <c r="O473" s="32">
        <v>83</v>
      </c>
      <c r="P473" s="32">
        <v>83</v>
      </c>
      <c r="Q473" s="32">
        <v>83</v>
      </c>
      <c r="R473" s="29">
        <f t="shared" si="310"/>
        <v>0</v>
      </c>
      <c r="S473" s="29">
        <f t="shared" si="310"/>
        <v>0</v>
      </c>
      <c r="T473" s="29">
        <f t="shared" si="310"/>
        <v>0</v>
      </c>
      <c r="W473" s="81" t="s">
        <v>28</v>
      </c>
      <c r="X473" s="75" t="s">
        <v>174</v>
      </c>
      <c r="Y473" s="75" t="s">
        <v>347</v>
      </c>
      <c r="Z473" s="76" t="s">
        <v>29</v>
      </c>
      <c r="AA473" s="77">
        <v>83</v>
      </c>
      <c r="AB473" s="77">
        <v>83</v>
      </c>
      <c r="AC473" s="77">
        <v>83</v>
      </c>
      <c r="AD473" s="16" t="b">
        <f t="shared" si="301"/>
        <v>1</v>
      </c>
      <c r="AE473" s="16" t="b">
        <f t="shared" si="301"/>
        <v>1</v>
      </c>
      <c r="AF473" s="16" t="b">
        <f t="shared" si="301"/>
        <v>1</v>
      </c>
      <c r="AG473" s="16" t="b">
        <f t="shared" si="301"/>
        <v>1</v>
      </c>
    </row>
    <row r="474" spans="1:33" s="16" customFormat="1" ht="31.5" customHeight="1">
      <c r="A474" s="31" t="s">
        <v>99</v>
      </c>
      <c r="B474" s="23" t="s">
        <v>174</v>
      </c>
      <c r="C474" s="23" t="s">
        <v>368</v>
      </c>
      <c r="D474" s="24" t="s">
        <v>9</v>
      </c>
      <c r="E474" s="49">
        <f>E475</f>
        <v>50</v>
      </c>
      <c r="F474" s="49">
        <f t="shared" ref="F474:J474" si="317">F475</f>
        <v>50</v>
      </c>
      <c r="G474" s="49">
        <f t="shared" si="317"/>
        <v>50</v>
      </c>
      <c r="H474" s="25">
        <f>H475</f>
        <v>50</v>
      </c>
      <c r="I474" s="25">
        <f t="shared" si="317"/>
        <v>50</v>
      </c>
      <c r="J474" s="25">
        <f t="shared" si="317"/>
        <v>50</v>
      </c>
      <c r="K474" s="49">
        <f t="shared" si="309"/>
        <v>0</v>
      </c>
      <c r="L474" s="49">
        <f t="shared" si="309"/>
        <v>0</v>
      </c>
      <c r="M474" s="49">
        <f t="shared" si="309"/>
        <v>0</v>
      </c>
      <c r="O474" s="32">
        <v>50</v>
      </c>
      <c r="P474" s="32">
        <v>50</v>
      </c>
      <c r="Q474" s="32">
        <v>50</v>
      </c>
      <c r="R474" s="29">
        <f t="shared" si="310"/>
        <v>0</v>
      </c>
      <c r="S474" s="29">
        <f t="shared" si="310"/>
        <v>0</v>
      </c>
      <c r="T474" s="29">
        <f t="shared" si="310"/>
        <v>0</v>
      </c>
      <c r="W474" s="82" t="s">
        <v>99</v>
      </c>
      <c r="X474" s="78" t="s">
        <v>174</v>
      </c>
      <c r="Y474" s="78" t="s">
        <v>368</v>
      </c>
      <c r="Z474" s="72" t="s">
        <v>9</v>
      </c>
      <c r="AA474" s="79">
        <v>50</v>
      </c>
      <c r="AB474" s="79">
        <v>50</v>
      </c>
      <c r="AC474" s="79">
        <v>50</v>
      </c>
      <c r="AD474" s="16" t="b">
        <f t="shared" si="301"/>
        <v>1</v>
      </c>
      <c r="AE474" s="16" t="b">
        <f t="shared" si="301"/>
        <v>1</v>
      </c>
      <c r="AF474" s="16" t="b">
        <f t="shared" si="301"/>
        <v>1</v>
      </c>
      <c r="AG474" s="16" t="b">
        <f t="shared" si="301"/>
        <v>1</v>
      </c>
    </row>
    <row r="475" spans="1:33" s="16" customFormat="1" ht="15.75" customHeight="1">
      <c r="A475" s="31" t="s">
        <v>32</v>
      </c>
      <c r="B475" s="23" t="s">
        <v>174</v>
      </c>
      <c r="C475" s="23" t="s">
        <v>368</v>
      </c>
      <c r="D475" s="23" t="s">
        <v>33</v>
      </c>
      <c r="E475" s="49">
        <v>50</v>
      </c>
      <c r="F475" s="49">
        <v>50</v>
      </c>
      <c r="G475" s="49">
        <v>50</v>
      </c>
      <c r="H475" s="25">
        <v>50</v>
      </c>
      <c r="I475" s="25">
        <v>50</v>
      </c>
      <c r="J475" s="25">
        <v>50</v>
      </c>
      <c r="K475" s="49">
        <f t="shared" si="309"/>
        <v>0</v>
      </c>
      <c r="L475" s="49">
        <f t="shared" si="309"/>
        <v>0</v>
      </c>
      <c r="M475" s="49">
        <f t="shared" si="309"/>
        <v>0</v>
      </c>
      <c r="O475" s="32">
        <v>50</v>
      </c>
      <c r="P475" s="32">
        <v>50</v>
      </c>
      <c r="Q475" s="32">
        <v>50</v>
      </c>
      <c r="R475" s="29">
        <f t="shared" si="310"/>
        <v>0</v>
      </c>
      <c r="S475" s="29">
        <f t="shared" si="310"/>
        <v>0</v>
      </c>
      <c r="T475" s="29">
        <f t="shared" si="310"/>
        <v>0</v>
      </c>
      <c r="W475" s="82" t="s">
        <v>32</v>
      </c>
      <c r="X475" s="78" t="s">
        <v>174</v>
      </c>
      <c r="Y475" s="78" t="s">
        <v>368</v>
      </c>
      <c r="Z475" s="78" t="s">
        <v>33</v>
      </c>
      <c r="AA475" s="79">
        <v>50</v>
      </c>
      <c r="AB475" s="79">
        <v>50</v>
      </c>
      <c r="AC475" s="79">
        <v>50</v>
      </c>
      <c r="AD475" s="16" t="b">
        <f t="shared" si="301"/>
        <v>1</v>
      </c>
      <c r="AE475" s="16" t="b">
        <f t="shared" si="301"/>
        <v>1</v>
      </c>
      <c r="AF475" s="16" t="b">
        <f t="shared" si="301"/>
        <v>1</v>
      </c>
      <c r="AG475" s="16" t="b">
        <f t="shared" si="301"/>
        <v>1</v>
      </c>
    </row>
    <row r="476" spans="1:33" s="16" customFormat="1" ht="31.5" customHeight="1">
      <c r="A476" s="31" t="s">
        <v>167</v>
      </c>
      <c r="B476" s="23" t="s">
        <v>174</v>
      </c>
      <c r="C476" s="23" t="s">
        <v>168</v>
      </c>
      <c r="D476" s="24" t="s">
        <v>9</v>
      </c>
      <c r="E476" s="49">
        <f>E477</f>
        <v>355</v>
      </c>
      <c r="F476" s="49">
        <f t="shared" ref="F476:J476" si="318">F477</f>
        <v>355.9</v>
      </c>
      <c r="G476" s="49">
        <f t="shared" si="318"/>
        <v>270</v>
      </c>
      <c r="H476" s="25">
        <f>H477</f>
        <v>355</v>
      </c>
      <c r="I476" s="25">
        <f t="shared" si="318"/>
        <v>355.9</v>
      </c>
      <c r="J476" s="25">
        <f t="shared" si="318"/>
        <v>270</v>
      </c>
      <c r="K476" s="49">
        <f t="shared" si="309"/>
        <v>0</v>
      </c>
      <c r="L476" s="49">
        <f t="shared" si="309"/>
        <v>0</v>
      </c>
      <c r="M476" s="49">
        <f t="shared" si="309"/>
        <v>0</v>
      </c>
      <c r="O476" s="32">
        <v>355</v>
      </c>
      <c r="P476" s="32">
        <v>355.88900000000001</v>
      </c>
      <c r="Q476" s="32">
        <v>270</v>
      </c>
      <c r="R476" s="29">
        <f t="shared" si="310"/>
        <v>0</v>
      </c>
      <c r="S476" s="29">
        <f t="shared" si="310"/>
        <v>-1.0999999999967258E-2</v>
      </c>
      <c r="T476" s="29">
        <f t="shared" si="310"/>
        <v>0</v>
      </c>
      <c r="W476" s="82" t="s">
        <v>167</v>
      </c>
      <c r="X476" s="78" t="s">
        <v>174</v>
      </c>
      <c r="Y476" s="78" t="s">
        <v>168</v>
      </c>
      <c r="Z476" s="72" t="s">
        <v>9</v>
      </c>
      <c r="AA476" s="79">
        <v>355</v>
      </c>
      <c r="AB476" s="79">
        <v>355.88900000000001</v>
      </c>
      <c r="AC476" s="79">
        <v>270</v>
      </c>
      <c r="AD476" s="16" t="b">
        <f t="shared" si="301"/>
        <v>1</v>
      </c>
      <c r="AE476" s="16" t="b">
        <f t="shared" si="301"/>
        <v>1</v>
      </c>
      <c r="AF476" s="16" t="b">
        <f t="shared" si="301"/>
        <v>1</v>
      </c>
      <c r="AG476" s="16" t="b">
        <f t="shared" si="301"/>
        <v>1</v>
      </c>
    </row>
    <row r="477" spans="1:33" s="16" customFormat="1" ht="31.5" customHeight="1">
      <c r="A477" s="31" t="s">
        <v>58</v>
      </c>
      <c r="B477" s="23" t="s">
        <v>174</v>
      </c>
      <c r="C477" s="23" t="s">
        <v>168</v>
      </c>
      <c r="D477" s="23" t="s">
        <v>59</v>
      </c>
      <c r="E477" s="49">
        <v>355</v>
      </c>
      <c r="F477" s="49">
        <v>355.9</v>
      </c>
      <c r="G477" s="49">
        <v>270</v>
      </c>
      <c r="H477" s="25">
        <v>355</v>
      </c>
      <c r="I477" s="25">
        <v>355.9</v>
      </c>
      <c r="J477" s="25">
        <v>270</v>
      </c>
      <c r="K477" s="49">
        <f t="shared" ref="K477:M561" si="319">H477-E477</f>
        <v>0</v>
      </c>
      <c r="L477" s="49">
        <f t="shared" si="319"/>
        <v>0</v>
      </c>
      <c r="M477" s="49">
        <f t="shared" si="319"/>
        <v>0</v>
      </c>
      <c r="O477" s="32">
        <v>355</v>
      </c>
      <c r="P477" s="32">
        <v>355.88900000000001</v>
      </c>
      <c r="Q477" s="32">
        <v>270</v>
      </c>
      <c r="R477" s="29">
        <f t="shared" si="310"/>
        <v>0</v>
      </c>
      <c r="S477" s="29">
        <f t="shared" si="310"/>
        <v>-1.0999999999967258E-2</v>
      </c>
      <c r="T477" s="29">
        <f t="shared" si="310"/>
        <v>0</v>
      </c>
      <c r="W477" s="82" t="s">
        <v>58</v>
      </c>
      <c r="X477" s="78" t="s">
        <v>174</v>
      </c>
      <c r="Y477" s="78" t="s">
        <v>168</v>
      </c>
      <c r="Z477" s="78" t="s">
        <v>59</v>
      </c>
      <c r="AA477" s="79">
        <v>355</v>
      </c>
      <c r="AB477" s="79">
        <v>355.88900000000001</v>
      </c>
      <c r="AC477" s="79">
        <v>270</v>
      </c>
      <c r="AD477" s="16" t="b">
        <f t="shared" si="301"/>
        <v>1</v>
      </c>
      <c r="AE477" s="16" t="b">
        <f t="shared" si="301"/>
        <v>1</v>
      </c>
      <c r="AF477" s="16" t="b">
        <f t="shared" si="301"/>
        <v>1</v>
      </c>
      <c r="AG477" s="16" t="b">
        <f t="shared" si="301"/>
        <v>1</v>
      </c>
    </row>
    <row r="478" spans="1:33" s="16" customFormat="1" ht="63" customHeight="1">
      <c r="A478" s="26" t="s">
        <v>200</v>
      </c>
      <c r="B478" s="24" t="s">
        <v>201</v>
      </c>
      <c r="C478" s="27" t="s">
        <v>9</v>
      </c>
      <c r="D478" s="27" t="s">
        <v>9</v>
      </c>
      <c r="E478" s="48">
        <f t="shared" ref="E478:J478" si="320">E479+E484+E529+E575+E582</f>
        <v>744212.2</v>
      </c>
      <c r="F478" s="48">
        <f t="shared" si="320"/>
        <v>570150.80000000005</v>
      </c>
      <c r="G478" s="48">
        <f t="shared" si="320"/>
        <v>573038.40000000014</v>
      </c>
      <c r="H478" s="28">
        <f t="shared" si="320"/>
        <v>873185.2</v>
      </c>
      <c r="I478" s="28">
        <f t="shared" si="320"/>
        <v>628117.80000000005</v>
      </c>
      <c r="J478" s="28">
        <f t="shared" si="320"/>
        <v>627599.30000000005</v>
      </c>
      <c r="K478" s="48">
        <f t="shared" si="319"/>
        <v>128973</v>
      </c>
      <c r="L478" s="48">
        <f t="shared" si="319"/>
        <v>57967</v>
      </c>
      <c r="M478" s="48">
        <f t="shared" si="319"/>
        <v>54560.899999999907</v>
      </c>
      <c r="O478" s="28">
        <v>873185.20952000003</v>
      </c>
      <c r="P478" s="28">
        <v>628117.85011999996</v>
      </c>
      <c r="Q478" s="28">
        <v>627599.29929</v>
      </c>
      <c r="R478" s="127">
        <f t="shared" si="310"/>
        <v>9.5200000796467066E-3</v>
      </c>
      <c r="S478" s="127">
        <f t="shared" si="310"/>
        <v>5.0119999912567437E-2</v>
      </c>
      <c r="T478" s="127">
        <f t="shared" si="310"/>
        <v>-7.100000511854887E-4</v>
      </c>
      <c r="W478" s="81" t="s">
        <v>200</v>
      </c>
      <c r="X478" s="75" t="s">
        <v>201</v>
      </c>
      <c r="Y478" s="75" t="s">
        <v>9</v>
      </c>
      <c r="Z478" s="76" t="s">
        <v>9</v>
      </c>
      <c r="AA478" s="77">
        <v>873185.20952000003</v>
      </c>
      <c r="AB478" s="77">
        <v>628117.85011999996</v>
      </c>
      <c r="AC478" s="77">
        <v>627599.29929</v>
      </c>
      <c r="AD478" s="16" t="b">
        <f t="shared" si="301"/>
        <v>1</v>
      </c>
      <c r="AE478" s="16" t="b">
        <f t="shared" si="301"/>
        <v>1</v>
      </c>
      <c r="AF478" s="16" t="b">
        <f t="shared" si="301"/>
        <v>1</v>
      </c>
      <c r="AG478" s="16" t="b">
        <f t="shared" si="301"/>
        <v>1</v>
      </c>
    </row>
    <row r="479" spans="1:33" s="16" customFormat="1" ht="31.5" customHeight="1">
      <c r="A479" s="22" t="s">
        <v>43</v>
      </c>
      <c r="B479" s="23" t="s">
        <v>201</v>
      </c>
      <c r="C479" s="23" t="s">
        <v>10</v>
      </c>
      <c r="D479" s="24" t="s">
        <v>9</v>
      </c>
      <c r="E479" s="49">
        <f>E480</f>
        <v>8227.7000000000007</v>
      </c>
      <c r="F479" s="49">
        <f t="shared" ref="F479:J482" si="321">F480</f>
        <v>16227.7</v>
      </c>
      <c r="G479" s="49">
        <f t="shared" si="321"/>
        <v>16227.7</v>
      </c>
      <c r="H479" s="25">
        <f>H480</f>
        <v>8227.7000000000007</v>
      </c>
      <c r="I479" s="25">
        <f t="shared" si="321"/>
        <v>16227.7</v>
      </c>
      <c r="J479" s="25">
        <f t="shared" si="321"/>
        <v>16227.7</v>
      </c>
      <c r="K479" s="49">
        <f t="shared" si="319"/>
        <v>0</v>
      </c>
      <c r="L479" s="49">
        <f t="shared" si="319"/>
        <v>0</v>
      </c>
      <c r="M479" s="49">
        <f t="shared" si="319"/>
        <v>0</v>
      </c>
      <c r="O479" s="32">
        <v>8227.7199999999993</v>
      </c>
      <c r="P479" s="32">
        <v>16227.72</v>
      </c>
      <c r="Q479" s="32">
        <v>16227.72</v>
      </c>
      <c r="R479" s="29">
        <f t="shared" si="310"/>
        <v>1.9999999998617568E-2</v>
      </c>
      <c r="S479" s="29">
        <f t="shared" si="310"/>
        <v>1.9999999998617568E-2</v>
      </c>
      <c r="T479" s="29">
        <f t="shared" si="310"/>
        <v>1.9999999998617568E-2</v>
      </c>
      <c r="W479" s="82" t="s">
        <v>43</v>
      </c>
      <c r="X479" s="78" t="s">
        <v>201</v>
      </c>
      <c r="Y479" s="78" t="s">
        <v>10</v>
      </c>
      <c r="Z479" s="72" t="s">
        <v>9</v>
      </c>
      <c r="AA479" s="79">
        <v>8227.7199999999993</v>
      </c>
      <c r="AB479" s="79">
        <v>16227.72</v>
      </c>
      <c r="AC479" s="79">
        <v>16227.72</v>
      </c>
      <c r="AD479" s="16" t="b">
        <f t="shared" si="301"/>
        <v>1</v>
      </c>
      <c r="AE479" s="16" t="b">
        <f t="shared" si="301"/>
        <v>1</v>
      </c>
      <c r="AF479" s="16" t="b">
        <f t="shared" si="301"/>
        <v>1</v>
      </c>
      <c r="AG479" s="16" t="b">
        <f t="shared" si="301"/>
        <v>1</v>
      </c>
    </row>
    <row r="480" spans="1:33" s="16" customFormat="1" ht="31.5" customHeight="1">
      <c r="A480" s="22" t="s">
        <v>44</v>
      </c>
      <c r="B480" s="23" t="s">
        <v>201</v>
      </c>
      <c r="C480" s="23" t="s">
        <v>45</v>
      </c>
      <c r="D480" s="24" t="s">
        <v>9</v>
      </c>
      <c r="E480" s="49">
        <f>E481</f>
        <v>8227.7000000000007</v>
      </c>
      <c r="F480" s="49">
        <f t="shared" si="321"/>
        <v>16227.7</v>
      </c>
      <c r="G480" s="49">
        <f t="shared" si="321"/>
        <v>16227.7</v>
      </c>
      <c r="H480" s="25">
        <f>H481</f>
        <v>8227.7000000000007</v>
      </c>
      <c r="I480" s="25">
        <f t="shared" si="321"/>
        <v>16227.7</v>
      </c>
      <c r="J480" s="25">
        <f t="shared" si="321"/>
        <v>16227.7</v>
      </c>
      <c r="K480" s="49">
        <f t="shared" si="319"/>
        <v>0</v>
      </c>
      <c r="L480" s="49">
        <f t="shared" si="319"/>
        <v>0</v>
      </c>
      <c r="M480" s="49">
        <f t="shared" si="319"/>
        <v>0</v>
      </c>
      <c r="O480" s="32">
        <v>8227.7199999999993</v>
      </c>
      <c r="P480" s="32">
        <v>16227.72</v>
      </c>
      <c r="Q480" s="32">
        <v>16227.72</v>
      </c>
      <c r="R480" s="29">
        <f t="shared" si="310"/>
        <v>1.9999999998617568E-2</v>
      </c>
      <c r="S480" s="29">
        <f t="shared" si="310"/>
        <v>1.9999999998617568E-2</v>
      </c>
      <c r="T480" s="29">
        <f t="shared" si="310"/>
        <v>1.9999999998617568E-2</v>
      </c>
      <c r="W480" s="82" t="s">
        <v>44</v>
      </c>
      <c r="X480" s="78" t="s">
        <v>201</v>
      </c>
      <c r="Y480" s="78" t="s">
        <v>45</v>
      </c>
      <c r="Z480" s="78" t="s">
        <v>9</v>
      </c>
      <c r="AA480" s="79">
        <v>8227.7199999999993</v>
      </c>
      <c r="AB480" s="79">
        <v>16227.72</v>
      </c>
      <c r="AC480" s="79">
        <v>16227.72</v>
      </c>
      <c r="AD480" s="16" t="b">
        <f t="shared" si="301"/>
        <v>1</v>
      </c>
      <c r="AE480" s="16" t="b">
        <f t="shared" si="301"/>
        <v>1</v>
      </c>
      <c r="AF480" s="16" t="b">
        <f t="shared" si="301"/>
        <v>1</v>
      </c>
      <c r="AG480" s="16" t="b">
        <f t="shared" si="301"/>
        <v>1</v>
      </c>
    </row>
    <row r="481" spans="1:33" s="16" customFormat="1" ht="47.25" customHeight="1">
      <c r="A481" s="22" t="s">
        <v>46</v>
      </c>
      <c r="B481" s="23" t="s">
        <v>201</v>
      </c>
      <c r="C481" s="23" t="s">
        <v>47</v>
      </c>
      <c r="D481" s="24" t="s">
        <v>9</v>
      </c>
      <c r="E481" s="49">
        <f>E482</f>
        <v>8227.7000000000007</v>
      </c>
      <c r="F481" s="49">
        <f t="shared" si="321"/>
        <v>16227.7</v>
      </c>
      <c r="G481" s="49">
        <f t="shared" si="321"/>
        <v>16227.7</v>
      </c>
      <c r="H481" s="25">
        <f>H482</f>
        <v>8227.7000000000007</v>
      </c>
      <c r="I481" s="25">
        <f t="shared" si="321"/>
        <v>16227.7</v>
      </c>
      <c r="J481" s="25">
        <f t="shared" si="321"/>
        <v>16227.7</v>
      </c>
      <c r="K481" s="49">
        <f t="shared" si="319"/>
        <v>0</v>
      </c>
      <c r="L481" s="49">
        <f t="shared" si="319"/>
        <v>0</v>
      </c>
      <c r="M481" s="49">
        <f t="shared" si="319"/>
        <v>0</v>
      </c>
      <c r="O481" s="32">
        <v>8227.7199999999993</v>
      </c>
      <c r="P481" s="32">
        <v>16227.72</v>
      </c>
      <c r="Q481" s="32">
        <v>16227.72</v>
      </c>
      <c r="R481" s="29">
        <f t="shared" si="310"/>
        <v>1.9999999998617568E-2</v>
      </c>
      <c r="S481" s="29">
        <f t="shared" si="310"/>
        <v>1.9999999998617568E-2</v>
      </c>
      <c r="T481" s="29">
        <f t="shared" si="310"/>
        <v>1.9999999998617568E-2</v>
      </c>
      <c r="W481" s="82" t="s">
        <v>46</v>
      </c>
      <c r="X481" s="78" t="s">
        <v>201</v>
      </c>
      <c r="Y481" s="78" t="s">
        <v>47</v>
      </c>
      <c r="Z481" s="72" t="s">
        <v>9</v>
      </c>
      <c r="AA481" s="79">
        <v>8227.7199999999993</v>
      </c>
      <c r="AB481" s="79">
        <v>16227.72</v>
      </c>
      <c r="AC481" s="79">
        <v>16227.72</v>
      </c>
      <c r="AD481" s="16" t="b">
        <f t="shared" si="301"/>
        <v>1</v>
      </c>
      <c r="AE481" s="16" t="b">
        <f t="shared" si="301"/>
        <v>1</v>
      </c>
      <c r="AF481" s="16" t="b">
        <f t="shared" si="301"/>
        <v>1</v>
      </c>
      <c r="AG481" s="16" t="b">
        <f t="shared" si="301"/>
        <v>1</v>
      </c>
    </row>
    <row r="482" spans="1:33" s="16" customFormat="1" ht="47.25" customHeight="1">
      <c r="A482" s="31" t="s">
        <v>48</v>
      </c>
      <c r="B482" s="23" t="s">
        <v>201</v>
      </c>
      <c r="C482" s="23" t="s">
        <v>353</v>
      </c>
      <c r="D482" s="24" t="s">
        <v>9</v>
      </c>
      <c r="E482" s="49">
        <f>E483</f>
        <v>8227.7000000000007</v>
      </c>
      <c r="F482" s="49">
        <f t="shared" si="321"/>
        <v>16227.7</v>
      </c>
      <c r="G482" s="49">
        <f t="shared" si="321"/>
        <v>16227.7</v>
      </c>
      <c r="H482" s="25">
        <f>H483</f>
        <v>8227.7000000000007</v>
      </c>
      <c r="I482" s="25">
        <f t="shared" si="321"/>
        <v>16227.7</v>
      </c>
      <c r="J482" s="25">
        <f t="shared" si="321"/>
        <v>16227.7</v>
      </c>
      <c r="K482" s="49">
        <f t="shared" si="319"/>
        <v>0</v>
      </c>
      <c r="L482" s="49">
        <f t="shared" si="319"/>
        <v>0</v>
      </c>
      <c r="M482" s="49">
        <f t="shared" si="319"/>
        <v>0</v>
      </c>
      <c r="O482" s="32">
        <v>8227.7199999999993</v>
      </c>
      <c r="P482" s="32">
        <v>16227.72</v>
      </c>
      <c r="Q482" s="32">
        <v>16227.72</v>
      </c>
      <c r="R482" s="29">
        <f t="shared" si="310"/>
        <v>1.9999999998617568E-2</v>
      </c>
      <c r="S482" s="29">
        <f t="shared" si="310"/>
        <v>1.9999999998617568E-2</v>
      </c>
      <c r="T482" s="29">
        <f t="shared" si="310"/>
        <v>1.9999999998617568E-2</v>
      </c>
      <c r="W482" s="82" t="s">
        <v>48</v>
      </c>
      <c r="X482" s="78" t="s">
        <v>201</v>
      </c>
      <c r="Y482" s="78" t="s">
        <v>353</v>
      </c>
      <c r="Z482" s="78" t="s">
        <v>9</v>
      </c>
      <c r="AA482" s="79">
        <v>8227.7199999999993</v>
      </c>
      <c r="AB482" s="79">
        <v>16227.72</v>
      </c>
      <c r="AC482" s="79">
        <v>16227.72</v>
      </c>
      <c r="AD482" s="16" t="b">
        <f t="shared" si="301"/>
        <v>1</v>
      </c>
      <c r="AE482" s="16" t="b">
        <f t="shared" si="301"/>
        <v>1</v>
      </c>
      <c r="AF482" s="16" t="b">
        <f t="shared" si="301"/>
        <v>1</v>
      </c>
      <c r="AG482" s="16" t="b">
        <f t="shared" si="301"/>
        <v>1</v>
      </c>
    </row>
    <row r="483" spans="1:33" s="16" customFormat="1" ht="31.5" customHeight="1">
      <c r="A483" s="31" t="s">
        <v>28</v>
      </c>
      <c r="B483" s="23" t="s">
        <v>201</v>
      </c>
      <c r="C483" s="23" t="s">
        <v>353</v>
      </c>
      <c r="D483" s="23" t="s">
        <v>29</v>
      </c>
      <c r="E483" s="49">
        <v>8227.7000000000007</v>
      </c>
      <c r="F483" s="49">
        <v>16227.7</v>
      </c>
      <c r="G483" s="49">
        <v>16227.7</v>
      </c>
      <c r="H483" s="25">
        <v>8227.7000000000007</v>
      </c>
      <c r="I483" s="25">
        <v>16227.7</v>
      </c>
      <c r="J483" s="25">
        <v>16227.7</v>
      </c>
      <c r="K483" s="49">
        <f t="shared" si="319"/>
        <v>0</v>
      </c>
      <c r="L483" s="49">
        <f t="shared" si="319"/>
        <v>0</v>
      </c>
      <c r="M483" s="49">
        <f t="shared" si="319"/>
        <v>0</v>
      </c>
      <c r="O483" s="32">
        <v>8227.7199999999993</v>
      </c>
      <c r="P483" s="32">
        <v>16227.72</v>
      </c>
      <c r="Q483" s="32">
        <v>16227.72</v>
      </c>
      <c r="R483" s="29">
        <f t="shared" si="310"/>
        <v>1.9999999998617568E-2</v>
      </c>
      <c r="S483" s="29">
        <f t="shared" si="310"/>
        <v>1.9999999998617568E-2</v>
      </c>
      <c r="T483" s="29">
        <f t="shared" si="310"/>
        <v>1.9999999998617568E-2</v>
      </c>
      <c r="W483" s="82" t="s">
        <v>28</v>
      </c>
      <c r="X483" s="78" t="s">
        <v>201</v>
      </c>
      <c r="Y483" s="78" t="s">
        <v>353</v>
      </c>
      <c r="Z483" s="72" t="s">
        <v>29</v>
      </c>
      <c r="AA483" s="79">
        <v>8227.7199999999993</v>
      </c>
      <c r="AB483" s="79">
        <v>16227.72</v>
      </c>
      <c r="AC483" s="79">
        <v>16227.72</v>
      </c>
      <c r="AD483" s="16" t="b">
        <f t="shared" si="301"/>
        <v>1</v>
      </c>
      <c r="AE483" s="16" t="b">
        <f t="shared" si="301"/>
        <v>1</v>
      </c>
      <c r="AF483" s="16" t="b">
        <f t="shared" si="301"/>
        <v>1</v>
      </c>
      <c r="AG483" s="16" t="b">
        <f t="shared" si="301"/>
        <v>1</v>
      </c>
    </row>
    <row r="484" spans="1:33" s="16" customFormat="1" ht="31.5" customHeight="1">
      <c r="A484" s="22" t="s">
        <v>139</v>
      </c>
      <c r="B484" s="23" t="s">
        <v>201</v>
      </c>
      <c r="C484" s="23" t="s">
        <v>18</v>
      </c>
      <c r="D484" s="24" t="s">
        <v>9</v>
      </c>
      <c r="E484" s="49">
        <f>E485</f>
        <v>548626.69999999995</v>
      </c>
      <c r="F484" s="49">
        <f t="shared" ref="F484:J484" si="322">F485</f>
        <v>378764.7</v>
      </c>
      <c r="G484" s="49">
        <f t="shared" si="322"/>
        <v>378293.10000000003</v>
      </c>
      <c r="H484" s="25">
        <f>H485</f>
        <v>667523.1</v>
      </c>
      <c r="I484" s="25">
        <f t="shared" si="322"/>
        <v>436721.3</v>
      </c>
      <c r="J484" s="25">
        <f t="shared" si="322"/>
        <v>432843.60000000003</v>
      </c>
      <c r="K484" s="49">
        <f t="shared" si="319"/>
        <v>118896.40000000002</v>
      </c>
      <c r="L484" s="49">
        <f t="shared" si="319"/>
        <v>57956.599999999977</v>
      </c>
      <c r="M484" s="49">
        <f t="shared" si="319"/>
        <v>54550.5</v>
      </c>
      <c r="O484" s="32">
        <v>667523.14989999996</v>
      </c>
      <c r="P484" s="32">
        <v>436721.36812</v>
      </c>
      <c r="Q484" s="32">
        <v>432843.5833</v>
      </c>
      <c r="R484" s="29">
        <f t="shared" si="310"/>
        <v>4.9899999983608723E-2</v>
      </c>
      <c r="S484" s="29">
        <f t="shared" si="310"/>
        <v>6.8120000010821968E-2</v>
      </c>
      <c r="T484" s="29">
        <f t="shared" si="310"/>
        <v>-1.6700000036507845E-2</v>
      </c>
      <c r="W484" s="82" t="s">
        <v>139</v>
      </c>
      <c r="X484" s="78" t="s">
        <v>201</v>
      </c>
      <c r="Y484" s="78" t="s">
        <v>18</v>
      </c>
      <c r="Z484" s="78" t="s">
        <v>9</v>
      </c>
      <c r="AA484" s="79">
        <v>667523.14989999996</v>
      </c>
      <c r="AB484" s="79">
        <v>436721.36812</v>
      </c>
      <c r="AC484" s="79">
        <v>432843.5833</v>
      </c>
      <c r="AD484" s="16" t="b">
        <f t="shared" si="301"/>
        <v>1</v>
      </c>
      <c r="AE484" s="16" t="b">
        <f t="shared" si="301"/>
        <v>1</v>
      </c>
      <c r="AF484" s="16" t="b">
        <f t="shared" si="301"/>
        <v>1</v>
      </c>
      <c r="AG484" s="16" t="b">
        <f t="shared" si="301"/>
        <v>1</v>
      </c>
    </row>
    <row r="485" spans="1:33" s="16" customFormat="1" ht="31.5" customHeight="1">
      <c r="A485" s="22" t="s">
        <v>140</v>
      </c>
      <c r="B485" s="23" t="s">
        <v>201</v>
      </c>
      <c r="C485" s="23" t="s">
        <v>141</v>
      </c>
      <c r="D485" s="24" t="s">
        <v>9</v>
      </c>
      <c r="E485" s="49">
        <f>E486+E490+E494+E497+E501+E509+E512+E515+E526</f>
        <v>548626.69999999995</v>
      </c>
      <c r="F485" s="49">
        <f t="shared" ref="F485:J485" si="323">F486+F490+F494+F497+F501+F509+F512+F515+F526</f>
        <v>378764.7</v>
      </c>
      <c r="G485" s="49">
        <f t="shared" si="323"/>
        <v>378293.10000000003</v>
      </c>
      <c r="H485" s="25">
        <f>H486+H490+H494+H497+H501+H509+H512+H515+H526</f>
        <v>667523.1</v>
      </c>
      <c r="I485" s="25">
        <f t="shared" si="323"/>
        <v>436721.3</v>
      </c>
      <c r="J485" s="25">
        <f t="shared" si="323"/>
        <v>432843.60000000003</v>
      </c>
      <c r="K485" s="49">
        <f t="shared" si="319"/>
        <v>118896.40000000002</v>
      </c>
      <c r="L485" s="49">
        <f t="shared" si="319"/>
        <v>57956.599999999977</v>
      </c>
      <c r="M485" s="49">
        <f t="shared" si="319"/>
        <v>54550.5</v>
      </c>
      <c r="O485" s="32">
        <v>667523.14989999996</v>
      </c>
      <c r="P485" s="32">
        <v>436721.36812</v>
      </c>
      <c r="Q485" s="32">
        <v>432843.5833</v>
      </c>
      <c r="R485" s="29">
        <f t="shared" si="310"/>
        <v>4.9899999983608723E-2</v>
      </c>
      <c r="S485" s="29">
        <f t="shared" si="310"/>
        <v>6.8120000010821968E-2</v>
      </c>
      <c r="T485" s="29">
        <f t="shared" si="310"/>
        <v>-1.6700000036507845E-2</v>
      </c>
      <c r="W485" s="80" t="s">
        <v>140</v>
      </c>
      <c r="X485" s="72" t="s">
        <v>201</v>
      </c>
      <c r="Y485" s="73" t="s">
        <v>141</v>
      </c>
      <c r="Z485" s="73" t="s">
        <v>9</v>
      </c>
      <c r="AA485" s="74">
        <v>667523.14989999996</v>
      </c>
      <c r="AB485" s="74">
        <v>436721.36812</v>
      </c>
      <c r="AC485" s="74">
        <v>432843.5833</v>
      </c>
      <c r="AD485" s="16" t="b">
        <f t="shared" si="301"/>
        <v>1</v>
      </c>
      <c r="AE485" s="16" t="b">
        <f t="shared" si="301"/>
        <v>1</v>
      </c>
      <c r="AF485" s="16" t="b">
        <f t="shared" si="301"/>
        <v>1</v>
      </c>
      <c r="AG485" s="16" t="b">
        <f t="shared" si="301"/>
        <v>1</v>
      </c>
    </row>
    <row r="486" spans="1:33" s="16" customFormat="1" ht="31.5" customHeight="1">
      <c r="A486" s="22" t="s">
        <v>142</v>
      </c>
      <c r="B486" s="23" t="s">
        <v>201</v>
      </c>
      <c r="C486" s="23" t="s">
        <v>143</v>
      </c>
      <c r="D486" s="24" t="s">
        <v>9</v>
      </c>
      <c r="E486" s="49">
        <f>E487</f>
        <v>192489.1</v>
      </c>
      <c r="F486" s="49">
        <f t="shared" ref="F486:J486" si="324">F487</f>
        <v>183954.6</v>
      </c>
      <c r="G486" s="49">
        <f t="shared" si="324"/>
        <v>183564.2</v>
      </c>
      <c r="H486" s="25">
        <f>H487</f>
        <v>213996.2</v>
      </c>
      <c r="I486" s="25">
        <f t="shared" si="324"/>
        <v>183954.6</v>
      </c>
      <c r="J486" s="25">
        <f t="shared" si="324"/>
        <v>183564.2</v>
      </c>
      <c r="K486" s="49">
        <f t="shared" si="319"/>
        <v>21507.100000000006</v>
      </c>
      <c r="L486" s="49">
        <f t="shared" si="319"/>
        <v>0</v>
      </c>
      <c r="M486" s="49">
        <f t="shared" si="319"/>
        <v>0</v>
      </c>
      <c r="O486" s="32">
        <v>213996.27304999999</v>
      </c>
      <c r="P486" s="32">
        <v>183954.57297000001</v>
      </c>
      <c r="Q486" s="32">
        <v>183564.16386</v>
      </c>
      <c r="R486" s="29">
        <f t="shared" si="310"/>
        <v>7.3049999977229163E-2</v>
      </c>
      <c r="S486" s="29">
        <f t="shared" si="310"/>
        <v>-2.7029999997466803E-2</v>
      </c>
      <c r="T486" s="29">
        <f t="shared" si="310"/>
        <v>-3.6140000011073425E-2</v>
      </c>
      <c r="W486" s="81" t="s">
        <v>142</v>
      </c>
      <c r="X486" s="75" t="s">
        <v>201</v>
      </c>
      <c r="Y486" s="75" t="s">
        <v>143</v>
      </c>
      <c r="Z486" s="76" t="s">
        <v>9</v>
      </c>
      <c r="AA486" s="77">
        <v>213996.27304999999</v>
      </c>
      <c r="AB486" s="77">
        <v>183954.57297000001</v>
      </c>
      <c r="AC486" s="77">
        <v>183564.16386</v>
      </c>
      <c r="AD486" s="16" t="b">
        <f t="shared" si="301"/>
        <v>1</v>
      </c>
      <c r="AE486" s="16" t="b">
        <f t="shared" si="301"/>
        <v>1</v>
      </c>
      <c r="AF486" s="16" t="b">
        <f t="shared" si="301"/>
        <v>1</v>
      </c>
      <c r="AG486" s="16" t="b">
        <f t="shared" si="301"/>
        <v>1</v>
      </c>
    </row>
    <row r="487" spans="1:33" s="16" customFormat="1" ht="15.75" customHeight="1">
      <c r="A487" s="31" t="s">
        <v>144</v>
      </c>
      <c r="B487" s="23" t="s">
        <v>201</v>
      </c>
      <c r="C487" s="23" t="s">
        <v>374</v>
      </c>
      <c r="D487" s="24" t="s">
        <v>9</v>
      </c>
      <c r="E487" s="49">
        <f>E488+E489</f>
        <v>192489.1</v>
      </c>
      <c r="F487" s="49">
        <f t="shared" ref="F487:G487" si="325">F488+F489</f>
        <v>183954.6</v>
      </c>
      <c r="G487" s="49">
        <f t="shared" si="325"/>
        <v>183564.2</v>
      </c>
      <c r="H487" s="25">
        <f>H488+H489</f>
        <v>213996.2</v>
      </c>
      <c r="I487" s="25">
        <f t="shared" ref="I487:J487" si="326">I488+I489</f>
        <v>183954.6</v>
      </c>
      <c r="J487" s="25">
        <f t="shared" si="326"/>
        <v>183564.2</v>
      </c>
      <c r="K487" s="49">
        <f t="shared" si="319"/>
        <v>21507.100000000006</v>
      </c>
      <c r="L487" s="49">
        <f t="shared" si="319"/>
        <v>0</v>
      </c>
      <c r="M487" s="49">
        <f t="shared" si="319"/>
        <v>0</v>
      </c>
      <c r="O487" s="32">
        <v>213996.27304999999</v>
      </c>
      <c r="P487" s="32">
        <v>183954.57297000001</v>
      </c>
      <c r="Q487" s="32">
        <v>183564.16386</v>
      </c>
      <c r="R487" s="29">
        <f t="shared" si="310"/>
        <v>7.3049999977229163E-2</v>
      </c>
      <c r="S487" s="29">
        <f t="shared" si="310"/>
        <v>-2.7029999997466803E-2</v>
      </c>
      <c r="T487" s="29">
        <f t="shared" si="310"/>
        <v>-3.6140000011073425E-2</v>
      </c>
      <c r="W487" s="81" t="s">
        <v>144</v>
      </c>
      <c r="X487" s="75" t="s">
        <v>201</v>
      </c>
      <c r="Y487" s="75" t="s">
        <v>374</v>
      </c>
      <c r="Z487" s="76" t="s">
        <v>9</v>
      </c>
      <c r="AA487" s="77">
        <v>213996.27304999999</v>
      </c>
      <c r="AB487" s="77">
        <v>183954.57297000001</v>
      </c>
      <c r="AC487" s="77">
        <v>183564.16386</v>
      </c>
      <c r="AD487" s="16" t="b">
        <f t="shared" si="301"/>
        <v>1</v>
      </c>
      <c r="AE487" s="16" t="b">
        <f t="shared" si="301"/>
        <v>1</v>
      </c>
      <c r="AF487" s="16" t="b">
        <f t="shared" si="301"/>
        <v>1</v>
      </c>
      <c r="AG487" s="16" t="b">
        <f t="shared" si="301"/>
        <v>1</v>
      </c>
    </row>
    <row r="488" spans="1:33" s="16" customFormat="1" ht="31.5" customHeight="1">
      <c r="A488" s="31" t="s">
        <v>28</v>
      </c>
      <c r="B488" s="23" t="s">
        <v>201</v>
      </c>
      <c r="C488" s="23" t="s">
        <v>374</v>
      </c>
      <c r="D488" s="23" t="s">
        <v>29</v>
      </c>
      <c r="E488" s="49">
        <v>102240.1</v>
      </c>
      <c r="F488" s="49">
        <v>93705.600000000006</v>
      </c>
      <c r="G488" s="49">
        <v>93315.199999999997</v>
      </c>
      <c r="H488" s="25">
        <f>102240.1+21507.1</f>
        <v>123747.20000000001</v>
      </c>
      <c r="I488" s="25">
        <v>93705.600000000006</v>
      </c>
      <c r="J488" s="25">
        <v>93315.199999999997</v>
      </c>
      <c r="K488" s="49">
        <f t="shared" si="319"/>
        <v>21507.100000000006</v>
      </c>
      <c r="L488" s="49">
        <f t="shared" si="319"/>
        <v>0</v>
      </c>
      <c r="M488" s="49">
        <f t="shared" si="319"/>
        <v>0</v>
      </c>
      <c r="O488" s="32">
        <v>123747.28294999999</v>
      </c>
      <c r="P488" s="32">
        <v>93705.582869999998</v>
      </c>
      <c r="Q488" s="32">
        <v>93315.173760000005</v>
      </c>
      <c r="R488" s="29">
        <f t="shared" si="310"/>
        <v>8.2949999981792644E-2</v>
      </c>
      <c r="S488" s="29">
        <f t="shared" si="310"/>
        <v>-1.7130000007455237E-2</v>
      </c>
      <c r="T488" s="29">
        <f t="shared" si="310"/>
        <v>-2.623999999195803E-2</v>
      </c>
      <c r="W488" s="81" t="s">
        <v>28</v>
      </c>
      <c r="X488" s="75" t="s">
        <v>201</v>
      </c>
      <c r="Y488" s="75" t="s">
        <v>374</v>
      </c>
      <c r="Z488" s="76" t="s">
        <v>29</v>
      </c>
      <c r="AA488" s="77">
        <v>123747.28294999999</v>
      </c>
      <c r="AB488" s="77">
        <v>93705.582869999998</v>
      </c>
      <c r="AC488" s="77">
        <v>93315.173760000005</v>
      </c>
      <c r="AD488" s="16" t="b">
        <f t="shared" ref="AD488:AG509" si="327">W488=A488</f>
        <v>1</v>
      </c>
      <c r="AE488" s="16" t="b">
        <f t="shared" si="327"/>
        <v>1</v>
      </c>
      <c r="AF488" s="16" t="b">
        <f t="shared" si="327"/>
        <v>1</v>
      </c>
      <c r="AG488" s="16" t="b">
        <f t="shared" si="327"/>
        <v>1</v>
      </c>
    </row>
    <row r="489" spans="1:33" s="16" customFormat="1" ht="15.75" customHeight="1">
      <c r="A489" s="31" t="s">
        <v>32</v>
      </c>
      <c r="B489" s="23" t="s">
        <v>201</v>
      </c>
      <c r="C489" s="23" t="s">
        <v>374</v>
      </c>
      <c r="D489" s="23" t="s">
        <v>33</v>
      </c>
      <c r="E489" s="49">
        <v>90249</v>
      </c>
      <c r="F489" s="49">
        <v>90249</v>
      </c>
      <c r="G489" s="49">
        <v>90249</v>
      </c>
      <c r="H489" s="25">
        <v>90249</v>
      </c>
      <c r="I489" s="25">
        <v>90249</v>
      </c>
      <c r="J489" s="25">
        <v>90249</v>
      </c>
      <c r="K489" s="49">
        <f t="shared" si="319"/>
        <v>0</v>
      </c>
      <c r="L489" s="49">
        <f t="shared" si="319"/>
        <v>0</v>
      </c>
      <c r="M489" s="49">
        <f t="shared" si="319"/>
        <v>0</v>
      </c>
      <c r="O489" s="32">
        <v>90248.990099999995</v>
      </c>
      <c r="P489" s="32">
        <v>90248.990099999995</v>
      </c>
      <c r="Q489" s="32">
        <v>90248.990099999995</v>
      </c>
      <c r="R489" s="29">
        <f t="shared" si="310"/>
        <v>-9.9000000045634806E-3</v>
      </c>
      <c r="S489" s="29">
        <f t="shared" si="310"/>
        <v>-9.9000000045634806E-3</v>
      </c>
      <c r="T489" s="29">
        <f t="shared" si="310"/>
        <v>-9.9000000045634806E-3</v>
      </c>
      <c r="W489" s="82" t="s">
        <v>32</v>
      </c>
      <c r="X489" s="78" t="s">
        <v>201</v>
      </c>
      <c r="Y489" s="78" t="s">
        <v>374</v>
      </c>
      <c r="Z489" s="72" t="s">
        <v>33</v>
      </c>
      <c r="AA489" s="79">
        <v>90248.990099999995</v>
      </c>
      <c r="AB489" s="79">
        <v>90248.990099999995</v>
      </c>
      <c r="AC489" s="79">
        <v>90248.990099999995</v>
      </c>
      <c r="AD489" s="16" t="b">
        <f t="shared" si="327"/>
        <v>1</v>
      </c>
      <c r="AE489" s="16" t="b">
        <f t="shared" si="327"/>
        <v>1</v>
      </c>
      <c r="AF489" s="16" t="b">
        <f t="shared" si="327"/>
        <v>1</v>
      </c>
      <c r="AG489" s="16" t="b">
        <f t="shared" si="327"/>
        <v>1</v>
      </c>
    </row>
    <row r="490" spans="1:33" s="16" customFormat="1" ht="47.25" customHeight="1">
      <c r="A490" s="22" t="s">
        <v>145</v>
      </c>
      <c r="B490" s="23" t="s">
        <v>201</v>
      </c>
      <c r="C490" s="23" t="s">
        <v>146</v>
      </c>
      <c r="D490" s="24" t="s">
        <v>9</v>
      </c>
      <c r="E490" s="49">
        <f>E491</f>
        <v>772.30000000000007</v>
      </c>
      <c r="F490" s="49">
        <f t="shared" ref="F490:J490" si="328">F491</f>
        <v>622.5</v>
      </c>
      <c r="G490" s="49">
        <f t="shared" si="328"/>
        <v>622.5</v>
      </c>
      <c r="H490" s="25">
        <f>H491</f>
        <v>1073.4000000000001</v>
      </c>
      <c r="I490" s="25">
        <f t="shared" si="328"/>
        <v>907.80000000000007</v>
      </c>
      <c r="J490" s="25">
        <f t="shared" si="328"/>
        <v>812.69999999999993</v>
      </c>
      <c r="K490" s="49">
        <f t="shared" si="319"/>
        <v>301.10000000000002</v>
      </c>
      <c r="L490" s="49">
        <f t="shared" si="319"/>
        <v>285.30000000000007</v>
      </c>
      <c r="M490" s="49">
        <f t="shared" si="319"/>
        <v>190.19999999999993</v>
      </c>
      <c r="O490" s="32">
        <v>1073.3736200000001</v>
      </c>
      <c r="P490" s="32">
        <v>907.85793999999999</v>
      </c>
      <c r="Q490" s="32">
        <v>812.74965999999995</v>
      </c>
      <c r="R490" s="29">
        <f t="shared" si="310"/>
        <v>-2.638000000001739E-2</v>
      </c>
      <c r="S490" s="29">
        <f t="shared" si="310"/>
        <v>5.7939999999916836E-2</v>
      </c>
      <c r="T490" s="29">
        <f t="shared" si="310"/>
        <v>4.9660000000017135E-2</v>
      </c>
      <c r="W490" s="82" t="s">
        <v>145</v>
      </c>
      <c r="X490" s="78" t="s">
        <v>201</v>
      </c>
      <c r="Y490" s="78" t="s">
        <v>146</v>
      </c>
      <c r="Z490" s="78" t="s">
        <v>9</v>
      </c>
      <c r="AA490" s="79">
        <v>1073.3736200000001</v>
      </c>
      <c r="AB490" s="79">
        <v>907.85793999999999</v>
      </c>
      <c r="AC490" s="79">
        <v>812.74965999999995</v>
      </c>
      <c r="AD490" s="16" t="b">
        <f t="shared" si="327"/>
        <v>1</v>
      </c>
      <c r="AE490" s="16" t="b">
        <f t="shared" si="327"/>
        <v>1</v>
      </c>
      <c r="AF490" s="16" t="b">
        <f t="shared" si="327"/>
        <v>1</v>
      </c>
      <c r="AG490" s="16" t="b">
        <f t="shared" si="327"/>
        <v>1</v>
      </c>
    </row>
    <row r="491" spans="1:33" s="16" customFormat="1" ht="47.25" customHeight="1">
      <c r="A491" s="31" t="s">
        <v>147</v>
      </c>
      <c r="B491" s="23" t="s">
        <v>201</v>
      </c>
      <c r="C491" s="23" t="s">
        <v>148</v>
      </c>
      <c r="D491" s="24" t="s">
        <v>9</v>
      </c>
      <c r="E491" s="49">
        <f>E492+E493</f>
        <v>772.30000000000007</v>
      </c>
      <c r="F491" s="49">
        <f t="shared" ref="F491:G491" si="329">F492+F493</f>
        <v>622.5</v>
      </c>
      <c r="G491" s="49">
        <f t="shared" si="329"/>
        <v>622.5</v>
      </c>
      <c r="H491" s="25">
        <f>H492+H493</f>
        <v>1073.4000000000001</v>
      </c>
      <c r="I491" s="25">
        <f t="shared" ref="I491:J491" si="330">I492+I493</f>
        <v>907.80000000000007</v>
      </c>
      <c r="J491" s="25">
        <f t="shared" si="330"/>
        <v>812.69999999999993</v>
      </c>
      <c r="K491" s="49">
        <f t="shared" si="319"/>
        <v>301.10000000000002</v>
      </c>
      <c r="L491" s="49">
        <f t="shared" si="319"/>
        <v>285.30000000000007</v>
      </c>
      <c r="M491" s="49">
        <f t="shared" si="319"/>
        <v>190.19999999999993</v>
      </c>
      <c r="N491" s="16" t="s">
        <v>344</v>
      </c>
      <c r="O491" s="32">
        <v>1073.3736200000001</v>
      </c>
      <c r="P491" s="32">
        <v>907.85793999999999</v>
      </c>
      <c r="Q491" s="32">
        <v>812.74965999999995</v>
      </c>
      <c r="R491" s="29">
        <f t="shared" si="310"/>
        <v>-2.638000000001739E-2</v>
      </c>
      <c r="S491" s="29">
        <f t="shared" si="310"/>
        <v>5.7939999999916836E-2</v>
      </c>
      <c r="T491" s="29">
        <f t="shared" si="310"/>
        <v>4.9660000000017135E-2</v>
      </c>
      <c r="W491" s="81" t="s">
        <v>147</v>
      </c>
      <c r="X491" s="75" t="s">
        <v>201</v>
      </c>
      <c r="Y491" s="75" t="s">
        <v>148</v>
      </c>
      <c r="Z491" s="76" t="s">
        <v>9</v>
      </c>
      <c r="AA491" s="77">
        <v>1073.3736200000001</v>
      </c>
      <c r="AB491" s="77">
        <v>907.85793999999999</v>
      </c>
      <c r="AC491" s="77">
        <v>812.74965999999995</v>
      </c>
      <c r="AD491" s="16" t="b">
        <f t="shared" si="327"/>
        <v>1</v>
      </c>
      <c r="AE491" s="16" t="b">
        <f t="shared" si="327"/>
        <v>1</v>
      </c>
      <c r="AF491" s="16" t="b">
        <f t="shared" si="327"/>
        <v>1</v>
      </c>
      <c r="AG491" s="16" t="b">
        <f t="shared" si="327"/>
        <v>1</v>
      </c>
    </row>
    <row r="492" spans="1:33" s="16" customFormat="1" ht="78.75" customHeight="1">
      <c r="A492" s="31" t="s">
        <v>26</v>
      </c>
      <c r="B492" s="23" t="s">
        <v>201</v>
      </c>
      <c r="C492" s="23" t="s">
        <v>148</v>
      </c>
      <c r="D492" s="23" t="s">
        <v>27</v>
      </c>
      <c r="E492" s="49">
        <v>71.099999999999994</v>
      </c>
      <c r="F492" s="49">
        <v>71.099999999999994</v>
      </c>
      <c r="G492" s="49">
        <v>71.099999999999994</v>
      </c>
      <c r="H492" s="83">
        <v>71.099999999999994</v>
      </c>
      <c r="I492" s="83">
        <v>71.099999999999994</v>
      </c>
      <c r="J492" s="83">
        <v>71.099999999999994</v>
      </c>
      <c r="K492" s="49">
        <f t="shared" si="319"/>
        <v>0</v>
      </c>
      <c r="L492" s="49">
        <f t="shared" si="319"/>
        <v>0</v>
      </c>
      <c r="M492" s="49">
        <f t="shared" si="319"/>
        <v>0</v>
      </c>
      <c r="N492" s="16" t="s">
        <v>344</v>
      </c>
      <c r="O492" s="32">
        <v>71.128489999999999</v>
      </c>
      <c r="P492" s="32">
        <v>71.128489999999999</v>
      </c>
      <c r="Q492" s="32">
        <v>71.128489999999999</v>
      </c>
      <c r="R492" s="29">
        <f t="shared" si="310"/>
        <v>2.8490000000005011E-2</v>
      </c>
      <c r="S492" s="29">
        <f t="shared" si="310"/>
        <v>2.8490000000005011E-2</v>
      </c>
      <c r="T492" s="29">
        <f t="shared" si="310"/>
        <v>2.8490000000005011E-2</v>
      </c>
      <c r="W492" s="81" t="s">
        <v>26</v>
      </c>
      <c r="X492" s="75" t="s">
        <v>201</v>
      </c>
      <c r="Y492" s="75" t="s">
        <v>148</v>
      </c>
      <c r="Z492" s="76" t="s">
        <v>27</v>
      </c>
      <c r="AA492" s="77">
        <v>71.128489999999999</v>
      </c>
      <c r="AB492" s="77">
        <v>71.128489999999999</v>
      </c>
      <c r="AC492" s="77">
        <v>71.128489999999999</v>
      </c>
      <c r="AD492" s="16" t="b">
        <f t="shared" si="327"/>
        <v>1</v>
      </c>
      <c r="AE492" s="16" t="b">
        <f t="shared" si="327"/>
        <v>1</v>
      </c>
      <c r="AF492" s="16" t="b">
        <f t="shared" si="327"/>
        <v>1</v>
      </c>
      <c r="AG492" s="16" t="b">
        <f t="shared" si="327"/>
        <v>1</v>
      </c>
    </row>
    <row r="493" spans="1:33" s="16" customFormat="1" ht="31.5" customHeight="1">
      <c r="A493" s="31" t="s">
        <v>28</v>
      </c>
      <c r="B493" s="23" t="s">
        <v>201</v>
      </c>
      <c r="C493" s="23" t="s">
        <v>148</v>
      </c>
      <c r="D493" s="23" t="s">
        <v>29</v>
      </c>
      <c r="E493" s="49">
        <v>701.2</v>
      </c>
      <c r="F493" s="49">
        <v>551.4</v>
      </c>
      <c r="G493" s="49">
        <v>551.4</v>
      </c>
      <c r="H493" s="83">
        <f>701.2+301.1</f>
        <v>1002.3000000000001</v>
      </c>
      <c r="I493" s="83">
        <f>551.4+285.3</f>
        <v>836.7</v>
      </c>
      <c r="J493" s="83">
        <f>551.4+190.2</f>
        <v>741.59999999999991</v>
      </c>
      <c r="K493" s="49">
        <f t="shared" si="319"/>
        <v>301.10000000000002</v>
      </c>
      <c r="L493" s="49">
        <f t="shared" si="319"/>
        <v>285.30000000000007</v>
      </c>
      <c r="M493" s="49">
        <f t="shared" si="319"/>
        <v>190.19999999999993</v>
      </c>
      <c r="N493" s="16" t="s">
        <v>344</v>
      </c>
      <c r="O493" s="32">
        <v>1002.24513</v>
      </c>
      <c r="P493" s="32">
        <v>836.72945000000004</v>
      </c>
      <c r="Q493" s="32">
        <v>741.62117000000001</v>
      </c>
      <c r="R493" s="29">
        <f t="shared" si="310"/>
        <v>-5.4870000000050823E-2</v>
      </c>
      <c r="S493" s="29">
        <f t="shared" si="310"/>
        <v>2.944999999999709E-2</v>
      </c>
      <c r="T493" s="29">
        <f t="shared" si="310"/>
        <v>2.1170000000097389E-2</v>
      </c>
      <c r="W493" s="81" t="s">
        <v>28</v>
      </c>
      <c r="X493" s="75" t="s">
        <v>201</v>
      </c>
      <c r="Y493" s="75" t="s">
        <v>148</v>
      </c>
      <c r="Z493" s="76" t="s">
        <v>29</v>
      </c>
      <c r="AA493" s="77">
        <v>1002.24513</v>
      </c>
      <c r="AB493" s="77">
        <v>836.72945000000004</v>
      </c>
      <c r="AC493" s="77">
        <v>741.62117000000001</v>
      </c>
      <c r="AD493" s="16" t="b">
        <f t="shared" si="327"/>
        <v>1</v>
      </c>
      <c r="AE493" s="16" t="b">
        <f t="shared" si="327"/>
        <v>1</v>
      </c>
      <c r="AF493" s="16" t="b">
        <f t="shared" si="327"/>
        <v>1</v>
      </c>
      <c r="AG493" s="16" t="b">
        <f t="shared" si="327"/>
        <v>1</v>
      </c>
    </row>
    <row r="494" spans="1:33" s="16" customFormat="1" ht="15.75" customHeight="1">
      <c r="A494" s="22" t="s">
        <v>149</v>
      </c>
      <c r="B494" s="23" t="s">
        <v>201</v>
      </c>
      <c r="C494" s="23" t="s">
        <v>150</v>
      </c>
      <c r="D494" s="24" t="s">
        <v>9</v>
      </c>
      <c r="E494" s="49">
        <f>E495</f>
        <v>20311.099999999999</v>
      </c>
      <c r="F494" s="49">
        <f t="shared" ref="F494:J495" si="331">F495</f>
        <v>16770</v>
      </c>
      <c r="G494" s="49">
        <f t="shared" si="331"/>
        <v>16770</v>
      </c>
      <c r="H494" s="25">
        <f>H495</f>
        <v>30498.5</v>
      </c>
      <c r="I494" s="25">
        <f t="shared" si="331"/>
        <v>16770</v>
      </c>
      <c r="J494" s="25">
        <f t="shared" si="331"/>
        <v>16770</v>
      </c>
      <c r="K494" s="49">
        <f t="shared" si="319"/>
        <v>10187.400000000001</v>
      </c>
      <c r="L494" s="49">
        <f t="shared" si="319"/>
        <v>0</v>
      </c>
      <c r="M494" s="49">
        <f t="shared" si="319"/>
        <v>0</v>
      </c>
      <c r="O494" s="32">
        <v>30498.490129999998</v>
      </c>
      <c r="P494" s="32">
        <v>16770</v>
      </c>
      <c r="Q494" s="32">
        <v>16770</v>
      </c>
      <c r="R494" s="29">
        <f t="shared" si="310"/>
        <v>-9.8700000016833656E-3</v>
      </c>
      <c r="S494" s="29">
        <f t="shared" si="310"/>
        <v>0</v>
      </c>
      <c r="T494" s="29">
        <f t="shared" si="310"/>
        <v>0</v>
      </c>
      <c r="W494" s="82" t="s">
        <v>149</v>
      </c>
      <c r="X494" s="78" t="s">
        <v>201</v>
      </c>
      <c r="Y494" s="78" t="s">
        <v>150</v>
      </c>
      <c r="Z494" s="72" t="s">
        <v>9</v>
      </c>
      <c r="AA494" s="79">
        <v>30498.490129999998</v>
      </c>
      <c r="AB494" s="79">
        <v>16770</v>
      </c>
      <c r="AC494" s="79">
        <v>16770</v>
      </c>
      <c r="AD494" s="16" t="b">
        <f t="shared" si="327"/>
        <v>1</v>
      </c>
      <c r="AE494" s="16" t="b">
        <f t="shared" si="327"/>
        <v>1</v>
      </c>
      <c r="AF494" s="16" t="b">
        <f t="shared" si="327"/>
        <v>1</v>
      </c>
      <c r="AG494" s="16" t="b">
        <f t="shared" si="327"/>
        <v>1</v>
      </c>
    </row>
    <row r="495" spans="1:33" s="16" customFormat="1" ht="15.75" customHeight="1">
      <c r="A495" s="31" t="s">
        <v>151</v>
      </c>
      <c r="B495" s="23" t="s">
        <v>201</v>
      </c>
      <c r="C495" s="23" t="s">
        <v>375</v>
      </c>
      <c r="D495" s="24" t="s">
        <v>9</v>
      </c>
      <c r="E495" s="49">
        <f>E496</f>
        <v>20311.099999999999</v>
      </c>
      <c r="F495" s="49">
        <f t="shared" si="331"/>
        <v>16770</v>
      </c>
      <c r="G495" s="49">
        <f t="shared" si="331"/>
        <v>16770</v>
      </c>
      <c r="H495" s="25">
        <f>H496</f>
        <v>30498.5</v>
      </c>
      <c r="I495" s="25">
        <f t="shared" si="331"/>
        <v>16770</v>
      </c>
      <c r="J495" s="25">
        <f t="shared" si="331"/>
        <v>16770</v>
      </c>
      <c r="K495" s="49">
        <f t="shared" si="319"/>
        <v>10187.400000000001</v>
      </c>
      <c r="L495" s="49">
        <f t="shared" si="319"/>
        <v>0</v>
      </c>
      <c r="M495" s="49">
        <f t="shared" si="319"/>
        <v>0</v>
      </c>
      <c r="O495" s="32">
        <v>30498.490129999998</v>
      </c>
      <c r="P495" s="32">
        <v>16770</v>
      </c>
      <c r="Q495" s="32">
        <v>16770</v>
      </c>
      <c r="R495" s="29">
        <f t="shared" si="310"/>
        <v>-9.8700000016833656E-3</v>
      </c>
      <c r="S495" s="29">
        <f t="shared" si="310"/>
        <v>0</v>
      </c>
      <c r="T495" s="29">
        <f t="shared" si="310"/>
        <v>0</v>
      </c>
      <c r="W495" s="82" t="s">
        <v>151</v>
      </c>
      <c r="X495" s="78" t="s">
        <v>201</v>
      </c>
      <c r="Y495" s="78" t="s">
        <v>375</v>
      </c>
      <c r="Z495" s="78" t="s">
        <v>9</v>
      </c>
      <c r="AA495" s="79">
        <v>30498.490129999998</v>
      </c>
      <c r="AB495" s="79">
        <v>16770</v>
      </c>
      <c r="AC495" s="79">
        <v>16770</v>
      </c>
      <c r="AD495" s="16" t="b">
        <f t="shared" si="327"/>
        <v>1</v>
      </c>
      <c r="AE495" s="16" t="b">
        <f t="shared" si="327"/>
        <v>1</v>
      </c>
      <c r="AF495" s="16" t="b">
        <f t="shared" si="327"/>
        <v>1</v>
      </c>
      <c r="AG495" s="16" t="b">
        <f t="shared" si="327"/>
        <v>1</v>
      </c>
    </row>
    <row r="496" spans="1:33" s="16" customFormat="1" ht="31.5" customHeight="1">
      <c r="A496" s="31" t="s">
        <v>28</v>
      </c>
      <c r="B496" s="23" t="s">
        <v>201</v>
      </c>
      <c r="C496" s="23" t="s">
        <v>375</v>
      </c>
      <c r="D496" s="23" t="s">
        <v>29</v>
      </c>
      <c r="E496" s="49">
        <v>20311.099999999999</v>
      </c>
      <c r="F496" s="49">
        <v>16770</v>
      </c>
      <c r="G496" s="49">
        <v>16770</v>
      </c>
      <c r="H496" s="25">
        <f>20311.1+10187.4</f>
        <v>30498.5</v>
      </c>
      <c r="I496" s="25">
        <v>16770</v>
      </c>
      <c r="J496" s="25">
        <v>16770</v>
      </c>
      <c r="K496" s="49">
        <f t="shared" si="319"/>
        <v>10187.400000000001</v>
      </c>
      <c r="L496" s="49">
        <f t="shared" si="319"/>
        <v>0</v>
      </c>
      <c r="M496" s="49">
        <f t="shared" si="319"/>
        <v>0</v>
      </c>
      <c r="O496" s="32">
        <v>30498.490129999998</v>
      </c>
      <c r="P496" s="32">
        <v>16770</v>
      </c>
      <c r="Q496" s="32">
        <v>16770</v>
      </c>
      <c r="R496" s="29">
        <f t="shared" si="310"/>
        <v>-9.8700000016833656E-3</v>
      </c>
      <c r="S496" s="29">
        <f t="shared" si="310"/>
        <v>0</v>
      </c>
      <c r="T496" s="29">
        <f t="shared" si="310"/>
        <v>0</v>
      </c>
      <c r="W496" s="82" t="s">
        <v>28</v>
      </c>
      <c r="X496" s="78" t="s">
        <v>201</v>
      </c>
      <c r="Y496" s="78" t="s">
        <v>375</v>
      </c>
      <c r="Z496" s="78" t="s">
        <v>29</v>
      </c>
      <c r="AA496" s="79">
        <v>30498.490129999998</v>
      </c>
      <c r="AB496" s="79">
        <v>16770</v>
      </c>
      <c r="AC496" s="79">
        <v>16770</v>
      </c>
      <c r="AD496" s="16" t="b">
        <f t="shared" si="327"/>
        <v>1</v>
      </c>
      <c r="AE496" s="16" t="b">
        <f t="shared" si="327"/>
        <v>1</v>
      </c>
      <c r="AF496" s="16" t="b">
        <f t="shared" si="327"/>
        <v>1</v>
      </c>
      <c r="AG496" s="16" t="b">
        <f t="shared" si="327"/>
        <v>1</v>
      </c>
    </row>
    <row r="497" spans="1:33" s="16" customFormat="1" ht="15.75" customHeight="1">
      <c r="A497" s="22" t="s">
        <v>152</v>
      </c>
      <c r="B497" s="23" t="s">
        <v>201</v>
      </c>
      <c r="C497" s="23" t="s">
        <v>153</v>
      </c>
      <c r="D497" s="24" t="s">
        <v>9</v>
      </c>
      <c r="E497" s="49">
        <f>E498</f>
        <v>86499.5</v>
      </c>
      <c r="F497" s="49">
        <f t="shared" ref="F497:J497" si="332">F498</f>
        <v>102204.7</v>
      </c>
      <c r="G497" s="49">
        <f t="shared" si="332"/>
        <v>103123.5</v>
      </c>
      <c r="H497" s="25">
        <f>H498</f>
        <v>86499.5</v>
      </c>
      <c r="I497" s="25">
        <f t="shared" si="332"/>
        <v>102204.7</v>
      </c>
      <c r="J497" s="25">
        <f t="shared" si="332"/>
        <v>103123.5</v>
      </c>
      <c r="K497" s="49">
        <f t="shared" si="319"/>
        <v>0</v>
      </c>
      <c r="L497" s="49">
        <f t="shared" si="319"/>
        <v>0</v>
      </c>
      <c r="M497" s="49">
        <f t="shared" si="319"/>
        <v>0</v>
      </c>
      <c r="O497" s="32">
        <v>86499.504920000007</v>
      </c>
      <c r="P497" s="32">
        <v>102204.72498</v>
      </c>
      <c r="Q497" s="32">
        <v>103123.50311000001</v>
      </c>
      <c r="R497" s="29">
        <f t="shared" si="310"/>
        <v>4.9200000066775829E-3</v>
      </c>
      <c r="S497" s="29">
        <f t="shared" si="310"/>
        <v>2.4980000001960434E-2</v>
      </c>
      <c r="T497" s="29">
        <f t="shared" si="310"/>
        <v>3.1100000051083043E-3</v>
      </c>
      <c r="W497" s="81" t="s">
        <v>152</v>
      </c>
      <c r="X497" s="75" t="s">
        <v>201</v>
      </c>
      <c r="Y497" s="75" t="s">
        <v>153</v>
      </c>
      <c r="Z497" s="76" t="s">
        <v>9</v>
      </c>
      <c r="AA497" s="77">
        <v>86499.504920000007</v>
      </c>
      <c r="AB497" s="77">
        <v>102204.72498</v>
      </c>
      <c r="AC497" s="77">
        <v>103123.50311000001</v>
      </c>
      <c r="AD497" s="16" t="b">
        <f t="shared" si="327"/>
        <v>1</v>
      </c>
      <c r="AE497" s="16" t="b">
        <f t="shared" si="327"/>
        <v>1</v>
      </c>
      <c r="AF497" s="16" t="b">
        <f t="shared" si="327"/>
        <v>1</v>
      </c>
      <c r="AG497" s="16" t="b">
        <f t="shared" si="327"/>
        <v>1</v>
      </c>
    </row>
    <row r="498" spans="1:33" s="16" customFormat="1" ht="15.75" customHeight="1">
      <c r="A498" s="31" t="s">
        <v>154</v>
      </c>
      <c r="B498" s="23" t="s">
        <v>201</v>
      </c>
      <c r="C498" s="23" t="s">
        <v>376</v>
      </c>
      <c r="D498" s="24" t="s">
        <v>9</v>
      </c>
      <c r="E498" s="49">
        <f>E499+E500</f>
        <v>86499.5</v>
      </c>
      <c r="F498" s="49">
        <f t="shared" ref="F498:G498" si="333">F499+F500</f>
        <v>102204.7</v>
      </c>
      <c r="G498" s="49">
        <f t="shared" si="333"/>
        <v>103123.5</v>
      </c>
      <c r="H498" s="25">
        <f>H499+H500</f>
        <v>86499.5</v>
      </c>
      <c r="I498" s="25">
        <f t="shared" ref="I498:J498" si="334">I499+I500</f>
        <v>102204.7</v>
      </c>
      <c r="J498" s="25">
        <f t="shared" si="334"/>
        <v>103123.5</v>
      </c>
      <c r="K498" s="49">
        <f t="shared" si="319"/>
        <v>0</v>
      </c>
      <c r="L498" s="49">
        <f t="shared" si="319"/>
        <v>0</v>
      </c>
      <c r="M498" s="49">
        <f t="shared" si="319"/>
        <v>0</v>
      </c>
      <c r="O498" s="32">
        <v>86499.504920000007</v>
      </c>
      <c r="P498" s="32">
        <v>102204.72498</v>
      </c>
      <c r="Q498" s="32">
        <v>103123.50311000001</v>
      </c>
      <c r="R498" s="29">
        <f t="shared" si="310"/>
        <v>4.9200000066775829E-3</v>
      </c>
      <c r="S498" s="29">
        <f t="shared" si="310"/>
        <v>2.4980000001960434E-2</v>
      </c>
      <c r="T498" s="29">
        <f t="shared" si="310"/>
        <v>3.1100000051083043E-3</v>
      </c>
      <c r="W498" s="82" t="s">
        <v>154</v>
      </c>
      <c r="X498" s="78" t="s">
        <v>201</v>
      </c>
      <c r="Y498" s="78" t="s">
        <v>376</v>
      </c>
      <c r="Z498" s="72" t="s">
        <v>9</v>
      </c>
      <c r="AA498" s="79">
        <v>86499.504920000007</v>
      </c>
      <c r="AB498" s="79">
        <v>102204.72498</v>
      </c>
      <c r="AC498" s="79">
        <v>103123.50311000001</v>
      </c>
      <c r="AD498" s="16" t="b">
        <f t="shared" si="327"/>
        <v>1</v>
      </c>
      <c r="AE498" s="16" t="b">
        <f t="shared" si="327"/>
        <v>1</v>
      </c>
      <c r="AF498" s="16" t="b">
        <f t="shared" si="327"/>
        <v>1</v>
      </c>
      <c r="AG498" s="16" t="b">
        <f t="shared" si="327"/>
        <v>1</v>
      </c>
    </row>
    <row r="499" spans="1:33" s="16" customFormat="1" ht="31.5" customHeight="1">
      <c r="A499" s="31" t="s">
        <v>28</v>
      </c>
      <c r="B499" s="23" t="s">
        <v>201</v>
      </c>
      <c r="C499" s="23" t="s">
        <v>376</v>
      </c>
      <c r="D499" s="23" t="s">
        <v>29</v>
      </c>
      <c r="E499" s="49">
        <v>6225</v>
      </c>
      <c r="F499" s="49">
        <v>23225</v>
      </c>
      <c r="G499" s="49">
        <v>23225</v>
      </c>
      <c r="H499" s="25">
        <v>6225</v>
      </c>
      <c r="I499" s="25">
        <v>23225</v>
      </c>
      <c r="J499" s="25">
        <v>23225</v>
      </c>
      <c r="K499" s="49">
        <f t="shared" si="319"/>
        <v>0</v>
      </c>
      <c r="L499" s="49">
        <f t="shared" si="319"/>
        <v>0</v>
      </c>
      <c r="M499" s="49">
        <f t="shared" si="319"/>
        <v>0</v>
      </c>
      <c r="O499" s="33">
        <v>6225</v>
      </c>
      <c r="P499" s="33">
        <v>23225</v>
      </c>
      <c r="Q499" s="33">
        <v>23225</v>
      </c>
      <c r="R499" s="29">
        <f t="shared" si="310"/>
        <v>0</v>
      </c>
      <c r="S499" s="29">
        <f t="shared" si="310"/>
        <v>0</v>
      </c>
      <c r="T499" s="29">
        <f t="shared" si="310"/>
        <v>0</v>
      </c>
      <c r="W499" s="82" t="s">
        <v>28</v>
      </c>
      <c r="X499" s="78" t="s">
        <v>201</v>
      </c>
      <c r="Y499" s="78" t="s">
        <v>376</v>
      </c>
      <c r="Z499" s="78" t="s">
        <v>29</v>
      </c>
      <c r="AA499" s="79">
        <v>6225</v>
      </c>
      <c r="AB499" s="79">
        <v>23225</v>
      </c>
      <c r="AC499" s="79">
        <v>23225</v>
      </c>
      <c r="AD499" s="16" t="b">
        <f t="shared" si="327"/>
        <v>1</v>
      </c>
      <c r="AE499" s="16" t="b">
        <f t="shared" si="327"/>
        <v>1</v>
      </c>
      <c r="AF499" s="16" t="b">
        <f t="shared" si="327"/>
        <v>1</v>
      </c>
      <c r="AG499" s="16" t="b">
        <f t="shared" si="327"/>
        <v>1</v>
      </c>
    </row>
    <row r="500" spans="1:33" s="16" customFormat="1" ht="15.75" customHeight="1">
      <c r="A500" s="31" t="s">
        <v>32</v>
      </c>
      <c r="B500" s="23" t="s">
        <v>201</v>
      </c>
      <c r="C500" s="23" t="s">
        <v>376</v>
      </c>
      <c r="D500" s="23" t="s">
        <v>33</v>
      </c>
      <c r="E500" s="49">
        <v>80274.5</v>
      </c>
      <c r="F500" s="49">
        <v>78979.7</v>
      </c>
      <c r="G500" s="49">
        <v>79898.5</v>
      </c>
      <c r="H500" s="25">
        <v>80274.5</v>
      </c>
      <c r="I500" s="25">
        <v>78979.7</v>
      </c>
      <c r="J500" s="25">
        <v>79898.5</v>
      </c>
      <c r="K500" s="49">
        <f t="shared" si="319"/>
        <v>0</v>
      </c>
      <c r="L500" s="49">
        <f t="shared" si="319"/>
        <v>0</v>
      </c>
      <c r="M500" s="49">
        <f t="shared" si="319"/>
        <v>0</v>
      </c>
      <c r="O500" s="33">
        <v>80274.504920000007</v>
      </c>
      <c r="P500" s="33">
        <v>78979.724979999999</v>
      </c>
      <c r="Q500" s="33">
        <v>79898.503110000005</v>
      </c>
      <c r="R500" s="29">
        <f t="shared" si="310"/>
        <v>4.9200000066775829E-3</v>
      </c>
      <c r="S500" s="29">
        <f t="shared" si="310"/>
        <v>2.4980000001960434E-2</v>
      </c>
      <c r="T500" s="29">
        <f t="shared" si="310"/>
        <v>3.1100000051083043E-3</v>
      </c>
      <c r="W500" s="82" t="s">
        <v>32</v>
      </c>
      <c r="X500" s="78" t="s">
        <v>201</v>
      </c>
      <c r="Y500" s="78" t="s">
        <v>376</v>
      </c>
      <c r="Z500" s="78" t="s">
        <v>33</v>
      </c>
      <c r="AA500" s="79">
        <v>80274.504920000007</v>
      </c>
      <c r="AB500" s="79">
        <v>78979.724979999999</v>
      </c>
      <c r="AC500" s="79">
        <v>79898.503110000005</v>
      </c>
      <c r="AD500" s="16" t="b">
        <f t="shared" si="327"/>
        <v>1</v>
      </c>
      <c r="AE500" s="16" t="b">
        <f t="shared" si="327"/>
        <v>1</v>
      </c>
      <c r="AF500" s="16" t="b">
        <f t="shared" si="327"/>
        <v>1</v>
      </c>
      <c r="AG500" s="16" t="b">
        <f t="shared" si="327"/>
        <v>1</v>
      </c>
    </row>
    <row r="501" spans="1:33" s="16" customFormat="1" ht="31.5" customHeight="1">
      <c r="A501" s="22" t="s">
        <v>556</v>
      </c>
      <c r="B501" s="23" t="s">
        <v>201</v>
      </c>
      <c r="C501" s="23" t="s">
        <v>155</v>
      </c>
      <c r="D501" s="24" t="s">
        <v>9</v>
      </c>
      <c r="E501" s="49">
        <f>E502+E504+E506</f>
        <v>205934.7</v>
      </c>
      <c r="F501" s="49">
        <f t="shared" ref="F501:G501" si="335">F502+F504+F506</f>
        <v>40212.9</v>
      </c>
      <c r="G501" s="49">
        <f t="shared" si="335"/>
        <v>39212.9</v>
      </c>
      <c r="H501" s="25">
        <f>H502+H504+H506</f>
        <v>165018.5</v>
      </c>
      <c r="I501" s="25">
        <f t="shared" ref="I501:J501" si="336">I502+I504+I506</f>
        <v>1000</v>
      </c>
      <c r="J501" s="25">
        <f t="shared" si="336"/>
        <v>0</v>
      </c>
      <c r="K501" s="49">
        <f t="shared" si="319"/>
        <v>-40916.200000000012</v>
      </c>
      <c r="L501" s="49">
        <f t="shared" si="319"/>
        <v>-39212.9</v>
      </c>
      <c r="M501" s="49">
        <f t="shared" si="319"/>
        <v>-39212.9</v>
      </c>
      <c r="O501" s="34">
        <v>165018.48363</v>
      </c>
      <c r="P501" s="33">
        <v>1000</v>
      </c>
      <c r="Q501" s="32">
        <v>0</v>
      </c>
      <c r="R501" s="29">
        <f t="shared" si="310"/>
        <v>-1.6369999997550622E-2</v>
      </c>
      <c r="S501" s="29">
        <f t="shared" si="310"/>
        <v>0</v>
      </c>
      <c r="T501" s="29">
        <f t="shared" si="310"/>
        <v>0</v>
      </c>
      <c r="W501" s="81" t="s">
        <v>556</v>
      </c>
      <c r="X501" s="75" t="s">
        <v>201</v>
      </c>
      <c r="Y501" s="75" t="s">
        <v>155</v>
      </c>
      <c r="Z501" s="76" t="s">
        <v>9</v>
      </c>
      <c r="AA501" s="77">
        <v>165018.48363</v>
      </c>
      <c r="AB501" s="77">
        <v>1000</v>
      </c>
      <c r="AC501" s="77" t="s">
        <v>9</v>
      </c>
      <c r="AD501" s="16" t="b">
        <f t="shared" si="327"/>
        <v>1</v>
      </c>
      <c r="AE501" s="16" t="b">
        <f t="shared" si="327"/>
        <v>1</v>
      </c>
      <c r="AF501" s="16" t="b">
        <f t="shared" si="327"/>
        <v>1</v>
      </c>
      <c r="AG501" s="16" t="b">
        <f t="shared" si="327"/>
        <v>1</v>
      </c>
    </row>
    <row r="502" spans="1:33" s="16" customFormat="1" ht="47.25" customHeight="1">
      <c r="A502" s="31" t="s">
        <v>557</v>
      </c>
      <c r="B502" s="23" t="s">
        <v>201</v>
      </c>
      <c r="C502" s="23" t="s">
        <v>558</v>
      </c>
      <c r="D502" s="24" t="s">
        <v>9</v>
      </c>
      <c r="E502" s="49">
        <f>E503</f>
        <v>5334.4000000000005</v>
      </c>
      <c r="F502" s="49">
        <f t="shared" ref="F502:J502" si="337">F503</f>
        <v>1000</v>
      </c>
      <c r="G502" s="49">
        <f t="shared" si="337"/>
        <v>0</v>
      </c>
      <c r="H502" s="25">
        <f>H503</f>
        <v>5334.4000000000005</v>
      </c>
      <c r="I502" s="25">
        <f t="shared" si="337"/>
        <v>1000</v>
      </c>
      <c r="J502" s="25">
        <f t="shared" si="337"/>
        <v>0</v>
      </c>
      <c r="K502" s="49">
        <f t="shared" si="319"/>
        <v>0</v>
      </c>
      <c r="L502" s="49">
        <f t="shared" si="319"/>
        <v>0</v>
      </c>
      <c r="M502" s="49">
        <f t="shared" si="319"/>
        <v>0</v>
      </c>
      <c r="O502" s="33">
        <v>5334.3396000000002</v>
      </c>
      <c r="P502" s="33">
        <v>1000</v>
      </c>
      <c r="Q502" s="32">
        <v>0</v>
      </c>
      <c r="R502" s="29">
        <f t="shared" si="310"/>
        <v>-6.0400000000299769E-2</v>
      </c>
      <c r="S502" s="29">
        <f t="shared" si="310"/>
        <v>0</v>
      </c>
      <c r="T502" s="29">
        <f t="shared" si="310"/>
        <v>0</v>
      </c>
      <c r="W502" s="82" t="s">
        <v>557</v>
      </c>
      <c r="X502" s="78" t="s">
        <v>201</v>
      </c>
      <c r="Y502" s="78" t="s">
        <v>558</v>
      </c>
      <c r="Z502" s="72" t="s">
        <v>9</v>
      </c>
      <c r="AA502" s="79">
        <v>5334.3396000000002</v>
      </c>
      <c r="AB502" s="79">
        <v>1000</v>
      </c>
      <c r="AC502" s="79" t="s">
        <v>9</v>
      </c>
      <c r="AD502" s="16" t="b">
        <f t="shared" si="327"/>
        <v>1</v>
      </c>
      <c r="AE502" s="16" t="b">
        <f t="shared" si="327"/>
        <v>1</v>
      </c>
      <c r="AF502" s="16" t="b">
        <f t="shared" si="327"/>
        <v>1</v>
      </c>
      <c r="AG502" s="16" t="b">
        <f t="shared" si="327"/>
        <v>1</v>
      </c>
    </row>
    <row r="503" spans="1:33" s="16" customFormat="1" ht="31.5" customHeight="1">
      <c r="A503" s="31" t="s">
        <v>28</v>
      </c>
      <c r="B503" s="23" t="s">
        <v>201</v>
      </c>
      <c r="C503" s="23" t="s">
        <v>558</v>
      </c>
      <c r="D503" s="23" t="s">
        <v>29</v>
      </c>
      <c r="E503" s="49">
        <f>5334.3+0.1</f>
        <v>5334.4000000000005</v>
      </c>
      <c r="F503" s="49">
        <v>1000</v>
      </c>
      <c r="G503" s="49">
        <v>0</v>
      </c>
      <c r="H503" s="25">
        <f>5334.3+0.1</f>
        <v>5334.4000000000005</v>
      </c>
      <c r="I503" s="25">
        <v>1000</v>
      </c>
      <c r="J503" s="25">
        <v>0</v>
      </c>
      <c r="K503" s="49">
        <f t="shared" si="319"/>
        <v>0</v>
      </c>
      <c r="L503" s="49">
        <f t="shared" si="319"/>
        <v>0</v>
      </c>
      <c r="M503" s="49">
        <f t="shared" si="319"/>
        <v>0</v>
      </c>
      <c r="O503" s="33">
        <v>5334.3396000000002</v>
      </c>
      <c r="P503" s="33">
        <v>1000</v>
      </c>
      <c r="Q503" s="32">
        <v>0</v>
      </c>
      <c r="R503" s="29">
        <f t="shared" si="310"/>
        <v>-6.0400000000299769E-2</v>
      </c>
      <c r="S503" s="29">
        <f t="shared" si="310"/>
        <v>0</v>
      </c>
      <c r="T503" s="29">
        <f t="shared" si="310"/>
        <v>0</v>
      </c>
      <c r="W503" s="82" t="s">
        <v>28</v>
      </c>
      <c r="X503" s="78" t="s">
        <v>201</v>
      </c>
      <c r="Y503" s="78" t="s">
        <v>558</v>
      </c>
      <c r="Z503" s="78" t="s">
        <v>29</v>
      </c>
      <c r="AA503" s="79">
        <v>5334.3396000000002</v>
      </c>
      <c r="AB503" s="79">
        <v>1000</v>
      </c>
      <c r="AC503" s="79" t="s">
        <v>9</v>
      </c>
      <c r="AD503" s="16" t="b">
        <f t="shared" si="327"/>
        <v>1</v>
      </c>
      <c r="AE503" s="16" t="b">
        <f t="shared" si="327"/>
        <v>1</v>
      </c>
      <c r="AF503" s="16" t="b">
        <f t="shared" si="327"/>
        <v>1</v>
      </c>
      <c r="AG503" s="16" t="b">
        <f t="shared" si="327"/>
        <v>1</v>
      </c>
    </row>
    <row r="504" spans="1:33" s="16" customFormat="1" ht="15.75" customHeight="1">
      <c r="A504" s="31" t="s">
        <v>559</v>
      </c>
      <c r="B504" s="23" t="s">
        <v>201</v>
      </c>
      <c r="C504" s="23" t="s">
        <v>761</v>
      </c>
      <c r="D504" s="24" t="s">
        <v>9</v>
      </c>
      <c r="E504" s="49">
        <f>E505</f>
        <v>40934.699999999997</v>
      </c>
      <c r="F504" s="49">
        <f t="shared" ref="F504:J504" si="338">F505</f>
        <v>39212.9</v>
      </c>
      <c r="G504" s="49">
        <f t="shared" si="338"/>
        <v>39212.9</v>
      </c>
      <c r="H504" s="25">
        <f>H505</f>
        <v>0</v>
      </c>
      <c r="I504" s="25">
        <f t="shared" si="338"/>
        <v>0</v>
      </c>
      <c r="J504" s="25">
        <f t="shared" si="338"/>
        <v>0</v>
      </c>
      <c r="K504" s="49">
        <f t="shared" si="319"/>
        <v>-40934.699999999997</v>
      </c>
      <c r="L504" s="49">
        <f t="shared" si="319"/>
        <v>-39212.9</v>
      </c>
      <c r="M504" s="49">
        <f t="shared" si="319"/>
        <v>-39212.9</v>
      </c>
      <c r="O504" s="32">
        <v>0</v>
      </c>
      <c r="P504" s="32">
        <v>0</v>
      </c>
      <c r="Q504" s="32">
        <v>0</v>
      </c>
      <c r="R504" s="29">
        <f t="shared" si="310"/>
        <v>0</v>
      </c>
      <c r="S504" s="29">
        <f t="shared" si="310"/>
        <v>0</v>
      </c>
      <c r="T504" s="29">
        <f t="shared" si="310"/>
        <v>0</v>
      </c>
      <c r="AD504" s="16" t="b">
        <f t="shared" si="327"/>
        <v>0</v>
      </c>
      <c r="AE504" s="16" t="b">
        <f t="shared" si="327"/>
        <v>0</v>
      </c>
      <c r="AF504" s="16" t="b">
        <f t="shared" si="327"/>
        <v>0</v>
      </c>
      <c r="AG504" s="16" t="b">
        <f t="shared" si="327"/>
        <v>1</v>
      </c>
    </row>
    <row r="505" spans="1:33" s="16" customFormat="1" ht="31.5" customHeight="1">
      <c r="A505" s="31" t="s">
        <v>28</v>
      </c>
      <c r="B505" s="23" t="s">
        <v>201</v>
      </c>
      <c r="C505" s="23" t="s">
        <v>761</v>
      </c>
      <c r="D505" s="23" t="s">
        <v>29</v>
      </c>
      <c r="E505" s="49">
        <v>40934.699999999997</v>
      </c>
      <c r="F505" s="49">
        <v>39212.9</v>
      </c>
      <c r="G505" s="49">
        <v>39212.9</v>
      </c>
      <c r="H505" s="25">
        <v>0</v>
      </c>
      <c r="I505" s="25">
        <v>0</v>
      </c>
      <c r="J505" s="25">
        <v>0</v>
      </c>
      <c r="K505" s="49">
        <f t="shared" si="319"/>
        <v>-40934.699999999997</v>
      </c>
      <c r="L505" s="49">
        <f t="shared" si="319"/>
        <v>-39212.9</v>
      </c>
      <c r="M505" s="49">
        <f t="shared" si="319"/>
        <v>-39212.9</v>
      </c>
      <c r="O505" s="32">
        <v>0</v>
      </c>
      <c r="P505" s="32">
        <v>0</v>
      </c>
      <c r="Q505" s="32">
        <v>0</v>
      </c>
      <c r="R505" s="29">
        <f t="shared" si="310"/>
        <v>0</v>
      </c>
      <c r="S505" s="29">
        <f t="shared" si="310"/>
        <v>0</v>
      </c>
      <c r="T505" s="29">
        <f t="shared" si="310"/>
        <v>0</v>
      </c>
      <c r="AD505" s="16" t="b">
        <f t="shared" si="327"/>
        <v>0</v>
      </c>
      <c r="AE505" s="16" t="b">
        <f t="shared" si="327"/>
        <v>0</v>
      </c>
      <c r="AF505" s="16" t="b">
        <f t="shared" si="327"/>
        <v>0</v>
      </c>
      <c r="AG505" s="16" t="b">
        <f t="shared" si="327"/>
        <v>0</v>
      </c>
    </row>
    <row r="506" spans="1:33" s="16" customFormat="1" ht="15.75" customHeight="1">
      <c r="A506" s="31" t="s">
        <v>559</v>
      </c>
      <c r="B506" s="23" t="s">
        <v>201</v>
      </c>
      <c r="C506" s="23" t="s">
        <v>377</v>
      </c>
      <c r="D506" s="24" t="s">
        <v>9</v>
      </c>
      <c r="E506" s="49">
        <f>E507+E508</f>
        <v>159665.60000000001</v>
      </c>
      <c r="F506" s="49">
        <f t="shared" ref="F506:J506" si="339">F507+F508</f>
        <v>0</v>
      </c>
      <c r="G506" s="49">
        <f t="shared" si="339"/>
        <v>0</v>
      </c>
      <c r="H506" s="25">
        <f t="shared" si="339"/>
        <v>159684.1</v>
      </c>
      <c r="I506" s="25">
        <f t="shared" si="339"/>
        <v>0</v>
      </c>
      <c r="J506" s="25">
        <f t="shared" si="339"/>
        <v>0</v>
      </c>
      <c r="K506" s="49">
        <f t="shared" si="319"/>
        <v>18.5</v>
      </c>
      <c r="L506" s="49">
        <f t="shared" si="319"/>
        <v>0</v>
      </c>
      <c r="M506" s="49">
        <f t="shared" si="319"/>
        <v>0</v>
      </c>
      <c r="O506" s="33">
        <v>159684.14403</v>
      </c>
      <c r="P506" s="32">
        <v>0</v>
      </c>
      <c r="Q506" s="32">
        <v>0</v>
      </c>
      <c r="R506" s="29">
        <f t="shared" si="310"/>
        <v>4.4029999990016222E-2</v>
      </c>
      <c r="S506" s="29">
        <f t="shared" si="310"/>
        <v>0</v>
      </c>
      <c r="T506" s="29">
        <f t="shared" si="310"/>
        <v>0</v>
      </c>
      <c r="W506" s="81" t="s">
        <v>559</v>
      </c>
      <c r="X506" s="75" t="s">
        <v>201</v>
      </c>
      <c r="Y506" s="75" t="s">
        <v>377</v>
      </c>
      <c r="Z506" s="76" t="s">
        <v>9</v>
      </c>
      <c r="AA506" s="77">
        <v>159684.14403</v>
      </c>
      <c r="AB506" s="77" t="s">
        <v>9</v>
      </c>
      <c r="AC506" s="77" t="s">
        <v>9</v>
      </c>
      <c r="AD506" s="16" t="b">
        <f t="shared" si="327"/>
        <v>1</v>
      </c>
      <c r="AE506" s="16" t="b">
        <f t="shared" si="327"/>
        <v>1</v>
      </c>
      <c r="AF506" s="16" t="b">
        <f t="shared" si="327"/>
        <v>1</v>
      </c>
      <c r="AG506" s="16" t="b">
        <f t="shared" si="327"/>
        <v>1</v>
      </c>
    </row>
    <row r="507" spans="1:33" s="16" customFormat="1" ht="31.5" customHeight="1">
      <c r="A507" s="31" t="s">
        <v>28</v>
      </c>
      <c r="B507" s="23" t="s">
        <v>201</v>
      </c>
      <c r="C507" s="23" t="s">
        <v>377</v>
      </c>
      <c r="D507" s="23" t="s">
        <v>29</v>
      </c>
      <c r="E507" s="49">
        <f>159665.7-0.1</f>
        <v>159665.60000000001</v>
      </c>
      <c r="F507" s="49">
        <v>0</v>
      </c>
      <c r="G507" s="49">
        <v>0</v>
      </c>
      <c r="H507" s="25">
        <f>159665.7-0.1</f>
        <v>159665.60000000001</v>
      </c>
      <c r="I507" s="25">
        <v>0</v>
      </c>
      <c r="J507" s="25">
        <v>0</v>
      </c>
      <c r="K507" s="49">
        <f t="shared" si="319"/>
        <v>0</v>
      </c>
      <c r="L507" s="49">
        <f t="shared" si="319"/>
        <v>0</v>
      </c>
      <c r="M507" s="49">
        <f t="shared" si="319"/>
        <v>0</v>
      </c>
      <c r="O507" s="33">
        <v>159665.66039999999</v>
      </c>
      <c r="P507" s="32">
        <v>0</v>
      </c>
      <c r="Q507" s="32">
        <v>0</v>
      </c>
      <c r="R507" s="29">
        <f t="shared" si="310"/>
        <v>6.0399999987566844E-2</v>
      </c>
      <c r="S507" s="29">
        <f t="shared" si="310"/>
        <v>0</v>
      </c>
      <c r="T507" s="29">
        <f t="shared" si="310"/>
        <v>0</v>
      </c>
      <c r="W507" s="82" t="s">
        <v>28</v>
      </c>
      <c r="X507" s="78" t="s">
        <v>201</v>
      </c>
      <c r="Y507" s="78" t="s">
        <v>377</v>
      </c>
      <c r="Z507" s="72" t="s">
        <v>29</v>
      </c>
      <c r="AA507" s="79">
        <v>159665.66039999999</v>
      </c>
      <c r="AB507" s="79" t="s">
        <v>9</v>
      </c>
      <c r="AC507" s="79" t="s">
        <v>9</v>
      </c>
      <c r="AD507" s="16" t="b">
        <f t="shared" si="327"/>
        <v>1</v>
      </c>
      <c r="AE507" s="16" t="b">
        <f t="shared" si="327"/>
        <v>1</v>
      </c>
      <c r="AF507" s="16" t="b">
        <f t="shared" si="327"/>
        <v>1</v>
      </c>
      <c r="AG507" s="16" t="b">
        <f t="shared" si="327"/>
        <v>1</v>
      </c>
    </row>
    <row r="508" spans="1:33" s="16" customFormat="1" ht="15.75" customHeight="1">
      <c r="A508" s="31" t="s">
        <v>32</v>
      </c>
      <c r="B508" s="23" t="s">
        <v>201</v>
      </c>
      <c r="C508" s="23" t="s">
        <v>377</v>
      </c>
      <c r="D508" s="23" t="s">
        <v>33</v>
      </c>
      <c r="E508" s="49"/>
      <c r="F508" s="49"/>
      <c r="G508" s="49"/>
      <c r="H508" s="25">
        <v>18.5</v>
      </c>
      <c r="I508" s="25">
        <v>0</v>
      </c>
      <c r="J508" s="25">
        <v>0</v>
      </c>
      <c r="K508" s="49">
        <f t="shared" si="319"/>
        <v>18.5</v>
      </c>
      <c r="L508" s="49">
        <f t="shared" si="319"/>
        <v>0</v>
      </c>
      <c r="M508" s="49">
        <f t="shared" si="319"/>
        <v>0</v>
      </c>
      <c r="O508" s="33">
        <v>18.483630000000002</v>
      </c>
      <c r="P508" s="32">
        <v>0</v>
      </c>
      <c r="Q508" s="32">
        <v>0</v>
      </c>
      <c r="R508" s="29">
        <f t="shared" si="310"/>
        <v>-1.6369999999998441E-2</v>
      </c>
      <c r="S508" s="29">
        <f t="shared" si="310"/>
        <v>0</v>
      </c>
      <c r="T508" s="29">
        <f t="shared" si="310"/>
        <v>0</v>
      </c>
      <c r="W508" s="82" t="s">
        <v>32</v>
      </c>
      <c r="X508" s="78" t="s">
        <v>201</v>
      </c>
      <c r="Y508" s="78" t="s">
        <v>377</v>
      </c>
      <c r="Z508" s="78" t="s">
        <v>33</v>
      </c>
      <c r="AA508" s="79">
        <v>18.483630000000002</v>
      </c>
      <c r="AB508" s="79" t="s">
        <v>9</v>
      </c>
      <c r="AC508" s="79" t="s">
        <v>9</v>
      </c>
      <c r="AD508" s="16" t="b">
        <f t="shared" si="327"/>
        <v>1</v>
      </c>
      <c r="AE508" s="16" t="b">
        <f t="shared" si="327"/>
        <v>1</v>
      </c>
      <c r="AF508" s="16" t="b">
        <f t="shared" si="327"/>
        <v>1</v>
      </c>
      <c r="AG508" s="16" t="b">
        <f t="shared" si="327"/>
        <v>1</v>
      </c>
    </row>
    <row r="509" spans="1:33" s="16" customFormat="1" ht="31.5" customHeight="1">
      <c r="A509" s="22" t="s">
        <v>197</v>
      </c>
      <c r="B509" s="23" t="s">
        <v>201</v>
      </c>
      <c r="C509" s="23" t="s">
        <v>198</v>
      </c>
      <c r="D509" s="24" t="s">
        <v>9</v>
      </c>
      <c r="E509" s="49">
        <f>E510</f>
        <v>7600</v>
      </c>
      <c r="F509" s="49">
        <f t="shared" ref="F509:J510" si="340">F510</f>
        <v>0</v>
      </c>
      <c r="G509" s="49">
        <f t="shared" si="340"/>
        <v>0</v>
      </c>
      <c r="H509" s="25">
        <f>H510</f>
        <v>7600</v>
      </c>
      <c r="I509" s="25">
        <f t="shared" si="340"/>
        <v>0</v>
      </c>
      <c r="J509" s="25">
        <f t="shared" si="340"/>
        <v>0</v>
      </c>
      <c r="K509" s="49">
        <f t="shared" si="319"/>
        <v>0</v>
      </c>
      <c r="L509" s="49">
        <f t="shared" si="319"/>
        <v>0</v>
      </c>
      <c r="M509" s="49">
        <f t="shared" si="319"/>
        <v>0</v>
      </c>
      <c r="O509" s="33">
        <v>7600</v>
      </c>
      <c r="P509" s="32">
        <v>0</v>
      </c>
      <c r="Q509" s="32">
        <v>0</v>
      </c>
      <c r="R509" s="29">
        <f t="shared" si="310"/>
        <v>0</v>
      </c>
      <c r="S509" s="29">
        <f t="shared" si="310"/>
        <v>0</v>
      </c>
      <c r="T509" s="29">
        <f t="shared" si="310"/>
        <v>0</v>
      </c>
      <c r="W509" s="82" t="s">
        <v>197</v>
      </c>
      <c r="X509" s="78" t="s">
        <v>201</v>
      </c>
      <c r="Y509" s="78" t="s">
        <v>198</v>
      </c>
      <c r="Z509" s="78" t="s">
        <v>9</v>
      </c>
      <c r="AA509" s="79">
        <v>7600</v>
      </c>
      <c r="AB509" s="79" t="s">
        <v>9</v>
      </c>
      <c r="AC509" s="79" t="s">
        <v>9</v>
      </c>
      <c r="AD509" s="16" t="b">
        <f t="shared" si="327"/>
        <v>1</v>
      </c>
      <c r="AE509" s="16" t="b">
        <f t="shared" si="327"/>
        <v>1</v>
      </c>
      <c r="AF509" s="16" t="b">
        <f t="shared" si="327"/>
        <v>1</v>
      </c>
      <c r="AG509" s="16" t="b">
        <f t="shared" si="327"/>
        <v>1</v>
      </c>
    </row>
    <row r="510" spans="1:33" s="16" customFormat="1" ht="15.75" customHeight="1">
      <c r="A510" s="31" t="s">
        <v>199</v>
      </c>
      <c r="B510" s="23" t="s">
        <v>201</v>
      </c>
      <c r="C510" s="23" t="s">
        <v>403</v>
      </c>
      <c r="D510" s="24" t="s">
        <v>9</v>
      </c>
      <c r="E510" s="49">
        <f>E511</f>
        <v>7600</v>
      </c>
      <c r="F510" s="49">
        <f t="shared" si="340"/>
        <v>0</v>
      </c>
      <c r="G510" s="49">
        <f t="shared" si="340"/>
        <v>0</v>
      </c>
      <c r="H510" s="25">
        <f>H511</f>
        <v>7600</v>
      </c>
      <c r="I510" s="25">
        <f t="shared" si="340"/>
        <v>0</v>
      </c>
      <c r="J510" s="25">
        <f t="shared" si="340"/>
        <v>0</v>
      </c>
      <c r="K510" s="49">
        <f t="shared" si="319"/>
        <v>0</v>
      </c>
      <c r="L510" s="49">
        <f t="shared" si="319"/>
        <v>0</v>
      </c>
      <c r="M510" s="49">
        <f t="shared" si="319"/>
        <v>0</v>
      </c>
      <c r="O510" s="33">
        <v>7600</v>
      </c>
      <c r="P510" s="32">
        <v>0</v>
      </c>
      <c r="Q510" s="32">
        <v>0</v>
      </c>
      <c r="R510" s="29">
        <f t="shared" si="310"/>
        <v>0</v>
      </c>
      <c r="S510" s="29">
        <f t="shared" si="310"/>
        <v>0</v>
      </c>
      <c r="T510" s="29">
        <f t="shared" si="310"/>
        <v>0</v>
      </c>
      <c r="W510" s="81" t="s">
        <v>199</v>
      </c>
      <c r="X510" s="75" t="s">
        <v>201</v>
      </c>
      <c r="Y510" s="75" t="s">
        <v>403</v>
      </c>
      <c r="Z510" s="76" t="s">
        <v>9</v>
      </c>
      <c r="AA510" s="77">
        <v>7600</v>
      </c>
      <c r="AB510" s="77" t="s">
        <v>9</v>
      </c>
      <c r="AC510" s="77" t="s">
        <v>9</v>
      </c>
      <c r="AD510" s="16" t="b">
        <f t="shared" ref="AD510:AG525" si="341">W510=A510</f>
        <v>1</v>
      </c>
      <c r="AE510" s="16" t="b">
        <f t="shared" si="341"/>
        <v>1</v>
      </c>
      <c r="AF510" s="16" t="b">
        <f t="shared" si="341"/>
        <v>1</v>
      </c>
      <c r="AG510" s="16" t="b">
        <f t="shared" si="341"/>
        <v>1</v>
      </c>
    </row>
    <row r="511" spans="1:33" s="16" customFormat="1" ht="31.5" customHeight="1">
      <c r="A511" s="31" t="s">
        <v>119</v>
      </c>
      <c r="B511" s="23" t="s">
        <v>201</v>
      </c>
      <c r="C511" s="23" t="s">
        <v>403</v>
      </c>
      <c r="D511" s="23" t="s">
        <v>120</v>
      </c>
      <c r="E511" s="49">
        <v>7600</v>
      </c>
      <c r="F511" s="49">
        <v>0</v>
      </c>
      <c r="G511" s="49">
        <v>0</v>
      </c>
      <c r="H511" s="25">
        <v>7600</v>
      </c>
      <c r="I511" s="25">
        <v>0</v>
      </c>
      <c r="J511" s="25">
        <v>0</v>
      </c>
      <c r="K511" s="49">
        <f t="shared" si="319"/>
        <v>0</v>
      </c>
      <c r="L511" s="49">
        <f t="shared" si="319"/>
        <v>0</v>
      </c>
      <c r="M511" s="49">
        <f t="shared" si="319"/>
        <v>0</v>
      </c>
      <c r="O511" s="33">
        <v>7600</v>
      </c>
      <c r="P511" s="32">
        <v>0</v>
      </c>
      <c r="Q511" s="32">
        <v>0</v>
      </c>
      <c r="R511" s="29">
        <f t="shared" si="310"/>
        <v>0</v>
      </c>
      <c r="S511" s="29">
        <f t="shared" si="310"/>
        <v>0</v>
      </c>
      <c r="T511" s="29">
        <f t="shared" si="310"/>
        <v>0</v>
      </c>
      <c r="W511" s="82" t="s">
        <v>119</v>
      </c>
      <c r="X511" s="78" t="s">
        <v>201</v>
      </c>
      <c r="Y511" s="78" t="s">
        <v>403</v>
      </c>
      <c r="Z511" s="72" t="s">
        <v>120</v>
      </c>
      <c r="AA511" s="79">
        <v>7600</v>
      </c>
      <c r="AB511" s="79" t="s">
        <v>9</v>
      </c>
      <c r="AC511" s="79" t="s">
        <v>9</v>
      </c>
      <c r="AD511" s="16" t="b">
        <f t="shared" si="341"/>
        <v>1</v>
      </c>
      <c r="AE511" s="16" t="b">
        <f t="shared" si="341"/>
        <v>1</v>
      </c>
      <c r="AF511" s="16" t="b">
        <f t="shared" si="341"/>
        <v>1</v>
      </c>
      <c r="AG511" s="16" t="b">
        <f t="shared" si="341"/>
        <v>1</v>
      </c>
    </row>
    <row r="512" spans="1:33" s="16" customFormat="1" ht="31.5" customHeight="1">
      <c r="A512" s="22" t="s">
        <v>491</v>
      </c>
      <c r="B512" s="23" t="s">
        <v>201</v>
      </c>
      <c r="C512" s="23" t="s">
        <v>492</v>
      </c>
      <c r="D512" s="24" t="s">
        <v>9</v>
      </c>
      <c r="E512" s="49">
        <f>E513</f>
        <v>35000</v>
      </c>
      <c r="F512" s="49">
        <f t="shared" ref="F512:J513" si="342">F513</f>
        <v>35000</v>
      </c>
      <c r="G512" s="49">
        <f t="shared" si="342"/>
        <v>35000</v>
      </c>
      <c r="H512" s="25">
        <f>H513</f>
        <v>45000</v>
      </c>
      <c r="I512" s="25">
        <f t="shared" si="342"/>
        <v>35000</v>
      </c>
      <c r="J512" s="25">
        <f t="shared" si="342"/>
        <v>35000</v>
      </c>
      <c r="K512" s="49">
        <f t="shared" si="319"/>
        <v>10000</v>
      </c>
      <c r="L512" s="49">
        <f t="shared" si="319"/>
        <v>0</v>
      </c>
      <c r="M512" s="49">
        <f t="shared" si="319"/>
        <v>0</v>
      </c>
      <c r="O512" s="33">
        <v>45000</v>
      </c>
      <c r="P512" s="33">
        <v>35000</v>
      </c>
      <c r="Q512" s="33">
        <v>35000</v>
      </c>
      <c r="R512" s="29">
        <f t="shared" si="310"/>
        <v>0</v>
      </c>
      <c r="S512" s="29">
        <f t="shared" si="310"/>
        <v>0</v>
      </c>
      <c r="T512" s="29">
        <f t="shared" si="310"/>
        <v>0</v>
      </c>
      <c r="W512" s="82" t="s">
        <v>491</v>
      </c>
      <c r="X512" s="78" t="s">
        <v>201</v>
      </c>
      <c r="Y512" s="78" t="s">
        <v>492</v>
      </c>
      <c r="Z512" s="78" t="s">
        <v>9</v>
      </c>
      <c r="AA512" s="79">
        <v>45000</v>
      </c>
      <c r="AB512" s="79">
        <v>35000</v>
      </c>
      <c r="AC512" s="79">
        <v>35000</v>
      </c>
      <c r="AD512" s="16" t="b">
        <f t="shared" si="341"/>
        <v>1</v>
      </c>
      <c r="AE512" s="16" t="b">
        <f t="shared" si="341"/>
        <v>1</v>
      </c>
      <c r="AF512" s="16" t="b">
        <f t="shared" si="341"/>
        <v>1</v>
      </c>
      <c r="AG512" s="16" t="b">
        <f t="shared" si="341"/>
        <v>1</v>
      </c>
    </row>
    <row r="513" spans="1:33" s="16" customFormat="1" ht="31.5" customHeight="1">
      <c r="A513" s="31" t="s">
        <v>493</v>
      </c>
      <c r="B513" s="23" t="s">
        <v>201</v>
      </c>
      <c r="C513" s="23" t="s">
        <v>405</v>
      </c>
      <c r="D513" s="24" t="s">
        <v>9</v>
      </c>
      <c r="E513" s="49">
        <f>E514</f>
        <v>35000</v>
      </c>
      <c r="F513" s="49">
        <f t="shared" si="342"/>
        <v>35000</v>
      </c>
      <c r="G513" s="49">
        <f t="shared" si="342"/>
        <v>35000</v>
      </c>
      <c r="H513" s="25">
        <f>H514</f>
        <v>45000</v>
      </c>
      <c r="I513" s="25">
        <f t="shared" si="342"/>
        <v>35000</v>
      </c>
      <c r="J513" s="25">
        <f t="shared" si="342"/>
        <v>35000</v>
      </c>
      <c r="K513" s="49">
        <f t="shared" si="319"/>
        <v>10000</v>
      </c>
      <c r="L513" s="49">
        <f t="shared" si="319"/>
        <v>0</v>
      </c>
      <c r="M513" s="49">
        <f t="shared" si="319"/>
        <v>0</v>
      </c>
      <c r="O513" s="33">
        <v>45000</v>
      </c>
      <c r="P513" s="33">
        <v>35000</v>
      </c>
      <c r="Q513" s="33">
        <v>35000</v>
      </c>
      <c r="R513" s="29">
        <f t="shared" si="310"/>
        <v>0</v>
      </c>
      <c r="S513" s="29">
        <f t="shared" si="310"/>
        <v>0</v>
      </c>
      <c r="T513" s="29">
        <f t="shared" si="310"/>
        <v>0</v>
      </c>
      <c r="W513" s="16" t="s">
        <v>493</v>
      </c>
      <c r="X513" s="16" t="s">
        <v>201</v>
      </c>
      <c r="Y513" s="16" t="s">
        <v>405</v>
      </c>
      <c r="Z513" s="16" t="s">
        <v>9</v>
      </c>
      <c r="AA513" s="16">
        <v>45000</v>
      </c>
      <c r="AB513" s="16">
        <v>35000</v>
      </c>
      <c r="AC513" s="16">
        <v>35000</v>
      </c>
      <c r="AD513" s="16" t="b">
        <f t="shared" si="341"/>
        <v>1</v>
      </c>
      <c r="AE513" s="16" t="b">
        <f t="shared" si="341"/>
        <v>1</v>
      </c>
      <c r="AF513" s="16" t="b">
        <f t="shared" si="341"/>
        <v>1</v>
      </c>
      <c r="AG513" s="16" t="b">
        <f t="shared" si="341"/>
        <v>1</v>
      </c>
    </row>
    <row r="514" spans="1:33" s="16" customFormat="1" ht="15.75" customHeight="1">
      <c r="A514" s="31" t="s">
        <v>32</v>
      </c>
      <c r="B514" s="23" t="s">
        <v>201</v>
      </c>
      <c r="C514" s="23" t="s">
        <v>405</v>
      </c>
      <c r="D514" s="23" t="s">
        <v>33</v>
      </c>
      <c r="E514" s="49">
        <v>35000</v>
      </c>
      <c r="F514" s="49">
        <v>35000</v>
      </c>
      <c r="G514" s="49">
        <v>35000</v>
      </c>
      <c r="H514" s="25">
        <f>35000+10000</f>
        <v>45000</v>
      </c>
      <c r="I514" s="25">
        <v>35000</v>
      </c>
      <c r="J514" s="25">
        <v>35000</v>
      </c>
      <c r="K514" s="49">
        <f t="shared" si="319"/>
        <v>10000</v>
      </c>
      <c r="L514" s="49">
        <f t="shared" si="319"/>
        <v>0</v>
      </c>
      <c r="M514" s="49">
        <f t="shared" si="319"/>
        <v>0</v>
      </c>
      <c r="O514" s="33">
        <v>45000</v>
      </c>
      <c r="P514" s="33">
        <v>35000</v>
      </c>
      <c r="Q514" s="33">
        <v>35000</v>
      </c>
      <c r="R514" s="29">
        <f t="shared" si="310"/>
        <v>0</v>
      </c>
      <c r="S514" s="29">
        <f t="shared" si="310"/>
        <v>0</v>
      </c>
      <c r="T514" s="29">
        <f t="shared" si="310"/>
        <v>0</v>
      </c>
      <c r="W514" s="16" t="s">
        <v>32</v>
      </c>
      <c r="X514" s="16" t="s">
        <v>201</v>
      </c>
      <c r="Y514" s="16" t="s">
        <v>405</v>
      </c>
      <c r="Z514" s="16" t="s">
        <v>33</v>
      </c>
      <c r="AA514" s="16">
        <v>45000</v>
      </c>
      <c r="AB514" s="16">
        <v>35000</v>
      </c>
      <c r="AC514" s="16">
        <v>35000</v>
      </c>
      <c r="AD514" s="16" t="b">
        <f t="shared" si="341"/>
        <v>1</v>
      </c>
      <c r="AE514" s="16" t="b">
        <f t="shared" si="341"/>
        <v>1</v>
      </c>
      <c r="AF514" s="16" t="b">
        <f t="shared" si="341"/>
        <v>1</v>
      </c>
      <c r="AG514" s="16" t="b">
        <f t="shared" si="341"/>
        <v>1</v>
      </c>
    </row>
    <row r="515" spans="1:33" s="16" customFormat="1" ht="15.75" customHeight="1">
      <c r="A515" s="22" t="s">
        <v>526</v>
      </c>
      <c r="B515" s="23" t="s">
        <v>201</v>
      </c>
      <c r="C515" s="23" t="s">
        <v>527</v>
      </c>
      <c r="D515" s="24" t="s">
        <v>9</v>
      </c>
      <c r="E515" s="49">
        <f>E516+E518+E520+E522+E524</f>
        <v>20</v>
      </c>
      <c r="F515" s="49">
        <f t="shared" ref="F515:J515" si="343">F516+F518+F520+F522</f>
        <v>0</v>
      </c>
      <c r="G515" s="49">
        <f t="shared" si="343"/>
        <v>0</v>
      </c>
      <c r="H515" s="25">
        <f>H516+H518+H520+H522+H524</f>
        <v>8989.9</v>
      </c>
      <c r="I515" s="25">
        <f t="shared" si="343"/>
        <v>0</v>
      </c>
      <c r="J515" s="25">
        <f t="shared" si="343"/>
        <v>0</v>
      </c>
      <c r="K515" s="49">
        <f t="shared" si="319"/>
        <v>8969.9</v>
      </c>
      <c r="L515" s="49">
        <f t="shared" si="319"/>
        <v>0</v>
      </c>
      <c r="M515" s="49">
        <f t="shared" si="319"/>
        <v>0</v>
      </c>
      <c r="O515" s="33">
        <v>8989.87601</v>
      </c>
      <c r="P515" s="32">
        <v>0</v>
      </c>
      <c r="Q515" s="32">
        <v>0</v>
      </c>
      <c r="R515" s="29">
        <f t="shared" si="310"/>
        <v>-2.3989999999685097E-2</v>
      </c>
      <c r="S515" s="29">
        <f t="shared" si="310"/>
        <v>0</v>
      </c>
      <c r="T515" s="29">
        <f t="shared" si="310"/>
        <v>0</v>
      </c>
      <c r="W515" s="82" t="s">
        <v>526</v>
      </c>
      <c r="X515" s="78" t="s">
        <v>201</v>
      </c>
      <c r="Y515" s="78" t="s">
        <v>527</v>
      </c>
      <c r="Z515" s="72" t="s">
        <v>9</v>
      </c>
      <c r="AA515" s="79">
        <v>8989.87601</v>
      </c>
      <c r="AB515" s="79" t="s">
        <v>9</v>
      </c>
      <c r="AC515" s="79" t="s">
        <v>9</v>
      </c>
      <c r="AD515" s="16" t="b">
        <f t="shared" si="341"/>
        <v>1</v>
      </c>
      <c r="AE515" s="16" t="b">
        <f t="shared" si="341"/>
        <v>1</v>
      </c>
      <c r="AF515" s="16" t="b">
        <f t="shared" si="341"/>
        <v>1</v>
      </c>
      <c r="AG515" s="16" t="b">
        <f t="shared" si="341"/>
        <v>1</v>
      </c>
    </row>
    <row r="516" spans="1:33" s="16" customFormat="1" ht="31.5" customHeight="1">
      <c r="A516" s="22" t="s">
        <v>638</v>
      </c>
      <c r="B516" s="23" t="s">
        <v>201</v>
      </c>
      <c r="C516" s="23" t="s">
        <v>639</v>
      </c>
      <c r="D516" s="24" t="s">
        <v>9</v>
      </c>
      <c r="E516" s="49">
        <f>E517</f>
        <v>0</v>
      </c>
      <c r="F516" s="49">
        <f t="shared" ref="F516:J516" si="344">F517</f>
        <v>0</v>
      </c>
      <c r="G516" s="49">
        <f t="shared" si="344"/>
        <v>0</v>
      </c>
      <c r="H516" s="25">
        <f t="shared" si="344"/>
        <v>3200</v>
      </c>
      <c r="I516" s="25">
        <f t="shared" si="344"/>
        <v>0</v>
      </c>
      <c r="J516" s="25">
        <f t="shared" si="344"/>
        <v>0</v>
      </c>
      <c r="K516" s="49">
        <f t="shared" si="319"/>
        <v>3200</v>
      </c>
      <c r="L516" s="49">
        <f t="shared" si="319"/>
        <v>0</v>
      </c>
      <c r="M516" s="49">
        <f t="shared" si="319"/>
        <v>0</v>
      </c>
      <c r="O516" s="33">
        <v>3200</v>
      </c>
      <c r="P516" s="32">
        <v>0</v>
      </c>
      <c r="Q516" s="32">
        <v>0</v>
      </c>
      <c r="R516" s="29">
        <f t="shared" si="310"/>
        <v>0</v>
      </c>
      <c r="S516" s="29">
        <f t="shared" si="310"/>
        <v>0</v>
      </c>
      <c r="T516" s="29">
        <f t="shared" si="310"/>
        <v>0</v>
      </c>
      <c r="W516" s="82" t="s">
        <v>638</v>
      </c>
      <c r="X516" s="78" t="s">
        <v>201</v>
      </c>
      <c r="Y516" s="78" t="s">
        <v>639</v>
      </c>
      <c r="Z516" s="78" t="s">
        <v>9</v>
      </c>
      <c r="AA516" s="79">
        <v>3200</v>
      </c>
      <c r="AB516" s="79" t="s">
        <v>9</v>
      </c>
      <c r="AC516" s="79" t="s">
        <v>9</v>
      </c>
      <c r="AD516" s="16" t="b">
        <f t="shared" si="341"/>
        <v>1</v>
      </c>
      <c r="AE516" s="16" t="b">
        <f t="shared" si="341"/>
        <v>1</v>
      </c>
      <c r="AF516" s="16" t="b">
        <f t="shared" si="341"/>
        <v>1</v>
      </c>
      <c r="AG516" s="16" t="b">
        <f t="shared" si="341"/>
        <v>1</v>
      </c>
    </row>
    <row r="517" spans="1:33" s="16" customFormat="1" ht="31.5" customHeight="1">
      <c r="A517" s="22" t="s">
        <v>28</v>
      </c>
      <c r="B517" s="23" t="s">
        <v>201</v>
      </c>
      <c r="C517" s="23" t="s">
        <v>639</v>
      </c>
      <c r="D517" s="23" t="s">
        <v>29</v>
      </c>
      <c r="E517" s="49"/>
      <c r="F517" s="49"/>
      <c r="G517" s="49"/>
      <c r="H517" s="83">
        <v>3200</v>
      </c>
      <c r="I517" s="83"/>
      <c r="J517" s="83"/>
      <c r="K517" s="49">
        <f t="shared" si="319"/>
        <v>3200</v>
      </c>
      <c r="L517" s="49">
        <f t="shared" si="319"/>
        <v>0</v>
      </c>
      <c r="M517" s="49">
        <f t="shared" si="319"/>
        <v>0</v>
      </c>
      <c r="N517" s="16" t="s">
        <v>532</v>
      </c>
      <c r="O517" s="33">
        <v>3200</v>
      </c>
      <c r="P517" s="32">
        <v>0</v>
      </c>
      <c r="Q517" s="32">
        <v>0</v>
      </c>
      <c r="R517" s="29">
        <f t="shared" si="310"/>
        <v>0</v>
      </c>
      <c r="S517" s="29">
        <f t="shared" si="310"/>
        <v>0</v>
      </c>
      <c r="T517" s="29">
        <f t="shared" si="310"/>
        <v>0</v>
      </c>
      <c r="W517" s="82" t="s">
        <v>28</v>
      </c>
      <c r="X517" s="78" t="s">
        <v>201</v>
      </c>
      <c r="Y517" s="78" t="s">
        <v>639</v>
      </c>
      <c r="Z517" s="78" t="s">
        <v>29</v>
      </c>
      <c r="AA517" s="79">
        <v>3200</v>
      </c>
      <c r="AB517" s="79" t="s">
        <v>9</v>
      </c>
      <c r="AC517" s="79" t="s">
        <v>9</v>
      </c>
      <c r="AD517" s="16" t="b">
        <f t="shared" si="341"/>
        <v>1</v>
      </c>
      <c r="AE517" s="16" t="b">
        <f t="shared" si="341"/>
        <v>1</v>
      </c>
      <c r="AF517" s="16" t="b">
        <f t="shared" si="341"/>
        <v>1</v>
      </c>
      <c r="AG517" s="16" t="b">
        <f t="shared" si="341"/>
        <v>1</v>
      </c>
    </row>
    <row r="518" spans="1:33" s="16" customFormat="1" ht="31.5" customHeight="1">
      <c r="A518" s="22" t="s">
        <v>646</v>
      </c>
      <c r="B518" s="23" t="s">
        <v>201</v>
      </c>
      <c r="C518" s="23" t="s">
        <v>647</v>
      </c>
      <c r="D518" s="23" t="s">
        <v>9</v>
      </c>
      <c r="E518" s="49">
        <f>E519</f>
        <v>0</v>
      </c>
      <c r="F518" s="49">
        <f t="shared" ref="F518:J518" si="345">F519</f>
        <v>0</v>
      </c>
      <c r="G518" s="49">
        <f t="shared" si="345"/>
        <v>0</v>
      </c>
      <c r="H518" s="25">
        <f t="shared" si="345"/>
        <v>4289.3</v>
      </c>
      <c r="I518" s="25">
        <f t="shared" si="345"/>
        <v>0</v>
      </c>
      <c r="J518" s="25">
        <f t="shared" si="345"/>
        <v>0</v>
      </c>
      <c r="K518" s="49">
        <f t="shared" si="319"/>
        <v>4289.3</v>
      </c>
      <c r="L518" s="49">
        <f t="shared" si="319"/>
        <v>0</v>
      </c>
      <c r="M518" s="49">
        <f t="shared" si="319"/>
        <v>0</v>
      </c>
      <c r="O518" s="33">
        <v>4289.2503699999997</v>
      </c>
      <c r="P518" s="32">
        <v>0</v>
      </c>
      <c r="Q518" s="32">
        <v>0</v>
      </c>
      <c r="R518" s="29">
        <f t="shared" si="310"/>
        <v>-4.9630000000433938E-2</v>
      </c>
      <c r="S518" s="29">
        <f t="shared" si="310"/>
        <v>0</v>
      </c>
      <c r="T518" s="29">
        <f t="shared" si="310"/>
        <v>0</v>
      </c>
      <c r="W518" s="81" t="s">
        <v>646</v>
      </c>
      <c r="X518" s="75" t="s">
        <v>201</v>
      </c>
      <c r="Y518" s="75" t="s">
        <v>647</v>
      </c>
      <c r="Z518" s="76" t="s">
        <v>9</v>
      </c>
      <c r="AA518" s="77">
        <v>4289.2503699999997</v>
      </c>
      <c r="AB518" s="77" t="s">
        <v>9</v>
      </c>
      <c r="AC518" s="77" t="s">
        <v>9</v>
      </c>
      <c r="AD518" s="16" t="b">
        <f t="shared" si="341"/>
        <v>1</v>
      </c>
      <c r="AE518" s="16" t="b">
        <f t="shared" si="341"/>
        <v>1</v>
      </c>
      <c r="AF518" s="16" t="b">
        <f t="shared" si="341"/>
        <v>1</v>
      </c>
      <c r="AG518" s="16" t="b">
        <f t="shared" si="341"/>
        <v>1</v>
      </c>
    </row>
    <row r="519" spans="1:33" s="16" customFormat="1" ht="31.5" customHeight="1">
      <c r="A519" s="22" t="s">
        <v>28</v>
      </c>
      <c r="B519" s="23" t="s">
        <v>201</v>
      </c>
      <c r="C519" s="23" t="s">
        <v>647</v>
      </c>
      <c r="D519" s="23" t="s">
        <v>29</v>
      </c>
      <c r="E519" s="49"/>
      <c r="F519" s="49"/>
      <c r="G519" s="49"/>
      <c r="H519" s="25">
        <v>4289.3</v>
      </c>
      <c r="I519" s="25"/>
      <c r="J519" s="25"/>
      <c r="K519" s="49">
        <f t="shared" si="319"/>
        <v>4289.3</v>
      </c>
      <c r="L519" s="49">
        <f t="shared" si="319"/>
        <v>0</v>
      </c>
      <c r="M519" s="49">
        <f t="shared" si="319"/>
        <v>0</v>
      </c>
      <c r="O519" s="33">
        <v>4289.2503699999997</v>
      </c>
      <c r="P519" s="32">
        <v>0</v>
      </c>
      <c r="Q519" s="32">
        <v>0</v>
      </c>
      <c r="R519" s="29">
        <f t="shared" si="310"/>
        <v>-4.9630000000433938E-2</v>
      </c>
      <c r="S519" s="29">
        <f t="shared" si="310"/>
        <v>0</v>
      </c>
      <c r="T519" s="29">
        <f t="shared" si="310"/>
        <v>0</v>
      </c>
      <c r="W519" s="82" t="s">
        <v>28</v>
      </c>
      <c r="X519" s="78" t="s">
        <v>201</v>
      </c>
      <c r="Y519" s="78" t="s">
        <v>647</v>
      </c>
      <c r="Z519" s="72" t="s">
        <v>29</v>
      </c>
      <c r="AA519" s="79">
        <v>4289.2503699999997</v>
      </c>
      <c r="AB519" s="79" t="s">
        <v>9</v>
      </c>
      <c r="AC519" s="79" t="s">
        <v>9</v>
      </c>
      <c r="AD519" s="16" t="b">
        <f t="shared" si="341"/>
        <v>1</v>
      </c>
      <c r="AE519" s="16" t="b">
        <f t="shared" si="341"/>
        <v>1</v>
      </c>
      <c r="AF519" s="16" t="b">
        <f t="shared" si="341"/>
        <v>1</v>
      </c>
      <c r="AG519" s="16" t="b">
        <f t="shared" si="341"/>
        <v>1</v>
      </c>
    </row>
    <row r="520" spans="1:33" s="16" customFormat="1" ht="31.5" customHeight="1">
      <c r="A520" s="22" t="s">
        <v>646</v>
      </c>
      <c r="B520" s="23" t="s">
        <v>201</v>
      </c>
      <c r="C520" s="23" t="s">
        <v>648</v>
      </c>
      <c r="D520" s="23" t="s">
        <v>9</v>
      </c>
      <c r="E520" s="49">
        <f>E521</f>
        <v>0</v>
      </c>
      <c r="F520" s="49">
        <f t="shared" ref="F520:J520" si="346">F521</f>
        <v>0</v>
      </c>
      <c r="G520" s="49">
        <f t="shared" si="346"/>
        <v>0</v>
      </c>
      <c r="H520" s="25">
        <f t="shared" si="346"/>
        <v>7</v>
      </c>
      <c r="I520" s="25">
        <f t="shared" si="346"/>
        <v>0</v>
      </c>
      <c r="J520" s="25">
        <f t="shared" si="346"/>
        <v>0</v>
      </c>
      <c r="K520" s="49">
        <f t="shared" si="319"/>
        <v>7</v>
      </c>
      <c r="L520" s="49">
        <f t="shared" si="319"/>
        <v>0</v>
      </c>
      <c r="M520" s="49">
        <f t="shared" si="319"/>
        <v>0</v>
      </c>
      <c r="O520" s="33">
        <v>7</v>
      </c>
      <c r="P520" s="32">
        <v>0</v>
      </c>
      <c r="Q520" s="32">
        <v>0</v>
      </c>
      <c r="R520" s="29">
        <f t="shared" si="310"/>
        <v>0</v>
      </c>
      <c r="S520" s="29">
        <f t="shared" si="310"/>
        <v>0</v>
      </c>
      <c r="T520" s="29">
        <f t="shared" si="310"/>
        <v>0</v>
      </c>
      <c r="W520" s="82" t="s">
        <v>646</v>
      </c>
      <c r="X520" s="78" t="s">
        <v>201</v>
      </c>
      <c r="Y520" s="78" t="s">
        <v>648</v>
      </c>
      <c r="Z520" s="78" t="s">
        <v>9</v>
      </c>
      <c r="AA520" s="79">
        <v>7</v>
      </c>
      <c r="AB520" s="79" t="s">
        <v>9</v>
      </c>
      <c r="AC520" s="79" t="s">
        <v>9</v>
      </c>
      <c r="AD520" s="16" t="b">
        <f t="shared" si="341"/>
        <v>1</v>
      </c>
      <c r="AE520" s="16" t="b">
        <f t="shared" si="341"/>
        <v>1</v>
      </c>
      <c r="AF520" s="16" t="b">
        <f t="shared" si="341"/>
        <v>1</v>
      </c>
      <c r="AG520" s="16" t="b">
        <f t="shared" si="341"/>
        <v>1</v>
      </c>
    </row>
    <row r="521" spans="1:33" s="16" customFormat="1" ht="31.5" customHeight="1">
      <c r="A521" s="22" t="s">
        <v>28</v>
      </c>
      <c r="B521" s="23" t="s">
        <v>201</v>
      </c>
      <c r="C521" s="23" t="s">
        <v>648</v>
      </c>
      <c r="D521" s="23" t="s">
        <v>29</v>
      </c>
      <c r="E521" s="49"/>
      <c r="F521" s="49"/>
      <c r="G521" s="49"/>
      <c r="H521" s="25">
        <v>7</v>
      </c>
      <c r="I521" s="25"/>
      <c r="J521" s="25"/>
      <c r="K521" s="49">
        <f t="shared" si="319"/>
        <v>7</v>
      </c>
      <c r="L521" s="49">
        <f t="shared" si="319"/>
        <v>0</v>
      </c>
      <c r="M521" s="49">
        <f t="shared" si="319"/>
        <v>0</v>
      </c>
      <c r="O521" s="33">
        <v>7</v>
      </c>
      <c r="P521" s="32">
        <v>0</v>
      </c>
      <c r="Q521" s="32">
        <v>0</v>
      </c>
      <c r="R521" s="29">
        <f t="shared" si="310"/>
        <v>0</v>
      </c>
      <c r="S521" s="29">
        <f t="shared" si="310"/>
        <v>0</v>
      </c>
      <c r="T521" s="29">
        <f t="shared" si="310"/>
        <v>0</v>
      </c>
      <c r="W521" s="81" t="s">
        <v>28</v>
      </c>
      <c r="X521" s="75" t="s">
        <v>201</v>
      </c>
      <c r="Y521" s="75" t="s">
        <v>648</v>
      </c>
      <c r="Z521" s="76" t="s">
        <v>29</v>
      </c>
      <c r="AA521" s="77">
        <v>7</v>
      </c>
      <c r="AB521" s="77" t="s">
        <v>9</v>
      </c>
      <c r="AC521" s="77" t="s">
        <v>9</v>
      </c>
      <c r="AD521" s="16" t="b">
        <f t="shared" si="341"/>
        <v>1</v>
      </c>
      <c r="AE521" s="16" t="b">
        <f t="shared" si="341"/>
        <v>1</v>
      </c>
      <c r="AF521" s="16" t="b">
        <f t="shared" si="341"/>
        <v>1</v>
      </c>
      <c r="AG521" s="16" t="b">
        <f t="shared" si="341"/>
        <v>1</v>
      </c>
    </row>
    <row r="522" spans="1:33" s="16" customFormat="1" ht="15.75" customHeight="1">
      <c r="A522" s="31" t="s">
        <v>528</v>
      </c>
      <c r="B522" s="23" t="s">
        <v>201</v>
      </c>
      <c r="C522" s="23" t="s">
        <v>529</v>
      </c>
      <c r="D522" s="23" t="s">
        <v>9</v>
      </c>
      <c r="E522" s="49">
        <f>E523</f>
        <v>20</v>
      </c>
      <c r="F522" s="49">
        <f t="shared" ref="F522:J522" si="347">F523</f>
        <v>0</v>
      </c>
      <c r="G522" s="49">
        <f t="shared" si="347"/>
        <v>0</v>
      </c>
      <c r="H522" s="25">
        <f>H523</f>
        <v>943.6</v>
      </c>
      <c r="I522" s="25">
        <f t="shared" si="347"/>
        <v>0</v>
      </c>
      <c r="J522" s="25">
        <f t="shared" si="347"/>
        <v>0</v>
      </c>
      <c r="K522" s="49">
        <f t="shared" si="319"/>
        <v>923.6</v>
      </c>
      <c r="L522" s="49">
        <f t="shared" si="319"/>
        <v>0</v>
      </c>
      <c r="M522" s="49">
        <f t="shared" si="319"/>
        <v>0</v>
      </c>
      <c r="O522" s="33">
        <v>943.62563999999998</v>
      </c>
      <c r="P522" s="32">
        <v>0</v>
      </c>
      <c r="Q522" s="32">
        <v>0</v>
      </c>
      <c r="R522" s="29">
        <f t="shared" si="310"/>
        <v>2.5639999999953034E-2</v>
      </c>
      <c r="S522" s="29">
        <f t="shared" si="310"/>
        <v>0</v>
      </c>
      <c r="T522" s="29">
        <f t="shared" si="310"/>
        <v>0</v>
      </c>
      <c r="W522" s="82" t="s">
        <v>528</v>
      </c>
      <c r="X522" s="78" t="s">
        <v>201</v>
      </c>
      <c r="Y522" s="78" t="s">
        <v>529</v>
      </c>
      <c r="Z522" s="72" t="s">
        <v>9</v>
      </c>
      <c r="AA522" s="79">
        <v>943.62563999999998</v>
      </c>
      <c r="AB522" s="79" t="s">
        <v>9</v>
      </c>
      <c r="AC522" s="79" t="s">
        <v>9</v>
      </c>
      <c r="AD522" s="16" t="b">
        <f t="shared" si="341"/>
        <v>1</v>
      </c>
      <c r="AE522" s="16" t="b">
        <f t="shared" si="341"/>
        <v>1</v>
      </c>
      <c r="AF522" s="16" t="b">
        <f t="shared" si="341"/>
        <v>1</v>
      </c>
      <c r="AG522" s="16" t="b">
        <f t="shared" si="341"/>
        <v>1</v>
      </c>
    </row>
    <row r="523" spans="1:33" s="16" customFormat="1" ht="31.5" customHeight="1">
      <c r="A523" s="31" t="s">
        <v>28</v>
      </c>
      <c r="B523" s="23" t="s">
        <v>201</v>
      </c>
      <c r="C523" s="23" t="s">
        <v>529</v>
      </c>
      <c r="D523" s="23" t="s">
        <v>29</v>
      </c>
      <c r="E523" s="49">
        <v>20</v>
      </c>
      <c r="F523" s="49">
        <v>0</v>
      </c>
      <c r="G523" s="49">
        <v>0</v>
      </c>
      <c r="H523" s="25">
        <f>20+923.6</f>
        <v>943.6</v>
      </c>
      <c r="I523" s="25">
        <v>0</v>
      </c>
      <c r="J523" s="25">
        <v>0</v>
      </c>
      <c r="K523" s="49">
        <f t="shared" si="319"/>
        <v>923.6</v>
      </c>
      <c r="L523" s="49">
        <f t="shared" si="319"/>
        <v>0</v>
      </c>
      <c r="M523" s="49">
        <f t="shared" si="319"/>
        <v>0</v>
      </c>
      <c r="O523" s="33">
        <v>943.62563999999998</v>
      </c>
      <c r="P523" s="32">
        <v>0</v>
      </c>
      <c r="Q523" s="32">
        <v>0</v>
      </c>
      <c r="R523" s="29">
        <f t="shared" si="310"/>
        <v>2.5639999999953034E-2</v>
      </c>
      <c r="S523" s="29">
        <f t="shared" si="310"/>
        <v>0</v>
      </c>
      <c r="T523" s="29">
        <f t="shared" si="310"/>
        <v>0</v>
      </c>
      <c r="W523" s="82" t="s">
        <v>28</v>
      </c>
      <c r="X523" s="78" t="s">
        <v>201</v>
      </c>
      <c r="Y523" s="78" t="s">
        <v>529</v>
      </c>
      <c r="Z523" s="78" t="s">
        <v>29</v>
      </c>
      <c r="AA523" s="79">
        <v>943.62563999999998</v>
      </c>
      <c r="AB523" s="79" t="s">
        <v>9</v>
      </c>
      <c r="AC523" s="79" t="s">
        <v>9</v>
      </c>
      <c r="AD523" s="16" t="b">
        <f t="shared" si="341"/>
        <v>1</v>
      </c>
      <c r="AE523" s="16" t="b">
        <f t="shared" si="341"/>
        <v>1</v>
      </c>
      <c r="AF523" s="16" t="b">
        <f t="shared" si="341"/>
        <v>1</v>
      </c>
      <c r="AG523" s="16" t="b">
        <f t="shared" si="341"/>
        <v>1</v>
      </c>
    </row>
    <row r="524" spans="1:33" s="16" customFormat="1" ht="31.5" customHeight="1">
      <c r="A524" s="31" t="s">
        <v>661</v>
      </c>
      <c r="B524" s="23" t="s">
        <v>201</v>
      </c>
      <c r="C524" s="23" t="s">
        <v>662</v>
      </c>
      <c r="D524" s="23" t="s">
        <v>9</v>
      </c>
      <c r="E524" s="49">
        <f>E525</f>
        <v>0</v>
      </c>
      <c r="F524" s="49">
        <f t="shared" ref="F524:J524" si="348">F525</f>
        <v>0</v>
      </c>
      <c r="G524" s="49">
        <f t="shared" si="348"/>
        <v>0</v>
      </c>
      <c r="H524" s="25">
        <f t="shared" si="348"/>
        <v>550</v>
      </c>
      <c r="I524" s="25">
        <f t="shared" si="348"/>
        <v>0</v>
      </c>
      <c r="J524" s="25">
        <f t="shared" si="348"/>
        <v>0</v>
      </c>
      <c r="K524" s="49">
        <f t="shared" si="319"/>
        <v>550</v>
      </c>
      <c r="L524" s="49">
        <f t="shared" si="319"/>
        <v>0</v>
      </c>
      <c r="M524" s="49">
        <f t="shared" si="319"/>
        <v>0</v>
      </c>
      <c r="O524" s="33">
        <v>550</v>
      </c>
      <c r="P524" s="32">
        <v>0</v>
      </c>
      <c r="Q524" s="32">
        <v>0</v>
      </c>
      <c r="R524" s="29">
        <f t="shared" si="310"/>
        <v>0</v>
      </c>
      <c r="S524" s="29">
        <f t="shared" si="310"/>
        <v>0</v>
      </c>
      <c r="T524" s="29">
        <f t="shared" si="310"/>
        <v>0</v>
      </c>
      <c r="W524" s="81" t="s">
        <v>661</v>
      </c>
      <c r="X524" s="75" t="s">
        <v>201</v>
      </c>
      <c r="Y524" s="75" t="s">
        <v>662</v>
      </c>
      <c r="Z524" s="76" t="s">
        <v>9</v>
      </c>
      <c r="AA524" s="77">
        <v>550</v>
      </c>
      <c r="AB524" s="77" t="s">
        <v>9</v>
      </c>
      <c r="AC524" s="77" t="s">
        <v>9</v>
      </c>
      <c r="AD524" s="16" t="b">
        <f t="shared" si="341"/>
        <v>1</v>
      </c>
      <c r="AE524" s="16" t="b">
        <f t="shared" si="341"/>
        <v>1</v>
      </c>
      <c r="AF524" s="16" t="b">
        <f t="shared" si="341"/>
        <v>1</v>
      </c>
      <c r="AG524" s="16" t="b">
        <f t="shared" si="341"/>
        <v>1</v>
      </c>
    </row>
    <row r="525" spans="1:33" s="16" customFormat="1" ht="31.5" customHeight="1">
      <c r="A525" s="31" t="s">
        <v>28</v>
      </c>
      <c r="B525" s="23" t="s">
        <v>201</v>
      </c>
      <c r="C525" s="23" t="s">
        <v>662</v>
      </c>
      <c r="D525" s="23" t="s">
        <v>29</v>
      </c>
      <c r="E525" s="49"/>
      <c r="F525" s="49"/>
      <c r="G525" s="49"/>
      <c r="H525" s="25">
        <f>466.5+83.5</f>
        <v>550</v>
      </c>
      <c r="I525" s="25">
        <v>0</v>
      </c>
      <c r="J525" s="25">
        <v>0</v>
      </c>
      <c r="K525" s="49">
        <f t="shared" si="319"/>
        <v>550</v>
      </c>
      <c r="L525" s="49">
        <f t="shared" si="319"/>
        <v>0</v>
      </c>
      <c r="M525" s="49">
        <f t="shared" si="319"/>
        <v>0</v>
      </c>
      <c r="O525" s="33">
        <v>550</v>
      </c>
      <c r="P525" s="32">
        <v>0</v>
      </c>
      <c r="Q525" s="32">
        <v>0</v>
      </c>
      <c r="R525" s="29">
        <f t="shared" ref="R525:T588" si="349">O525-H525</f>
        <v>0</v>
      </c>
      <c r="S525" s="29">
        <f t="shared" si="349"/>
        <v>0</v>
      </c>
      <c r="T525" s="29">
        <f t="shared" si="349"/>
        <v>0</v>
      </c>
      <c r="W525" s="82" t="s">
        <v>28</v>
      </c>
      <c r="X525" s="78" t="s">
        <v>201</v>
      </c>
      <c r="Y525" s="78" t="s">
        <v>662</v>
      </c>
      <c r="Z525" s="72" t="s">
        <v>29</v>
      </c>
      <c r="AA525" s="79">
        <v>550</v>
      </c>
      <c r="AB525" s="79" t="s">
        <v>9</v>
      </c>
      <c r="AC525" s="79" t="s">
        <v>9</v>
      </c>
      <c r="AD525" s="16" t="b">
        <f t="shared" si="341"/>
        <v>1</v>
      </c>
      <c r="AE525" s="16" t="b">
        <f t="shared" si="341"/>
        <v>1</v>
      </c>
      <c r="AF525" s="16" t="b">
        <f t="shared" si="341"/>
        <v>1</v>
      </c>
      <c r="AG525" s="16" t="b">
        <f t="shared" si="341"/>
        <v>1</v>
      </c>
    </row>
    <row r="526" spans="1:33" s="16" customFormat="1" ht="31.5" customHeight="1">
      <c r="A526" s="31" t="s">
        <v>556</v>
      </c>
      <c r="B526" s="23" t="s">
        <v>201</v>
      </c>
      <c r="C526" s="23" t="s">
        <v>640</v>
      </c>
      <c r="D526" s="23" t="s">
        <v>9</v>
      </c>
      <c r="E526" s="49">
        <f>E527</f>
        <v>0</v>
      </c>
      <c r="F526" s="49">
        <f t="shared" ref="F526:J527" si="350">F527</f>
        <v>0</v>
      </c>
      <c r="G526" s="49">
        <f t="shared" si="350"/>
        <v>0</v>
      </c>
      <c r="H526" s="25">
        <f t="shared" si="350"/>
        <v>108847.1</v>
      </c>
      <c r="I526" s="25">
        <f t="shared" si="350"/>
        <v>96884.2</v>
      </c>
      <c r="J526" s="25">
        <f t="shared" si="350"/>
        <v>93573.2</v>
      </c>
      <c r="K526" s="49">
        <f t="shared" si="319"/>
        <v>108847.1</v>
      </c>
      <c r="L526" s="49">
        <f t="shared" si="319"/>
        <v>96884.2</v>
      </c>
      <c r="M526" s="49">
        <f t="shared" si="319"/>
        <v>93573.2</v>
      </c>
      <c r="O526" s="33">
        <v>108847.14853999999</v>
      </c>
      <c r="P526" s="32">
        <v>96884.212230000005</v>
      </c>
      <c r="Q526" s="32">
        <v>93573.166670000006</v>
      </c>
      <c r="R526" s="29">
        <f t="shared" si="349"/>
        <v>4.8539999988861382E-2</v>
      </c>
      <c r="S526" s="29">
        <f t="shared" si="349"/>
        <v>1.2230000007548369E-2</v>
      </c>
      <c r="T526" s="29">
        <f t="shared" si="349"/>
        <v>-3.3329999991110526E-2</v>
      </c>
      <c r="W526" s="82" t="s">
        <v>556</v>
      </c>
      <c r="X526" s="78" t="s">
        <v>201</v>
      </c>
      <c r="Y526" s="78" t="s">
        <v>640</v>
      </c>
      <c r="Z526" s="78" t="s">
        <v>9</v>
      </c>
      <c r="AA526" s="79">
        <v>108847.14853999999</v>
      </c>
      <c r="AB526" s="79">
        <v>96884.212230000005</v>
      </c>
      <c r="AC526" s="79">
        <v>93573.166670000006</v>
      </c>
      <c r="AD526" s="16" t="b">
        <f t="shared" ref="AD526:AG589" si="351">W526=A526</f>
        <v>1</v>
      </c>
      <c r="AE526" s="16" t="b">
        <f t="shared" si="351"/>
        <v>1</v>
      </c>
      <c r="AF526" s="16" t="b">
        <f t="shared" si="351"/>
        <v>1</v>
      </c>
      <c r="AG526" s="16" t="b">
        <f t="shared" si="351"/>
        <v>1</v>
      </c>
    </row>
    <row r="527" spans="1:33" s="16" customFormat="1" ht="47.25" customHeight="1">
      <c r="A527" s="31" t="s">
        <v>641</v>
      </c>
      <c r="B527" s="23" t="s">
        <v>201</v>
      </c>
      <c r="C527" s="23" t="s">
        <v>642</v>
      </c>
      <c r="D527" s="23" t="s">
        <v>9</v>
      </c>
      <c r="E527" s="49">
        <f>E528</f>
        <v>0</v>
      </c>
      <c r="F527" s="49">
        <f t="shared" si="350"/>
        <v>0</v>
      </c>
      <c r="G527" s="49">
        <f t="shared" si="350"/>
        <v>0</v>
      </c>
      <c r="H527" s="25">
        <f t="shared" si="350"/>
        <v>108847.1</v>
      </c>
      <c r="I527" s="25">
        <f t="shared" si="350"/>
        <v>96884.2</v>
      </c>
      <c r="J527" s="25">
        <f t="shared" si="350"/>
        <v>93573.2</v>
      </c>
      <c r="K527" s="49">
        <f t="shared" si="319"/>
        <v>108847.1</v>
      </c>
      <c r="L527" s="49">
        <f t="shared" si="319"/>
        <v>96884.2</v>
      </c>
      <c r="M527" s="49">
        <f t="shared" si="319"/>
        <v>93573.2</v>
      </c>
      <c r="O527" s="33">
        <v>108847.14853999999</v>
      </c>
      <c r="P527" s="32">
        <v>96884.212230000005</v>
      </c>
      <c r="Q527" s="32">
        <v>93573.166670000006</v>
      </c>
      <c r="R527" s="29">
        <f t="shared" si="349"/>
        <v>4.8539999988861382E-2</v>
      </c>
      <c r="S527" s="29">
        <f t="shared" si="349"/>
        <v>1.2230000007548369E-2</v>
      </c>
      <c r="T527" s="29">
        <f t="shared" si="349"/>
        <v>-3.3329999991110526E-2</v>
      </c>
      <c r="W527" s="82" t="s">
        <v>641</v>
      </c>
      <c r="X527" s="78" t="s">
        <v>201</v>
      </c>
      <c r="Y527" s="78" t="s">
        <v>642</v>
      </c>
      <c r="Z527" s="72" t="s">
        <v>9</v>
      </c>
      <c r="AA527" s="79">
        <v>108847.14853999999</v>
      </c>
      <c r="AB527" s="79">
        <v>96884.212230000005</v>
      </c>
      <c r="AC527" s="79">
        <v>93573.166670000006</v>
      </c>
      <c r="AD527" s="16" t="b">
        <f t="shared" si="351"/>
        <v>1</v>
      </c>
      <c r="AE527" s="16" t="b">
        <f t="shared" si="351"/>
        <v>1</v>
      </c>
      <c r="AF527" s="16" t="b">
        <f t="shared" si="351"/>
        <v>1</v>
      </c>
      <c r="AG527" s="16" t="b">
        <f t="shared" si="351"/>
        <v>1</v>
      </c>
    </row>
    <row r="528" spans="1:33" s="16" customFormat="1" ht="31.5" customHeight="1">
      <c r="A528" s="31" t="s">
        <v>28</v>
      </c>
      <c r="B528" s="23" t="s">
        <v>201</v>
      </c>
      <c r="C528" s="23" t="s">
        <v>642</v>
      </c>
      <c r="D528" s="23" t="s">
        <v>29</v>
      </c>
      <c r="E528" s="49"/>
      <c r="F528" s="49"/>
      <c r="G528" s="49"/>
      <c r="H528" s="25">
        <v>108847.1</v>
      </c>
      <c r="I528" s="25">
        <v>96884.2</v>
      </c>
      <c r="J528" s="25">
        <v>93573.2</v>
      </c>
      <c r="K528" s="49">
        <f t="shared" si="319"/>
        <v>108847.1</v>
      </c>
      <c r="L528" s="49">
        <f t="shared" si="319"/>
        <v>96884.2</v>
      </c>
      <c r="M528" s="49">
        <f t="shared" si="319"/>
        <v>93573.2</v>
      </c>
      <c r="O528" s="33">
        <v>108847.14853999999</v>
      </c>
      <c r="P528" s="32">
        <v>96884.212230000005</v>
      </c>
      <c r="Q528" s="32">
        <v>93573.166670000006</v>
      </c>
      <c r="R528" s="29">
        <f t="shared" si="349"/>
        <v>4.8539999988861382E-2</v>
      </c>
      <c r="S528" s="29">
        <f t="shared" si="349"/>
        <v>1.2230000007548369E-2</v>
      </c>
      <c r="T528" s="29">
        <f t="shared" si="349"/>
        <v>-3.3329999991110526E-2</v>
      </c>
      <c r="W528" s="82" t="s">
        <v>28</v>
      </c>
      <c r="X528" s="78" t="s">
        <v>201</v>
      </c>
      <c r="Y528" s="78" t="s">
        <v>642</v>
      </c>
      <c r="Z528" s="78" t="s">
        <v>29</v>
      </c>
      <c r="AA528" s="79">
        <v>108847.14853999999</v>
      </c>
      <c r="AB528" s="79">
        <v>96884.212230000005</v>
      </c>
      <c r="AC528" s="79">
        <v>93573.166670000006</v>
      </c>
      <c r="AD528" s="16" t="b">
        <f t="shared" si="351"/>
        <v>1</v>
      </c>
      <c r="AE528" s="16" t="b">
        <f t="shared" si="351"/>
        <v>1</v>
      </c>
      <c r="AF528" s="16" t="b">
        <f t="shared" si="351"/>
        <v>1</v>
      </c>
      <c r="AG528" s="16" t="b">
        <f t="shared" si="351"/>
        <v>1</v>
      </c>
    </row>
    <row r="529" spans="1:33" s="16" customFormat="1" ht="31.5" customHeight="1">
      <c r="A529" s="22" t="s">
        <v>454</v>
      </c>
      <c r="B529" s="23" t="s">
        <v>201</v>
      </c>
      <c r="C529" s="23" t="s">
        <v>15</v>
      </c>
      <c r="D529" s="24" t="s">
        <v>9</v>
      </c>
      <c r="E529" s="49">
        <f>E530+E547+E560</f>
        <v>174534</v>
      </c>
      <c r="F529" s="49">
        <f>F530+F547+F560</f>
        <v>174759.1</v>
      </c>
      <c r="G529" s="49">
        <f t="shared" ref="G529" si="352">G530+G547+G560</f>
        <v>178118.3</v>
      </c>
      <c r="H529" s="25">
        <f>H530+H547+H560</f>
        <v>184610.60000000003</v>
      </c>
      <c r="I529" s="25">
        <f>I530+I547+I560</f>
        <v>174769.5</v>
      </c>
      <c r="J529" s="25">
        <f t="shared" ref="J529" si="353">J530+J547+J560</f>
        <v>178128.7</v>
      </c>
      <c r="K529" s="49">
        <f t="shared" si="319"/>
        <v>10076.600000000035</v>
      </c>
      <c r="L529" s="49">
        <f t="shared" si="319"/>
        <v>10.399999999994179</v>
      </c>
      <c r="M529" s="49">
        <f t="shared" si="319"/>
        <v>10.400000000023283</v>
      </c>
      <c r="O529" s="33">
        <v>184610.56580000001</v>
      </c>
      <c r="P529" s="33">
        <v>174769.486</v>
      </c>
      <c r="Q529" s="33">
        <v>178128.71999000001</v>
      </c>
      <c r="R529" s="29">
        <f t="shared" si="349"/>
        <v>-3.420000002370216E-2</v>
      </c>
      <c r="S529" s="29">
        <f t="shared" si="349"/>
        <v>-1.3999999995576218E-2</v>
      </c>
      <c r="T529" s="29">
        <f t="shared" si="349"/>
        <v>1.9990000000689179E-2</v>
      </c>
      <c r="W529" s="82" t="s">
        <v>454</v>
      </c>
      <c r="X529" s="78" t="s">
        <v>201</v>
      </c>
      <c r="Y529" s="78" t="s">
        <v>15</v>
      </c>
      <c r="Z529" s="72" t="s">
        <v>9</v>
      </c>
      <c r="AA529" s="79">
        <v>184610.56580000001</v>
      </c>
      <c r="AB529" s="79">
        <v>174769.486</v>
      </c>
      <c r="AC529" s="79">
        <v>178128.71999000001</v>
      </c>
      <c r="AD529" s="16" t="b">
        <f t="shared" si="351"/>
        <v>1</v>
      </c>
      <c r="AE529" s="16" t="b">
        <f t="shared" si="351"/>
        <v>1</v>
      </c>
      <c r="AF529" s="16" t="b">
        <f t="shared" si="351"/>
        <v>1</v>
      </c>
      <c r="AG529" s="16" t="b">
        <f t="shared" si="351"/>
        <v>1</v>
      </c>
    </row>
    <row r="530" spans="1:33" s="16" customFormat="1" ht="31.5" customHeight="1">
      <c r="A530" s="22" t="s">
        <v>79</v>
      </c>
      <c r="B530" s="23" t="s">
        <v>201</v>
      </c>
      <c r="C530" s="23" t="s">
        <v>80</v>
      </c>
      <c r="D530" s="24" t="s">
        <v>9</v>
      </c>
      <c r="E530" s="49">
        <f>E531+E534+E537+E541+E544</f>
        <v>7289</v>
      </c>
      <c r="F530" s="49">
        <f t="shared" ref="F530:G530" si="354">F531+F534+F537+F541+F544</f>
        <v>3689.2</v>
      </c>
      <c r="G530" s="49">
        <f t="shared" si="354"/>
        <v>5260</v>
      </c>
      <c r="H530" s="25">
        <f>H531+H534+H537+H541+H544</f>
        <v>17314.3</v>
      </c>
      <c r="I530" s="25">
        <f t="shared" ref="I530:J530" si="355">I531+I534+I537+I541+I544</f>
        <v>3689.2</v>
      </c>
      <c r="J530" s="25">
        <f t="shared" si="355"/>
        <v>5260</v>
      </c>
      <c r="K530" s="49">
        <f t="shared" si="319"/>
        <v>10025.299999999999</v>
      </c>
      <c r="L530" s="49">
        <f t="shared" si="319"/>
        <v>0</v>
      </c>
      <c r="M530" s="49">
        <f t="shared" si="319"/>
        <v>0</v>
      </c>
      <c r="O530" s="33">
        <v>17314.346679999999</v>
      </c>
      <c r="P530" s="33">
        <v>3689.1760100000001</v>
      </c>
      <c r="Q530" s="33">
        <v>5260</v>
      </c>
      <c r="R530" s="29">
        <f t="shared" si="349"/>
        <v>4.6679999999469146E-2</v>
      </c>
      <c r="S530" s="29">
        <f t="shared" si="349"/>
        <v>-2.3989999999685097E-2</v>
      </c>
      <c r="T530" s="29">
        <f t="shared" si="349"/>
        <v>0</v>
      </c>
      <c r="W530" s="82" t="s">
        <v>79</v>
      </c>
      <c r="X530" s="78" t="s">
        <v>201</v>
      </c>
      <c r="Y530" s="78" t="s">
        <v>80</v>
      </c>
      <c r="Z530" s="78" t="s">
        <v>9</v>
      </c>
      <c r="AA530" s="79">
        <v>17314.346679999999</v>
      </c>
      <c r="AB530" s="79">
        <v>3689.1760100000001</v>
      </c>
      <c r="AC530" s="79">
        <v>5260</v>
      </c>
      <c r="AD530" s="16" t="b">
        <f t="shared" si="351"/>
        <v>1</v>
      </c>
      <c r="AE530" s="16" t="b">
        <f t="shared" si="351"/>
        <v>1</v>
      </c>
      <c r="AF530" s="16" t="b">
        <f t="shared" si="351"/>
        <v>1</v>
      </c>
      <c r="AG530" s="16" t="b">
        <f t="shared" si="351"/>
        <v>1</v>
      </c>
    </row>
    <row r="531" spans="1:33" s="16" customFormat="1" ht="94.5" customHeight="1">
      <c r="A531" s="22" t="s">
        <v>202</v>
      </c>
      <c r="B531" s="23" t="s">
        <v>201</v>
      </c>
      <c r="C531" s="23" t="s">
        <v>157</v>
      </c>
      <c r="D531" s="24" t="s">
        <v>9</v>
      </c>
      <c r="E531" s="49">
        <f>E532</f>
        <v>112.5</v>
      </c>
      <c r="F531" s="49">
        <f t="shared" ref="F531:J532" si="356">F532</f>
        <v>100</v>
      </c>
      <c r="G531" s="49">
        <f t="shared" si="356"/>
        <v>100</v>
      </c>
      <c r="H531" s="25">
        <f>H532</f>
        <v>112.5</v>
      </c>
      <c r="I531" s="25">
        <f t="shared" si="356"/>
        <v>100</v>
      </c>
      <c r="J531" s="25">
        <f t="shared" si="356"/>
        <v>100</v>
      </c>
      <c r="K531" s="49">
        <f t="shared" si="319"/>
        <v>0</v>
      </c>
      <c r="L531" s="49">
        <f t="shared" si="319"/>
        <v>0</v>
      </c>
      <c r="M531" s="49">
        <f t="shared" si="319"/>
        <v>0</v>
      </c>
      <c r="O531" s="33">
        <v>112.48096</v>
      </c>
      <c r="P531" s="33">
        <v>100</v>
      </c>
      <c r="Q531" s="33">
        <v>100</v>
      </c>
      <c r="R531" s="29">
        <f t="shared" si="349"/>
        <v>-1.9040000000003943E-2</v>
      </c>
      <c r="S531" s="29">
        <f t="shared" si="349"/>
        <v>0</v>
      </c>
      <c r="T531" s="29">
        <f t="shared" si="349"/>
        <v>0</v>
      </c>
      <c r="W531" s="82" t="s">
        <v>202</v>
      </c>
      <c r="X531" s="78" t="s">
        <v>201</v>
      </c>
      <c r="Y531" s="78" t="s">
        <v>157</v>
      </c>
      <c r="Z531" s="72" t="s">
        <v>9</v>
      </c>
      <c r="AA531" s="79">
        <v>112.48096</v>
      </c>
      <c r="AB531" s="79">
        <v>100</v>
      </c>
      <c r="AC531" s="79">
        <v>100</v>
      </c>
      <c r="AD531" s="16" t="b">
        <f t="shared" si="351"/>
        <v>1</v>
      </c>
      <c r="AE531" s="16" t="b">
        <f t="shared" si="351"/>
        <v>1</v>
      </c>
      <c r="AF531" s="16" t="b">
        <f t="shared" si="351"/>
        <v>1</v>
      </c>
      <c r="AG531" s="16" t="b">
        <f t="shared" si="351"/>
        <v>1</v>
      </c>
    </row>
    <row r="532" spans="1:33" s="16" customFormat="1" ht="94.5" customHeight="1">
      <c r="A532" s="31" t="s">
        <v>203</v>
      </c>
      <c r="B532" s="23" t="s">
        <v>201</v>
      </c>
      <c r="C532" s="23" t="s">
        <v>410</v>
      </c>
      <c r="D532" s="24" t="s">
        <v>9</v>
      </c>
      <c r="E532" s="49">
        <f>E533</f>
        <v>112.5</v>
      </c>
      <c r="F532" s="49">
        <f t="shared" si="356"/>
        <v>100</v>
      </c>
      <c r="G532" s="49">
        <f t="shared" si="356"/>
        <v>100</v>
      </c>
      <c r="H532" s="25">
        <f>H533</f>
        <v>112.5</v>
      </c>
      <c r="I532" s="25">
        <f t="shared" si="356"/>
        <v>100</v>
      </c>
      <c r="J532" s="25">
        <f t="shared" si="356"/>
        <v>100</v>
      </c>
      <c r="K532" s="49">
        <f t="shared" si="319"/>
        <v>0</v>
      </c>
      <c r="L532" s="49">
        <f t="shared" si="319"/>
        <v>0</v>
      </c>
      <c r="M532" s="49">
        <f t="shared" si="319"/>
        <v>0</v>
      </c>
      <c r="O532" s="33">
        <v>112.48096</v>
      </c>
      <c r="P532" s="33">
        <v>100</v>
      </c>
      <c r="Q532" s="33">
        <v>100</v>
      </c>
      <c r="R532" s="29">
        <f t="shared" si="349"/>
        <v>-1.9040000000003943E-2</v>
      </c>
      <c r="S532" s="29">
        <f t="shared" si="349"/>
        <v>0</v>
      </c>
      <c r="T532" s="29">
        <f t="shared" si="349"/>
        <v>0</v>
      </c>
      <c r="W532" s="82" t="s">
        <v>203</v>
      </c>
      <c r="X532" s="78" t="s">
        <v>201</v>
      </c>
      <c r="Y532" s="78" t="s">
        <v>410</v>
      </c>
      <c r="Z532" s="78" t="s">
        <v>9</v>
      </c>
      <c r="AA532" s="79">
        <v>112.48096</v>
      </c>
      <c r="AB532" s="79">
        <v>100</v>
      </c>
      <c r="AC532" s="79">
        <v>100</v>
      </c>
      <c r="AD532" s="16" t="b">
        <f t="shared" si="351"/>
        <v>1</v>
      </c>
      <c r="AE532" s="16" t="b">
        <f t="shared" si="351"/>
        <v>1</v>
      </c>
      <c r="AF532" s="16" t="b">
        <f t="shared" si="351"/>
        <v>1</v>
      </c>
      <c r="AG532" s="16" t="b">
        <f t="shared" si="351"/>
        <v>1</v>
      </c>
    </row>
    <row r="533" spans="1:33" s="16" customFormat="1" ht="31.5" customHeight="1">
      <c r="A533" s="31" t="s">
        <v>28</v>
      </c>
      <c r="B533" s="23" t="s">
        <v>201</v>
      </c>
      <c r="C533" s="23" t="s">
        <v>410</v>
      </c>
      <c r="D533" s="23" t="s">
        <v>29</v>
      </c>
      <c r="E533" s="49">
        <v>112.5</v>
      </c>
      <c r="F533" s="49">
        <v>100</v>
      </c>
      <c r="G533" s="49">
        <v>100</v>
      </c>
      <c r="H533" s="25">
        <v>112.5</v>
      </c>
      <c r="I533" s="25">
        <v>100</v>
      </c>
      <c r="J533" s="25">
        <v>100</v>
      </c>
      <c r="K533" s="49">
        <f t="shared" si="319"/>
        <v>0</v>
      </c>
      <c r="L533" s="49">
        <f t="shared" si="319"/>
        <v>0</v>
      </c>
      <c r="M533" s="49">
        <f t="shared" si="319"/>
        <v>0</v>
      </c>
      <c r="O533" s="33">
        <v>112.48096</v>
      </c>
      <c r="P533" s="33">
        <v>100</v>
      </c>
      <c r="Q533" s="33">
        <v>100</v>
      </c>
      <c r="R533" s="29">
        <f t="shared" si="349"/>
        <v>-1.9040000000003943E-2</v>
      </c>
      <c r="S533" s="29">
        <f t="shared" si="349"/>
        <v>0</v>
      </c>
      <c r="T533" s="29">
        <f t="shared" si="349"/>
        <v>0</v>
      </c>
      <c r="W533" s="82" t="s">
        <v>28</v>
      </c>
      <c r="X533" s="78" t="s">
        <v>201</v>
      </c>
      <c r="Y533" s="78" t="s">
        <v>410</v>
      </c>
      <c r="Z533" s="72" t="s">
        <v>29</v>
      </c>
      <c r="AA533" s="79">
        <v>112.48096</v>
      </c>
      <c r="AB533" s="79">
        <v>100</v>
      </c>
      <c r="AC533" s="79">
        <v>100</v>
      </c>
      <c r="AD533" s="16" t="b">
        <f t="shared" si="351"/>
        <v>1</v>
      </c>
      <c r="AE533" s="16" t="b">
        <f t="shared" si="351"/>
        <v>1</v>
      </c>
      <c r="AF533" s="16" t="b">
        <f t="shared" si="351"/>
        <v>1</v>
      </c>
      <c r="AG533" s="16" t="b">
        <f t="shared" si="351"/>
        <v>1</v>
      </c>
    </row>
    <row r="534" spans="1:33" s="16" customFormat="1" ht="63" customHeight="1">
      <c r="A534" s="22" t="s">
        <v>156</v>
      </c>
      <c r="B534" s="23" t="s">
        <v>201</v>
      </c>
      <c r="C534" s="23" t="s">
        <v>458</v>
      </c>
      <c r="D534" s="24" t="s">
        <v>9</v>
      </c>
      <c r="E534" s="49">
        <f>E535</f>
        <v>2365.1</v>
      </c>
      <c r="F534" s="49">
        <f t="shared" ref="F534:J535" si="357">F535</f>
        <v>200</v>
      </c>
      <c r="G534" s="49">
        <f t="shared" si="357"/>
        <v>200</v>
      </c>
      <c r="H534" s="25">
        <f>H535</f>
        <v>4730.7999999999993</v>
      </c>
      <c r="I534" s="25">
        <f t="shared" si="357"/>
        <v>200</v>
      </c>
      <c r="J534" s="25">
        <f t="shared" si="357"/>
        <v>200</v>
      </c>
      <c r="K534" s="49">
        <f t="shared" si="319"/>
        <v>2365.6999999999994</v>
      </c>
      <c r="L534" s="49">
        <f t="shared" si="319"/>
        <v>0</v>
      </c>
      <c r="M534" s="49">
        <f t="shared" si="319"/>
        <v>0</v>
      </c>
      <c r="O534" s="33">
        <v>4730.8437400000003</v>
      </c>
      <c r="P534" s="33">
        <v>200</v>
      </c>
      <c r="Q534" s="33">
        <v>200</v>
      </c>
      <c r="R534" s="29">
        <f t="shared" si="349"/>
        <v>4.3740000000980217E-2</v>
      </c>
      <c r="S534" s="29">
        <f t="shared" si="349"/>
        <v>0</v>
      </c>
      <c r="T534" s="29">
        <f t="shared" si="349"/>
        <v>0</v>
      </c>
      <c r="W534" s="82" t="s">
        <v>156</v>
      </c>
      <c r="X534" s="78" t="s">
        <v>201</v>
      </c>
      <c r="Y534" s="78" t="s">
        <v>458</v>
      </c>
      <c r="Z534" s="78" t="s">
        <v>9</v>
      </c>
      <c r="AA534" s="79">
        <v>4730.8437400000003</v>
      </c>
      <c r="AB534" s="79">
        <v>200</v>
      </c>
      <c r="AC534" s="79">
        <v>200</v>
      </c>
      <c r="AD534" s="16" t="b">
        <f t="shared" si="351"/>
        <v>1</v>
      </c>
      <c r="AE534" s="16" t="b">
        <f t="shared" si="351"/>
        <v>1</v>
      </c>
      <c r="AF534" s="16" t="b">
        <f t="shared" si="351"/>
        <v>1</v>
      </c>
      <c r="AG534" s="16" t="b">
        <f t="shared" si="351"/>
        <v>1</v>
      </c>
    </row>
    <row r="535" spans="1:33" s="16" customFormat="1" ht="47.25" customHeight="1">
      <c r="A535" s="31" t="s">
        <v>158</v>
      </c>
      <c r="B535" s="23" t="s">
        <v>201</v>
      </c>
      <c r="C535" s="23" t="s">
        <v>379</v>
      </c>
      <c r="D535" s="24" t="s">
        <v>9</v>
      </c>
      <c r="E535" s="49">
        <f>E536</f>
        <v>2365.1</v>
      </c>
      <c r="F535" s="49">
        <f t="shared" si="357"/>
        <v>200</v>
      </c>
      <c r="G535" s="49">
        <f t="shared" si="357"/>
        <v>200</v>
      </c>
      <c r="H535" s="25">
        <f>H536</f>
        <v>4730.7999999999993</v>
      </c>
      <c r="I535" s="25">
        <f t="shared" si="357"/>
        <v>200</v>
      </c>
      <c r="J535" s="25">
        <f t="shared" si="357"/>
        <v>200</v>
      </c>
      <c r="K535" s="49">
        <f t="shared" si="319"/>
        <v>2365.6999999999994</v>
      </c>
      <c r="L535" s="49">
        <f t="shared" si="319"/>
        <v>0</v>
      </c>
      <c r="M535" s="49">
        <f t="shared" si="319"/>
        <v>0</v>
      </c>
      <c r="O535" s="33">
        <v>4730.8437400000003</v>
      </c>
      <c r="P535" s="33">
        <v>200</v>
      </c>
      <c r="Q535" s="33">
        <v>200</v>
      </c>
      <c r="R535" s="29">
        <f t="shared" si="349"/>
        <v>4.3740000000980217E-2</v>
      </c>
      <c r="S535" s="29">
        <f t="shared" si="349"/>
        <v>0</v>
      </c>
      <c r="T535" s="29">
        <f t="shared" si="349"/>
        <v>0</v>
      </c>
      <c r="W535" s="81" t="s">
        <v>158</v>
      </c>
      <c r="X535" s="75" t="s">
        <v>201</v>
      </c>
      <c r="Y535" s="75" t="s">
        <v>379</v>
      </c>
      <c r="Z535" s="76" t="s">
        <v>9</v>
      </c>
      <c r="AA535" s="77">
        <v>4730.8437400000003</v>
      </c>
      <c r="AB535" s="77">
        <v>200</v>
      </c>
      <c r="AC535" s="77">
        <v>200</v>
      </c>
      <c r="AD535" s="16" t="b">
        <f t="shared" si="351"/>
        <v>1</v>
      </c>
      <c r="AE535" s="16" t="b">
        <f t="shared" si="351"/>
        <v>1</v>
      </c>
      <c r="AF535" s="16" t="b">
        <f t="shared" si="351"/>
        <v>1</v>
      </c>
      <c r="AG535" s="16" t="b">
        <f t="shared" si="351"/>
        <v>1</v>
      </c>
    </row>
    <row r="536" spans="1:33" s="16" customFormat="1" ht="31.5" customHeight="1">
      <c r="A536" s="31" t="s">
        <v>28</v>
      </c>
      <c r="B536" s="23" t="s">
        <v>201</v>
      </c>
      <c r="C536" s="23" t="s">
        <v>379</v>
      </c>
      <c r="D536" s="23" t="s">
        <v>29</v>
      </c>
      <c r="E536" s="49">
        <v>2365.1</v>
      </c>
      <c r="F536" s="49">
        <v>200</v>
      </c>
      <c r="G536" s="49">
        <v>200</v>
      </c>
      <c r="H536" s="25">
        <f>2365.1+2365.7</f>
        <v>4730.7999999999993</v>
      </c>
      <c r="I536" s="25">
        <v>200</v>
      </c>
      <c r="J536" s="25">
        <v>200</v>
      </c>
      <c r="K536" s="49">
        <f t="shared" si="319"/>
        <v>2365.6999999999994</v>
      </c>
      <c r="L536" s="49">
        <f t="shared" si="319"/>
        <v>0</v>
      </c>
      <c r="M536" s="49">
        <f t="shared" si="319"/>
        <v>0</v>
      </c>
      <c r="O536" s="33">
        <v>4730.8437400000003</v>
      </c>
      <c r="P536" s="33">
        <v>200</v>
      </c>
      <c r="Q536" s="33">
        <v>200</v>
      </c>
      <c r="R536" s="29">
        <f t="shared" si="349"/>
        <v>4.3740000000980217E-2</v>
      </c>
      <c r="S536" s="29">
        <f t="shared" si="349"/>
        <v>0</v>
      </c>
      <c r="T536" s="29">
        <f t="shared" si="349"/>
        <v>0</v>
      </c>
      <c r="W536" s="82" t="s">
        <v>28</v>
      </c>
      <c r="X536" s="78" t="s">
        <v>201</v>
      </c>
      <c r="Y536" s="78" t="s">
        <v>379</v>
      </c>
      <c r="Z536" s="72" t="s">
        <v>29</v>
      </c>
      <c r="AA536" s="79">
        <v>4730.8437400000003</v>
      </c>
      <c r="AB536" s="79">
        <v>200</v>
      </c>
      <c r="AC536" s="79">
        <v>200</v>
      </c>
      <c r="AD536" s="16" t="b">
        <f t="shared" si="351"/>
        <v>1</v>
      </c>
      <c r="AE536" s="16" t="b">
        <f t="shared" si="351"/>
        <v>1</v>
      </c>
      <c r="AF536" s="16" t="b">
        <f t="shared" si="351"/>
        <v>1</v>
      </c>
      <c r="AG536" s="16" t="b">
        <f t="shared" si="351"/>
        <v>1</v>
      </c>
    </row>
    <row r="537" spans="1:33" s="16" customFormat="1" ht="47.25" customHeight="1">
      <c r="A537" s="22" t="s">
        <v>460</v>
      </c>
      <c r="B537" s="23" t="s">
        <v>201</v>
      </c>
      <c r="C537" s="23" t="s">
        <v>461</v>
      </c>
      <c r="D537" s="24" t="s">
        <v>9</v>
      </c>
      <c r="E537" s="49">
        <f>E538</f>
        <v>40</v>
      </c>
      <c r="F537" s="49">
        <f t="shared" ref="F537:J537" si="358">F538</f>
        <v>40</v>
      </c>
      <c r="G537" s="49">
        <f t="shared" si="358"/>
        <v>40</v>
      </c>
      <c r="H537" s="25">
        <f>H538</f>
        <v>40</v>
      </c>
      <c r="I537" s="25">
        <f t="shared" si="358"/>
        <v>40</v>
      </c>
      <c r="J537" s="25">
        <f t="shared" si="358"/>
        <v>40</v>
      </c>
      <c r="K537" s="49">
        <f t="shared" si="319"/>
        <v>0</v>
      </c>
      <c r="L537" s="49">
        <f t="shared" si="319"/>
        <v>0</v>
      </c>
      <c r="M537" s="49">
        <f t="shared" si="319"/>
        <v>0</v>
      </c>
      <c r="O537" s="33">
        <v>40</v>
      </c>
      <c r="P537" s="33">
        <v>40</v>
      </c>
      <c r="Q537" s="33">
        <v>40</v>
      </c>
      <c r="R537" s="29">
        <f t="shared" si="349"/>
        <v>0</v>
      </c>
      <c r="S537" s="29">
        <f t="shared" si="349"/>
        <v>0</v>
      </c>
      <c r="T537" s="29">
        <f t="shared" si="349"/>
        <v>0</v>
      </c>
      <c r="W537" s="82" t="s">
        <v>460</v>
      </c>
      <c r="X537" s="78" t="s">
        <v>201</v>
      </c>
      <c r="Y537" s="78" t="s">
        <v>461</v>
      </c>
      <c r="Z537" s="78" t="s">
        <v>9</v>
      </c>
      <c r="AA537" s="79">
        <v>40</v>
      </c>
      <c r="AB537" s="79">
        <v>40</v>
      </c>
      <c r="AC537" s="79">
        <v>40</v>
      </c>
      <c r="AD537" s="16" t="b">
        <f t="shared" si="351"/>
        <v>1</v>
      </c>
      <c r="AE537" s="16" t="b">
        <f t="shared" si="351"/>
        <v>1</v>
      </c>
      <c r="AF537" s="16" t="b">
        <f t="shared" si="351"/>
        <v>1</v>
      </c>
      <c r="AG537" s="16" t="b">
        <f t="shared" si="351"/>
        <v>1</v>
      </c>
    </row>
    <row r="538" spans="1:33" s="16" customFormat="1" ht="31.5" customHeight="1">
      <c r="A538" s="31" t="s">
        <v>462</v>
      </c>
      <c r="B538" s="23" t="s">
        <v>201</v>
      </c>
      <c r="C538" s="23" t="s">
        <v>381</v>
      </c>
      <c r="D538" s="24" t="s">
        <v>9</v>
      </c>
      <c r="E538" s="49">
        <f>E539+E540</f>
        <v>40</v>
      </c>
      <c r="F538" s="49">
        <f t="shared" ref="F538:G538" si="359">F539+F540</f>
        <v>40</v>
      </c>
      <c r="G538" s="49">
        <f t="shared" si="359"/>
        <v>40</v>
      </c>
      <c r="H538" s="25">
        <f>H539+H540</f>
        <v>40</v>
      </c>
      <c r="I538" s="25">
        <f t="shared" ref="I538:J538" si="360">I539+I540</f>
        <v>40</v>
      </c>
      <c r="J538" s="25">
        <f t="shared" si="360"/>
        <v>40</v>
      </c>
      <c r="K538" s="49">
        <f t="shared" si="319"/>
        <v>0</v>
      </c>
      <c r="L538" s="49">
        <f t="shared" si="319"/>
        <v>0</v>
      </c>
      <c r="M538" s="49">
        <f t="shared" si="319"/>
        <v>0</v>
      </c>
      <c r="O538" s="33">
        <v>40</v>
      </c>
      <c r="P538" s="33">
        <v>40</v>
      </c>
      <c r="Q538" s="33">
        <v>40</v>
      </c>
      <c r="R538" s="29">
        <f t="shared" si="349"/>
        <v>0</v>
      </c>
      <c r="S538" s="29">
        <f t="shared" si="349"/>
        <v>0</v>
      </c>
      <c r="T538" s="29">
        <f t="shared" si="349"/>
        <v>0</v>
      </c>
      <c r="W538" s="81" t="s">
        <v>462</v>
      </c>
      <c r="X538" s="75" t="s">
        <v>201</v>
      </c>
      <c r="Y538" s="75" t="s">
        <v>381</v>
      </c>
      <c r="Z538" s="76" t="s">
        <v>9</v>
      </c>
      <c r="AA538" s="77">
        <v>40</v>
      </c>
      <c r="AB538" s="77">
        <v>40</v>
      </c>
      <c r="AC538" s="77">
        <v>40</v>
      </c>
      <c r="AD538" s="16" t="b">
        <f t="shared" si="351"/>
        <v>1</v>
      </c>
      <c r="AE538" s="16" t="b">
        <f t="shared" si="351"/>
        <v>1</v>
      </c>
      <c r="AF538" s="16" t="b">
        <f t="shared" si="351"/>
        <v>1</v>
      </c>
      <c r="AG538" s="16" t="b">
        <f t="shared" si="351"/>
        <v>1</v>
      </c>
    </row>
    <row r="539" spans="1:33" s="16" customFormat="1" ht="31.5" customHeight="1">
      <c r="A539" s="31" t="s">
        <v>28</v>
      </c>
      <c r="B539" s="23" t="s">
        <v>201</v>
      </c>
      <c r="C539" s="23" t="s">
        <v>381</v>
      </c>
      <c r="D539" s="23" t="s">
        <v>29</v>
      </c>
      <c r="E539" s="49">
        <v>10</v>
      </c>
      <c r="F539" s="49">
        <v>10</v>
      </c>
      <c r="G539" s="49">
        <v>10</v>
      </c>
      <c r="H539" s="25">
        <v>10</v>
      </c>
      <c r="I539" s="25">
        <v>10</v>
      </c>
      <c r="J539" s="25">
        <v>10</v>
      </c>
      <c r="K539" s="49">
        <f t="shared" si="319"/>
        <v>0</v>
      </c>
      <c r="L539" s="49">
        <f t="shared" si="319"/>
        <v>0</v>
      </c>
      <c r="M539" s="49">
        <f t="shared" si="319"/>
        <v>0</v>
      </c>
      <c r="O539" s="33">
        <v>10</v>
      </c>
      <c r="P539" s="33">
        <v>10</v>
      </c>
      <c r="Q539" s="33">
        <v>10</v>
      </c>
      <c r="R539" s="29">
        <f t="shared" si="349"/>
        <v>0</v>
      </c>
      <c r="S539" s="29">
        <f t="shared" si="349"/>
        <v>0</v>
      </c>
      <c r="T539" s="29">
        <f t="shared" si="349"/>
        <v>0</v>
      </c>
      <c r="W539" s="81" t="s">
        <v>28</v>
      </c>
      <c r="X539" s="75" t="s">
        <v>201</v>
      </c>
      <c r="Y539" s="75" t="s">
        <v>381</v>
      </c>
      <c r="Z539" s="76" t="s">
        <v>29</v>
      </c>
      <c r="AA539" s="77">
        <v>10</v>
      </c>
      <c r="AB539" s="77">
        <v>10</v>
      </c>
      <c r="AC539" s="77">
        <v>10</v>
      </c>
      <c r="AD539" s="16" t="b">
        <f t="shared" si="351"/>
        <v>1</v>
      </c>
      <c r="AE539" s="16" t="b">
        <f t="shared" si="351"/>
        <v>1</v>
      </c>
      <c r="AF539" s="16" t="b">
        <f t="shared" si="351"/>
        <v>1</v>
      </c>
      <c r="AG539" s="16" t="b">
        <f t="shared" si="351"/>
        <v>1</v>
      </c>
    </row>
    <row r="540" spans="1:33" s="16" customFormat="1" ht="15.75" customHeight="1">
      <c r="A540" s="31" t="s">
        <v>37</v>
      </c>
      <c r="B540" s="23" t="s">
        <v>201</v>
      </c>
      <c r="C540" s="23" t="s">
        <v>381</v>
      </c>
      <c r="D540" s="23" t="s">
        <v>38</v>
      </c>
      <c r="E540" s="49">
        <v>30</v>
      </c>
      <c r="F540" s="49">
        <v>30</v>
      </c>
      <c r="G540" s="49">
        <v>30</v>
      </c>
      <c r="H540" s="25">
        <v>30</v>
      </c>
      <c r="I540" s="25">
        <v>30</v>
      </c>
      <c r="J540" s="25">
        <v>30</v>
      </c>
      <c r="K540" s="49">
        <f t="shared" si="319"/>
        <v>0</v>
      </c>
      <c r="L540" s="49">
        <f t="shared" si="319"/>
        <v>0</v>
      </c>
      <c r="M540" s="49">
        <f t="shared" si="319"/>
        <v>0</v>
      </c>
      <c r="O540" s="33">
        <v>30</v>
      </c>
      <c r="P540" s="33">
        <v>30</v>
      </c>
      <c r="Q540" s="33">
        <v>30</v>
      </c>
      <c r="R540" s="29">
        <f t="shared" si="349"/>
        <v>0</v>
      </c>
      <c r="S540" s="29">
        <f t="shared" si="349"/>
        <v>0</v>
      </c>
      <c r="T540" s="29">
        <f t="shared" si="349"/>
        <v>0</v>
      </c>
      <c r="W540" s="81" t="s">
        <v>37</v>
      </c>
      <c r="X540" s="75" t="s">
        <v>201</v>
      </c>
      <c r="Y540" s="75" t="s">
        <v>381</v>
      </c>
      <c r="Z540" s="76" t="s">
        <v>38</v>
      </c>
      <c r="AA540" s="77">
        <v>30</v>
      </c>
      <c r="AB540" s="77">
        <v>30</v>
      </c>
      <c r="AC540" s="77">
        <v>30</v>
      </c>
      <c r="AD540" s="16" t="b">
        <f t="shared" si="351"/>
        <v>1</v>
      </c>
      <c r="AE540" s="16" t="b">
        <f t="shared" si="351"/>
        <v>1</v>
      </c>
      <c r="AF540" s="16" t="b">
        <f t="shared" si="351"/>
        <v>1</v>
      </c>
      <c r="AG540" s="16" t="b">
        <f t="shared" si="351"/>
        <v>1</v>
      </c>
    </row>
    <row r="541" spans="1:33" s="16" customFormat="1" ht="31.5" customHeight="1">
      <c r="A541" s="22" t="s">
        <v>161</v>
      </c>
      <c r="B541" s="23" t="s">
        <v>201</v>
      </c>
      <c r="C541" s="23" t="s">
        <v>463</v>
      </c>
      <c r="D541" s="24" t="s">
        <v>9</v>
      </c>
      <c r="E541" s="49">
        <f>E542</f>
        <v>3271.4</v>
      </c>
      <c r="F541" s="49">
        <f t="shared" ref="F541:J542" si="361">F542</f>
        <v>3349.2</v>
      </c>
      <c r="G541" s="49">
        <f t="shared" si="361"/>
        <v>4920</v>
      </c>
      <c r="H541" s="25">
        <f>H542</f>
        <v>10931</v>
      </c>
      <c r="I541" s="25">
        <f t="shared" si="361"/>
        <v>3349.2</v>
      </c>
      <c r="J541" s="25">
        <f t="shared" si="361"/>
        <v>4920</v>
      </c>
      <c r="K541" s="49">
        <f t="shared" si="319"/>
        <v>7659.6</v>
      </c>
      <c r="L541" s="49">
        <f t="shared" si="319"/>
        <v>0</v>
      </c>
      <c r="M541" s="49">
        <f t="shared" si="319"/>
        <v>0</v>
      </c>
      <c r="O541" s="33">
        <v>10931.02198</v>
      </c>
      <c r="P541" s="33">
        <v>3349.1760100000001</v>
      </c>
      <c r="Q541" s="33">
        <v>4920</v>
      </c>
      <c r="R541" s="29">
        <f t="shared" si="349"/>
        <v>2.1979999999530264E-2</v>
      </c>
      <c r="S541" s="29">
        <f t="shared" si="349"/>
        <v>-2.3989999999685097E-2</v>
      </c>
      <c r="T541" s="29">
        <f t="shared" si="349"/>
        <v>0</v>
      </c>
      <c r="W541" s="82" t="s">
        <v>161</v>
      </c>
      <c r="X541" s="78" t="s">
        <v>201</v>
      </c>
      <c r="Y541" s="78" t="s">
        <v>463</v>
      </c>
      <c r="Z541" s="72" t="s">
        <v>9</v>
      </c>
      <c r="AA541" s="79">
        <v>10931.02198</v>
      </c>
      <c r="AB541" s="79">
        <v>3349.1760100000001</v>
      </c>
      <c r="AC541" s="79">
        <v>4920</v>
      </c>
      <c r="AD541" s="16" t="b">
        <f t="shared" si="351"/>
        <v>1</v>
      </c>
      <c r="AE541" s="16" t="b">
        <f t="shared" si="351"/>
        <v>1</v>
      </c>
      <c r="AF541" s="16" t="b">
        <f t="shared" si="351"/>
        <v>1</v>
      </c>
      <c r="AG541" s="16" t="b">
        <f t="shared" si="351"/>
        <v>1</v>
      </c>
    </row>
    <row r="542" spans="1:33" s="16" customFormat="1" ht="15.75" customHeight="1">
      <c r="A542" s="31" t="s">
        <v>163</v>
      </c>
      <c r="B542" s="23" t="s">
        <v>201</v>
      </c>
      <c r="C542" s="23" t="s">
        <v>382</v>
      </c>
      <c r="D542" s="24" t="s">
        <v>9</v>
      </c>
      <c r="E542" s="49">
        <f>E543</f>
        <v>3271.4</v>
      </c>
      <c r="F542" s="49">
        <f t="shared" si="361"/>
        <v>3349.2</v>
      </c>
      <c r="G542" s="49">
        <f t="shared" si="361"/>
        <v>4920</v>
      </c>
      <c r="H542" s="25">
        <f>H543</f>
        <v>10931</v>
      </c>
      <c r="I542" s="25">
        <f t="shared" si="361"/>
        <v>3349.2</v>
      </c>
      <c r="J542" s="25">
        <f t="shared" si="361"/>
        <v>4920</v>
      </c>
      <c r="K542" s="49">
        <f t="shared" si="319"/>
        <v>7659.6</v>
      </c>
      <c r="L542" s="49">
        <f t="shared" si="319"/>
        <v>0</v>
      </c>
      <c r="M542" s="49">
        <f t="shared" si="319"/>
        <v>0</v>
      </c>
      <c r="O542" s="33">
        <v>10931.02198</v>
      </c>
      <c r="P542" s="33">
        <v>3349.1760100000001</v>
      </c>
      <c r="Q542" s="33">
        <v>4920</v>
      </c>
      <c r="R542" s="29">
        <f t="shared" si="349"/>
        <v>2.1979999999530264E-2</v>
      </c>
      <c r="S542" s="29">
        <f t="shared" si="349"/>
        <v>-2.3989999999685097E-2</v>
      </c>
      <c r="T542" s="29">
        <f t="shared" si="349"/>
        <v>0</v>
      </c>
      <c r="W542" s="82" t="s">
        <v>163</v>
      </c>
      <c r="X542" s="78" t="s">
        <v>201</v>
      </c>
      <c r="Y542" s="78" t="s">
        <v>382</v>
      </c>
      <c r="Z542" s="78" t="s">
        <v>9</v>
      </c>
      <c r="AA542" s="79">
        <v>10931.02198</v>
      </c>
      <c r="AB542" s="79">
        <v>3349.1760100000001</v>
      </c>
      <c r="AC542" s="79">
        <v>4920</v>
      </c>
      <c r="AD542" s="16" t="b">
        <f t="shared" si="351"/>
        <v>1</v>
      </c>
      <c r="AE542" s="16" t="b">
        <f t="shared" si="351"/>
        <v>1</v>
      </c>
      <c r="AF542" s="16" t="b">
        <f t="shared" si="351"/>
        <v>1</v>
      </c>
      <c r="AG542" s="16" t="b">
        <f t="shared" si="351"/>
        <v>1</v>
      </c>
    </row>
    <row r="543" spans="1:33" s="16" customFormat="1" ht="31.5" customHeight="1">
      <c r="A543" s="31" t="s">
        <v>28</v>
      </c>
      <c r="B543" s="23" t="s">
        <v>201</v>
      </c>
      <c r="C543" s="23" t="s">
        <v>382</v>
      </c>
      <c r="D543" s="23" t="s">
        <v>29</v>
      </c>
      <c r="E543" s="49">
        <v>3271.4</v>
      </c>
      <c r="F543" s="49">
        <v>3349.2</v>
      </c>
      <c r="G543" s="49">
        <v>4920</v>
      </c>
      <c r="H543" s="25">
        <f>3271.4+7659.6</f>
        <v>10931</v>
      </c>
      <c r="I543" s="25">
        <v>3349.2</v>
      </c>
      <c r="J543" s="25">
        <v>4920</v>
      </c>
      <c r="K543" s="49">
        <f t="shared" si="319"/>
        <v>7659.6</v>
      </c>
      <c r="L543" s="49">
        <f t="shared" si="319"/>
        <v>0</v>
      </c>
      <c r="M543" s="49">
        <f t="shared" si="319"/>
        <v>0</v>
      </c>
      <c r="O543" s="33">
        <v>10931.02198</v>
      </c>
      <c r="P543" s="33">
        <v>3349.1760100000001</v>
      </c>
      <c r="Q543" s="33">
        <v>4920</v>
      </c>
      <c r="R543" s="29">
        <f t="shared" si="349"/>
        <v>2.1979999999530264E-2</v>
      </c>
      <c r="S543" s="29">
        <f t="shared" si="349"/>
        <v>-2.3989999999685097E-2</v>
      </c>
      <c r="T543" s="29">
        <f t="shared" si="349"/>
        <v>0</v>
      </c>
      <c r="W543" s="81" t="s">
        <v>28</v>
      </c>
      <c r="X543" s="75" t="s">
        <v>201</v>
      </c>
      <c r="Y543" s="75" t="s">
        <v>382</v>
      </c>
      <c r="Z543" s="76" t="s">
        <v>29</v>
      </c>
      <c r="AA543" s="77">
        <v>10931.02198</v>
      </c>
      <c r="AB543" s="77">
        <v>3349.1760100000001</v>
      </c>
      <c r="AC543" s="77">
        <v>4920</v>
      </c>
      <c r="AD543" s="16" t="b">
        <f t="shared" si="351"/>
        <v>1</v>
      </c>
      <c r="AE543" s="16" t="b">
        <f t="shared" si="351"/>
        <v>1</v>
      </c>
      <c r="AF543" s="16" t="b">
        <f t="shared" si="351"/>
        <v>1</v>
      </c>
      <c r="AG543" s="16" t="b">
        <f t="shared" si="351"/>
        <v>1</v>
      </c>
    </row>
    <row r="544" spans="1:33" s="16" customFormat="1" ht="47.25" customHeight="1">
      <c r="A544" s="22" t="s">
        <v>164</v>
      </c>
      <c r="B544" s="23" t="s">
        <v>201</v>
      </c>
      <c r="C544" s="23" t="s">
        <v>165</v>
      </c>
      <c r="D544" s="24" t="s">
        <v>9</v>
      </c>
      <c r="E544" s="49">
        <f>E545</f>
        <v>1500</v>
      </c>
      <c r="F544" s="49">
        <f t="shared" ref="F544:J545" si="362">F545</f>
        <v>0</v>
      </c>
      <c r="G544" s="49">
        <f t="shared" si="362"/>
        <v>0</v>
      </c>
      <c r="H544" s="25">
        <f>H545</f>
        <v>1500</v>
      </c>
      <c r="I544" s="25">
        <f t="shared" si="362"/>
        <v>0</v>
      </c>
      <c r="J544" s="25">
        <f t="shared" si="362"/>
        <v>0</v>
      </c>
      <c r="K544" s="49">
        <f t="shared" si="319"/>
        <v>0</v>
      </c>
      <c r="L544" s="49">
        <f t="shared" si="319"/>
        <v>0</v>
      </c>
      <c r="M544" s="49">
        <f t="shared" si="319"/>
        <v>0</v>
      </c>
      <c r="O544" s="33">
        <v>1500</v>
      </c>
      <c r="P544" s="32">
        <v>0</v>
      </c>
      <c r="Q544" s="32">
        <v>0</v>
      </c>
      <c r="R544" s="29">
        <f t="shared" si="349"/>
        <v>0</v>
      </c>
      <c r="S544" s="29">
        <f t="shared" si="349"/>
        <v>0</v>
      </c>
      <c r="T544" s="29">
        <f t="shared" si="349"/>
        <v>0</v>
      </c>
      <c r="W544" s="82" t="s">
        <v>164</v>
      </c>
      <c r="X544" s="78" t="s">
        <v>201</v>
      </c>
      <c r="Y544" s="78" t="s">
        <v>165</v>
      </c>
      <c r="Z544" s="72" t="s">
        <v>9</v>
      </c>
      <c r="AA544" s="79">
        <v>1500</v>
      </c>
      <c r="AB544" s="79" t="s">
        <v>9</v>
      </c>
      <c r="AC544" s="79" t="s">
        <v>9</v>
      </c>
      <c r="AD544" s="16" t="b">
        <f t="shared" si="351"/>
        <v>1</v>
      </c>
      <c r="AE544" s="16" t="b">
        <f t="shared" si="351"/>
        <v>1</v>
      </c>
      <c r="AF544" s="16" t="b">
        <f t="shared" si="351"/>
        <v>1</v>
      </c>
      <c r="AG544" s="16" t="b">
        <f t="shared" si="351"/>
        <v>1</v>
      </c>
    </row>
    <row r="545" spans="1:33" s="16" customFormat="1" ht="31.5" customHeight="1">
      <c r="A545" s="31" t="s">
        <v>166</v>
      </c>
      <c r="B545" s="23" t="s">
        <v>201</v>
      </c>
      <c r="C545" s="23" t="s">
        <v>378</v>
      </c>
      <c r="D545" s="24" t="s">
        <v>9</v>
      </c>
      <c r="E545" s="49">
        <f>E546</f>
        <v>1500</v>
      </c>
      <c r="F545" s="49">
        <f t="shared" si="362"/>
        <v>0</v>
      </c>
      <c r="G545" s="49">
        <f t="shared" si="362"/>
        <v>0</v>
      </c>
      <c r="H545" s="25">
        <f>H546</f>
        <v>1500</v>
      </c>
      <c r="I545" s="25">
        <f t="shared" si="362"/>
        <v>0</v>
      </c>
      <c r="J545" s="25">
        <f t="shared" si="362"/>
        <v>0</v>
      </c>
      <c r="K545" s="49">
        <f t="shared" si="319"/>
        <v>0</v>
      </c>
      <c r="L545" s="49">
        <f t="shared" si="319"/>
        <v>0</v>
      </c>
      <c r="M545" s="49">
        <f t="shared" si="319"/>
        <v>0</v>
      </c>
      <c r="O545" s="33">
        <v>1500</v>
      </c>
      <c r="P545" s="32">
        <v>0</v>
      </c>
      <c r="Q545" s="32">
        <v>0</v>
      </c>
      <c r="R545" s="29">
        <f t="shared" si="349"/>
        <v>0</v>
      </c>
      <c r="S545" s="29">
        <f t="shared" si="349"/>
        <v>0</v>
      </c>
      <c r="T545" s="29">
        <f t="shared" si="349"/>
        <v>0</v>
      </c>
      <c r="W545" s="82" t="s">
        <v>166</v>
      </c>
      <c r="X545" s="78" t="s">
        <v>201</v>
      </c>
      <c r="Y545" s="78" t="s">
        <v>378</v>
      </c>
      <c r="Z545" s="78" t="s">
        <v>9</v>
      </c>
      <c r="AA545" s="79">
        <v>1500</v>
      </c>
      <c r="AB545" s="79" t="s">
        <v>9</v>
      </c>
      <c r="AC545" s="79" t="s">
        <v>9</v>
      </c>
      <c r="AD545" s="16" t="b">
        <f t="shared" si="351"/>
        <v>1</v>
      </c>
      <c r="AE545" s="16" t="b">
        <f t="shared" si="351"/>
        <v>1</v>
      </c>
      <c r="AF545" s="16" t="b">
        <f t="shared" si="351"/>
        <v>1</v>
      </c>
      <c r="AG545" s="16" t="b">
        <f t="shared" si="351"/>
        <v>1</v>
      </c>
    </row>
    <row r="546" spans="1:33" s="16" customFormat="1" ht="31.5" customHeight="1">
      <c r="A546" s="31" t="s">
        <v>28</v>
      </c>
      <c r="B546" s="23" t="s">
        <v>201</v>
      </c>
      <c r="C546" s="23" t="s">
        <v>378</v>
      </c>
      <c r="D546" s="23" t="s">
        <v>29</v>
      </c>
      <c r="E546" s="49">
        <v>1500</v>
      </c>
      <c r="F546" s="49">
        <v>0</v>
      </c>
      <c r="G546" s="49">
        <v>0</v>
      </c>
      <c r="H546" s="25">
        <v>1500</v>
      </c>
      <c r="I546" s="25">
        <v>0</v>
      </c>
      <c r="J546" s="25">
        <v>0</v>
      </c>
      <c r="K546" s="49">
        <f t="shared" si="319"/>
        <v>0</v>
      </c>
      <c r="L546" s="49">
        <f t="shared" si="319"/>
        <v>0</v>
      </c>
      <c r="M546" s="49">
        <f t="shared" si="319"/>
        <v>0</v>
      </c>
      <c r="O546" s="33">
        <v>1500</v>
      </c>
      <c r="P546" s="32">
        <v>0</v>
      </c>
      <c r="Q546" s="32">
        <v>0</v>
      </c>
      <c r="R546" s="29">
        <f t="shared" si="349"/>
        <v>0</v>
      </c>
      <c r="S546" s="29">
        <f t="shared" si="349"/>
        <v>0</v>
      </c>
      <c r="T546" s="29">
        <f t="shared" si="349"/>
        <v>0</v>
      </c>
      <c r="W546" s="81" t="s">
        <v>28</v>
      </c>
      <c r="X546" s="75" t="s">
        <v>201</v>
      </c>
      <c r="Y546" s="75" t="s">
        <v>378</v>
      </c>
      <c r="Z546" s="76" t="s">
        <v>29</v>
      </c>
      <c r="AA546" s="77">
        <v>1500</v>
      </c>
      <c r="AB546" s="77" t="s">
        <v>9</v>
      </c>
      <c r="AC546" s="77" t="s">
        <v>9</v>
      </c>
      <c r="AD546" s="16" t="b">
        <f t="shared" si="351"/>
        <v>1</v>
      </c>
      <c r="AE546" s="16" t="b">
        <f t="shared" si="351"/>
        <v>1</v>
      </c>
      <c r="AF546" s="16" t="b">
        <f t="shared" si="351"/>
        <v>1</v>
      </c>
      <c r="AG546" s="16" t="b">
        <f t="shared" si="351"/>
        <v>1</v>
      </c>
    </row>
    <row r="547" spans="1:33" s="16" customFormat="1" ht="47.25" customHeight="1">
      <c r="A547" s="22" t="s">
        <v>464</v>
      </c>
      <c r="B547" s="23" t="s">
        <v>201</v>
      </c>
      <c r="C547" s="23" t="s">
        <v>465</v>
      </c>
      <c r="D547" s="24" t="s">
        <v>9</v>
      </c>
      <c r="E547" s="49">
        <f>E548+E551+E554+E557</f>
        <v>111665.8</v>
      </c>
      <c r="F547" s="49">
        <f>F548+F551+F554+F557</f>
        <v>115404.1</v>
      </c>
      <c r="G547" s="49">
        <f t="shared" ref="G547" si="363">G548+G551+G554+G557</f>
        <v>117192.5</v>
      </c>
      <c r="H547" s="25">
        <f>H548+H551+H554+H557</f>
        <v>111706.70000000001</v>
      </c>
      <c r="I547" s="25">
        <f>I548+I551+I554+I557</f>
        <v>115404.1</v>
      </c>
      <c r="J547" s="25">
        <f t="shared" ref="J547" si="364">J548+J551+J554+J557</f>
        <v>117192.5</v>
      </c>
      <c r="K547" s="49">
        <f t="shared" si="319"/>
        <v>40.900000000008731</v>
      </c>
      <c r="L547" s="49">
        <f t="shared" si="319"/>
        <v>0</v>
      </c>
      <c r="M547" s="49">
        <f t="shared" si="319"/>
        <v>0</v>
      </c>
      <c r="O547" s="33">
        <v>111706.63731999999</v>
      </c>
      <c r="P547" s="33">
        <v>115404.14155</v>
      </c>
      <c r="Q547" s="33">
        <v>117192.55155</v>
      </c>
      <c r="R547" s="29">
        <f t="shared" si="349"/>
        <v>-6.268000001728069E-2</v>
      </c>
      <c r="S547" s="29">
        <f t="shared" si="349"/>
        <v>4.1549999994458631E-2</v>
      </c>
      <c r="T547" s="29">
        <f t="shared" si="349"/>
        <v>5.1550000003771856E-2</v>
      </c>
      <c r="W547" s="82" t="s">
        <v>464</v>
      </c>
      <c r="X547" s="78" t="s">
        <v>201</v>
      </c>
      <c r="Y547" s="78" t="s">
        <v>465</v>
      </c>
      <c r="Z547" s="72" t="s">
        <v>9</v>
      </c>
      <c r="AA547" s="79">
        <v>111706.63731999999</v>
      </c>
      <c r="AB547" s="79">
        <v>115404.14155</v>
      </c>
      <c r="AC547" s="79">
        <v>117192.55155</v>
      </c>
      <c r="AD547" s="16" t="b">
        <f t="shared" si="351"/>
        <v>1</v>
      </c>
      <c r="AE547" s="16" t="b">
        <f t="shared" si="351"/>
        <v>1</v>
      </c>
      <c r="AF547" s="16" t="b">
        <f t="shared" si="351"/>
        <v>1</v>
      </c>
      <c r="AG547" s="16" t="b">
        <f t="shared" si="351"/>
        <v>1</v>
      </c>
    </row>
    <row r="548" spans="1:33" s="16" customFormat="1" ht="78.75" customHeight="1">
      <c r="A548" s="22" t="s">
        <v>494</v>
      </c>
      <c r="B548" s="23" t="s">
        <v>201</v>
      </c>
      <c r="C548" s="23" t="s">
        <v>495</v>
      </c>
      <c r="D548" s="24" t="s">
        <v>9</v>
      </c>
      <c r="E548" s="49">
        <f>E549</f>
        <v>60112.3</v>
      </c>
      <c r="F548" s="49">
        <f t="shared" ref="F548:J549" si="365">F549</f>
        <v>60112.3</v>
      </c>
      <c r="G548" s="49">
        <f t="shared" si="365"/>
        <v>60112.3</v>
      </c>
      <c r="H548" s="25">
        <f>H549</f>
        <v>60112.3</v>
      </c>
      <c r="I548" s="25">
        <f t="shared" si="365"/>
        <v>60112.3</v>
      </c>
      <c r="J548" s="25">
        <f t="shared" si="365"/>
        <v>60112.3</v>
      </c>
      <c r="K548" s="49">
        <f t="shared" si="319"/>
        <v>0</v>
      </c>
      <c r="L548" s="49">
        <f t="shared" si="319"/>
        <v>0</v>
      </c>
      <c r="M548" s="49">
        <f t="shared" si="319"/>
        <v>0</v>
      </c>
      <c r="O548" s="33">
        <v>60112.271549999998</v>
      </c>
      <c r="P548" s="34">
        <v>60112.271549999998</v>
      </c>
      <c r="Q548" s="34">
        <v>60112.271549999998</v>
      </c>
      <c r="R548" s="29">
        <f t="shared" si="349"/>
        <v>-2.8450000005250331E-2</v>
      </c>
      <c r="S548" s="29">
        <f t="shared" si="349"/>
        <v>-2.8450000005250331E-2</v>
      </c>
      <c r="T548" s="29">
        <f t="shared" si="349"/>
        <v>-2.8450000005250331E-2</v>
      </c>
      <c r="W548" s="82" t="s">
        <v>494</v>
      </c>
      <c r="X548" s="78" t="s">
        <v>201</v>
      </c>
      <c r="Y548" s="78" t="s">
        <v>495</v>
      </c>
      <c r="Z548" s="78" t="s">
        <v>9</v>
      </c>
      <c r="AA548" s="79">
        <v>60112.271549999998</v>
      </c>
      <c r="AB548" s="79">
        <v>60112.271549999998</v>
      </c>
      <c r="AC548" s="79">
        <v>60112.271549999998</v>
      </c>
      <c r="AD548" s="16" t="b">
        <f t="shared" si="351"/>
        <v>1</v>
      </c>
      <c r="AE548" s="16" t="b">
        <f t="shared" si="351"/>
        <v>1</v>
      </c>
      <c r="AF548" s="16" t="b">
        <f t="shared" si="351"/>
        <v>1</v>
      </c>
      <c r="AG548" s="16" t="b">
        <f t="shared" si="351"/>
        <v>1</v>
      </c>
    </row>
    <row r="549" spans="1:33" s="16" customFormat="1" ht="63" customHeight="1">
      <c r="A549" s="31" t="s">
        <v>496</v>
      </c>
      <c r="B549" s="23" t="s">
        <v>201</v>
      </c>
      <c r="C549" s="23" t="s">
        <v>406</v>
      </c>
      <c r="D549" s="24" t="s">
        <v>9</v>
      </c>
      <c r="E549" s="49">
        <f>E550</f>
        <v>60112.3</v>
      </c>
      <c r="F549" s="49">
        <f t="shared" si="365"/>
        <v>60112.3</v>
      </c>
      <c r="G549" s="49">
        <f t="shared" si="365"/>
        <v>60112.3</v>
      </c>
      <c r="H549" s="25">
        <f>H550</f>
        <v>60112.3</v>
      </c>
      <c r="I549" s="25">
        <f t="shared" si="365"/>
        <v>60112.3</v>
      </c>
      <c r="J549" s="25">
        <f t="shared" si="365"/>
        <v>60112.3</v>
      </c>
      <c r="K549" s="49">
        <f t="shared" si="319"/>
        <v>0</v>
      </c>
      <c r="L549" s="49">
        <f t="shared" si="319"/>
        <v>0</v>
      </c>
      <c r="M549" s="49">
        <f t="shared" si="319"/>
        <v>0</v>
      </c>
      <c r="N549" s="16" t="s">
        <v>344</v>
      </c>
      <c r="O549" s="33">
        <v>60112.271549999998</v>
      </c>
      <c r="P549" s="34">
        <v>60112.271549999998</v>
      </c>
      <c r="Q549" s="34">
        <v>60112.271549999998</v>
      </c>
      <c r="R549" s="29">
        <f t="shared" si="349"/>
        <v>-2.8450000005250331E-2</v>
      </c>
      <c r="S549" s="29">
        <f t="shared" si="349"/>
        <v>-2.8450000005250331E-2</v>
      </c>
      <c r="T549" s="29">
        <f t="shared" si="349"/>
        <v>-2.8450000005250331E-2</v>
      </c>
      <c r="W549" s="82" t="s">
        <v>496</v>
      </c>
      <c r="X549" s="78" t="s">
        <v>201</v>
      </c>
      <c r="Y549" s="78" t="s">
        <v>406</v>
      </c>
      <c r="Z549" s="78" t="s">
        <v>9</v>
      </c>
      <c r="AA549" s="79">
        <v>60112.271549999998</v>
      </c>
      <c r="AB549" s="79">
        <v>60112.271549999998</v>
      </c>
      <c r="AC549" s="79">
        <v>60112.271549999998</v>
      </c>
      <c r="AD549" s="16" t="b">
        <f t="shared" si="351"/>
        <v>1</v>
      </c>
      <c r="AE549" s="16" t="b">
        <f t="shared" si="351"/>
        <v>1</v>
      </c>
      <c r="AF549" s="16" t="b">
        <f t="shared" si="351"/>
        <v>1</v>
      </c>
      <c r="AG549" s="16" t="b">
        <f t="shared" si="351"/>
        <v>1</v>
      </c>
    </row>
    <row r="550" spans="1:33" s="16" customFormat="1" ht="15.75" customHeight="1">
      <c r="A550" s="31" t="s">
        <v>32</v>
      </c>
      <c r="B550" s="23" t="s">
        <v>201</v>
      </c>
      <c r="C550" s="23" t="s">
        <v>406</v>
      </c>
      <c r="D550" s="23" t="s">
        <v>33</v>
      </c>
      <c r="E550" s="49">
        <v>60112.3</v>
      </c>
      <c r="F550" s="49">
        <v>60112.3</v>
      </c>
      <c r="G550" s="49">
        <v>60112.3</v>
      </c>
      <c r="H550" s="83">
        <v>60112.3</v>
      </c>
      <c r="I550" s="83">
        <v>60112.3</v>
      </c>
      <c r="J550" s="83">
        <v>60112.3</v>
      </c>
      <c r="K550" s="49">
        <f t="shared" si="319"/>
        <v>0</v>
      </c>
      <c r="L550" s="49">
        <f t="shared" si="319"/>
        <v>0</v>
      </c>
      <c r="M550" s="49">
        <f t="shared" si="319"/>
        <v>0</v>
      </c>
      <c r="N550" s="16" t="s">
        <v>344</v>
      </c>
      <c r="O550" s="33">
        <v>60112.271549999998</v>
      </c>
      <c r="P550" s="34">
        <v>60112.271549999998</v>
      </c>
      <c r="Q550" s="34">
        <v>60112.271549999998</v>
      </c>
      <c r="R550" s="29">
        <f t="shared" si="349"/>
        <v>-2.8450000005250331E-2</v>
      </c>
      <c r="S550" s="29">
        <f t="shared" si="349"/>
        <v>-2.8450000005250331E-2</v>
      </c>
      <c r="T550" s="29">
        <f t="shared" si="349"/>
        <v>-2.8450000005250331E-2</v>
      </c>
      <c r="W550" s="81" t="s">
        <v>32</v>
      </c>
      <c r="X550" s="75" t="s">
        <v>201</v>
      </c>
      <c r="Y550" s="75" t="s">
        <v>406</v>
      </c>
      <c r="Z550" s="76" t="s">
        <v>33</v>
      </c>
      <c r="AA550" s="77">
        <v>60112.271549999998</v>
      </c>
      <c r="AB550" s="77">
        <v>60112.271549999998</v>
      </c>
      <c r="AC550" s="77">
        <v>60112.271549999998</v>
      </c>
      <c r="AD550" s="16" t="b">
        <f t="shared" si="351"/>
        <v>1</v>
      </c>
      <c r="AE550" s="16" t="b">
        <f t="shared" si="351"/>
        <v>1</v>
      </c>
      <c r="AF550" s="16" t="b">
        <f t="shared" si="351"/>
        <v>1</v>
      </c>
      <c r="AG550" s="16" t="b">
        <f t="shared" si="351"/>
        <v>1</v>
      </c>
    </row>
    <row r="551" spans="1:33" s="16" customFormat="1" ht="47.25" customHeight="1">
      <c r="A551" s="22" t="s">
        <v>128</v>
      </c>
      <c r="B551" s="23" t="s">
        <v>201</v>
      </c>
      <c r="C551" s="23" t="s">
        <v>466</v>
      </c>
      <c r="D551" s="24" t="s">
        <v>9</v>
      </c>
      <c r="E551" s="49">
        <f>E552</f>
        <v>5233.3</v>
      </c>
      <c r="F551" s="49">
        <f t="shared" ref="F551:J552" si="366">F552</f>
        <v>4950</v>
      </c>
      <c r="G551" s="49">
        <f t="shared" si="366"/>
        <v>4950</v>
      </c>
      <c r="H551" s="25">
        <f>H552</f>
        <v>5233.3</v>
      </c>
      <c r="I551" s="25">
        <f t="shared" si="366"/>
        <v>4950</v>
      </c>
      <c r="J551" s="25">
        <f t="shared" si="366"/>
        <v>4950</v>
      </c>
      <c r="K551" s="49">
        <f t="shared" si="319"/>
        <v>0</v>
      </c>
      <c r="L551" s="49">
        <f t="shared" si="319"/>
        <v>0</v>
      </c>
      <c r="M551" s="49">
        <f t="shared" si="319"/>
        <v>0</v>
      </c>
      <c r="O551" s="33">
        <v>5233.3333300000004</v>
      </c>
      <c r="P551" s="34">
        <v>4950</v>
      </c>
      <c r="Q551" s="34">
        <v>4950</v>
      </c>
      <c r="R551" s="29">
        <f t="shared" si="349"/>
        <v>3.3330000000205473E-2</v>
      </c>
      <c r="S551" s="29">
        <f t="shared" si="349"/>
        <v>0</v>
      </c>
      <c r="T551" s="29">
        <f t="shared" si="349"/>
        <v>0</v>
      </c>
      <c r="W551" s="82" t="s">
        <v>128</v>
      </c>
      <c r="X551" s="78" t="s">
        <v>201</v>
      </c>
      <c r="Y551" s="78" t="s">
        <v>466</v>
      </c>
      <c r="Z551" s="72" t="s">
        <v>9</v>
      </c>
      <c r="AA551" s="79">
        <v>5233.3333300000004</v>
      </c>
      <c r="AB551" s="79">
        <v>4950</v>
      </c>
      <c r="AC551" s="79">
        <v>4950</v>
      </c>
      <c r="AD551" s="16" t="b">
        <f t="shared" si="351"/>
        <v>1</v>
      </c>
      <c r="AE551" s="16" t="b">
        <f t="shared" si="351"/>
        <v>1</v>
      </c>
      <c r="AF551" s="16" t="b">
        <f t="shared" si="351"/>
        <v>1</v>
      </c>
      <c r="AG551" s="16" t="b">
        <f t="shared" si="351"/>
        <v>1</v>
      </c>
    </row>
    <row r="552" spans="1:33" s="16" customFormat="1" ht="31.5" customHeight="1">
      <c r="A552" s="31" t="s">
        <v>129</v>
      </c>
      <c r="B552" s="23" t="s">
        <v>201</v>
      </c>
      <c r="C552" s="23" t="s">
        <v>383</v>
      </c>
      <c r="D552" s="24" t="s">
        <v>9</v>
      </c>
      <c r="E552" s="49">
        <f>E553</f>
        <v>5233.3</v>
      </c>
      <c r="F552" s="49">
        <f t="shared" si="366"/>
        <v>4950</v>
      </c>
      <c r="G552" s="49">
        <f t="shared" si="366"/>
        <v>4950</v>
      </c>
      <c r="H552" s="25">
        <f>H553</f>
        <v>5233.3</v>
      </c>
      <c r="I552" s="25">
        <f t="shared" si="366"/>
        <v>4950</v>
      </c>
      <c r="J552" s="25">
        <f t="shared" si="366"/>
        <v>4950</v>
      </c>
      <c r="K552" s="49">
        <f t="shared" si="319"/>
        <v>0</v>
      </c>
      <c r="L552" s="49">
        <f t="shared" si="319"/>
        <v>0</v>
      </c>
      <c r="M552" s="49">
        <f t="shared" si="319"/>
        <v>0</v>
      </c>
      <c r="O552" s="33">
        <v>5233.3333300000004</v>
      </c>
      <c r="P552" s="34">
        <v>4950</v>
      </c>
      <c r="Q552" s="34">
        <v>4950</v>
      </c>
      <c r="R552" s="29">
        <f t="shared" si="349"/>
        <v>3.3330000000205473E-2</v>
      </c>
      <c r="S552" s="29">
        <f t="shared" si="349"/>
        <v>0</v>
      </c>
      <c r="T552" s="29">
        <f t="shared" si="349"/>
        <v>0</v>
      </c>
      <c r="W552" s="82" t="s">
        <v>129</v>
      </c>
      <c r="X552" s="78" t="s">
        <v>201</v>
      </c>
      <c r="Y552" s="78" t="s">
        <v>383</v>
      </c>
      <c r="Z552" s="78" t="s">
        <v>9</v>
      </c>
      <c r="AA552" s="79">
        <v>5233.3333300000004</v>
      </c>
      <c r="AB552" s="79">
        <v>4950</v>
      </c>
      <c r="AC552" s="79">
        <v>4950</v>
      </c>
      <c r="AD552" s="16" t="b">
        <f t="shared" si="351"/>
        <v>1</v>
      </c>
      <c r="AE552" s="16" t="b">
        <f t="shared" si="351"/>
        <v>1</v>
      </c>
      <c r="AF552" s="16" t="b">
        <f t="shared" si="351"/>
        <v>1</v>
      </c>
      <c r="AG552" s="16" t="b">
        <f t="shared" si="351"/>
        <v>1</v>
      </c>
    </row>
    <row r="553" spans="1:33" s="16" customFormat="1" ht="31.5" customHeight="1">
      <c r="A553" s="31" t="s">
        <v>28</v>
      </c>
      <c r="B553" s="23" t="s">
        <v>201</v>
      </c>
      <c r="C553" s="23" t="s">
        <v>383</v>
      </c>
      <c r="D553" s="23" t="s">
        <v>29</v>
      </c>
      <c r="E553" s="49">
        <v>5233.3</v>
      </c>
      <c r="F553" s="49">
        <v>4950</v>
      </c>
      <c r="G553" s="49">
        <v>4950</v>
      </c>
      <c r="H553" s="25">
        <v>5233.3</v>
      </c>
      <c r="I553" s="25">
        <v>4950</v>
      </c>
      <c r="J553" s="25">
        <v>4950</v>
      </c>
      <c r="K553" s="49">
        <f t="shared" si="319"/>
        <v>0</v>
      </c>
      <c r="L553" s="49">
        <f t="shared" si="319"/>
        <v>0</v>
      </c>
      <c r="M553" s="49">
        <f t="shared" si="319"/>
        <v>0</v>
      </c>
      <c r="O553" s="33">
        <v>5233.3333300000004</v>
      </c>
      <c r="P553" s="34">
        <v>4950</v>
      </c>
      <c r="Q553" s="34">
        <v>4950</v>
      </c>
      <c r="R553" s="29">
        <f t="shared" si="349"/>
        <v>3.3330000000205473E-2</v>
      </c>
      <c r="S553" s="29">
        <f t="shared" si="349"/>
        <v>0</v>
      </c>
      <c r="T553" s="29">
        <f t="shared" si="349"/>
        <v>0</v>
      </c>
      <c r="W553" s="81" t="s">
        <v>28</v>
      </c>
      <c r="X553" s="75" t="s">
        <v>201</v>
      </c>
      <c r="Y553" s="75" t="s">
        <v>383</v>
      </c>
      <c r="Z553" s="76" t="s">
        <v>29</v>
      </c>
      <c r="AA553" s="77">
        <v>5233.3333300000004</v>
      </c>
      <c r="AB553" s="77">
        <v>4950</v>
      </c>
      <c r="AC553" s="77">
        <v>4950</v>
      </c>
      <c r="AD553" s="16" t="b">
        <f t="shared" si="351"/>
        <v>1</v>
      </c>
      <c r="AE553" s="16" t="b">
        <f t="shared" si="351"/>
        <v>1</v>
      </c>
      <c r="AF553" s="16" t="b">
        <f t="shared" si="351"/>
        <v>1</v>
      </c>
      <c r="AG553" s="16" t="b">
        <f t="shared" si="351"/>
        <v>1</v>
      </c>
    </row>
    <row r="554" spans="1:33" s="16" customFormat="1" ht="31.5" customHeight="1">
      <c r="A554" s="22" t="s">
        <v>130</v>
      </c>
      <c r="B554" s="23" t="s">
        <v>201</v>
      </c>
      <c r="C554" s="23" t="s">
        <v>467</v>
      </c>
      <c r="D554" s="24" t="s">
        <v>9</v>
      </c>
      <c r="E554" s="49">
        <f>E555</f>
        <v>41227.300000000003</v>
      </c>
      <c r="F554" s="49">
        <f t="shared" ref="F554:J555" si="367">F555</f>
        <v>44980.800000000003</v>
      </c>
      <c r="G554" s="49">
        <f t="shared" si="367"/>
        <v>46769.2</v>
      </c>
      <c r="H554" s="25">
        <f>H555</f>
        <v>41227.300000000003</v>
      </c>
      <c r="I554" s="25">
        <f t="shared" si="367"/>
        <v>44980.800000000003</v>
      </c>
      <c r="J554" s="25">
        <f t="shared" si="367"/>
        <v>46769.2</v>
      </c>
      <c r="K554" s="49">
        <f t="shared" si="319"/>
        <v>0</v>
      </c>
      <c r="L554" s="49">
        <f t="shared" si="319"/>
        <v>0</v>
      </c>
      <c r="M554" s="49">
        <f t="shared" si="319"/>
        <v>0</v>
      </c>
      <c r="O554" s="33">
        <v>41227.26</v>
      </c>
      <c r="P554" s="34">
        <v>44980.87</v>
      </c>
      <c r="Q554" s="34">
        <v>46769.279999999999</v>
      </c>
      <c r="R554" s="29">
        <f t="shared" si="349"/>
        <v>-4.0000000000873115E-2</v>
      </c>
      <c r="S554" s="29">
        <f t="shared" si="349"/>
        <v>6.9999999999708962E-2</v>
      </c>
      <c r="T554" s="29">
        <f t="shared" si="349"/>
        <v>8.000000000174623E-2</v>
      </c>
      <c r="W554" s="82" t="s">
        <v>130</v>
      </c>
      <c r="X554" s="78" t="s">
        <v>201</v>
      </c>
      <c r="Y554" s="78" t="s">
        <v>467</v>
      </c>
      <c r="Z554" s="72" t="s">
        <v>9</v>
      </c>
      <c r="AA554" s="79">
        <v>41227.26</v>
      </c>
      <c r="AB554" s="79">
        <v>44980.87</v>
      </c>
      <c r="AC554" s="79">
        <v>46769.279999999999</v>
      </c>
      <c r="AD554" s="16" t="b">
        <f t="shared" si="351"/>
        <v>1</v>
      </c>
      <c r="AE554" s="16" t="b">
        <f t="shared" si="351"/>
        <v>1</v>
      </c>
      <c r="AF554" s="16" t="b">
        <f t="shared" si="351"/>
        <v>1</v>
      </c>
      <c r="AG554" s="16" t="b">
        <f t="shared" si="351"/>
        <v>1</v>
      </c>
    </row>
    <row r="555" spans="1:33" s="16" customFormat="1" ht="31.5" customHeight="1">
      <c r="A555" s="31" t="s">
        <v>131</v>
      </c>
      <c r="B555" s="23" t="s">
        <v>201</v>
      </c>
      <c r="C555" s="23" t="s">
        <v>384</v>
      </c>
      <c r="D555" s="24" t="s">
        <v>9</v>
      </c>
      <c r="E555" s="49">
        <f>E556</f>
        <v>41227.300000000003</v>
      </c>
      <c r="F555" s="49">
        <f t="shared" si="367"/>
        <v>44980.800000000003</v>
      </c>
      <c r="G555" s="49">
        <f t="shared" si="367"/>
        <v>46769.2</v>
      </c>
      <c r="H555" s="25">
        <f>H556</f>
        <v>41227.300000000003</v>
      </c>
      <c r="I555" s="25">
        <f t="shared" si="367"/>
        <v>44980.800000000003</v>
      </c>
      <c r="J555" s="25">
        <f t="shared" si="367"/>
        <v>46769.2</v>
      </c>
      <c r="K555" s="49">
        <f t="shared" si="319"/>
        <v>0</v>
      </c>
      <c r="L555" s="49">
        <f t="shared" si="319"/>
        <v>0</v>
      </c>
      <c r="M555" s="49">
        <f t="shared" si="319"/>
        <v>0</v>
      </c>
      <c r="O555" s="33">
        <v>41227.26</v>
      </c>
      <c r="P555" s="34">
        <v>44980.87</v>
      </c>
      <c r="Q555" s="34">
        <v>46769.279999999999</v>
      </c>
      <c r="R555" s="29">
        <f t="shared" si="349"/>
        <v>-4.0000000000873115E-2</v>
      </c>
      <c r="S555" s="29">
        <f t="shared" si="349"/>
        <v>6.9999999999708962E-2</v>
      </c>
      <c r="T555" s="29">
        <f t="shared" si="349"/>
        <v>8.000000000174623E-2</v>
      </c>
      <c r="W555" s="82" t="s">
        <v>131</v>
      </c>
      <c r="X555" s="78" t="s">
        <v>201</v>
      </c>
      <c r="Y555" s="78" t="s">
        <v>384</v>
      </c>
      <c r="Z555" s="78" t="s">
        <v>9</v>
      </c>
      <c r="AA555" s="79">
        <v>41227.26</v>
      </c>
      <c r="AB555" s="79">
        <v>44980.87</v>
      </c>
      <c r="AC555" s="79">
        <v>46769.279999999999</v>
      </c>
      <c r="AD555" s="16" t="b">
        <f t="shared" si="351"/>
        <v>1</v>
      </c>
      <c r="AE555" s="16" t="b">
        <f t="shared" si="351"/>
        <v>1</v>
      </c>
      <c r="AF555" s="16" t="b">
        <f t="shared" si="351"/>
        <v>1</v>
      </c>
      <c r="AG555" s="16" t="b">
        <f t="shared" si="351"/>
        <v>1</v>
      </c>
    </row>
    <row r="556" spans="1:33" s="16" customFormat="1" ht="15.75" customHeight="1">
      <c r="A556" s="31" t="s">
        <v>32</v>
      </c>
      <c r="B556" s="23" t="s">
        <v>201</v>
      </c>
      <c r="C556" s="23" t="s">
        <v>384</v>
      </c>
      <c r="D556" s="23" t="s">
        <v>33</v>
      </c>
      <c r="E556" s="49">
        <v>41227.300000000003</v>
      </c>
      <c r="F556" s="49">
        <v>44980.800000000003</v>
      </c>
      <c r="G556" s="49">
        <v>46769.2</v>
      </c>
      <c r="H556" s="25">
        <v>41227.300000000003</v>
      </c>
      <c r="I556" s="25">
        <v>44980.800000000003</v>
      </c>
      <c r="J556" s="25">
        <v>46769.2</v>
      </c>
      <c r="K556" s="49">
        <f t="shared" si="319"/>
        <v>0</v>
      </c>
      <c r="L556" s="49">
        <f t="shared" si="319"/>
        <v>0</v>
      </c>
      <c r="M556" s="49">
        <f t="shared" si="319"/>
        <v>0</v>
      </c>
      <c r="O556" s="33">
        <v>41227.26</v>
      </c>
      <c r="P556" s="34">
        <v>44980.87</v>
      </c>
      <c r="Q556" s="34">
        <v>46769.279999999999</v>
      </c>
      <c r="R556" s="29">
        <f t="shared" si="349"/>
        <v>-4.0000000000873115E-2</v>
      </c>
      <c r="S556" s="29">
        <f t="shared" si="349"/>
        <v>6.9999999999708962E-2</v>
      </c>
      <c r="T556" s="29">
        <f t="shared" si="349"/>
        <v>8.000000000174623E-2</v>
      </c>
      <c r="W556" s="81" t="s">
        <v>32</v>
      </c>
      <c r="X556" s="75" t="s">
        <v>201</v>
      </c>
      <c r="Y556" s="75" t="s">
        <v>384</v>
      </c>
      <c r="Z556" s="76" t="s">
        <v>33</v>
      </c>
      <c r="AA556" s="77">
        <v>41227.26</v>
      </c>
      <c r="AB556" s="77">
        <v>44980.87</v>
      </c>
      <c r="AC556" s="77">
        <v>46769.279999999999</v>
      </c>
      <c r="AD556" s="16" t="b">
        <f t="shared" si="351"/>
        <v>1</v>
      </c>
      <c r="AE556" s="16" t="b">
        <f t="shared" si="351"/>
        <v>1</v>
      </c>
      <c r="AF556" s="16" t="b">
        <f t="shared" si="351"/>
        <v>1</v>
      </c>
      <c r="AG556" s="16" t="b">
        <f t="shared" si="351"/>
        <v>1</v>
      </c>
    </row>
    <row r="557" spans="1:33" s="16" customFormat="1" ht="31.5" customHeight="1">
      <c r="A557" s="22" t="s">
        <v>132</v>
      </c>
      <c r="B557" s="23" t="s">
        <v>201</v>
      </c>
      <c r="C557" s="23" t="s">
        <v>468</v>
      </c>
      <c r="D557" s="24" t="s">
        <v>9</v>
      </c>
      <c r="E557" s="49">
        <f>E558</f>
        <v>5092.8999999999996</v>
      </c>
      <c r="F557" s="49">
        <f t="shared" ref="F557:J558" si="368">F558</f>
        <v>5361</v>
      </c>
      <c r="G557" s="49">
        <f t="shared" si="368"/>
        <v>5361</v>
      </c>
      <c r="H557" s="25">
        <f>H558</f>
        <v>5133.7999999999993</v>
      </c>
      <c r="I557" s="25">
        <f t="shared" si="368"/>
        <v>5361</v>
      </c>
      <c r="J557" s="25">
        <f t="shared" si="368"/>
        <v>5361</v>
      </c>
      <c r="K557" s="49">
        <f t="shared" si="319"/>
        <v>40.899999999999636</v>
      </c>
      <c r="L557" s="49">
        <f t="shared" si="319"/>
        <v>0</v>
      </c>
      <c r="M557" s="49">
        <f t="shared" si="319"/>
        <v>0</v>
      </c>
      <c r="O557" s="33">
        <v>5133.7724399999997</v>
      </c>
      <c r="P557" s="34">
        <v>5361</v>
      </c>
      <c r="Q557" s="34">
        <v>5361</v>
      </c>
      <c r="R557" s="29">
        <f t="shared" si="349"/>
        <v>-2.7559999999539286E-2</v>
      </c>
      <c r="S557" s="29">
        <f t="shared" si="349"/>
        <v>0</v>
      </c>
      <c r="T557" s="29">
        <f t="shared" si="349"/>
        <v>0</v>
      </c>
      <c r="W557" s="81" t="s">
        <v>132</v>
      </c>
      <c r="X557" s="75" t="s">
        <v>201</v>
      </c>
      <c r="Y557" s="75" t="s">
        <v>468</v>
      </c>
      <c r="Z557" s="76" t="s">
        <v>9</v>
      </c>
      <c r="AA557" s="77">
        <v>5133.7724399999997</v>
      </c>
      <c r="AB557" s="77">
        <v>5361</v>
      </c>
      <c r="AC557" s="77">
        <v>5361</v>
      </c>
      <c r="AD557" s="16" t="b">
        <f t="shared" si="351"/>
        <v>1</v>
      </c>
      <c r="AE557" s="16" t="b">
        <f t="shared" si="351"/>
        <v>1</v>
      </c>
      <c r="AF557" s="16" t="b">
        <f t="shared" si="351"/>
        <v>1</v>
      </c>
      <c r="AG557" s="16" t="b">
        <f t="shared" si="351"/>
        <v>1</v>
      </c>
    </row>
    <row r="558" spans="1:33" s="16" customFormat="1" ht="31.5" customHeight="1">
      <c r="A558" s="31" t="s">
        <v>133</v>
      </c>
      <c r="B558" s="23" t="s">
        <v>201</v>
      </c>
      <c r="C558" s="23" t="s">
        <v>385</v>
      </c>
      <c r="D558" s="24" t="s">
        <v>9</v>
      </c>
      <c r="E558" s="49">
        <f>E559</f>
        <v>5092.8999999999996</v>
      </c>
      <c r="F558" s="49">
        <f t="shared" si="368"/>
        <v>5361</v>
      </c>
      <c r="G558" s="49">
        <f t="shared" si="368"/>
        <v>5361</v>
      </c>
      <c r="H558" s="25">
        <f>H559</f>
        <v>5133.7999999999993</v>
      </c>
      <c r="I558" s="25">
        <f t="shared" si="368"/>
        <v>5361</v>
      </c>
      <c r="J558" s="25">
        <f t="shared" si="368"/>
        <v>5361</v>
      </c>
      <c r="K558" s="49">
        <f t="shared" si="319"/>
        <v>40.899999999999636</v>
      </c>
      <c r="L558" s="49">
        <f t="shared" si="319"/>
        <v>0</v>
      </c>
      <c r="M558" s="49">
        <f t="shared" si="319"/>
        <v>0</v>
      </c>
      <c r="O558" s="33">
        <v>5133.7724399999997</v>
      </c>
      <c r="P558" s="34">
        <v>5361</v>
      </c>
      <c r="Q558" s="34">
        <v>5361</v>
      </c>
      <c r="R558" s="29">
        <f t="shared" si="349"/>
        <v>-2.7559999999539286E-2</v>
      </c>
      <c r="S558" s="29">
        <f t="shared" si="349"/>
        <v>0</v>
      </c>
      <c r="T558" s="29">
        <f t="shared" si="349"/>
        <v>0</v>
      </c>
      <c r="W558" s="82" t="s">
        <v>133</v>
      </c>
      <c r="X558" s="78" t="s">
        <v>201</v>
      </c>
      <c r="Y558" s="78" t="s">
        <v>385</v>
      </c>
      <c r="Z558" s="72" t="s">
        <v>9</v>
      </c>
      <c r="AA558" s="79">
        <v>5133.7724399999997</v>
      </c>
      <c r="AB558" s="79">
        <v>5361</v>
      </c>
      <c r="AC558" s="79">
        <v>5361</v>
      </c>
      <c r="AD558" s="16" t="b">
        <f t="shared" si="351"/>
        <v>1</v>
      </c>
      <c r="AE558" s="16" t="b">
        <f t="shared" si="351"/>
        <v>1</v>
      </c>
      <c r="AF558" s="16" t="b">
        <f t="shared" si="351"/>
        <v>1</v>
      </c>
      <c r="AG558" s="16" t="b">
        <f t="shared" si="351"/>
        <v>1</v>
      </c>
    </row>
    <row r="559" spans="1:33" s="16" customFormat="1" ht="31.5" customHeight="1">
      <c r="A559" s="31" t="s">
        <v>28</v>
      </c>
      <c r="B559" s="23" t="s">
        <v>201</v>
      </c>
      <c r="C559" s="23" t="s">
        <v>385</v>
      </c>
      <c r="D559" s="23" t="s">
        <v>29</v>
      </c>
      <c r="E559" s="49">
        <v>5092.8999999999996</v>
      </c>
      <c r="F559" s="49">
        <v>5361</v>
      </c>
      <c r="G559" s="49">
        <v>5361</v>
      </c>
      <c r="H559" s="25">
        <f>5092.9+40.9</f>
        <v>5133.7999999999993</v>
      </c>
      <c r="I559" s="25">
        <v>5361</v>
      </c>
      <c r="J559" s="25">
        <v>5361</v>
      </c>
      <c r="K559" s="49">
        <f t="shared" si="319"/>
        <v>40.899999999999636</v>
      </c>
      <c r="L559" s="49">
        <f t="shared" si="319"/>
        <v>0</v>
      </c>
      <c r="M559" s="49">
        <f t="shared" si="319"/>
        <v>0</v>
      </c>
      <c r="O559" s="33">
        <v>5133.7724399999997</v>
      </c>
      <c r="P559" s="34">
        <v>5361</v>
      </c>
      <c r="Q559" s="34">
        <v>5361</v>
      </c>
      <c r="R559" s="29">
        <f t="shared" si="349"/>
        <v>-2.7559999999539286E-2</v>
      </c>
      <c r="S559" s="29">
        <f t="shared" si="349"/>
        <v>0</v>
      </c>
      <c r="T559" s="29">
        <f t="shared" si="349"/>
        <v>0</v>
      </c>
      <c r="W559" s="82" t="s">
        <v>28</v>
      </c>
      <c r="X559" s="78" t="s">
        <v>201</v>
      </c>
      <c r="Y559" s="78" t="s">
        <v>385</v>
      </c>
      <c r="Z559" s="78" t="s">
        <v>29</v>
      </c>
      <c r="AA559" s="79">
        <v>5133.7724399999997</v>
      </c>
      <c r="AB559" s="79">
        <v>5361</v>
      </c>
      <c r="AC559" s="79">
        <v>5361</v>
      </c>
      <c r="AD559" s="16" t="b">
        <f t="shared" si="351"/>
        <v>1</v>
      </c>
      <c r="AE559" s="16" t="b">
        <f t="shared" si="351"/>
        <v>1</v>
      </c>
      <c r="AF559" s="16" t="b">
        <f t="shared" si="351"/>
        <v>1</v>
      </c>
      <c r="AG559" s="16" t="b">
        <f t="shared" si="351"/>
        <v>1</v>
      </c>
    </row>
    <row r="560" spans="1:33" s="16" customFormat="1" ht="31.5" customHeight="1">
      <c r="A560" s="22" t="s">
        <v>74</v>
      </c>
      <c r="B560" s="23" t="s">
        <v>201</v>
      </c>
      <c r="C560" s="23" t="s">
        <v>497</v>
      </c>
      <c r="D560" s="24" t="s">
        <v>9</v>
      </c>
      <c r="E560" s="49">
        <f>E561+E572</f>
        <v>55579.200000000004</v>
      </c>
      <c r="F560" s="49">
        <f t="shared" ref="F560:G560" si="369">F561+F572</f>
        <v>55665.8</v>
      </c>
      <c r="G560" s="49">
        <f t="shared" si="369"/>
        <v>55665.8</v>
      </c>
      <c r="H560" s="25">
        <f>H561+H572</f>
        <v>55589.600000000006</v>
      </c>
      <c r="I560" s="25">
        <f t="shared" ref="I560:J560" si="370">I561+I572</f>
        <v>55676.200000000004</v>
      </c>
      <c r="J560" s="25">
        <f t="shared" si="370"/>
        <v>55676.200000000004</v>
      </c>
      <c r="K560" s="49">
        <f t="shared" si="319"/>
        <v>10.400000000001455</v>
      </c>
      <c r="L560" s="49">
        <f t="shared" si="319"/>
        <v>10.400000000001455</v>
      </c>
      <c r="M560" s="49">
        <f t="shared" si="319"/>
        <v>10.400000000001455</v>
      </c>
      <c r="O560" s="33">
        <v>55589.5818</v>
      </c>
      <c r="P560" s="34">
        <v>55676.168440000001</v>
      </c>
      <c r="Q560" s="34">
        <v>55676.168440000001</v>
      </c>
      <c r="R560" s="29">
        <f t="shared" si="349"/>
        <v>-1.8200000005890615E-2</v>
      </c>
      <c r="S560" s="29">
        <f t="shared" si="349"/>
        <v>-3.1560000003082678E-2</v>
      </c>
      <c r="T560" s="29">
        <f t="shared" si="349"/>
        <v>-3.1560000003082678E-2</v>
      </c>
      <c r="W560" s="81" t="s">
        <v>74</v>
      </c>
      <c r="X560" s="75" t="s">
        <v>201</v>
      </c>
      <c r="Y560" s="75" t="s">
        <v>497</v>
      </c>
      <c r="Z560" s="76" t="s">
        <v>9</v>
      </c>
      <c r="AA560" s="77">
        <v>55589.5818</v>
      </c>
      <c r="AB560" s="77">
        <v>55676.168440000001</v>
      </c>
      <c r="AC560" s="77">
        <v>55676.168440000001</v>
      </c>
      <c r="AD560" s="16" t="b">
        <f t="shared" si="351"/>
        <v>1</v>
      </c>
      <c r="AE560" s="16" t="b">
        <f t="shared" si="351"/>
        <v>1</v>
      </c>
      <c r="AF560" s="16" t="b">
        <f t="shared" si="351"/>
        <v>1</v>
      </c>
      <c r="AG560" s="16" t="b">
        <f t="shared" si="351"/>
        <v>1</v>
      </c>
    </row>
    <row r="561" spans="1:33" s="16" customFormat="1" ht="47.25" customHeight="1">
      <c r="A561" s="22" t="s">
        <v>76</v>
      </c>
      <c r="B561" s="23" t="s">
        <v>201</v>
      </c>
      <c r="C561" s="23" t="s">
        <v>498</v>
      </c>
      <c r="D561" s="24" t="s">
        <v>9</v>
      </c>
      <c r="E561" s="49">
        <f>E562+E565+E567</f>
        <v>55514.200000000004</v>
      </c>
      <c r="F561" s="49">
        <f t="shared" ref="F561:J561" si="371">F562+F565+F567</f>
        <v>55600.800000000003</v>
      </c>
      <c r="G561" s="49">
        <f t="shared" si="371"/>
        <v>55600.800000000003</v>
      </c>
      <c r="H561" s="49">
        <f t="shared" si="371"/>
        <v>55524.600000000006</v>
      </c>
      <c r="I561" s="49">
        <f t="shared" si="371"/>
        <v>55611.200000000004</v>
      </c>
      <c r="J561" s="49">
        <f t="shared" si="371"/>
        <v>55611.200000000004</v>
      </c>
      <c r="K561" s="49">
        <f t="shared" si="319"/>
        <v>10.400000000001455</v>
      </c>
      <c r="L561" s="49">
        <f t="shared" si="319"/>
        <v>10.400000000001455</v>
      </c>
      <c r="M561" s="49">
        <f t="shared" si="319"/>
        <v>10.400000000001455</v>
      </c>
      <c r="O561" s="33">
        <v>55524.5818</v>
      </c>
      <c r="P561" s="33">
        <v>55611.168440000001</v>
      </c>
      <c r="Q561" s="33">
        <v>55611.168440000001</v>
      </c>
      <c r="R561" s="29">
        <f t="shared" si="349"/>
        <v>-1.8200000005890615E-2</v>
      </c>
      <c r="S561" s="29">
        <f t="shared" si="349"/>
        <v>-3.1560000003082678E-2</v>
      </c>
      <c r="T561" s="29">
        <f t="shared" si="349"/>
        <v>-3.1560000003082678E-2</v>
      </c>
      <c r="W561" s="82" t="s">
        <v>76</v>
      </c>
      <c r="X561" s="78" t="s">
        <v>201</v>
      </c>
      <c r="Y561" s="78" t="s">
        <v>498</v>
      </c>
      <c r="Z561" s="72" t="s">
        <v>9</v>
      </c>
      <c r="AA561" s="79">
        <v>55524.5818</v>
      </c>
      <c r="AB561" s="79">
        <v>55611.168440000001</v>
      </c>
      <c r="AC561" s="79">
        <v>55611.168440000001</v>
      </c>
      <c r="AD561" s="16" t="b">
        <f t="shared" si="351"/>
        <v>1</v>
      </c>
      <c r="AE561" s="16" t="b">
        <f t="shared" si="351"/>
        <v>1</v>
      </c>
      <c r="AF561" s="16" t="b">
        <f t="shared" si="351"/>
        <v>1</v>
      </c>
      <c r="AG561" s="16" t="b">
        <f t="shared" si="351"/>
        <v>1</v>
      </c>
    </row>
    <row r="562" spans="1:33" s="16" customFormat="1" ht="78.75" customHeight="1">
      <c r="A562" s="31" t="s">
        <v>499</v>
      </c>
      <c r="B562" s="23" t="s">
        <v>201</v>
      </c>
      <c r="C562" s="23" t="s">
        <v>407</v>
      </c>
      <c r="D562" s="24" t="s">
        <v>9</v>
      </c>
      <c r="E562" s="49">
        <f>E563+E564</f>
        <v>106.5</v>
      </c>
      <c r="F562" s="49">
        <f t="shared" ref="F562:G562" si="372">F563+F564</f>
        <v>106.5</v>
      </c>
      <c r="G562" s="49">
        <f t="shared" si="372"/>
        <v>106.5</v>
      </c>
      <c r="H562" s="25">
        <f>H563+H564</f>
        <v>106.5</v>
      </c>
      <c r="I562" s="25">
        <f t="shared" ref="I562:J562" si="373">I563+I564</f>
        <v>106.5</v>
      </c>
      <c r="J562" s="25">
        <f t="shared" si="373"/>
        <v>106.5</v>
      </c>
      <c r="K562" s="49">
        <f t="shared" ref="K562:M627" si="374">H562-E562</f>
        <v>0</v>
      </c>
      <c r="L562" s="49">
        <f t="shared" si="374"/>
        <v>0</v>
      </c>
      <c r="M562" s="49">
        <f t="shared" si="374"/>
        <v>0</v>
      </c>
      <c r="N562" s="16" t="s">
        <v>344</v>
      </c>
      <c r="O562" s="33">
        <v>106.535</v>
      </c>
      <c r="P562" s="33">
        <v>106.535</v>
      </c>
      <c r="Q562" s="33">
        <v>106.535</v>
      </c>
      <c r="R562" s="29">
        <f t="shared" si="349"/>
        <v>3.4999999999996589E-2</v>
      </c>
      <c r="S562" s="29">
        <f t="shared" si="349"/>
        <v>3.4999999999996589E-2</v>
      </c>
      <c r="T562" s="29">
        <f t="shared" si="349"/>
        <v>3.4999999999996589E-2</v>
      </c>
      <c r="W562" s="82" t="s">
        <v>499</v>
      </c>
      <c r="X562" s="78" t="s">
        <v>201</v>
      </c>
      <c r="Y562" s="78" t="s">
        <v>407</v>
      </c>
      <c r="Z562" s="78" t="s">
        <v>9</v>
      </c>
      <c r="AA562" s="79">
        <v>106.535</v>
      </c>
      <c r="AB562" s="79">
        <v>106.535</v>
      </c>
      <c r="AC562" s="79">
        <v>106.535</v>
      </c>
      <c r="AD562" s="16" t="b">
        <f t="shared" si="351"/>
        <v>1</v>
      </c>
      <c r="AE562" s="16" t="b">
        <f t="shared" si="351"/>
        <v>1</v>
      </c>
      <c r="AF562" s="16" t="b">
        <f t="shared" si="351"/>
        <v>1</v>
      </c>
      <c r="AG562" s="16" t="b">
        <f t="shared" si="351"/>
        <v>1</v>
      </c>
    </row>
    <row r="563" spans="1:33" s="16" customFormat="1" ht="78.75" customHeight="1">
      <c r="A563" s="31" t="s">
        <v>26</v>
      </c>
      <c r="B563" s="23" t="s">
        <v>201</v>
      </c>
      <c r="C563" s="23" t="s">
        <v>407</v>
      </c>
      <c r="D563" s="23" t="s">
        <v>27</v>
      </c>
      <c r="E563" s="49">
        <v>101.5</v>
      </c>
      <c r="F563" s="49">
        <v>101.5</v>
      </c>
      <c r="G563" s="49">
        <v>101.5</v>
      </c>
      <c r="H563" s="83">
        <v>101.5</v>
      </c>
      <c r="I563" s="83">
        <v>101.5</v>
      </c>
      <c r="J563" s="83">
        <v>101.5</v>
      </c>
      <c r="K563" s="49">
        <f t="shared" si="374"/>
        <v>0</v>
      </c>
      <c r="L563" s="49">
        <f t="shared" si="374"/>
        <v>0</v>
      </c>
      <c r="M563" s="49">
        <f t="shared" si="374"/>
        <v>0</v>
      </c>
      <c r="N563" s="16" t="s">
        <v>344</v>
      </c>
      <c r="O563" s="33">
        <v>101.535</v>
      </c>
      <c r="P563" s="33">
        <v>101.535</v>
      </c>
      <c r="Q563" s="33">
        <v>101.535</v>
      </c>
      <c r="R563" s="29">
        <f t="shared" si="349"/>
        <v>3.4999999999996589E-2</v>
      </c>
      <c r="S563" s="29">
        <f t="shared" si="349"/>
        <v>3.4999999999996589E-2</v>
      </c>
      <c r="T563" s="29">
        <f t="shared" si="349"/>
        <v>3.4999999999996589E-2</v>
      </c>
      <c r="W563" s="81" t="s">
        <v>26</v>
      </c>
      <c r="X563" s="75" t="s">
        <v>201</v>
      </c>
      <c r="Y563" s="75" t="s">
        <v>407</v>
      </c>
      <c r="Z563" s="76" t="s">
        <v>27</v>
      </c>
      <c r="AA563" s="77">
        <v>101.535</v>
      </c>
      <c r="AB563" s="77">
        <v>101.535</v>
      </c>
      <c r="AC563" s="77">
        <v>101.535</v>
      </c>
      <c r="AD563" s="16" t="b">
        <f t="shared" si="351"/>
        <v>1</v>
      </c>
      <c r="AE563" s="16" t="b">
        <f t="shared" si="351"/>
        <v>1</v>
      </c>
      <c r="AF563" s="16" t="b">
        <f t="shared" si="351"/>
        <v>1</v>
      </c>
      <c r="AG563" s="16" t="b">
        <f t="shared" si="351"/>
        <v>1</v>
      </c>
    </row>
    <row r="564" spans="1:33" s="16" customFormat="1" ht="31.5" customHeight="1">
      <c r="A564" s="31" t="s">
        <v>28</v>
      </c>
      <c r="B564" s="23" t="s">
        <v>201</v>
      </c>
      <c r="C564" s="23" t="s">
        <v>407</v>
      </c>
      <c r="D564" s="23" t="s">
        <v>29</v>
      </c>
      <c r="E564" s="49">
        <v>5</v>
      </c>
      <c r="F564" s="49">
        <v>5</v>
      </c>
      <c r="G564" s="49">
        <v>5</v>
      </c>
      <c r="H564" s="83">
        <v>5</v>
      </c>
      <c r="I564" s="83">
        <v>5</v>
      </c>
      <c r="J564" s="83">
        <v>5</v>
      </c>
      <c r="K564" s="49">
        <f t="shared" si="374"/>
        <v>0</v>
      </c>
      <c r="L564" s="49">
        <f t="shared" si="374"/>
        <v>0</v>
      </c>
      <c r="M564" s="49">
        <f t="shared" si="374"/>
        <v>0</v>
      </c>
      <c r="N564" s="16" t="s">
        <v>344</v>
      </c>
      <c r="O564" s="33">
        <v>5</v>
      </c>
      <c r="P564" s="33">
        <v>5</v>
      </c>
      <c r="Q564" s="33">
        <v>5</v>
      </c>
      <c r="R564" s="29">
        <f t="shared" si="349"/>
        <v>0</v>
      </c>
      <c r="S564" s="29">
        <f t="shared" si="349"/>
        <v>0</v>
      </c>
      <c r="T564" s="29">
        <f t="shared" si="349"/>
        <v>0</v>
      </c>
      <c r="W564" s="82" t="s">
        <v>28</v>
      </c>
      <c r="X564" s="78" t="s">
        <v>201</v>
      </c>
      <c r="Y564" s="78" t="s">
        <v>407</v>
      </c>
      <c r="Z564" s="72" t="s">
        <v>29</v>
      </c>
      <c r="AA564" s="79">
        <v>5</v>
      </c>
      <c r="AB564" s="79">
        <v>5</v>
      </c>
      <c r="AC564" s="79">
        <v>5</v>
      </c>
      <c r="AD564" s="16" t="b">
        <f t="shared" si="351"/>
        <v>1</v>
      </c>
      <c r="AE564" s="16" t="b">
        <f t="shared" si="351"/>
        <v>1</v>
      </c>
      <c r="AF564" s="16" t="b">
        <f t="shared" si="351"/>
        <v>1</v>
      </c>
      <c r="AG564" s="16" t="b">
        <f t="shared" si="351"/>
        <v>1</v>
      </c>
    </row>
    <row r="565" spans="1:33" s="16" customFormat="1" ht="78.75" customHeight="1">
      <c r="A565" s="31" t="s">
        <v>595</v>
      </c>
      <c r="B565" s="23" t="s">
        <v>201</v>
      </c>
      <c r="C565" s="23" t="s">
        <v>513</v>
      </c>
      <c r="D565" s="23" t="s">
        <v>9</v>
      </c>
      <c r="E565" s="49">
        <f>E566</f>
        <v>0</v>
      </c>
      <c r="F565" s="49">
        <f t="shared" ref="F565:J565" si="375">F566</f>
        <v>0</v>
      </c>
      <c r="G565" s="49">
        <f t="shared" si="375"/>
        <v>0</v>
      </c>
      <c r="H565" s="49">
        <f t="shared" si="375"/>
        <v>10.4</v>
      </c>
      <c r="I565" s="49">
        <f t="shared" si="375"/>
        <v>10.4</v>
      </c>
      <c r="J565" s="49">
        <f t="shared" si="375"/>
        <v>10.4</v>
      </c>
      <c r="K565" s="49">
        <f t="shared" si="374"/>
        <v>10.4</v>
      </c>
      <c r="L565" s="49">
        <f t="shared" si="374"/>
        <v>10.4</v>
      </c>
      <c r="M565" s="49">
        <f t="shared" si="374"/>
        <v>10.4</v>
      </c>
      <c r="O565" s="33">
        <v>10.392849999999999</v>
      </c>
      <c r="P565" s="33">
        <v>10.392849999999999</v>
      </c>
      <c r="Q565" s="33">
        <v>10.392849999999999</v>
      </c>
      <c r="R565" s="29">
        <f t="shared" si="349"/>
        <v>-7.1500000000010999E-3</v>
      </c>
      <c r="S565" s="29">
        <f t="shared" si="349"/>
        <v>-7.1500000000010999E-3</v>
      </c>
      <c r="T565" s="29">
        <f t="shared" si="349"/>
        <v>-7.1500000000010999E-3</v>
      </c>
      <c r="W565" s="82" t="s">
        <v>595</v>
      </c>
      <c r="X565" s="78" t="s">
        <v>201</v>
      </c>
      <c r="Y565" s="78" t="s">
        <v>513</v>
      </c>
      <c r="Z565" s="78" t="s">
        <v>9</v>
      </c>
      <c r="AA565" s="79">
        <v>10.392849999999999</v>
      </c>
      <c r="AB565" s="79">
        <v>10.392849999999999</v>
      </c>
      <c r="AC565" s="79">
        <v>10.392849999999999</v>
      </c>
      <c r="AD565" s="16" t="b">
        <f t="shared" si="351"/>
        <v>1</v>
      </c>
      <c r="AE565" s="16" t="b">
        <f t="shared" si="351"/>
        <v>1</v>
      </c>
      <c r="AF565" s="16" t="b">
        <f t="shared" si="351"/>
        <v>1</v>
      </c>
      <c r="AG565" s="16" t="b">
        <f t="shared" si="351"/>
        <v>1</v>
      </c>
    </row>
    <row r="566" spans="1:33" s="16" customFormat="1" ht="78.75" customHeight="1">
      <c r="A566" s="31" t="s">
        <v>26</v>
      </c>
      <c r="B566" s="23" t="s">
        <v>201</v>
      </c>
      <c r="C566" s="23" t="s">
        <v>513</v>
      </c>
      <c r="D566" s="23" t="s">
        <v>27</v>
      </c>
      <c r="E566" s="49"/>
      <c r="F566" s="49"/>
      <c r="G566" s="49"/>
      <c r="H566" s="83">
        <v>10.4</v>
      </c>
      <c r="I566" s="83">
        <v>10.4</v>
      </c>
      <c r="J566" s="83">
        <v>10.4</v>
      </c>
      <c r="K566" s="49">
        <f t="shared" si="374"/>
        <v>10.4</v>
      </c>
      <c r="L566" s="49">
        <f t="shared" si="374"/>
        <v>10.4</v>
      </c>
      <c r="M566" s="49">
        <f t="shared" si="374"/>
        <v>10.4</v>
      </c>
      <c r="N566" s="16" t="s">
        <v>344</v>
      </c>
      <c r="O566" s="33">
        <v>10.392849999999999</v>
      </c>
      <c r="P566" s="33">
        <v>10.392849999999999</v>
      </c>
      <c r="Q566" s="33">
        <v>10.392849999999999</v>
      </c>
      <c r="R566" s="29">
        <f t="shared" si="349"/>
        <v>-7.1500000000010999E-3</v>
      </c>
      <c r="S566" s="29">
        <f t="shared" si="349"/>
        <v>-7.1500000000010999E-3</v>
      </c>
      <c r="T566" s="29">
        <f t="shared" si="349"/>
        <v>-7.1500000000010999E-3</v>
      </c>
      <c r="W566" s="81" t="s">
        <v>26</v>
      </c>
      <c r="X566" s="75" t="s">
        <v>201</v>
      </c>
      <c r="Y566" s="75" t="s">
        <v>513</v>
      </c>
      <c r="Z566" s="76" t="s">
        <v>27</v>
      </c>
      <c r="AA566" s="77">
        <v>10.392849999999999</v>
      </c>
      <c r="AB566" s="77">
        <v>10.392849999999999</v>
      </c>
      <c r="AC566" s="77">
        <v>10.392849999999999</v>
      </c>
      <c r="AD566" s="16" t="b">
        <f t="shared" si="351"/>
        <v>1</v>
      </c>
      <c r="AE566" s="16" t="b">
        <f t="shared" si="351"/>
        <v>1</v>
      </c>
      <c r="AF566" s="16" t="b">
        <f t="shared" si="351"/>
        <v>1</v>
      </c>
      <c r="AG566" s="16" t="b">
        <f t="shared" si="351"/>
        <v>1</v>
      </c>
    </row>
    <row r="567" spans="1:33" s="16" customFormat="1" ht="31.5" customHeight="1">
      <c r="A567" s="31" t="s">
        <v>25</v>
      </c>
      <c r="B567" s="23" t="s">
        <v>201</v>
      </c>
      <c r="C567" s="23" t="s">
        <v>408</v>
      </c>
      <c r="D567" s="24" t="s">
        <v>9</v>
      </c>
      <c r="E567" s="49">
        <f>E568+E569+E570+E571</f>
        <v>55407.700000000004</v>
      </c>
      <c r="F567" s="49">
        <f t="shared" ref="F567:G567" si="376">F568+F569+F570+F571</f>
        <v>55494.3</v>
      </c>
      <c r="G567" s="49">
        <f t="shared" si="376"/>
        <v>55494.3</v>
      </c>
      <c r="H567" s="25">
        <f>H568+H569+H570+H571</f>
        <v>55407.700000000004</v>
      </c>
      <c r="I567" s="25">
        <f t="shared" ref="I567:J567" si="377">I568+I569+I570+I571</f>
        <v>55494.3</v>
      </c>
      <c r="J567" s="25">
        <f t="shared" si="377"/>
        <v>55494.3</v>
      </c>
      <c r="K567" s="49">
        <f t="shared" si="374"/>
        <v>0</v>
      </c>
      <c r="L567" s="49">
        <f t="shared" si="374"/>
        <v>0</v>
      </c>
      <c r="M567" s="49">
        <f t="shared" si="374"/>
        <v>0</v>
      </c>
      <c r="O567" s="33">
        <v>55407.65395</v>
      </c>
      <c r="P567" s="34">
        <v>55494.240590000001</v>
      </c>
      <c r="Q567" s="34">
        <v>55494.240590000001</v>
      </c>
      <c r="R567" s="29">
        <f t="shared" si="349"/>
        <v>-4.6050000004470348E-2</v>
      </c>
      <c r="S567" s="29">
        <f t="shared" si="349"/>
        <v>-5.9410000001662411E-2</v>
      </c>
      <c r="T567" s="29">
        <f t="shared" si="349"/>
        <v>-5.9410000001662411E-2</v>
      </c>
      <c r="W567" s="82" t="s">
        <v>25</v>
      </c>
      <c r="X567" s="78" t="s">
        <v>201</v>
      </c>
      <c r="Y567" s="78" t="s">
        <v>408</v>
      </c>
      <c r="Z567" s="72" t="s">
        <v>9</v>
      </c>
      <c r="AA567" s="79">
        <v>55407.65395</v>
      </c>
      <c r="AB567" s="79">
        <v>55494.240590000001</v>
      </c>
      <c r="AC567" s="79">
        <v>55494.240590000001</v>
      </c>
      <c r="AD567" s="16" t="b">
        <f t="shared" si="351"/>
        <v>1</v>
      </c>
      <c r="AE567" s="16" t="b">
        <f t="shared" si="351"/>
        <v>1</v>
      </c>
      <c r="AF567" s="16" t="b">
        <f t="shared" si="351"/>
        <v>1</v>
      </c>
      <c r="AG567" s="16" t="b">
        <f t="shared" si="351"/>
        <v>1</v>
      </c>
    </row>
    <row r="568" spans="1:33" s="16" customFormat="1" ht="78.75" customHeight="1">
      <c r="A568" s="31" t="s">
        <v>26</v>
      </c>
      <c r="B568" s="23" t="s">
        <v>201</v>
      </c>
      <c r="C568" s="23" t="s">
        <v>408</v>
      </c>
      <c r="D568" s="23" t="s">
        <v>27</v>
      </c>
      <c r="E568" s="49">
        <v>51526.9</v>
      </c>
      <c r="F568" s="49">
        <v>51613.5</v>
      </c>
      <c r="G568" s="49">
        <v>51613.5</v>
      </c>
      <c r="H568" s="25">
        <v>51526.9</v>
      </c>
      <c r="I568" s="25">
        <v>51613.5</v>
      </c>
      <c r="J568" s="25">
        <v>51613.5</v>
      </c>
      <c r="K568" s="49">
        <f t="shared" si="374"/>
        <v>0</v>
      </c>
      <c r="L568" s="49">
        <f t="shared" si="374"/>
        <v>0</v>
      </c>
      <c r="M568" s="49">
        <f t="shared" si="374"/>
        <v>0</v>
      </c>
      <c r="O568" s="33">
        <v>51526.867259999999</v>
      </c>
      <c r="P568" s="33">
        <v>51613.4539</v>
      </c>
      <c r="Q568" s="33">
        <v>51613.4539</v>
      </c>
      <c r="R568" s="29">
        <f t="shared" si="349"/>
        <v>-3.2740000002377201E-2</v>
      </c>
      <c r="S568" s="29">
        <f t="shared" si="349"/>
        <v>-4.6099999999569263E-2</v>
      </c>
      <c r="T568" s="29">
        <f t="shared" si="349"/>
        <v>-4.6099999999569263E-2</v>
      </c>
      <c r="W568" s="82" t="s">
        <v>26</v>
      </c>
      <c r="X568" s="78" t="s">
        <v>201</v>
      </c>
      <c r="Y568" s="78" t="s">
        <v>408</v>
      </c>
      <c r="Z568" s="78" t="s">
        <v>27</v>
      </c>
      <c r="AA568" s="79">
        <v>51526.867259999999</v>
      </c>
      <c r="AB568" s="79">
        <v>51613.4539</v>
      </c>
      <c r="AC568" s="79">
        <v>51613.4539</v>
      </c>
      <c r="AD568" s="16" t="b">
        <f t="shared" si="351"/>
        <v>1</v>
      </c>
      <c r="AE568" s="16" t="b">
        <f t="shared" si="351"/>
        <v>1</v>
      </c>
      <c r="AF568" s="16" t="b">
        <f t="shared" si="351"/>
        <v>1</v>
      </c>
      <c r="AG568" s="16" t="b">
        <f t="shared" si="351"/>
        <v>1</v>
      </c>
    </row>
    <row r="569" spans="1:33" s="16" customFormat="1" ht="31.5" customHeight="1">
      <c r="A569" s="31" t="s">
        <v>28</v>
      </c>
      <c r="B569" s="23" t="s">
        <v>201</v>
      </c>
      <c r="C569" s="23" t="s">
        <v>408</v>
      </c>
      <c r="D569" s="23" t="s">
        <v>29</v>
      </c>
      <c r="E569" s="49">
        <v>3864.8</v>
      </c>
      <c r="F569" s="49">
        <v>3870.8</v>
      </c>
      <c r="G569" s="49">
        <v>3870.8</v>
      </c>
      <c r="H569" s="25">
        <v>3864.8</v>
      </c>
      <c r="I569" s="25">
        <v>3870.8</v>
      </c>
      <c r="J569" s="25">
        <v>3870.8</v>
      </c>
      <c r="K569" s="49">
        <f t="shared" si="374"/>
        <v>0</v>
      </c>
      <c r="L569" s="49">
        <f t="shared" si="374"/>
        <v>0</v>
      </c>
      <c r="M569" s="49">
        <f t="shared" si="374"/>
        <v>0</v>
      </c>
      <c r="O569" s="33">
        <v>3864.7866899999999</v>
      </c>
      <c r="P569" s="33">
        <v>3870.7866899999999</v>
      </c>
      <c r="Q569" s="33">
        <v>3870.7866899999999</v>
      </c>
      <c r="R569" s="29">
        <f t="shared" si="349"/>
        <v>-1.3310000000274158E-2</v>
      </c>
      <c r="S569" s="29">
        <f t="shared" si="349"/>
        <v>-1.3310000000274158E-2</v>
      </c>
      <c r="T569" s="29">
        <f t="shared" si="349"/>
        <v>-1.3310000000274158E-2</v>
      </c>
      <c r="W569" s="81" t="s">
        <v>28</v>
      </c>
      <c r="X569" s="75" t="s">
        <v>201</v>
      </c>
      <c r="Y569" s="75" t="s">
        <v>408</v>
      </c>
      <c r="Z569" s="76" t="s">
        <v>29</v>
      </c>
      <c r="AA569" s="77">
        <v>3864.7866899999999</v>
      </c>
      <c r="AB569" s="77">
        <v>3870.7866899999999</v>
      </c>
      <c r="AC569" s="77">
        <v>3870.7866899999999</v>
      </c>
      <c r="AD569" s="16" t="b">
        <f t="shared" si="351"/>
        <v>1</v>
      </c>
      <c r="AE569" s="16" t="b">
        <f t="shared" si="351"/>
        <v>1</v>
      </c>
      <c r="AF569" s="16" t="b">
        <f t="shared" si="351"/>
        <v>1</v>
      </c>
      <c r="AG569" s="16" t="b">
        <f t="shared" si="351"/>
        <v>1</v>
      </c>
    </row>
    <row r="570" spans="1:33" s="16" customFormat="1" ht="15.75" customHeight="1">
      <c r="A570" s="31" t="s">
        <v>37</v>
      </c>
      <c r="B570" s="23" t="s">
        <v>201</v>
      </c>
      <c r="C570" s="23" t="s">
        <v>408</v>
      </c>
      <c r="D570" s="23" t="s">
        <v>38</v>
      </c>
      <c r="E570" s="49">
        <v>6</v>
      </c>
      <c r="F570" s="49">
        <v>0</v>
      </c>
      <c r="G570" s="49">
        <v>0</v>
      </c>
      <c r="H570" s="25">
        <v>6</v>
      </c>
      <c r="I570" s="25">
        <v>0</v>
      </c>
      <c r="J570" s="25">
        <v>0</v>
      </c>
      <c r="K570" s="49">
        <f t="shared" si="374"/>
        <v>0</v>
      </c>
      <c r="L570" s="49">
        <f t="shared" si="374"/>
        <v>0</v>
      </c>
      <c r="M570" s="49">
        <f t="shared" si="374"/>
        <v>0</v>
      </c>
      <c r="O570" s="33">
        <v>6</v>
      </c>
      <c r="P570" s="32">
        <v>0</v>
      </c>
      <c r="Q570" s="32">
        <v>0</v>
      </c>
      <c r="R570" s="29">
        <f t="shared" si="349"/>
        <v>0</v>
      </c>
      <c r="S570" s="29">
        <f t="shared" si="349"/>
        <v>0</v>
      </c>
      <c r="T570" s="29">
        <f t="shared" si="349"/>
        <v>0</v>
      </c>
      <c r="W570" s="81" t="s">
        <v>37</v>
      </c>
      <c r="X570" s="75" t="s">
        <v>201</v>
      </c>
      <c r="Y570" s="75" t="s">
        <v>408</v>
      </c>
      <c r="Z570" s="76" t="s">
        <v>38</v>
      </c>
      <c r="AA570" s="77">
        <v>6</v>
      </c>
      <c r="AB570" s="77" t="s">
        <v>9</v>
      </c>
      <c r="AC570" s="77" t="s">
        <v>9</v>
      </c>
      <c r="AD570" s="16" t="b">
        <f t="shared" si="351"/>
        <v>1</v>
      </c>
      <c r="AE570" s="16" t="b">
        <f t="shared" si="351"/>
        <v>1</v>
      </c>
      <c r="AF570" s="16" t="b">
        <f t="shared" si="351"/>
        <v>1</v>
      </c>
      <c r="AG570" s="16" t="b">
        <f t="shared" si="351"/>
        <v>1</v>
      </c>
    </row>
    <row r="571" spans="1:33" s="16" customFormat="1" ht="15.75" customHeight="1">
      <c r="A571" s="31" t="s">
        <v>32</v>
      </c>
      <c r="B571" s="23" t="s">
        <v>201</v>
      </c>
      <c r="C571" s="23" t="s">
        <v>408</v>
      </c>
      <c r="D571" s="23" t="s">
        <v>33</v>
      </c>
      <c r="E571" s="49">
        <v>10</v>
      </c>
      <c r="F571" s="49">
        <v>10</v>
      </c>
      <c r="G571" s="49">
        <v>10</v>
      </c>
      <c r="H571" s="25">
        <v>10</v>
      </c>
      <c r="I571" s="25">
        <v>10</v>
      </c>
      <c r="J571" s="25">
        <v>10</v>
      </c>
      <c r="K571" s="49">
        <f t="shared" si="374"/>
        <v>0</v>
      </c>
      <c r="L571" s="49">
        <f t="shared" si="374"/>
        <v>0</v>
      </c>
      <c r="M571" s="49">
        <f t="shared" si="374"/>
        <v>0</v>
      </c>
      <c r="O571" s="33">
        <v>10</v>
      </c>
      <c r="P571" s="33">
        <v>10</v>
      </c>
      <c r="Q571" s="33">
        <v>10</v>
      </c>
      <c r="R571" s="29">
        <f t="shared" si="349"/>
        <v>0</v>
      </c>
      <c r="S571" s="29">
        <f t="shared" si="349"/>
        <v>0</v>
      </c>
      <c r="T571" s="29">
        <f t="shared" si="349"/>
        <v>0</v>
      </c>
      <c r="W571" s="82" t="s">
        <v>32</v>
      </c>
      <c r="X571" s="78" t="s">
        <v>201</v>
      </c>
      <c r="Y571" s="78" t="s">
        <v>408</v>
      </c>
      <c r="Z571" s="72" t="s">
        <v>33</v>
      </c>
      <c r="AA571" s="79">
        <v>10</v>
      </c>
      <c r="AB571" s="79">
        <v>10</v>
      </c>
      <c r="AC571" s="79">
        <v>10</v>
      </c>
      <c r="AD571" s="16" t="b">
        <f t="shared" si="351"/>
        <v>1</v>
      </c>
      <c r="AE571" s="16" t="b">
        <f t="shared" si="351"/>
        <v>1</v>
      </c>
      <c r="AF571" s="16" t="b">
        <f t="shared" si="351"/>
        <v>1</v>
      </c>
      <c r="AG571" s="16" t="b">
        <f t="shared" si="351"/>
        <v>1</v>
      </c>
    </row>
    <row r="572" spans="1:33" s="16" customFormat="1" ht="31.5" customHeight="1">
      <c r="A572" s="22" t="s">
        <v>172</v>
      </c>
      <c r="B572" s="23" t="s">
        <v>201</v>
      </c>
      <c r="C572" s="23" t="s">
        <v>500</v>
      </c>
      <c r="D572" s="24" t="s">
        <v>9</v>
      </c>
      <c r="E572" s="49">
        <f>E573</f>
        <v>65</v>
      </c>
      <c r="F572" s="49">
        <f t="shared" ref="F572:J573" si="378">F573</f>
        <v>65</v>
      </c>
      <c r="G572" s="49">
        <f t="shared" si="378"/>
        <v>65</v>
      </c>
      <c r="H572" s="25">
        <f>H573</f>
        <v>65</v>
      </c>
      <c r="I572" s="25">
        <f t="shared" si="378"/>
        <v>65</v>
      </c>
      <c r="J572" s="25">
        <f t="shared" si="378"/>
        <v>65</v>
      </c>
      <c r="K572" s="49">
        <f t="shared" si="374"/>
        <v>0</v>
      </c>
      <c r="L572" s="49">
        <f t="shared" si="374"/>
        <v>0</v>
      </c>
      <c r="M572" s="49">
        <f t="shared" si="374"/>
        <v>0</v>
      </c>
      <c r="O572" s="33">
        <v>65</v>
      </c>
      <c r="P572" s="33">
        <v>65</v>
      </c>
      <c r="Q572" s="33">
        <v>65</v>
      </c>
      <c r="R572" s="29">
        <f t="shared" si="349"/>
        <v>0</v>
      </c>
      <c r="S572" s="29">
        <f t="shared" si="349"/>
        <v>0</v>
      </c>
      <c r="T572" s="29">
        <f t="shared" si="349"/>
        <v>0</v>
      </c>
      <c r="W572" s="82" t="s">
        <v>172</v>
      </c>
      <c r="X572" s="78" t="s">
        <v>201</v>
      </c>
      <c r="Y572" s="78" t="s">
        <v>500</v>
      </c>
      <c r="Z572" s="78" t="s">
        <v>9</v>
      </c>
      <c r="AA572" s="79">
        <v>65</v>
      </c>
      <c r="AB572" s="79">
        <v>65</v>
      </c>
      <c r="AC572" s="79">
        <v>65</v>
      </c>
      <c r="AD572" s="16" t="b">
        <f t="shared" si="351"/>
        <v>1</v>
      </c>
      <c r="AE572" s="16" t="b">
        <f t="shared" si="351"/>
        <v>1</v>
      </c>
      <c r="AF572" s="16" t="b">
        <f t="shared" si="351"/>
        <v>1</v>
      </c>
      <c r="AG572" s="16" t="b">
        <f t="shared" si="351"/>
        <v>1</v>
      </c>
    </row>
    <row r="573" spans="1:33" s="16" customFormat="1" ht="31.5" customHeight="1">
      <c r="A573" s="31" t="s">
        <v>31</v>
      </c>
      <c r="B573" s="23" t="s">
        <v>201</v>
      </c>
      <c r="C573" s="23" t="s">
        <v>409</v>
      </c>
      <c r="D573" s="24" t="s">
        <v>9</v>
      </c>
      <c r="E573" s="49">
        <f>E574</f>
        <v>65</v>
      </c>
      <c r="F573" s="49">
        <f t="shared" si="378"/>
        <v>65</v>
      </c>
      <c r="G573" s="49">
        <f t="shared" si="378"/>
        <v>65</v>
      </c>
      <c r="H573" s="25">
        <f>H574</f>
        <v>65</v>
      </c>
      <c r="I573" s="25">
        <f t="shared" si="378"/>
        <v>65</v>
      </c>
      <c r="J573" s="25">
        <f t="shared" si="378"/>
        <v>65</v>
      </c>
      <c r="K573" s="49">
        <f t="shared" si="374"/>
        <v>0</v>
      </c>
      <c r="L573" s="49">
        <f t="shared" si="374"/>
        <v>0</v>
      </c>
      <c r="M573" s="49">
        <f t="shared" si="374"/>
        <v>0</v>
      </c>
      <c r="O573" s="33">
        <v>65</v>
      </c>
      <c r="P573" s="33">
        <v>65</v>
      </c>
      <c r="Q573" s="33">
        <v>65</v>
      </c>
      <c r="R573" s="29">
        <f t="shared" si="349"/>
        <v>0</v>
      </c>
      <c r="S573" s="29">
        <f t="shared" si="349"/>
        <v>0</v>
      </c>
      <c r="T573" s="29">
        <f t="shared" si="349"/>
        <v>0</v>
      </c>
      <c r="W573" s="82" t="s">
        <v>31</v>
      </c>
      <c r="X573" s="78" t="s">
        <v>201</v>
      </c>
      <c r="Y573" s="78" t="s">
        <v>409</v>
      </c>
      <c r="Z573" s="78" t="s">
        <v>9</v>
      </c>
      <c r="AA573" s="79">
        <v>65</v>
      </c>
      <c r="AB573" s="79">
        <v>65</v>
      </c>
      <c r="AC573" s="79">
        <v>65</v>
      </c>
      <c r="AD573" s="16" t="b">
        <f t="shared" si="351"/>
        <v>1</v>
      </c>
      <c r="AE573" s="16" t="b">
        <f t="shared" si="351"/>
        <v>1</v>
      </c>
      <c r="AF573" s="16" t="b">
        <f t="shared" si="351"/>
        <v>1</v>
      </c>
      <c r="AG573" s="16" t="b">
        <f t="shared" si="351"/>
        <v>1</v>
      </c>
    </row>
    <row r="574" spans="1:33" s="16" customFormat="1" ht="31.5" customHeight="1">
      <c r="A574" s="31" t="s">
        <v>28</v>
      </c>
      <c r="B574" s="23" t="s">
        <v>201</v>
      </c>
      <c r="C574" s="23" t="s">
        <v>409</v>
      </c>
      <c r="D574" s="23" t="s">
        <v>29</v>
      </c>
      <c r="E574" s="49">
        <v>65</v>
      </c>
      <c r="F574" s="49">
        <v>65</v>
      </c>
      <c r="G574" s="49">
        <v>65</v>
      </c>
      <c r="H574" s="25">
        <v>65</v>
      </c>
      <c r="I574" s="25">
        <v>65</v>
      </c>
      <c r="J574" s="25">
        <v>65</v>
      </c>
      <c r="K574" s="49">
        <f t="shared" si="374"/>
        <v>0</v>
      </c>
      <c r="L574" s="49">
        <f t="shared" si="374"/>
        <v>0</v>
      </c>
      <c r="M574" s="49">
        <f t="shared" si="374"/>
        <v>0</v>
      </c>
      <c r="O574" s="33">
        <v>65</v>
      </c>
      <c r="P574" s="33">
        <v>65</v>
      </c>
      <c r="Q574" s="33">
        <v>65</v>
      </c>
      <c r="R574" s="29">
        <f t="shared" si="349"/>
        <v>0</v>
      </c>
      <c r="S574" s="29">
        <f t="shared" si="349"/>
        <v>0</v>
      </c>
      <c r="T574" s="29">
        <f t="shared" si="349"/>
        <v>0</v>
      </c>
      <c r="W574" s="82" t="s">
        <v>28</v>
      </c>
      <c r="X574" s="78" t="s">
        <v>201</v>
      </c>
      <c r="Y574" s="78" t="s">
        <v>409</v>
      </c>
      <c r="Z574" s="72" t="s">
        <v>29</v>
      </c>
      <c r="AA574" s="79">
        <v>65</v>
      </c>
      <c r="AB574" s="79">
        <v>65</v>
      </c>
      <c r="AC574" s="79">
        <v>65</v>
      </c>
      <c r="AD574" s="16" t="b">
        <f t="shared" si="351"/>
        <v>1</v>
      </c>
      <c r="AE574" s="16" t="b">
        <f t="shared" si="351"/>
        <v>1</v>
      </c>
      <c r="AF574" s="16" t="b">
        <f t="shared" si="351"/>
        <v>1</v>
      </c>
      <c r="AG574" s="16" t="b">
        <f t="shared" si="351"/>
        <v>1</v>
      </c>
    </row>
    <row r="575" spans="1:33" s="16" customFormat="1" ht="31.5" customHeight="1">
      <c r="A575" s="22" t="s">
        <v>469</v>
      </c>
      <c r="B575" s="23" t="s">
        <v>201</v>
      </c>
      <c r="C575" s="23" t="s">
        <v>470</v>
      </c>
      <c r="D575" s="24" t="s">
        <v>9</v>
      </c>
      <c r="E575" s="49">
        <f>E576</f>
        <v>12424.5</v>
      </c>
      <c r="F575" s="49">
        <f t="shared" ref="F575:J576" si="379">F576</f>
        <v>0</v>
      </c>
      <c r="G575" s="49">
        <f t="shared" si="379"/>
        <v>0</v>
      </c>
      <c r="H575" s="25">
        <f>H576</f>
        <v>12424.5</v>
      </c>
      <c r="I575" s="25">
        <f t="shared" si="379"/>
        <v>0</v>
      </c>
      <c r="J575" s="25">
        <f t="shared" si="379"/>
        <v>0</v>
      </c>
      <c r="K575" s="49">
        <f t="shared" si="374"/>
        <v>0</v>
      </c>
      <c r="L575" s="49">
        <f t="shared" si="374"/>
        <v>0</v>
      </c>
      <c r="M575" s="49">
        <f t="shared" si="374"/>
        <v>0</v>
      </c>
      <c r="O575" s="33">
        <v>12424.497820000001</v>
      </c>
      <c r="P575" s="32">
        <v>0</v>
      </c>
      <c r="Q575" s="32">
        <v>0</v>
      </c>
      <c r="R575" s="29">
        <f t="shared" si="349"/>
        <v>-2.17999999949825E-3</v>
      </c>
      <c r="S575" s="29">
        <f t="shared" si="349"/>
        <v>0</v>
      </c>
      <c r="T575" s="29">
        <f t="shared" si="349"/>
        <v>0</v>
      </c>
      <c r="W575" s="82" t="s">
        <v>469</v>
      </c>
      <c r="X575" s="78" t="s">
        <v>201</v>
      </c>
      <c r="Y575" s="78" t="s">
        <v>470</v>
      </c>
      <c r="Z575" s="78" t="s">
        <v>9</v>
      </c>
      <c r="AA575" s="79">
        <v>12424.497820000001</v>
      </c>
      <c r="AB575" s="79" t="s">
        <v>9</v>
      </c>
      <c r="AC575" s="79" t="s">
        <v>9</v>
      </c>
      <c r="AD575" s="16" t="b">
        <f t="shared" si="351"/>
        <v>1</v>
      </c>
      <c r="AE575" s="16" t="b">
        <f t="shared" si="351"/>
        <v>1</v>
      </c>
      <c r="AF575" s="16" t="b">
        <f t="shared" si="351"/>
        <v>1</v>
      </c>
      <c r="AG575" s="16" t="b">
        <f t="shared" si="351"/>
        <v>1</v>
      </c>
    </row>
    <row r="576" spans="1:33" s="16" customFormat="1" ht="31.5" customHeight="1">
      <c r="A576" s="22" t="s">
        <v>114</v>
      </c>
      <c r="B576" s="23" t="s">
        <v>201</v>
      </c>
      <c r="C576" s="23" t="s">
        <v>471</v>
      </c>
      <c r="D576" s="24" t="s">
        <v>9</v>
      </c>
      <c r="E576" s="49">
        <f>E577</f>
        <v>12424.5</v>
      </c>
      <c r="F576" s="49">
        <f t="shared" si="379"/>
        <v>0</v>
      </c>
      <c r="G576" s="49">
        <f t="shared" si="379"/>
        <v>0</v>
      </c>
      <c r="H576" s="25">
        <f>H577</f>
        <v>12424.5</v>
      </c>
      <c r="I576" s="25">
        <f t="shared" si="379"/>
        <v>0</v>
      </c>
      <c r="J576" s="25">
        <f t="shared" si="379"/>
        <v>0</v>
      </c>
      <c r="K576" s="49">
        <f t="shared" si="374"/>
        <v>0</v>
      </c>
      <c r="L576" s="49">
        <f t="shared" si="374"/>
        <v>0</v>
      </c>
      <c r="M576" s="49">
        <f t="shared" si="374"/>
        <v>0</v>
      </c>
      <c r="O576" s="33">
        <v>12424.497820000001</v>
      </c>
      <c r="P576" s="32">
        <v>0</v>
      </c>
      <c r="Q576" s="32">
        <v>0</v>
      </c>
      <c r="R576" s="29">
        <f t="shared" si="349"/>
        <v>-2.17999999949825E-3</v>
      </c>
      <c r="S576" s="29">
        <f t="shared" si="349"/>
        <v>0</v>
      </c>
      <c r="T576" s="29">
        <f t="shared" si="349"/>
        <v>0</v>
      </c>
      <c r="W576" s="82" t="s">
        <v>114</v>
      </c>
      <c r="X576" s="78" t="s">
        <v>201</v>
      </c>
      <c r="Y576" s="78" t="s">
        <v>471</v>
      </c>
      <c r="Z576" s="72" t="s">
        <v>9</v>
      </c>
      <c r="AA576" s="79">
        <v>12424.497820000001</v>
      </c>
      <c r="AB576" s="79" t="s">
        <v>9</v>
      </c>
      <c r="AC576" s="79" t="s">
        <v>9</v>
      </c>
      <c r="AD576" s="16" t="b">
        <f t="shared" si="351"/>
        <v>1</v>
      </c>
      <c r="AE576" s="16" t="b">
        <f t="shared" si="351"/>
        <v>1</v>
      </c>
      <c r="AF576" s="16" t="b">
        <f t="shared" si="351"/>
        <v>1</v>
      </c>
      <c r="AG576" s="16" t="b">
        <f t="shared" si="351"/>
        <v>1</v>
      </c>
    </row>
    <row r="577" spans="1:33" s="16" customFormat="1" ht="31.5" customHeight="1">
      <c r="A577" s="22" t="s">
        <v>560</v>
      </c>
      <c r="B577" s="23" t="s">
        <v>201</v>
      </c>
      <c r="C577" s="23" t="s">
        <v>473</v>
      </c>
      <c r="D577" s="24" t="s">
        <v>9</v>
      </c>
      <c r="E577" s="49">
        <f>E578+E580</f>
        <v>12424.5</v>
      </c>
      <c r="F577" s="49">
        <f t="shared" ref="F577:G577" si="380">F578+F580</f>
        <v>0</v>
      </c>
      <c r="G577" s="49">
        <f t="shared" si="380"/>
        <v>0</v>
      </c>
      <c r="H577" s="25">
        <f>H578+H580</f>
        <v>12424.5</v>
      </c>
      <c r="I577" s="25">
        <f t="shared" ref="I577:J577" si="381">I578+I580</f>
        <v>0</v>
      </c>
      <c r="J577" s="25">
        <f t="shared" si="381"/>
        <v>0</v>
      </c>
      <c r="K577" s="49">
        <f t="shared" si="374"/>
        <v>0</v>
      </c>
      <c r="L577" s="49">
        <f t="shared" si="374"/>
        <v>0</v>
      </c>
      <c r="M577" s="49">
        <f t="shared" si="374"/>
        <v>0</v>
      </c>
      <c r="O577" s="33">
        <v>12424.497820000001</v>
      </c>
      <c r="P577" s="32">
        <v>0</v>
      </c>
      <c r="Q577" s="32">
        <v>0</v>
      </c>
      <c r="R577" s="29">
        <f t="shared" si="349"/>
        <v>-2.17999999949825E-3</v>
      </c>
      <c r="S577" s="29">
        <f t="shared" si="349"/>
        <v>0</v>
      </c>
      <c r="T577" s="29">
        <f t="shared" si="349"/>
        <v>0</v>
      </c>
      <c r="W577" s="82" t="s">
        <v>560</v>
      </c>
      <c r="X577" s="78" t="s">
        <v>201</v>
      </c>
      <c r="Y577" s="78" t="s">
        <v>473</v>
      </c>
      <c r="Z577" s="78" t="s">
        <v>9</v>
      </c>
      <c r="AA577" s="79">
        <v>12424.497820000001</v>
      </c>
      <c r="AB577" s="79" t="s">
        <v>9</v>
      </c>
      <c r="AC577" s="79" t="s">
        <v>9</v>
      </c>
      <c r="AD577" s="16" t="b">
        <f t="shared" si="351"/>
        <v>1</v>
      </c>
      <c r="AE577" s="16" t="b">
        <f t="shared" si="351"/>
        <v>1</v>
      </c>
      <c r="AF577" s="16" t="b">
        <f t="shared" si="351"/>
        <v>1</v>
      </c>
      <c r="AG577" s="16" t="b">
        <f t="shared" si="351"/>
        <v>1</v>
      </c>
    </row>
    <row r="578" spans="1:33" s="16" customFormat="1" ht="47.25" customHeight="1">
      <c r="A578" s="31" t="s">
        <v>561</v>
      </c>
      <c r="B578" s="23" t="s">
        <v>201</v>
      </c>
      <c r="C578" s="23" t="s">
        <v>562</v>
      </c>
      <c r="D578" s="24" t="s">
        <v>9</v>
      </c>
      <c r="E578" s="49">
        <f>E579</f>
        <v>12224.8</v>
      </c>
      <c r="F578" s="49">
        <f t="shared" ref="F578:J578" si="382">F579</f>
        <v>0</v>
      </c>
      <c r="G578" s="49">
        <f t="shared" si="382"/>
        <v>0</v>
      </c>
      <c r="H578" s="25">
        <f>H579</f>
        <v>12224.8</v>
      </c>
      <c r="I578" s="25">
        <f t="shared" si="382"/>
        <v>0</v>
      </c>
      <c r="J578" s="25">
        <f t="shared" si="382"/>
        <v>0</v>
      </c>
      <c r="K578" s="49">
        <f t="shared" si="374"/>
        <v>0</v>
      </c>
      <c r="L578" s="49">
        <f t="shared" si="374"/>
        <v>0</v>
      </c>
      <c r="M578" s="49">
        <f t="shared" si="374"/>
        <v>0</v>
      </c>
      <c r="O578" s="33">
        <v>12224.79</v>
      </c>
      <c r="P578" s="32">
        <v>0</v>
      </c>
      <c r="Q578" s="32">
        <v>0</v>
      </c>
      <c r="R578" s="29">
        <f t="shared" si="349"/>
        <v>-9.9999999983992893E-3</v>
      </c>
      <c r="S578" s="29">
        <f t="shared" si="349"/>
        <v>0</v>
      </c>
      <c r="T578" s="29">
        <f t="shared" si="349"/>
        <v>0</v>
      </c>
      <c r="W578" s="82" t="s">
        <v>561</v>
      </c>
      <c r="X578" s="78" t="s">
        <v>201</v>
      </c>
      <c r="Y578" s="78" t="s">
        <v>562</v>
      </c>
      <c r="Z578" s="78" t="s">
        <v>9</v>
      </c>
      <c r="AA578" s="79">
        <v>12224.79</v>
      </c>
      <c r="AB578" s="79" t="s">
        <v>9</v>
      </c>
      <c r="AC578" s="79" t="s">
        <v>9</v>
      </c>
      <c r="AD578" s="16" t="b">
        <f t="shared" si="351"/>
        <v>1</v>
      </c>
      <c r="AE578" s="16" t="b">
        <f t="shared" si="351"/>
        <v>1</v>
      </c>
      <c r="AF578" s="16" t="b">
        <f t="shared" si="351"/>
        <v>1</v>
      </c>
      <c r="AG578" s="16" t="b">
        <f t="shared" si="351"/>
        <v>1</v>
      </c>
    </row>
    <row r="579" spans="1:33" s="16" customFormat="1" ht="31.5" customHeight="1">
      <c r="A579" s="31" t="s">
        <v>28</v>
      </c>
      <c r="B579" s="23" t="s">
        <v>201</v>
      </c>
      <c r="C579" s="23" t="s">
        <v>562</v>
      </c>
      <c r="D579" s="23" t="s">
        <v>29</v>
      </c>
      <c r="E579" s="49">
        <v>12224.8</v>
      </c>
      <c r="F579" s="49">
        <v>0</v>
      </c>
      <c r="G579" s="49">
        <v>0</v>
      </c>
      <c r="H579" s="25">
        <v>12224.8</v>
      </c>
      <c r="I579" s="25">
        <v>0</v>
      </c>
      <c r="J579" s="25">
        <v>0</v>
      </c>
      <c r="K579" s="49">
        <f t="shared" si="374"/>
        <v>0</v>
      </c>
      <c r="L579" s="49">
        <f t="shared" si="374"/>
        <v>0</v>
      </c>
      <c r="M579" s="49">
        <f t="shared" si="374"/>
        <v>0</v>
      </c>
      <c r="O579" s="33">
        <v>12224.79</v>
      </c>
      <c r="P579" s="32">
        <v>0</v>
      </c>
      <c r="Q579" s="32">
        <v>0</v>
      </c>
      <c r="R579" s="29">
        <f t="shared" si="349"/>
        <v>-9.9999999983992893E-3</v>
      </c>
      <c r="S579" s="29">
        <f t="shared" si="349"/>
        <v>0</v>
      </c>
      <c r="T579" s="29">
        <f t="shared" si="349"/>
        <v>0</v>
      </c>
      <c r="W579" s="82" t="s">
        <v>28</v>
      </c>
      <c r="X579" s="78" t="s">
        <v>201</v>
      </c>
      <c r="Y579" s="78" t="s">
        <v>562</v>
      </c>
      <c r="Z579" s="78" t="s">
        <v>29</v>
      </c>
      <c r="AA579" s="79">
        <v>12224.79</v>
      </c>
      <c r="AB579" s="79" t="s">
        <v>9</v>
      </c>
      <c r="AC579" s="79" t="s">
        <v>9</v>
      </c>
      <c r="AD579" s="16" t="b">
        <f t="shared" si="351"/>
        <v>1</v>
      </c>
      <c r="AE579" s="16" t="b">
        <f t="shared" si="351"/>
        <v>1</v>
      </c>
      <c r="AF579" s="16" t="b">
        <f t="shared" si="351"/>
        <v>1</v>
      </c>
      <c r="AG579" s="16" t="b">
        <f t="shared" si="351"/>
        <v>1</v>
      </c>
    </row>
    <row r="580" spans="1:33" s="16" customFormat="1" ht="31.5" customHeight="1">
      <c r="A580" s="31" t="s">
        <v>570</v>
      </c>
      <c r="B580" s="23" t="s">
        <v>201</v>
      </c>
      <c r="C580" s="23" t="s">
        <v>387</v>
      </c>
      <c r="D580" s="24" t="s">
        <v>9</v>
      </c>
      <c r="E580" s="49">
        <f>E581</f>
        <v>199.7</v>
      </c>
      <c r="F580" s="49">
        <f t="shared" ref="F580:J580" si="383">F581</f>
        <v>0</v>
      </c>
      <c r="G580" s="49">
        <f t="shared" si="383"/>
        <v>0</v>
      </c>
      <c r="H580" s="25">
        <f>H581</f>
        <v>199.7</v>
      </c>
      <c r="I580" s="25">
        <f t="shared" si="383"/>
        <v>0</v>
      </c>
      <c r="J580" s="25">
        <f t="shared" si="383"/>
        <v>0</v>
      </c>
      <c r="K580" s="49">
        <f t="shared" si="374"/>
        <v>0</v>
      </c>
      <c r="L580" s="49">
        <f t="shared" si="374"/>
        <v>0</v>
      </c>
      <c r="M580" s="49">
        <f t="shared" si="374"/>
        <v>0</v>
      </c>
      <c r="O580" s="33">
        <v>199.70782</v>
      </c>
      <c r="P580" s="32">
        <v>0</v>
      </c>
      <c r="Q580" s="32">
        <v>0</v>
      </c>
      <c r="R580" s="29">
        <f t="shared" si="349"/>
        <v>7.820000000009486E-3</v>
      </c>
      <c r="S580" s="29">
        <f t="shared" si="349"/>
        <v>0</v>
      </c>
      <c r="T580" s="29">
        <f t="shared" si="349"/>
        <v>0</v>
      </c>
      <c r="W580" s="82" t="s">
        <v>570</v>
      </c>
      <c r="X580" s="78" t="s">
        <v>201</v>
      </c>
      <c r="Y580" s="78" t="s">
        <v>387</v>
      </c>
      <c r="Z580" s="78" t="s">
        <v>9</v>
      </c>
      <c r="AA580" s="79">
        <v>199.70782</v>
      </c>
      <c r="AB580" s="79" t="s">
        <v>9</v>
      </c>
      <c r="AC580" s="79" t="s">
        <v>9</v>
      </c>
      <c r="AD580" s="16" t="b">
        <f t="shared" si="351"/>
        <v>1</v>
      </c>
      <c r="AE580" s="16" t="b">
        <f t="shared" si="351"/>
        <v>1</v>
      </c>
      <c r="AF580" s="16" t="b">
        <f t="shared" si="351"/>
        <v>1</v>
      </c>
      <c r="AG580" s="16" t="b">
        <f t="shared" si="351"/>
        <v>1</v>
      </c>
    </row>
    <row r="581" spans="1:33" s="16" customFormat="1" ht="31.5" customHeight="1">
      <c r="A581" s="31" t="s">
        <v>28</v>
      </c>
      <c r="B581" s="23" t="s">
        <v>201</v>
      </c>
      <c r="C581" s="23" t="s">
        <v>387</v>
      </c>
      <c r="D581" s="23" t="s">
        <v>29</v>
      </c>
      <c r="E581" s="49">
        <v>199.7</v>
      </c>
      <c r="F581" s="49">
        <v>0</v>
      </c>
      <c r="G581" s="49">
        <v>0</v>
      </c>
      <c r="H581" s="25">
        <v>199.7</v>
      </c>
      <c r="I581" s="25">
        <v>0</v>
      </c>
      <c r="J581" s="25">
        <v>0</v>
      </c>
      <c r="K581" s="49">
        <f t="shared" si="374"/>
        <v>0</v>
      </c>
      <c r="L581" s="49">
        <f t="shared" si="374"/>
        <v>0</v>
      </c>
      <c r="M581" s="49">
        <f t="shared" si="374"/>
        <v>0</v>
      </c>
      <c r="O581" s="33">
        <v>199.70782</v>
      </c>
      <c r="P581" s="32">
        <v>0</v>
      </c>
      <c r="Q581" s="32">
        <v>0</v>
      </c>
      <c r="R581" s="29">
        <f t="shared" si="349"/>
        <v>7.820000000009486E-3</v>
      </c>
      <c r="S581" s="29">
        <f t="shared" si="349"/>
        <v>0</v>
      </c>
      <c r="T581" s="29">
        <f t="shared" si="349"/>
        <v>0</v>
      </c>
      <c r="W581" s="81" t="s">
        <v>28</v>
      </c>
      <c r="X581" s="75" t="s">
        <v>201</v>
      </c>
      <c r="Y581" s="75" t="s">
        <v>387</v>
      </c>
      <c r="Z581" s="76" t="s">
        <v>29</v>
      </c>
      <c r="AA581" s="77">
        <v>199.70782</v>
      </c>
      <c r="AB581" s="77" t="s">
        <v>9</v>
      </c>
      <c r="AC581" s="77" t="s">
        <v>9</v>
      </c>
      <c r="AD581" s="16" t="b">
        <f t="shared" si="351"/>
        <v>1</v>
      </c>
      <c r="AE581" s="16" t="b">
        <f t="shared" si="351"/>
        <v>1</v>
      </c>
      <c r="AF581" s="16" t="b">
        <f t="shared" si="351"/>
        <v>1</v>
      </c>
      <c r="AG581" s="16" t="b">
        <f t="shared" si="351"/>
        <v>1</v>
      </c>
    </row>
    <row r="582" spans="1:33" s="16" customFormat="1" ht="15.75" customHeight="1">
      <c r="A582" s="22" t="s">
        <v>23</v>
      </c>
      <c r="B582" s="23" t="s">
        <v>201</v>
      </c>
      <c r="C582" s="23" t="s">
        <v>11</v>
      </c>
      <c r="D582" s="24" t="s">
        <v>9</v>
      </c>
      <c r="E582" s="49">
        <f>E583+E585+E587</f>
        <v>399.3</v>
      </c>
      <c r="F582" s="49">
        <f t="shared" ref="F582:G582" si="384">F583+F585+F587</f>
        <v>399.3</v>
      </c>
      <c r="G582" s="49">
        <f t="shared" si="384"/>
        <v>399.3</v>
      </c>
      <c r="H582" s="25">
        <f>H583+H585+H587</f>
        <v>399.3</v>
      </c>
      <c r="I582" s="25">
        <f t="shared" ref="I582:J582" si="385">I583+I585+I587</f>
        <v>399.3</v>
      </c>
      <c r="J582" s="25">
        <f t="shared" si="385"/>
        <v>399.3</v>
      </c>
      <c r="K582" s="49">
        <f t="shared" si="374"/>
        <v>0</v>
      </c>
      <c r="L582" s="49">
        <f t="shared" si="374"/>
        <v>0</v>
      </c>
      <c r="M582" s="49">
        <f t="shared" si="374"/>
        <v>0</v>
      </c>
      <c r="O582" s="33">
        <v>399.27600000000001</v>
      </c>
      <c r="P582" s="33">
        <v>399.27600000000001</v>
      </c>
      <c r="Q582" s="33">
        <v>399.27600000000001</v>
      </c>
      <c r="R582" s="29">
        <f t="shared" si="349"/>
        <v>-2.4000000000000909E-2</v>
      </c>
      <c r="S582" s="29">
        <f t="shared" si="349"/>
        <v>-2.4000000000000909E-2</v>
      </c>
      <c r="T582" s="29">
        <f t="shared" si="349"/>
        <v>-2.4000000000000909E-2</v>
      </c>
      <c r="W582" s="82" t="s">
        <v>23</v>
      </c>
      <c r="X582" s="78" t="s">
        <v>201</v>
      </c>
      <c r="Y582" s="78" t="s">
        <v>11</v>
      </c>
      <c r="Z582" s="72" t="s">
        <v>9</v>
      </c>
      <c r="AA582" s="79">
        <v>399.27600000000001</v>
      </c>
      <c r="AB582" s="79">
        <v>399.27600000000001</v>
      </c>
      <c r="AC582" s="79">
        <v>399.27600000000001</v>
      </c>
      <c r="AD582" s="16" t="b">
        <f t="shared" si="351"/>
        <v>1</v>
      </c>
      <c r="AE582" s="16" t="b">
        <f t="shared" si="351"/>
        <v>1</v>
      </c>
      <c r="AF582" s="16" t="b">
        <f t="shared" si="351"/>
        <v>1</v>
      </c>
      <c r="AG582" s="16" t="b">
        <f t="shared" si="351"/>
        <v>1</v>
      </c>
    </row>
    <row r="583" spans="1:33" s="16" customFormat="1" ht="31.5" customHeight="1">
      <c r="A583" s="31" t="s">
        <v>345</v>
      </c>
      <c r="B583" s="23" t="s">
        <v>201</v>
      </c>
      <c r="C583" s="23" t="s">
        <v>347</v>
      </c>
      <c r="D583" s="24" t="s">
        <v>9</v>
      </c>
      <c r="E583" s="49">
        <f>E584</f>
        <v>80</v>
      </c>
      <c r="F583" s="49">
        <f t="shared" ref="F583:J583" si="386">F584</f>
        <v>80</v>
      </c>
      <c r="G583" s="49">
        <f t="shared" si="386"/>
        <v>80</v>
      </c>
      <c r="H583" s="25">
        <f>H584</f>
        <v>80</v>
      </c>
      <c r="I583" s="25">
        <f t="shared" si="386"/>
        <v>80</v>
      </c>
      <c r="J583" s="25">
        <f t="shared" si="386"/>
        <v>80</v>
      </c>
      <c r="K583" s="49">
        <f t="shared" si="374"/>
        <v>0</v>
      </c>
      <c r="L583" s="49">
        <f t="shared" si="374"/>
        <v>0</v>
      </c>
      <c r="M583" s="49">
        <f t="shared" si="374"/>
        <v>0</v>
      </c>
      <c r="O583" s="33">
        <v>80</v>
      </c>
      <c r="P583" s="33">
        <v>80</v>
      </c>
      <c r="Q583" s="33">
        <v>80</v>
      </c>
      <c r="R583" s="29">
        <f t="shared" si="349"/>
        <v>0</v>
      </c>
      <c r="S583" s="29">
        <f t="shared" si="349"/>
        <v>0</v>
      </c>
      <c r="T583" s="29">
        <f t="shared" si="349"/>
        <v>0</v>
      </c>
      <c r="W583" s="82" t="s">
        <v>345</v>
      </c>
      <c r="X583" s="78" t="s">
        <v>201</v>
      </c>
      <c r="Y583" s="78" t="s">
        <v>347</v>
      </c>
      <c r="Z583" s="78" t="s">
        <v>9</v>
      </c>
      <c r="AA583" s="79">
        <v>80</v>
      </c>
      <c r="AB583" s="79">
        <v>80</v>
      </c>
      <c r="AC583" s="79">
        <v>80</v>
      </c>
      <c r="AD583" s="16" t="b">
        <f t="shared" si="351"/>
        <v>1</v>
      </c>
      <c r="AE583" s="16" t="b">
        <f t="shared" si="351"/>
        <v>1</v>
      </c>
      <c r="AF583" s="16" t="b">
        <f t="shared" si="351"/>
        <v>1</v>
      </c>
      <c r="AG583" s="16" t="b">
        <f t="shared" si="351"/>
        <v>1</v>
      </c>
    </row>
    <row r="584" spans="1:33" s="16" customFormat="1" ht="31.5" customHeight="1">
      <c r="A584" s="31" t="s">
        <v>28</v>
      </c>
      <c r="B584" s="23" t="s">
        <v>201</v>
      </c>
      <c r="C584" s="23" t="s">
        <v>347</v>
      </c>
      <c r="D584" s="23" t="s">
        <v>29</v>
      </c>
      <c r="E584" s="49">
        <v>80</v>
      </c>
      <c r="F584" s="49">
        <v>80</v>
      </c>
      <c r="G584" s="49">
        <v>80</v>
      </c>
      <c r="H584" s="25">
        <v>80</v>
      </c>
      <c r="I584" s="25">
        <v>80</v>
      </c>
      <c r="J584" s="25">
        <v>80</v>
      </c>
      <c r="K584" s="49">
        <f t="shared" si="374"/>
        <v>0</v>
      </c>
      <c r="L584" s="49">
        <f t="shared" si="374"/>
        <v>0</v>
      </c>
      <c r="M584" s="49">
        <f t="shared" si="374"/>
        <v>0</v>
      </c>
      <c r="O584" s="33">
        <v>80</v>
      </c>
      <c r="P584" s="33">
        <v>80</v>
      </c>
      <c r="Q584" s="33">
        <v>80</v>
      </c>
      <c r="R584" s="29">
        <f t="shared" si="349"/>
        <v>0</v>
      </c>
      <c r="S584" s="29">
        <f t="shared" si="349"/>
        <v>0</v>
      </c>
      <c r="T584" s="29">
        <f t="shared" si="349"/>
        <v>0</v>
      </c>
      <c r="W584" s="81" t="s">
        <v>28</v>
      </c>
      <c r="X584" s="75" t="s">
        <v>201</v>
      </c>
      <c r="Y584" s="75" t="s">
        <v>347</v>
      </c>
      <c r="Z584" s="76" t="s">
        <v>29</v>
      </c>
      <c r="AA584" s="77">
        <v>80</v>
      </c>
      <c r="AB584" s="77">
        <v>80</v>
      </c>
      <c r="AC584" s="77">
        <v>80</v>
      </c>
      <c r="AD584" s="16" t="b">
        <f t="shared" si="351"/>
        <v>1</v>
      </c>
      <c r="AE584" s="16" t="b">
        <f t="shared" si="351"/>
        <v>1</v>
      </c>
      <c r="AF584" s="16" t="b">
        <f t="shared" si="351"/>
        <v>1</v>
      </c>
      <c r="AG584" s="16" t="b">
        <f t="shared" si="351"/>
        <v>1</v>
      </c>
    </row>
    <row r="585" spans="1:33" s="16" customFormat="1" ht="31.5" customHeight="1">
      <c r="A585" s="31" t="s">
        <v>99</v>
      </c>
      <c r="B585" s="23" t="s">
        <v>201</v>
      </c>
      <c r="C585" s="23" t="s">
        <v>368</v>
      </c>
      <c r="D585" s="24" t="s">
        <v>9</v>
      </c>
      <c r="E585" s="49">
        <f>E586</f>
        <v>300</v>
      </c>
      <c r="F585" s="49">
        <f t="shared" ref="F585:J585" si="387">F586</f>
        <v>300</v>
      </c>
      <c r="G585" s="49">
        <f t="shared" si="387"/>
        <v>300</v>
      </c>
      <c r="H585" s="25">
        <f>H586</f>
        <v>300</v>
      </c>
      <c r="I585" s="25">
        <f t="shared" si="387"/>
        <v>300</v>
      </c>
      <c r="J585" s="25">
        <f t="shared" si="387"/>
        <v>300</v>
      </c>
      <c r="K585" s="49">
        <f t="shared" si="374"/>
        <v>0</v>
      </c>
      <c r="L585" s="49">
        <f t="shared" si="374"/>
        <v>0</v>
      </c>
      <c r="M585" s="49">
        <f t="shared" si="374"/>
        <v>0</v>
      </c>
      <c r="O585" s="33">
        <v>300</v>
      </c>
      <c r="P585" s="33">
        <v>300</v>
      </c>
      <c r="Q585" s="33">
        <v>300</v>
      </c>
      <c r="R585" s="29">
        <f t="shared" si="349"/>
        <v>0</v>
      </c>
      <c r="S585" s="29">
        <f t="shared" si="349"/>
        <v>0</v>
      </c>
      <c r="T585" s="29">
        <f t="shared" si="349"/>
        <v>0</v>
      </c>
      <c r="W585" s="81" t="s">
        <v>99</v>
      </c>
      <c r="X585" s="75" t="s">
        <v>201</v>
      </c>
      <c r="Y585" s="75" t="s">
        <v>368</v>
      </c>
      <c r="Z585" s="76" t="s">
        <v>9</v>
      </c>
      <c r="AA585" s="77">
        <v>300</v>
      </c>
      <c r="AB585" s="77">
        <v>300</v>
      </c>
      <c r="AC585" s="77">
        <v>300</v>
      </c>
      <c r="AD585" s="16" t="b">
        <f t="shared" si="351"/>
        <v>1</v>
      </c>
      <c r="AE585" s="16" t="b">
        <f t="shared" si="351"/>
        <v>1</v>
      </c>
      <c r="AF585" s="16" t="b">
        <f t="shared" si="351"/>
        <v>1</v>
      </c>
      <c r="AG585" s="16" t="b">
        <f t="shared" si="351"/>
        <v>1</v>
      </c>
    </row>
    <row r="586" spans="1:33" s="16" customFormat="1" ht="15.75" customHeight="1">
      <c r="A586" s="31" t="s">
        <v>32</v>
      </c>
      <c r="B586" s="23" t="s">
        <v>201</v>
      </c>
      <c r="C586" s="23" t="s">
        <v>368</v>
      </c>
      <c r="D586" s="23" t="s">
        <v>33</v>
      </c>
      <c r="E586" s="49">
        <v>300</v>
      </c>
      <c r="F586" s="49">
        <v>300</v>
      </c>
      <c r="G586" s="49">
        <v>300</v>
      </c>
      <c r="H586" s="25">
        <v>300</v>
      </c>
      <c r="I586" s="25">
        <v>300</v>
      </c>
      <c r="J586" s="25">
        <v>300</v>
      </c>
      <c r="K586" s="49">
        <f t="shared" si="374"/>
        <v>0</v>
      </c>
      <c r="L586" s="49">
        <f t="shared" si="374"/>
        <v>0</v>
      </c>
      <c r="M586" s="49">
        <f t="shared" si="374"/>
        <v>0</v>
      </c>
      <c r="O586" s="33">
        <v>300</v>
      </c>
      <c r="P586" s="33">
        <v>300</v>
      </c>
      <c r="Q586" s="33">
        <v>300</v>
      </c>
      <c r="R586" s="29">
        <f t="shared" si="349"/>
        <v>0</v>
      </c>
      <c r="S586" s="29">
        <f t="shared" si="349"/>
        <v>0</v>
      </c>
      <c r="T586" s="29">
        <f t="shared" si="349"/>
        <v>0</v>
      </c>
      <c r="W586" s="81" t="s">
        <v>32</v>
      </c>
      <c r="X586" s="75" t="s">
        <v>201</v>
      </c>
      <c r="Y586" s="75" t="s">
        <v>368</v>
      </c>
      <c r="Z586" s="76" t="s">
        <v>33</v>
      </c>
      <c r="AA586" s="77">
        <v>300</v>
      </c>
      <c r="AB586" s="77">
        <v>300</v>
      </c>
      <c r="AC586" s="77">
        <v>300</v>
      </c>
      <c r="AD586" s="16" t="b">
        <f t="shared" si="351"/>
        <v>1</v>
      </c>
      <c r="AE586" s="16" t="b">
        <f t="shared" si="351"/>
        <v>1</v>
      </c>
      <c r="AF586" s="16" t="b">
        <f t="shared" si="351"/>
        <v>1</v>
      </c>
      <c r="AG586" s="16" t="b">
        <f t="shared" si="351"/>
        <v>1</v>
      </c>
    </row>
    <row r="587" spans="1:33" s="16" customFormat="1" ht="31.5" customHeight="1">
      <c r="A587" s="22" t="s">
        <v>25</v>
      </c>
      <c r="B587" s="23" t="s">
        <v>201</v>
      </c>
      <c r="C587" s="23" t="s">
        <v>24</v>
      </c>
      <c r="D587" s="24" t="s">
        <v>9</v>
      </c>
      <c r="E587" s="49">
        <f>E588</f>
        <v>19.3</v>
      </c>
      <c r="F587" s="49">
        <f t="shared" ref="F587:J588" si="388">F588</f>
        <v>19.3</v>
      </c>
      <c r="G587" s="49">
        <f t="shared" si="388"/>
        <v>19.3</v>
      </c>
      <c r="H587" s="25">
        <f>H588</f>
        <v>19.3</v>
      </c>
      <c r="I587" s="25">
        <f t="shared" si="388"/>
        <v>19.3</v>
      </c>
      <c r="J587" s="25">
        <f t="shared" si="388"/>
        <v>19.3</v>
      </c>
      <c r="K587" s="49">
        <f t="shared" si="374"/>
        <v>0</v>
      </c>
      <c r="L587" s="49">
        <f t="shared" si="374"/>
        <v>0</v>
      </c>
      <c r="M587" s="49">
        <f t="shared" si="374"/>
        <v>0</v>
      </c>
      <c r="O587" s="33">
        <v>19.276</v>
      </c>
      <c r="P587" s="33">
        <v>19.276</v>
      </c>
      <c r="Q587" s="33">
        <v>19.276</v>
      </c>
      <c r="R587" s="29">
        <f t="shared" si="349"/>
        <v>-2.4000000000000909E-2</v>
      </c>
      <c r="S587" s="29">
        <f t="shared" si="349"/>
        <v>-2.4000000000000909E-2</v>
      </c>
      <c r="T587" s="29">
        <f t="shared" si="349"/>
        <v>-2.4000000000000909E-2</v>
      </c>
      <c r="W587" s="82" t="s">
        <v>25</v>
      </c>
      <c r="X587" s="78" t="s">
        <v>201</v>
      </c>
      <c r="Y587" s="78" t="s">
        <v>24</v>
      </c>
      <c r="Z587" s="72" t="s">
        <v>9</v>
      </c>
      <c r="AA587" s="79">
        <v>19.276</v>
      </c>
      <c r="AB587" s="79">
        <v>19.276</v>
      </c>
      <c r="AC587" s="79">
        <v>19.276</v>
      </c>
      <c r="AD587" s="16" t="b">
        <f t="shared" si="351"/>
        <v>1</v>
      </c>
      <c r="AE587" s="16" t="b">
        <f t="shared" si="351"/>
        <v>1</v>
      </c>
      <c r="AF587" s="16" t="b">
        <f t="shared" si="351"/>
        <v>1</v>
      </c>
      <c r="AG587" s="16" t="b">
        <f t="shared" si="351"/>
        <v>1</v>
      </c>
    </row>
    <row r="588" spans="1:33" s="16" customFormat="1" ht="78.75" customHeight="1">
      <c r="A588" s="31" t="s">
        <v>457</v>
      </c>
      <c r="B588" s="23" t="s">
        <v>201</v>
      </c>
      <c r="C588" s="23" t="s">
        <v>346</v>
      </c>
      <c r="D588" s="24" t="s">
        <v>9</v>
      </c>
      <c r="E588" s="49">
        <f>E589</f>
        <v>19.3</v>
      </c>
      <c r="F588" s="49">
        <f t="shared" si="388"/>
        <v>19.3</v>
      </c>
      <c r="G588" s="49">
        <f t="shared" si="388"/>
        <v>19.3</v>
      </c>
      <c r="H588" s="25">
        <f>H589</f>
        <v>19.3</v>
      </c>
      <c r="I588" s="25">
        <f t="shared" si="388"/>
        <v>19.3</v>
      </c>
      <c r="J588" s="25">
        <f t="shared" si="388"/>
        <v>19.3</v>
      </c>
      <c r="K588" s="49">
        <f t="shared" si="374"/>
        <v>0</v>
      </c>
      <c r="L588" s="49">
        <f t="shared" si="374"/>
        <v>0</v>
      </c>
      <c r="M588" s="49">
        <f t="shared" si="374"/>
        <v>0</v>
      </c>
      <c r="N588" s="16" t="s">
        <v>344</v>
      </c>
      <c r="O588" s="33">
        <v>19.276</v>
      </c>
      <c r="P588" s="33">
        <v>19.276</v>
      </c>
      <c r="Q588" s="33">
        <v>19.276</v>
      </c>
      <c r="R588" s="29">
        <f t="shared" si="349"/>
        <v>-2.4000000000000909E-2</v>
      </c>
      <c r="S588" s="29">
        <f t="shared" si="349"/>
        <v>-2.4000000000000909E-2</v>
      </c>
      <c r="T588" s="29">
        <f t="shared" si="349"/>
        <v>-2.4000000000000909E-2</v>
      </c>
      <c r="W588" s="82" t="s">
        <v>457</v>
      </c>
      <c r="X588" s="78" t="s">
        <v>201</v>
      </c>
      <c r="Y588" s="78" t="s">
        <v>346</v>
      </c>
      <c r="Z588" s="78" t="s">
        <v>9</v>
      </c>
      <c r="AA588" s="79">
        <v>19.276</v>
      </c>
      <c r="AB588" s="79">
        <v>19.276</v>
      </c>
      <c r="AC588" s="79">
        <v>19.276</v>
      </c>
      <c r="AD588" s="16" t="b">
        <f t="shared" si="351"/>
        <v>1</v>
      </c>
      <c r="AE588" s="16" t="b">
        <f t="shared" si="351"/>
        <v>1</v>
      </c>
      <c r="AF588" s="16" t="b">
        <f t="shared" si="351"/>
        <v>1</v>
      </c>
      <c r="AG588" s="16" t="b">
        <f t="shared" si="351"/>
        <v>1</v>
      </c>
    </row>
    <row r="589" spans="1:33" s="16" customFormat="1" ht="78.75" customHeight="1">
      <c r="A589" s="31" t="s">
        <v>26</v>
      </c>
      <c r="B589" s="23" t="s">
        <v>201</v>
      </c>
      <c r="C589" s="23" t="s">
        <v>346</v>
      </c>
      <c r="D589" s="23" t="s">
        <v>27</v>
      </c>
      <c r="E589" s="49">
        <v>19.3</v>
      </c>
      <c r="F589" s="49">
        <v>19.3</v>
      </c>
      <c r="G589" s="49">
        <v>19.3</v>
      </c>
      <c r="H589" s="83">
        <v>19.3</v>
      </c>
      <c r="I589" s="83">
        <v>19.3</v>
      </c>
      <c r="J589" s="83">
        <v>19.3</v>
      </c>
      <c r="K589" s="49">
        <f t="shared" si="374"/>
        <v>0</v>
      </c>
      <c r="L589" s="49">
        <f t="shared" si="374"/>
        <v>0</v>
      </c>
      <c r="M589" s="49">
        <f t="shared" si="374"/>
        <v>0</v>
      </c>
      <c r="N589" s="16" t="s">
        <v>344</v>
      </c>
      <c r="O589" s="33">
        <v>19.276</v>
      </c>
      <c r="P589" s="33">
        <v>19.276</v>
      </c>
      <c r="Q589" s="33">
        <v>19.276</v>
      </c>
      <c r="R589" s="29">
        <f t="shared" ref="R589:T652" si="389">O589-H589</f>
        <v>-2.4000000000000909E-2</v>
      </c>
      <c r="S589" s="29">
        <f t="shared" si="389"/>
        <v>-2.4000000000000909E-2</v>
      </c>
      <c r="T589" s="29">
        <f t="shared" si="389"/>
        <v>-2.4000000000000909E-2</v>
      </c>
      <c r="W589" s="82" t="s">
        <v>26</v>
      </c>
      <c r="X589" s="78" t="s">
        <v>201</v>
      </c>
      <c r="Y589" s="78" t="s">
        <v>346</v>
      </c>
      <c r="Z589" s="72" t="s">
        <v>27</v>
      </c>
      <c r="AA589" s="79">
        <v>19.276</v>
      </c>
      <c r="AB589" s="79">
        <v>19.276</v>
      </c>
      <c r="AC589" s="79">
        <v>19.276</v>
      </c>
      <c r="AD589" s="16" t="b">
        <f t="shared" si="351"/>
        <v>1</v>
      </c>
      <c r="AE589" s="16" t="b">
        <f t="shared" si="351"/>
        <v>1</v>
      </c>
      <c r="AF589" s="16" t="b">
        <f t="shared" si="351"/>
        <v>1</v>
      </c>
      <c r="AG589" s="16" t="b">
        <f t="shared" ref="AG589:AG652" si="390">Z589=D589</f>
        <v>1</v>
      </c>
    </row>
    <row r="590" spans="1:33" s="16" customFormat="1" ht="63" customHeight="1">
      <c r="A590" s="26" t="s">
        <v>204</v>
      </c>
      <c r="B590" s="24" t="s">
        <v>205</v>
      </c>
      <c r="C590" s="27" t="s">
        <v>9</v>
      </c>
      <c r="D590" s="27" t="s">
        <v>9</v>
      </c>
      <c r="E590" s="48">
        <f>E591+E599</f>
        <v>25429.9</v>
      </c>
      <c r="F590" s="48">
        <v>25429.9</v>
      </c>
      <c r="G590" s="48">
        <v>25429.9</v>
      </c>
      <c r="H590" s="28">
        <f>H591+H599</f>
        <v>25429.9</v>
      </c>
      <c r="I590" s="28">
        <v>25429.9</v>
      </c>
      <c r="J590" s="28">
        <v>25429.9</v>
      </c>
      <c r="K590" s="48">
        <f t="shared" si="374"/>
        <v>0</v>
      </c>
      <c r="L590" s="48">
        <f t="shared" si="374"/>
        <v>0</v>
      </c>
      <c r="M590" s="48">
        <f t="shared" si="374"/>
        <v>0</v>
      </c>
      <c r="O590" s="28">
        <v>25429.9</v>
      </c>
      <c r="P590" s="28">
        <v>25429.9</v>
      </c>
      <c r="Q590" s="28">
        <v>25429.9</v>
      </c>
      <c r="R590" s="29">
        <f t="shared" si="389"/>
        <v>0</v>
      </c>
      <c r="S590" s="29">
        <f t="shared" si="389"/>
        <v>0</v>
      </c>
      <c r="T590" s="29">
        <f t="shared" si="389"/>
        <v>0</v>
      </c>
      <c r="W590" s="80" t="s">
        <v>204</v>
      </c>
      <c r="X590" s="72" t="s">
        <v>205</v>
      </c>
      <c r="Y590" s="73" t="s">
        <v>9</v>
      </c>
      <c r="Z590" s="73" t="s">
        <v>9</v>
      </c>
      <c r="AA590" s="74">
        <v>25429.9</v>
      </c>
      <c r="AB590" s="74">
        <v>25429.9</v>
      </c>
      <c r="AC590" s="74">
        <v>25429.9</v>
      </c>
      <c r="AD590" s="16" t="b">
        <f t="shared" ref="AD590:AF605" si="391">W590=A590</f>
        <v>1</v>
      </c>
      <c r="AE590" s="16" t="b">
        <f t="shared" si="391"/>
        <v>1</v>
      </c>
      <c r="AF590" s="16" t="b">
        <f t="shared" si="391"/>
        <v>1</v>
      </c>
      <c r="AG590" s="16" t="b">
        <f t="shared" si="390"/>
        <v>1</v>
      </c>
    </row>
    <row r="591" spans="1:33" s="16" customFormat="1" ht="31.5" customHeight="1">
      <c r="A591" s="22" t="s">
        <v>73</v>
      </c>
      <c r="B591" s="23" t="s">
        <v>205</v>
      </c>
      <c r="C591" s="23" t="s">
        <v>12</v>
      </c>
      <c r="D591" s="24" t="s">
        <v>9</v>
      </c>
      <c r="E591" s="49">
        <f>E592</f>
        <v>25329.9</v>
      </c>
      <c r="F591" s="49">
        <v>25329.9</v>
      </c>
      <c r="G591" s="49">
        <v>25329.9</v>
      </c>
      <c r="H591" s="25">
        <f>H592</f>
        <v>25329.9</v>
      </c>
      <c r="I591" s="25">
        <v>25329.9</v>
      </c>
      <c r="J591" s="25">
        <v>25329.9</v>
      </c>
      <c r="K591" s="49">
        <f t="shared" si="374"/>
        <v>0</v>
      </c>
      <c r="L591" s="49">
        <f t="shared" si="374"/>
        <v>0</v>
      </c>
      <c r="M591" s="49">
        <f t="shared" si="374"/>
        <v>0</v>
      </c>
      <c r="O591" s="32">
        <v>25329.9</v>
      </c>
      <c r="P591" s="32">
        <v>25329.9</v>
      </c>
      <c r="Q591" s="32">
        <v>25329.9</v>
      </c>
      <c r="R591" s="29">
        <f t="shared" si="389"/>
        <v>0</v>
      </c>
      <c r="S591" s="29">
        <f t="shared" si="389"/>
        <v>0</v>
      </c>
      <c r="T591" s="29">
        <f t="shared" si="389"/>
        <v>0</v>
      </c>
      <c r="W591" s="81" t="s">
        <v>73</v>
      </c>
      <c r="X591" s="75" t="s">
        <v>205</v>
      </c>
      <c r="Y591" s="75" t="s">
        <v>12</v>
      </c>
      <c r="Z591" s="76" t="s">
        <v>9</v>
      </c>
      <c r="AA591" s="77">
        <v>25329.9</v>
      </c>
      <c r="AB591" s="77">
        <v>25329.9</v>
      </c>
      <c r="AC591" s="77">
        <v>25329.9</v>
      </c>
      <c r="AD591" s="16" t="b">
        <f t="shared" si="391"/>
        <v>1</v>
      </c>
      <c r="AE591" s="16" t="b">
        <f t="shared" si="391"/>
        <v>1</v>
      </c>
      <c r="AF591" s="16" t="b">
        <f t="shared" si="391"/>
        <v>1</v>
      </c>
      <c r="AG591" s="16" t="b">
        <f t="shared" si="390"/>
        <v>1</v>
      </c>
    </row>
    <row r="592" spans="1:33" s="16" customFormat="1" ht="31.5" customHeight="1">
      <c r="A592" s="22" t="s">
        <v>74</v>
      </c>
      <c r="B592" s="23" t="s">
        <v>205</v>
      </c>
      <c r="C592" s="23" t="s">
        <v>75</v>
      </c>
      <c r="D592" s="24" t="s">
        <v>9</v>
      </c>
      <c r="E592" s="49">
        <f>E593</f>
        <v>25329.9</v>
      </c>
      <c r="F592" s="49">
        <v>25329.9</v>
      </c>
      <c r="G592" s="49">
        <v>25329.9</v>
      </c>
      <c r="H592" s="25">
        <f>H593</f>
        <v>25329.9</v>
      </c>
      <c r="I592" s="25">
        <v>25329.9</v>
      </c>
      <c r="J592" s="25">
        <v>25329.9</v>
      </c>
      <c r="K592" s="49">
        <f t="shared" si="374"/>
        <v>0</v>
      </c>
      <c r="L592" s="49">
        <f t="shared" si="374"/>
        <v>0</v>
      </c>
      <c r="M592" s="49">
        <f t="shared" si="374"/>
        <v>0</v>
      </c>
      <c r="O592" s="32">
        <v>25329.9</v>
      </c>
      <c r="P592" s="32">
        <v>25329.9</v>
      </c>
      <c r="Q592" s="32">
        <v>25329.9</v>
      </c>
      <c r="R592" s="29">
        <f t="shared" si="389"/>
        <v>0</v>
      </c>
      <c r="S592" s="29">
        <f t="shared" si="389"/>
        <v>0</v>
      </c>
      <c r="T592" s="29">
        <f t="shared" si="389"/>
        <v>0</v>
      </c>
      <c r="W592" s="82" t="s">
        <v>74</v>
      </c>
      <c r="X592" s="78" t="s">
        <v>205</v>
      </c>
      <c r="Y592" s="78" t="s">
        <v>75</v>
      </c>
      <c r="Z592" s="72" t="s">
        <v>9</v>
      </c>
      <c r="AA592" s="79">
        <v>25329.9</v>
      </c>
      <c r="AB592" s="79">
        <v>25329.9</v>
      </c>
      <c r="AC592" s="79">
        <v>25329.9</v>
      </c>
      <c r="AD592" s="16" t="b">
        <f t="shared" si="391"/>
        <v>1</v>
      </c>
      <c r="AE592" s="16" t="b">
        <f t="shared" si="391"/>
        <v>1</v>
      </c>
      <c r="AF592" s="16" t="b">
        <f t="shared" si="391"/>
        <v>1</v>
      </c>
      <c r="AG592" s="16" t="b">
        <f t="shared" si="390"/>
        <v>1</v>
      </c>
    </row>
    <row r="593" spans="1:33" s="16" customFormat="1" ht="47.25" customHeight="1">
      <c r="A593" s="22" t="s">
        <v>76</v>
      </c>
      <c r="B593" s="23" t="s">
        <v>205</v>
      </c>
      <c r="C593" s="23" t="s">
        <v>77</v>
      </c>
      <c r="D593" s="24" t="s">
        <v>9</v>
      </c>
      <c r="E593" s="49">
        <f>E594</f>
        <v>25329.9</v>
      </c>
      <c r="F593" s="49">
        <v>25329.9</v>
      </c>
      <c r="G593" s="49">
        <v>25329.9</v>
      </c>
      <c r="H593" s="25">
        <f>H594</f>
        <v>25329.9</v>
      </c>
      <c r="I593" s="25">
        <v>25329.9</v>
      </c>
      <c r="J593" s="25">
        <v>25329.9</v>
      </c>
      <c r="K593" s="49">
        <f t="shared" si="374"/>
        <v>0</v>
      </c>
      <c r="L593" s="49">
        <f t="shared" si="374"/>
        <v>0</v>
      </c>
      <c r="M593" s="49">
        <f t="shared" si="374"/>
        <v>0</v>
      </c>
      <c r="O593" s="32">
        <v>25329.9</v>
      </c>
      <c r="P593" s="32">
        <v>25329.9</v>
      </c>
      <c r="Q593" s="32">
        <v>25329.9</v>
      </c>
      <c r="R593" s="29">
        <f t="shared" si="389"/>
        <v>0</v>
      </c>
      <c r="S593" s="29">
        <f t="shared" si="389"/>
        <v>0</v>
      </c>
      <c r="T593" s="29">
        <f t="shared" si="389"/>
        <v>0</v>
      </c>
      <c r="W593" s="82" t="s">
        <v>76</v>
      </c>
      <c r="X593" s="78" t="s">
        <v>205</v>
      </c>
      <c r="Y593" s="78" t="s">
        <v>77</v>
      </c>
      <c r="Z593" s="78" t="s">
        <v>9</v>
      </c>
      <c r="AA593" s="79">
        <v>25329.9</v>
      </c>
      <c r="AB593" s="79">
        <v>25329.9</v>
      </c>
      <c r="AC593" s="79">
        <v>25329.9</v>
      </c>
      <c r="AD593" s="16" t="b">
        <f t="shared" si="391"/>
        <v>1</v>
      </c>
      <c r="AE593" s="16" t="b">
        <f t="shared" si="391"/>
        <v>1</v>
      </c>
      <c r="AF593" s="16" t="b">
        <f t="shared" si="391"/>
        <v>1</v>
      </c>
      <c r="AG593" s="16" t="b">
        <f t="shared" si="390"/>
        <v>1</v>
      </c>
    </row>
    <row r="594" spans="1:33" s="16" customFormat="1" ht="78.75" customHeight="1">
      <c r="A594" s="31" t="s">
        <v>453</v>
      </c>
      <c r="B594" s="23" t="s">
        <v>205</v>
      </c>
      <c r="C594" s="23" t="s">
        <v>78</v>
      </c>
      <c r="D594" s="24" t="s">
        <v>9</v>
      </c>
      <c r="E594" s="49">
        <f>E595+E596+E597+E598</f>
        <v>25329.9</v>
      </c>
      <c r="F594" s="49">
        <v>25329.9</v>
      </c>
      <c r="G594" s="49">
        <v>25329.9</v>
      </c>
      <c r="H594" s="25">
        <f>H595+H596+H597+H598</f>
        <v>25329.9</v>
      </c>
      <c r="I594" s="25">
        <v>25329.9</v>
      </c>
      <c r="J594" s="25">
        <v>25329.9</v>
      </c>
      <c r="K594" s="49">
        <f t="shared" si="374"/>
        <v>0</v>
      </c>
      <c r="L594" s="49">
        <f t="shared" si="374"/>
        <v>0</v>
      </c>
      <c r="M594" s="49">
        <f t="shared" si="374"/>
        <v>0</v>
      </c>
      <c r="N594" s="16" t="s">
        <v>344</v>
      </c>
      <c r="O594" s="32">
        <v>25329.9</v>
      </c>
      <c r="P594" s="32">
        <v>25329.9</v>
      </c>
      <c r="Q594" s="32">
        <v>25329.9</v>
      </c>
      <c r="R594" s="29">
        <f t="shared" si="389"/>
        <v>0</v>
      </c>
      <c r="S594" s="29">
        <f t="shared" si="389"/>
        <v>0</v>
      </c>
      <c r="T594" s="29">
        <f t="shared" si="389"/>
        <v>0</v>
      </c>
      <c r="W594" s="82" t="s">
        <v>453</v>
      </c>
      <c r="X594" s="78" t="s">
        <v>205</v>
      </c>
      <c r="Y594" s="78" t="s">
        <v>78</v>
      </c>
      <c r="Z594" s="72" t="s">
        <v>9</v>
      </c>
      <c r="AA594" s="79">
        <v>25329.9</v>
      </c>
      <c r="AB594" s="79">
        <v>25329.9</v>
      </c>
      <c r="AC594" s="79">
        <v>25329.9</v>
      </c>
      <c r="AD594" s="16" t="b">
        <f t="shared" si="391"/>
        <v>1</v>
      </c>
      <c r="AE594" s="16" t="b">
        <f t="shared" si="391"/>
        <v>1</v>
      </c>
      <c r="AF594" s="16" t="b">
        <f t="shared" si="391"/>
        <v>1</v>
      </c>
      <c r="AG594" s="16" t="b">
        <f t="shared" si="390"/>
        <v>1</v>
      </c>
    </row>
    <row r="595" spans="1:33" s="16" customFormat="1" ht="78.75" customHeight="1">
      <c r="A595" s="31" t="s">
        <v>26</v>
      </c>
      <c r="B595" s="23" t="s">
        <v>205</v>
      </c>
      <c r="C595" s="23" t="s">
        <v>78</v>
      </c>
      <c r="D595" s="23" t="s">
        <v>27</v>
      </c>
      <c r="E595" s="49">
        <v>23745</v>
      </c>
      <c r="F595" s="49">
        <v>23745</v>
      </c>
      <c r="G595" s="49">
        <v>23745</v>
      </c>
      <c r="H595" s="83">
        <v>23745</v>
      </c>
      <c r="I595" s="83">
        <v>23745</v>
      </c>
      <c r="J595" s="83">
        <v>23745</v>
      </c>
      <c r="K595" s="49">
        <f t="shared" si="374"/>
        <v>0</v>
      </c>
      <c r="L595" s="49">
        <f t="shared" si="374"/>
        <v>0</v>
      </c>
      <c r="M595" s="49">
        <f t="shared" si="374"/>
        <v>0</v>
      </c>
      <c r="N595" s="16" t="s">
        <v>344</v>
      </c>
      <c r="O595" s="32">
        <v>23744.967000000001</v>
      </c>
      <c r="P595" s="32">
        <v>23744.967000000001</v>
      </c>
      <c r="Q595" s="32">
        <v>23744.967000000001</v>
      </c>
      <c r="R595" s="29">
        <f t="shared" si="389"/>
        <v>-3.2999999999447027E-2</v>
      </c>
      <c r="S595" s="29">
        <f t="shared" si="389"/>
        <v>-3.2999999999447027E-2</v>
      </c>
      <c r="T595" s="29">
        <f t="shared" si="389"/>
        <v>-3.2999999999447027E-2</v>
      </c>
      <c r="W595" s="82" t="s">
        <v>26</v>
      </c>
      <c r="X595" s="78" t="s">
        <v>205</v>
      </c>
      <c r="Y595" s="78" t="s">
        <v>78</v>
      </c>
      <c r="Z595" s="78" t="s">
        <v>27</v>
      </c>
      <c r="AA595" s="79">
        <v>23744.967000000001</v>
      </c>
      <c r="AB595" s="79">
        <v>23744.967000000001</v>
      </c>
      <c r="AC595" s="79">
        <v>23744.967000000001</v>
      </c>
      <c r="AD595" s="16" t="b">
        <f t="shared" si="391"/>
        <v>1</v>
      </c>
      <c r="AE595" s="16" t="b">
        <f t="shared" si="391"/>
        <v>1</v>
      </c>
      <c r="AF595" s="16" t="b">
        <f t="shared" si="391"/>
        <v>1</v>
      </c>
      <c r="AG595" s="16" t="b">
        <f t="shared" si="390"/>
        <v>1</v>
      </c>
    </row>
    <row r="596" spans="1:33" s="16" customFormat="1" ht="31.5" customHeight="1">
      <c r="A596" s="31" t="s">
        <v>28</v>
      </c>
      <c r="B596" s="23" t="s">
        <v>205</v>
      </c>
      <c r="C596" s="23" t="s">
        <v>78</v>
      </c>
      <c r="D596" s="23" t="s">
        <v>29</v>
      </c>
      <c r="E596" s="49">
        <v>1536.4</v>
      </c>
      <c r="F596" s="49">
        <v>1536.4</v>
      </c>
      <c r="G596" s="49">
        <v>1536.4</v>
      </c>
      <c r="H596" s="83">
        <v>1536.4</v>
      </c>
      <c r="I596" s="83">
        <v>1536.4</v>
      </c>
      <c r="J596" s="83">
        <v>1536.4</v>
      </c>
      <c r="K596" s="49">
        <f t="shared" si="374"/>
        <v>0</v>
      </c>
      <c r="L596" s="49">
        <f t="shared" si="374"/>
        <v>0</v>
      </c>
      <c r="M596" s="49">
        <f t="shared" si="374"/>
        <v>0</v>
      </c>
      <c r="N596" s="16" t="s">
        <v>344</v>
      </c>
      <c r="O596" s="32">
        <v>1536.433</v>
      </c>
      <c r="P596" s="32">
        <v>1536.433</v>
      </c>
      <c r="Q596" s="32">
        <v>1536.433</v>
      </c>
      <c r="R596" s="29">
        <f t="shared" si="389"/>
        <v>3.2999999999901775E-2</v>
      </c>
      <c r="S596" s="29">
        <f t="shared" si="389"/>
        <v>3.2999999999901775E-2</v>
      </c>
      <c r="T596" s="29">
        <f t="shared" si="389"/>
        <v>3.2999999999901775E-2</v>
      </c>
      <c r="W596" s="81" t="s">
        <v>28</v>
      </c>
      <c r="X596" s="75" t="s">
        <v>205</v>
      </c>
      <c r="Y596" s="75" t="s">
        <v>78</v>
      </c>
      <c r="Z596" s="76" t="s">
        <v>29</v>
      </c>
      <c r="AA596" s="77">
        <v>1536.433</v>
      </c>
      <c r="AB596" s="77">
        <v>1536.433</v>
      </c>
      <c r="AC596" s="77">
        <v>1536.433</v>
      </c>
      <c r="AD596" s="16" t="b">
        <f t="shared" si="391"/>
        <v>1</v>
      </c>
      <c r="AE596" s="16" t="b">
        <f t="shared" si="391"/>
        <v>1</v>
      </c>
      <c r="AF596" s="16" t="b">
        <f t="shared" si="391"/>
        <v>1</v>
      </c>
      <c r="AG596" s="16" t="b">
        <f t="shared" si="390"/>
        <v>1</v>
      </c>
    </row>
    <row r="597" spans="1:33" s="16" customFormat="1" ht="15.75" customHeight="1">
      <c r="A597" s="31" t="s">
        <v>37</v>
      </c>
      <c r="B597" s="23" t="s">
        <v>205</v>
      </c>
      <c r="C597" s="23" t="s">
        <v>78</v>
      </c>
      <c r="D597" s="23" t="s">
        <v>38</v>
      </c>
      <c r="E597" s="49">
        <v>5</v>
      </c>
      <c r="F597" s="49">
        <v>5</v>
      </c>
      <c r="G597" s="49">
        <v>5</v>
      </c>
      <c r="H597" s="83">
        <v>5</v>
      </c>
      <c r="I597" s="83">
        <v>5</v>
      </c>
      <c r="J597" s="83">
        <v>5</v>
      </c>
      <c r="K597" s="49">
        <f t="shared" si="374"/>
        <v>0</v>
      </c>
      <c r="L597" s="49">
        <f t="shared" si="374"/>
        <v>0</v>
      </c>
      <c r="M597" s="49">
        <f t="shared" si="374"/>
        <v>0</v>
      </c>
      <c r="N597" s="16" t="s">
        <v>344</v>
      </c>
      <c r="O597" s="32">
        <v>5</v>
      </c>
      <c r="P597" s="32">
        <v>5</v>
      </c>
      <c r="Q597" s="32">
        <v>5</v>
      </c>
      <c r="R597" s="29">
        <f t="shared" si="389"/>
        <v>0</v>
      </c>
      <c r="S597" s="29">
        <f t="shared" si="389"/>
        <v>0</v>
      </c>
      <c r="T597" s="29">
        <f t="shared" si="389"/>
        <v>0</v>
      </c>
      <c r="W597" s="82" t="s">
        <v>37</v>
      </c>
      <c r="X597" s="78" t="s">
        <v>205</v>
      </c>
      <c r="Y597" s="78" t="s">
        <v>78</v>
      </c>
      <c r="Z597" s="72" t="s">
        <v>38</v>
      </c>
      <c r="AA597" s="79">
        <v>5</v>
      </c>
      <c r="AB597" s="79">
        <v>5</v>
      </c>
      <c r="AC597" s="79">
        <v>5</v>
      </c>
      <c r="AD597" s="16" t="b">
        <f t="shared" si="391"/>
        <v>1</v>
      </c>
      <c r="AE597" s="16" t="b">
        <f t="shared" si="391"/>
        <v>1</v>
      </c>
      <c r="AF597" s="16" t="b">
        <f t="shared" si="391"/>
        <v>1</v>
      </c>
      <c r="AG597" s="16" t="b">
        <f t="shared" si="390"/>
        <v>1</v>
      </c>
    </row>
    <row r="598" spans="1:33" s="16" customFormat="1" ht="15.75" customHeight="1">
      <c r="A598" s="31" t="s">
        <v>32</v>
      </c>
      <c r="B598" s="23" t="s">
        <v>205</v>
      </c>
      <c r="C598" s="23" t="s">
        <v>78</v>
      </c>
      <c r="D598" s="23" t="s">
        <v>33</v>
      </c>
      <c r="E598" s="49">
        <v>43.5</v>
      </c>
      <c r="F598" s="49">
        <v>43.5</v>
      </c>
      <c r="G598" s="49">
        <v>43.5</v>
      </c>
      <c r="H598" s="83">
        <v>43.5</v>
      </c>
      <c r="I598" s="83">
        <v>43.5</v>
      </c>
      <c r="J598" s="83">
        <v>43.5</v>
      </c>
      <c r="K598" s="49">
        <f t="shared" si="374"/>
        <v>0</v>
      </c>
      <c r="L598" s="49">
        <f t="shared" si="374"/>
        <v>0</v>
      </c>
      <c r="M598" s="49">
        <f t="shared" si="374"/>
        <v>0</v>
      </c>
      <c r="N598" s="16" t="s">
        <v>344</v>
      </c>
      <c r="O598" s="32">
        <v>43.5</v>
      </c>
      <c r="P598" s="32">
        <v>43.5</v>
      </c>
      <c r="Q598" s="32">
        <v>43.5</v>
      </c>
      <c r="R598" s="29">
        <f t="shared" si="389"/>
        <v>0</v>
      </c>
      <c r="S598" s="29">
        <f t="shared" si="389"/>
        <v>0</v>
      </c>
      <c r="T598" s="29">
        <f t="shared" si="389"/>
        <v>0</v>
      </c>
      <c r="W598" s="82" t="s">
        <v>32</v>
      </c>
      <c r="X598" s="78" t="s">
        <v>205</v>
      </c>
      <c r="Y598" s="78" t="s">
        <v>78</v>
      </c>
      <c r="Z598" s="78" t="s">
        <v>33</v>
      </c>
      <c r="AA598" s="79">
        <v>43.5</v>
      </c>
      <c r="AB598" s="79">
        <v>43.5</v>
      </c>
      <c r="AC598" s="79">
        <v>43.5</v>
      </c>
      <c r="AD598" s="16" t="b">
        <f t="shared" si="391"/>
        <v>1</v>
      </c>
      <c r="AE598" s="16" t="b">
        <f t="shared" si="391"/>
        <v>1</v>
      </c>
      <c r="AF598" s="16" t="b">
        <f t="shared" si="391"/>
        <v>1</v>
      </c>
      <c r="AG598" s="16" t="b">
        <f t="shared" si="390"/>
        <v>1</v>
      </c>
    </row>
    <row r="599" spans="1:33" s="16" customFormat="1" ht="15.75" customHeight="1">
      <c r="A599" s="22" t="s">
        <v>23</v>
      </c>
      <c r="B599" s="23" t="s">
        <v>205</v>
      </c>
      <c r="C599" s="23" t="s">
        <v>11</v>
      </c>
      <c r="D599" s="24" t="s">
        <v>9</v>
      </c>
      <c r="E599" s="49">
        <f>E600</f>
        <v>100</v>
      </c>
      <c r="F599" s="49">
        <v>100</v>
      </c>
      <c r="G599" s="49">
        <v>100</v>
      </c>
      <c r="H599" s="25">
        <f>H600</f>
        <v>100</v>
      </c>
      <c r="I599" s="25">
        <v>100</v>
      </c>
      <c r="J599" s="25">
        <v>100</v>
      </c>
      <c r="K599" s="49">
        <f t="shared" si="374"/>
        <v>0</v>
      </c>
      <c r="L599" s="49">
        <f t="shared" si="374"/>
        <v>0</v>
      </c>
      <c r="M599" s="49">
        <f t="shared" si="374"/>
        <v>0</v>
      </c>
      <c r="O599" s="32">
        <v>100</v>
      </c>
      <c r="P599" s="32">
        <v>100</v>
      </c>
      <c r="Q599" s="32">
        <v>100</v>
      </c>
      <c r="R599" s="29">
        <f t="shared" si="389"/>
        <v>0</v>
      </c>
      <c r="S599" s="29">
        <f t="shared" si="389"/>
        <v>0</v>
      </c>
      <c r="T599" s="29">
        <f t="shared" si="389"/>
        <v>0</v>
      </c>
      <c r="W599" s="80" t="s">
        <v>23</v>
      </c>
      <c r="X599" s="72" t="s">
        <v>205</v>
      </c>
      <c r="Y599" s="73" t="s">
        <v>11</v>
      </c>
      <c r="Z599" s="73" t="s">
        <v>9</v>
      </c>
      <c r="AA599" s="74">
        <v>100</v>
      </c>
      <c r="AB599" s="74">
        <v>100</v>
      </c>
      <c r="AC599" s="74">
        <v>100</v>
      </c>
      <c r="AD599" s="16" t="b">
        <f t="shared" si="391"/>
        <v>1</v>
      </c>
      <c r="AE599" s="16" t="b">
        <f t="shared" si="391"/>
        <v>1</v>
      </c>
      <c r="AF599" s="16" t="b">
        <f t="shared" si="391"/>
        <v>1</v>
      </c>
      <c r="AG599" s="16" t="b">
        <f t="shared" si="390"/>
        <v>1</v>
      </c>
    </row>
    <row r="600" spans="1:33" s="16" customFormat="1" ht="31.5" customHeight="1">
      <c r="A600" s="31" t="s">
        <v>345</v>
      </c>
      <c r="B600" s="23" t="s">
        <v>205</v>
      </c>
      <c r="C600" s="23" t="s">
        <v>347</v>
      </c>
      <c r="D600" s="24" t="s">
        <v>9</v>
      </c>
      <c r="E600" s="49">
        <f>E601</f>
        <v>100</v>
      </c>
      <c r="F600" s="49">
        <v>100</v>
      </c>
      <c r="G600" s="49">
        <v>100</v>
      </c>
      <c r="H600" s="25">
        <f>H601</f>
        <v>100</v>
      </c>
      <c r="I600" s="25">
        <v>100</v>
      </c>
      <c r="J600" s="25">
        <v>100</v>
      </c>
      <c r="K600" s="49">
        <f t="shared" si="374"/>
        <v>0</v>
      </c>
      <c r="L600" s="49">
        <f t="shared" si="374"/>
        <v>0</v>
      </c>
      <c r="M600" s="49">
        <f t="shared" si="374"/>
        <v>0</v>
      </c>
      <c r="O600" s="32">
        <v>100</v>
      </c>
      <c r="P600" s="32">
        <v>100</v>
      </c>
      <c r="Q600" s="32">
        <v>100</v>
      </c>
      <c r="R600" s="29">
        <f t="shared" si="389"/>
        <v>0</v>
      </c>
      <c r="S600" s="29">
        <f t="shared" si="389"/>
        <v>0</v>
      </c>
      <c r="T600" s="29">
        <f t="shared" si="389"/>
        <v>0</v>
      </c>
      <c r="W600" s="81" t="s">
        <v>345</v>
      </c>
      <c r="X600" s="75" t="s">
        <v>205</v>
      </c>
      <c r="Y600" s="75" t="s">
        <v>347</v>
      </c>
      <c r="Z600" s="76" t="s">
        <v>9</v>
      </c>
      <c r="AA600" s="77">
        <v>100</v>
      </c>
      <c r="AB600" s="77">
        <v>100</v>
      </c>
      <c r="AC600" s="77">
        <v>100</v>
      </c>
      <c r="AD600" s="16" t="b">
        <f t="shared" si="391"/>
        <v>1</v>
      </c>
      <c r="AE600" s="16" t="b">
        <f t="shared" si="391"/>
        <v>1</v>
      </c>
      <c r="AF600" s="16" t="b">
        <f t="shared" si="391"/>
        <v>1</v>
      </c>
      <c r="AG600" s="16" t="b">
        <f t="shared" si="390"/>
        <v>1</v>
      </c>
    </row>
    <row r="601" spans="1:33" s="16" customFormat="1" ht="31.5" customHeight="1">
      <c r="A601" s="31" t="s">
        <v>28</v>
      </c>
      <c r="B601" s="23" t="s">
        <v>205</v>
      </c>
      <c r="C601" s="23" t="s">
        <v>347</v>
      </c>
      <c r="D601" s="23" t="s">
        <v>29</v>
      </c>
      <c r="E601" s="49">
        <v>100</v>
      </c>
      <c r="F601" s="49">
        <v>100</v>
      </c>
      <c r="G601" s="49">
        <v>100</v>
      </c>
      <c r="H601" s="25">
        <v>100</v>
      </c>
      <c r="I601" s="25">
        <v>100</v>
      </c>
      <c r="J601" s="25">
        <v>100</v>
      </c>
      <c r="K601" s="49">
        <f t="shared" si="374"/>
        <v>0</v>
      </c>
      <c r="L601" s="49">
        <f t="shared" si="374"/>
        <v>0</v>
      </c>
      <c r="M601" s="49">
        <f t="shared" si="374"/>
        <v>0</v>
      </c>
      <c r="O601" s="32">
        <v>100</v>
      </c>
      <c r="P601" s="32">
        <v>100</v>
      </c>
      <c r="Q601" s="32">
        <v>100</v>
      </c>
      <c r="R601" s="29">
        <f t="shared" si="389"/>
        <v>0</v>
      </c>
      <c r="S601" s="29">
        <f t="shared" si="389"/>
        <v>0</v>
      </c>
      <c r="T601" s="29">
        <f t="shared" si="389"/>
        <v>0</v>
      </c>
      <c r="W601" s="81" t="s">
        <v>28</v>
      </c>
      <c r="X601" s="75" t="s">
        <v>205</v>
      </c>
      <c r="Y601" s="75" t="s">
        <v>347</v>
      </c>
      <c r="Z601" s="76" t="s">
        <v>29</v>
      </c>
      <c r="AA601" s="77">
        <v>100</v>
      </c>
      <c r="AB601" s="77">
        <v>100</v>
      </c>
      <c r="AC601" s="77">
        <v>100</v>
      </c>
      <c r="AD601" s="16" t="b">
        <f t="shared" si="391"/>
        <v>1</v>
      </c>
      <c r="AE601" s="16" t="b">
        <f t="shared" si="391"/>
        <v>1</v>
      </c>
      <c r="AF601" s="16" t="b">
        <f t="shared" si="391"/>
        <v>1</v>
      </c>
      <c r="AG601" s="16" t="b">
        <f t="shared" si="390"/>
        <v>1</v>
      </c>
    </row>
    <row r="602" spans="1:33" s="16" customFormat="1" ht="63" customHeight="1">
      <c r="A602" s="26" t="s">
        <v>206</v>
      </c>
      <c r="B602" s="24" t="s">
        <v>207</v>
      </c>
      <c r="C602" s="27" t="s">
        <v>9</v>
      </c>
      <c r="D602" s="27" t="s">
        <v>9</v>
      </c>
      <c r="E602" s="48">
        <f>E603+E648</f>
        <v>473390.7</v>
      </c>
      <c r="F602" s="48">
        <f t="shared" ref="F602:G602" si="392">F603+F648</f>
        <v>671401.20000000007</v>
      </c>
      <c r="G602" s="48">
        <f t="shared" si="392"/>
        <v>671401.20000000007</v>
      </c>
      <c r="H602" s="28">
        <f>H603+H648</f>
        <v>484699.69999999995</v>
      </c>
      <c r="I602" s="28">
        <f t="shared" ref="I602:J602" si="393">I603+I648</f>
        <v>678714.4</v>
      </c>
      <c r="J602" s="28">
        <f t="shared" si="393"/>
        <v>678714.4</v>
      </c>
      <c r="K602" s="48">
        <f t="shared" si="374"/>
        <v>11308.999999999942</v>
      </c>
      <c r="L602" s="48">
        <f t="shared" si="374"/>
        <v>7313.1999999999534</v>
      </c>
      <c r="M602" s="48">
        <f t="shared" si="374"/>
        <v>7313.1999999999534</v>
      </c>
      <c r="O602" s="28">
        <v>484699.75149</v>
      </c>
      <c r="P602" s="28">
        <v>678714.34199999995</v>
      </c>
      <c r="Q602" s="28">
        <v>678714.34199999995</v>
      </c>
      <c r="R602" s="29">
        <f t="shared" si="389"/>
        <v>5.1490000041667372E-2</v>
      </c>
      <c r="S602" s="29">
        <f t="shared" si="389"/>
        <v>-5.8000000077299774E-2</v>
      </c>
      <c r="T602" s="29">
        <f t="shared" si="389"/>
        <v>-5.8000000077299774E-2</v>
      </c>
      <c r="W602" s="81" t="s">
        <v>206</v>
      </c>
      <c r="X602" s="75" t="s">
        <v>207</v>
      </c>
      <c r="Y602" s="75" t="s">
        <v>9</v>
      </c>
      <c r="Z602" s="76" t="s">
        <v>9</v>
      </c>
      <c r="AA602" s="77">
        <v>484699.75149</v>
      </c>
      <c r="AB602" s="77">
        <v>678714.34199999995</v>
      </c>
      <c r="AC602" s="77">
        <v>678714.34199999995</v>
      </c>
      <c r="AD602" s="16" t="b">
        <f t="shared" si="391"/>
        <v>1</v>
      </c>
      <c r="AE602" s="16" t="b">
        <f t="shared" si="391"/>
        <v>1</v>
      </c>
      <c r="AF602" s="16" t="b">
        <f t="shared" si="391"/>
        <v>1</v>
      </c>
      <c r="AG602" s="16" t="b">
        <f t="shared" si="390"/>
        <v>1</v>
      </c>
    </row>
    <row r="603" spans="1:33" s="16" customFormat="1" ht="31.5" customHeight="1">
      <c r="A603" s="22" t="s">
        <v>454</v>
      </c>
      <c r="B603" s="23" t="s">
        <v>207</v>
      </c>
      <c r="C603" s="23" t="s">
        <v>15</v>
      </c>
      <c r="D603" s="24" t="s">
        <v>9</v>
      </c>
      <c r="E603" s="49">
        <f>E604+E631+E635</f>
        <v>473358.2</v>
      </c>
      <c r="F603" s="49">
        <f t="shared" ref="F603:G603" si="394">F604+F631+F635</f>
        <v>671368.70000000007</v>
      </c>
      <c r="G603" s="49">
        <f t="shared" si="394"/>
        <v>671368.70000000007</v>
      </c>
      <c r="H603" s="25">
        <f>H604+H631+H635</f>
        <v>484667.19999999995</v>
      </c>
      <c r="I603" s="25">
        <f t="shared" ref="I603:J603" si="395">I604+I631+I635</f>
        <v>678681.9</v>
      </c>
      <c r="J603" s="25">
        <f t="shared" si="395"/>
        <v>678681.9</v>
      </c>
      <c r="K603" s="49">
        <f t="shared" si="374"/>
        <v>11308.999999999942</v>
      </c>
      <c r="L603" s="49">
        <f t="shared" si="374"/>
        <v>7313.1999999999534</v>
      </c>
      <c r="M603" s="49">
        <f t="shared" si="374"/>
        <v>7313.1999999999534</v>
      </c>
      <c r="O603" s="32">
        <v>484667.25149</v>
      </c>
      <c r="P603" s="32">
        <v>678681.84199999995</v>
      </c>
      <c r="Q603" s="32">
        <v>678681.84199999995</v>
      </c>
      <c r="R603" s="29">
        <f t="shared" si="389"/>
        <v>5.1490000041667372E-2</v>
      </c>
      <c r="S603" s="29">
        <f t="shared" si="389"/>
        <v>-5.8000000077299774E-2</v>
      </c>
      <c r="T603" s="29">
        <f t="shared" si="389"/>
        <v>-5.8000000077299774E-2</v>
      </c>
      <c r="W603" s="82" t="s">
        <v>454</v>
      </c>
      <c r="X603" s="78" t="s">
        <v>207</v>
      </c>
      <c r="Y603" s="78" t="s">
        <v>15</v>
      </c>
      <c r="Z603" s="72" t="s">
        <v>9</v>
      </c>
      <c r="AA603" s="79">
        <v>484667.25149</v>
      </c>
      <c r="AB603" s="79">
        <v>678681.84199999995</v>
      </c>
      <c r="AC603" s="79">
        <v>678681.84199999995</v>
      </c>
      <c r="AD603" s="16" t="b">
        <f t="shared" si="391"/>
        <v>1</v>
      </c>
      <c r="AE603" s="16" t="b">
        <f t="shared" si="391"/>
        <v>1</v>
      </c>
      <c r="AF603" s="16" t="b">
        <f t="shared" si="391"/>
        <v>1</v>
      </c>
      <c r="AG603" s="16" t="b">
        <f t="shared" si="390"/>
        <v>1</v>
      </c>
    </row>
    <row r="604" spans="1:33" s="16" customFormat="1" ht="47.25" customHeight="1">
      <c r="A604" s="22" t="s">
        <v>503</v>
      </c>
      <c r="B604" s="23" t="s">
        <v>207</v>
      </c>
      <c r="C604" s="23" t="s">
        <v>210</v>
      </c>
      <c r="D604" s="24" t="s">
        <v>9</v>
      </c>
      <c r="E604" s="49">
        <f>E605+E609+E614+E617+E622+E627</f>
        <v>433640.8</v>
      </c>
      <c r="F604" s="49">
        <f t="shared" ref="F604:G604" si="396">F605+F609+F614+F617+F622+F627</f>
        <v>630554.9</v>
      </c>
      <c r="G604" s="49">
        <f t="shared" si="396"/>
        <v>630554.9</v>
      </c>
      <c r="H604" s="25">
        <f>H605+H609+H614+H617+H622+H627</f>
        <v>444949.79999999993</v>
      </c>
      <c r="I604" s="25">
        <f t="shared" ref="I604:J604" si="397">I605+I609+I614+I617+I622+I627</f>
        <v>637868.1</v>
      </c>
      <c r="J604" s="25">
        <f t="shared" si="397"/>
        <v>637868.1</v>
      </c>
      <c r="K604" s="49">
        <f t="shared" si="374"/>
        <v>11308.999999999942</v>
      </c>
      <c r="L604" s="49">
        <f t="shared" si="374"/>
        <v>7313.1999999999534</v>
      </c>
      <c r="M604" s="49">
        <f t="shared" si="374"/>
        <v>7313.1999999999534</v>
      </c>
      <c r="O604" s="32">
        <v>444949.82749</v>
      </c>
      <c r="P604" s="32">
        <v>637868.01800000004</v>
      </c>
      <c r="Q604" s="32">
        <v>637868.01800000004</v>
      </c>
      <c r="R604" s="29">
        <f t="shared" si="389"/>
        <v>2.7490000065881759E-2</v>
      </c>
      <c r="S604" s="29">
        <f t="shared" si="389"/>
        <v>-8.1999999936670065E-2</v>
      </c>
      <c r="T604" s="29">
        <f t="shared" si="389"/>
        <v>-8.1999999936670065E-2</v>
      </c>
      <c r="W604" s="82" t="s">
        <v>503</v>
      </c>
      <c r="X604" s="78" t="s">
        <v>207</v>
      </c>
      <c r="Y604" s="78" t="s">
        <v>210</v>
      </c>
      <c r="Z604" s="78" t="s">
        <v>9</v>
      </c>
      <c r="AA604" s="79">
        <v>444949.82749</v>
      </c>
      <c r="AB604" s="79">
        <v>637868.01800000004</v>
      </c>
      <c r="AC604" s="79">
        <v>637868.01800000004</v>
      </c>
      <c r="AD604" s="16" t="b">
        <f t="shared" si="391"/>
        <v>1</v>
      </c>
      <c r="AE604" s="16" t="b">
        <f t="shared" si="391"/>
        <v>1</v>
      </c>
      <c r="AF604" s="16" t="b">
        <f t="shared" si="391"/>
        <v>1</v>
      </c>
      <c r="AG604" s="16" t="b">
        <f t="shared" si="390"/>
        <v>1</v>
      </c>
    </row>
    <row r="605" spans="1:33" s="16" customFormat="1" ht="31.5" customHeight="1">
      <c r="A605" s="22" t="s">
        <v>563</v>
      </c>
      <c r="B605" s="23" t="s">
        <v>207</v>
      </c>
      <c r="C605" s="23" t="s">
        <v>211</v>
      </c>
      <c r="D605" s="24" t="s">
        <v>9</v>
      </c>
      <c r="E605" s="49">
        <f>E606</f>
        <v>33086</v>
      </c>
      <c r="F605" s="49">
        <f t="shared" ref="F605:J605" si="398">F606</f>
        <v>0</v>
      </c>
      <c r="G605" s="49">
        <f t="shared" si="398"/>
        <v>0</v>
      </c>
      <c r="H605" s="25">
        <f>H606</f>
        <v>33086</v>
      </c>
      <c r="I605" s="25">
        <f t="shared" si="398"/>
        <v>0</v>
      </c>
      <c r="J605" s="25">
        <f t="shared" si="398"/>
        <v>0</v>
      </c>
      <c r="K605" s="49">
        <f t="shared" si="374"/>
        <v>0</v>
      </c>
      <c r="L605" s="49">
        <f t="shared" si="374"/>
        <v>0</v>
      </c>
      <c r="M605" s="49">
        <f t="shared" si="374"/>
        <v>0</v>
      </c>
      <c r="O605" s="32">
        <v>33086</v>
      </c>
      <c r="P605" s="32">
        <v>0</v>
      </c>
      <c r="Q605" s="32">
        <v>0</v>
      </c>
      <c r="R605" s="29">
        <f t="shared" si="389"/>
        <v>0</v>
      </c>
      <c r="S605" s="29">
        <f t="shared" si="389"/>
        <v>0</v>
      </c>
      <c r="T605" s="29">
        <f t="shared" si="389"/>
        <v>0</v>
      </c>
      <c r="W605" s="82" t="s">
        <v>563</v>
      </c>
      <c r="X605" s="78" t="s">
        <v>207</v>
      </c>
      <c r="Y605" s="78" t="s">
        <v>211</v>
      </c>
      <c r="Z605" s="78" t="s">
        <v>9</v>
      </c>
      <c r="AA605" s="79">
        <v>33086</v>
      </c>
      <c r="AB605" s="79" t="s">
        <v>9</v>
      </c>
      <c r="AC605" s="79" t="s">
        <v>9</v>
      </c>
      <c r="AD605" s="16" t="b">
        <f t="shared" si="391"/>
        <v>1</v>
      </c>
      <c r="AE605" s="16" t="b">
        <f t="shared" si="391"/>
        <v>1</v>
      </c>
      <c r="AF605" s="16" t="b">
        <f t="shared" si="391"/>
        <v>1</v>
      </c>
      <c r="AG605" s="16" t="b">
        <f t="shared" si="390"/>
        <v>1</v>
      </c>
    </row>
    <row r="606" spans="1:33" s="16" customFormat="1" ht="15.75" customHeight="1">
      <c r="A606" s="31" t="s">
        <v>564</v>
      </c>
      <c r="B606" s="23" t="s">
        <v>207</v>
      </c>
      <c r="C606" s="23" t="s">
        <v>411</v>
      </c>
      <c r="D606" s="24" t="s">
        <v>9</v>
      </c>
      <c r="E606" s="49">
        <f>E607+E608</f>
        <v>33086</v>
      </c>
      <c r="F606" s="49">
        <f t="shared" ref="F606:G606" si="399">F607+F608</f>
        <v>0</v>
      </c>
      <c r="G606" s="49">
        <f t="shared" si="399"/>
        <v>0</v>
      </c>
      <c r="H606" s="25">
        <f>H607+H608</f>
        <v>33086</v>
      </c>
      <c r="I606" s="25">
        <f t="shared" ref="I606:J606" si="400">I607+I608</f>
        <v>0</v>
      </c>
      <c r="J606" s="25">
        <f t="shared" si="400"/>
        <v>0</v>
      </c>
      <c r="K606" s="49">
        <f t="shared" si="374"/>
        <v>0</v>
      </c>
      <c r="L606" s="49">
        <f t="shared" si="374"/>
        <v>0</v>
      </c>
      <c r="M606" s="49">
        <f t="shared" si="374"/>
        <v>0</v>
      </c>
      <c r="O606" s="32">
        <v>33086</v>
      </c>
      <c r="P606" s="32">
        <v>0</v>
      </c>
      <c r="Q606" s="32">
        <v>0</v>
      </c>
      <c r="R606" s="29">
        <f t="shared" si="389"/>
        <v>0</v>
      </c>
      <c r="S606" s="29">
        <f t="shared" si="389"/>
        <v>0</v>
      </c>
      <c r="T606" s="29">
        <f t="shared" si="389"/>
        <v>0</v>
      </c>
      <c r="W606" s="82" t="s">
        <v>564</v>
      </c>
      <c r="X606" s="78" t="s">
        <v>207</v>
      </c>
      <c r="Y606" s="78" t="s">
        <v>411</v>
      </c>
      <c r="Z606" s="78" t="s">
        <v>9</v>
      </c>
      <c r="AA606" s="79">
        <v>33086</v>
      </c>
      <c r="AB606" s="79" t="s">
        <v>9</v>
      </c>
      <c r="AC606" s="79" t="s">
        <v>9</v>
      </c>
      <c r="AD606" s="16" t="b">
        <f t="shared" ref="AD606:AG668" si="401">W606=A606</f>
        <v>1</v>
      </c>
      <c r="AE606" s="16" t="b">
        <f t="shared" si="401"/>
        <v>1</v>
      </c>
      <c r="AF606" s="16" t="b">
        <f t="shared" si="401"/>
        <v>1</v>
      </c>
      <c r="AG606" s="16" t="b">
        <f t="shared" si="390"/>
        <v>1</v>
      </c>
    </row>
    <row r="607" spans="1:33" s="16" customFormat="1" ht="31.5" customHeight="1">
      <c r="A607" s="31" t="s">
        <v>119</v>
      </c>
      <c r="B607" s="23" t="s">
        <v>207</v>
      </c>
      <c r="C607" s="23" t="s">
        <v>411</v>
      </c>
      <c r="D607" s="23" t="s">
        <v>120</v>
      </c>
      <c r="E607" s="49">
        <v>16543</v>
      </c>
      <c r="F607" s="49">
        <v>0</v>
      </c>
      <c r="G607" s="49">
        <v>0</v>
      </c>
      <c r="H607" s="25">
        <v>16543</v>
      </c>
      <c r="I607" s="25">
        <v>0</v>
      </c>
      <c r="J607" s="25">
        <v>0</v>
      </c>
      <c r="K607" s="49">
        <f t="shared" si="374"/>
        <v>0</v>
      </c>
      <c r="L607" s="49">
        <f t="shared" si="374"/>
        <v>0</v>
      </c>
      <c r="M607" s="49">
        <f t="shared" si="374"/>
        <v>0</v>
      </c>
      <c r="O607" s="32">
        <v>16543</v>
      </c>
      <c r="P607" s="32">
        <v>0</v>
      </c>
      <c r="Q607" s="32">
        <v>0</v>
      </c>
      <c r="R607" s="29">
        <f t="shared" si="389"/>
        <v>0</v>
      </c>
      <c r="S607" s="29">
        <f t="shared" si="389"/>
        <v>0</v>
      </c>
      <c r="T607" s="29">
        <f t="shared" si="389"/>
        <v>0</v>
      </c>
      <c r="W607" s="82" t="s">
        <v>119</v>
      </c>
      <c r="X607" s="78" t="s">
        <v>207</v>
      </c>
      <c r="Y607" s="78" t="s">
        <v>411</v>
      </c>
      <c r="Z607" s="78" t="s">
        <v>120</v>
      </c>
      <c r="AA607" s="79">
        <v>16543</v>
      </c>
      <c r="AB607" s="79" t="s">
        <v>9</v>
      </c>
      <c r="AC607" s="79" t="s">
        <v>9</v>
      </c>
      <c r="AD607" s="16" t="b">
        <f t="shared" si="401"/>
        <v>1</v>
      </c>
      <c r="AE607" s="16" t="b">
        <f t="shared" si="401"/>
        <v>1</v>
      </c>
      <c r="AF607" s="16" t="b">
        <f t="shared" si="401"/>
        <v>1</v>
      </c>
      <c r="AG607" s="16" t="b">
        <f t="shared" si="390"/>
        <v>1</v>
      </c>
    </row>
    <row r="608" spans="1:33" s="16" customFormat="1" ht="15.75" customHeight="1">
      <c r="A608" s="31" t="s">
        <v>32</v>
      </c>
      <c r="B608" s="23" t="s">
        <v>207</v>
      </c>
      <c r="C608" s="23" t="s">
        <v>411</v>
      </c>
      <c r="D608" s="23" t="s">
        <v>33</v>
      </c>
      <c r="E608" s="49">
        <v>16543</v>
      </c>
      <c r="F608" s="49">
        <v>0</v>
      </c>
      <c r="G608" s="49">
        <v>0</v>
      </c>
      <c r="H608" s="25">
        <v>16543</v>
      </c>
      <c r="I608" s="25">
        <v>0</v>
      </c>
      <c r="J608" s="25">
        <v>0</v>
      </c>
      <c r="K608" s="49">
        <f t="shared" si="374"/>
        <v>0</v>
      </c>
      <c r="L608" s="49">
        <f t="shared" si="374"/>
        <v>0</v>
      </c>
      <c r="M608" s="49">
        <f t="shared" si="374"/>
        <v>0</v>
      </c>
      <c r="O608" s="32">
        <v>16543</v>
      </c>
      <c r="P608" s="32">
        <v>0</v>
      </c>
      <c r="Q608" s="32">
        <v>0</v>
      </c>
      <c r="R608" s="29">
        <f t="shared" si="389"/>
        <v>0</v>
      </c>
      <c r="S608" s="29">
        <f t="shared" si="389"/>
        <v>0</v>
      </c>
      <c r="T608" s="29">
        <f t="shared" si="389"/>
        <v>0</v>
      </c>
      <c r="W608" s="81" t="s">
        <v>32</v>
      </c>
      <c r="X608" s="75" t="s">
        <v>207</v>
      </c>
      <c r="Y608" s="75" t="s">
        <v>411</v>
      </c>
      <c r="Z608" s="76" t="s">
        <v>33</v>
      </c>
      <c r="AA608" s="77">
        <v>16543</v>
      </c>
      <c r="AB608" s="77" t="s">
        <v>9</v>
      </c>
      <c r="AC608" s="77" t="s">
        <v>9</v>
      </c>
      <c r="AD608" s="16" t="b">
        <f t="shared" si="401"/>
        <v>1</v>
      </c>
      <c r="AE608" s="16" t="b">
        <f t="shared" si="401"/>
        <v>1</v>
      </c>
      <c r="AF608" s="16" t="b">
        <f t="shared" si="401"/>
        <v>1</v>
      </c>
      <c r="AG608" s="16" t="b">
        <f t="shared" si="390"/>
        <v>1</v>
      </c>
    </row>
    <row r="609" spans="1:33" s="16" customFormat="1" ht="63" customHeight="1">
      <c r="A609" s="22" t="s">
        <v>534</v>
      </c>
      <c r="B609" s="23" t="s">
        <v>207</v>
      </c>
      <c r="C609" s="23" t="s">
        <v>504</v>
      </c>
      <c r="D609" s="24" t="s">
        <v>9</v>
      </c>
      <c r="E609" s="49">
        <f>E610+E612</f>
        <v>206500.09999999998</v>
      </c>
      <c r="F609" s="49">
        <f t="shared" ref="F609:G609" si="402">F610+F612</f>
        <v>206500.2</v>
      </c>
      <c r="G609" s="49">
        <f t="shared" si="402"/>
        <v>206500.19999999998</v>
      </c>
      <c r="H609" s="25">
        <f>H610+H612</f>
        <v>206500.09999999998</v>
      </c>
      <c r="I609" s="25">
        <f t="shared" ref="I609:J609" si="403">I610+I612</f>
        <v>206500.2</v>
      </c>
      <c r="J609" s="25">
        <f t="shared" si="403"/>
        <v>206500.2</v>
      </c>
      <c r="K609" s="49">
        <f t="shared" si="374"/>
        <v>0</v>
      </c>
      <c r="L609" s="49">
        <f t="shared" si="374"/>
        <v>0</v>
      </c>
      <c r="M609" s="49">
        <f t="shared" si="374"/>
        <v>0</v>
      </c>
      <c r="O609" s="32">
        <v>206500.17</v>
      </c>
      <c r="P609" s="32">
        <v>206500.17</v>
      </c>
      <c r="Q609" s="32">
        <v>206500.17</v>
      </c>
      <c r="R609" s="29">
        <f t="shared" si="389"/>
        <v>7.000000003608875E-2</v>
      </c>
      <c r="S609" s="29">
        <f t="shared" si="389"/>
        <v>-2.9999999998835847E-2</v>
      </c>
      <c r="T609" s="29">
        <f t="shared" si="389"/>
        <v>-2.9999999998835847E-2</v>
      </c>
      <c r="W609" s="82" t="s">
        <v>534</v>
      </c>
      <c r="X609" s="78" t="s">
        <v>207</v>
      </c>
      <c r="Y609" s="78" t="s">
        <v>504</v>
      </c>
      <c r="Z609" s="72" t="s">
        <v>9</v>
      </c>
      <c r="AA609" s="79">
        <v>206500.17</v>
      </c>
      <c r="AB609" s="79">
        <v>206500.17</v>
      </c>
      <c r="AC609" s="79">
        <v>206500.17</v>
      </c>
      <c r="AD609" s="16" t="b">
        <f t="shared" si="401"/>
        <v>1</v>
      </c>
      <c r="AE609" s="16" t="b">
        <f t="shared" si="401"/>
        <v>1</v>
      </c>
      <c r="AF609" s="16" t="b">
        <f t="shared" si="401"/>
        <v>1</v>
      </c>
      <c r="AG609" s="16" t="b">
        <f t="shared" si="390"/>
        <v>1</v>
      </c>
    </row>
    <row r="610" spans="1:33" s="16" customFormat="1" ht="47.25" customHeight="1">
      <c r="A610" s="31" t="s">
        <v>519</v>
      </c>
      <c r="B610" s="23" t="s">
        <v>207</v>
      </c>
      <c r="C610" s="23" t="s">
        <v>412</v>
      </c>
      <c r="D610" s="24" t="s">
        <v>9</v>
      </c>
      <c r="E610" s="49">
        <f>E611</f>
        <v>156759.9</v>
      </c>
      <c r="F610" s="49">
        <f t="shared" ref="F610:J610" si="404">F611</f>
        <v>160526.6</v>
      </c>
      <c r="G610" s="49">
        <f t="shared" si="404"/>
        <v>159869.79999999999</v>
      </c>
      <c r="H610" s="25">
        <f>H611</f>
        <v>160262.19999999998</v>
      </c>
      <c r="I610" s="25">
        <f t="shared" si="404"/>
        <v>161930.6</v>
      </c>
      <c r="J610" s="25">
        <f t="shared" si="404"/>
        <v>161172.4</v>
      </c>
      <c r="K610" s="49">
        <f t="shared" si="374"/>
        <v>3502.2999999999884</v>
      </c>
      <c r="L610" s="49">
        <f t="shared" si="374"/>
        <v>1404</v>
      </c>
      <c r="M610" s="49">
        <f t="shared" si="374"/>
        <v>1302.6000000000058</v>
      </c>
      <c r="N610" s="16" t="s">
        <v>344</v>
      </c>
      <c r="O610" s="32">
        <v>160262.21</v>
      </c>
      <c r="P610" s="32">
        <v>161930.55600000001</v>
      </c>
      <c r="Q610" s="32">
        <v>161172.36600000001</v>
      </c>
      <c r="R610" s="29">
        <f t="shared" si="389"/>
        <v>1.0000000009313226E-2</v>
      </c>
      <c r="S610" s="29">
        <f t="shared" si="389"/>
        <v>-4.3999999994412065E-2</v>
      </c>
      <c r="T610" s="29">
        <f t="shared" si="389"/>
        <v>-3.3999999985098839E-2</v>
      </c>
      <c r="W610" s="82" t="s">
        <v>519</v>
      </c>
      <c r="X610" s="78" t="s">
        <v>207</v>
      </c>
      <c r="Y610" s="78" t="s">
        <v>412</v>
      </c>
      <c r="Z610" s="78" t="s">
        <v>9</v>
      </c>
      <c r="AA610" s="79">
        <v>160262.21</v>
      </c>
      <c r="AB610" s="79">
        <v>161930.55600000001</v>
      </c>
      <c r="AC610" s="79">
        <v>161172.36600000001</v>
      </c>
      <c r="AD610" s="16" t="b">
        <f t="shared" si="401"/>
        <v>1</v>
      </c>
      <c r="AE610" s="16" t="b">
        <f t="shared" si="401"/>
        <v>1</v>
      </c>
      <c r="AF610" s="16" t="b">
        <f t="shared" si="401"/>
        <v>1</v>
      </c>
      <c r="AG610" s="16" t="b">
        <f t="shared" si="390"/>
        <v>1</v>
      </c>
    </row>
    <row r="611" spans="1:33" s="16" customFormat="1" ht="31.5" customHeight="1">
      <c r="A611" s="31" t="s">
        <v>119</v>
      </c>
      <c r="B611" s="23" t="s">
        <v>207</v>
      </c>
      <c r="C611" s="23" t="s">
        <v>412</v>
      </c>
      <c r="D611" s="23" t="s">
        <v>120</v>
      </c>
      <c r="E611" s="49">
        <v>156759.9</v>
      </c>
      <c r="F611" s="49">
        <v>160526.6</v>
      </c>
      <c r="G611" s="49">
        <v>159869.79999999999</v>
      </c>
      <c r="H611" s="83">
        <f>156759.9+3502.3</f>
        <v>160262.19999999998</v>
      </c>
      <c r="I611" s="83">
        <f>160526.6+1404</f>
        <v>161930.6</v>
      </c>
      <c r="J611" s="83">
        <f>159869.8+1302.6</f>
        <v>161172.4</v>
      </c>
      <c r="K611" s="49">
        <f t="shared" si="374"/>
        <v>3502.2999999999884</v>
      </c>
      <c r="L611" s="49">
        <f t="shared" si="374"/>
        <v>1404</v>
      </c>
      <c r="M611" s="49">
        <f t="shared" si="374"/>
        <v>1302.6000000000058</v>
      </c>
      <c r="N611" s="16" t="s">
        <v>344</v>
      </c>
      <c r="O611" s="32">
        <v>160262.21</v>
      </c>
      <c r="P611" s="32">
        <v>161930.55600000001</v>
      </c>
      <c r="Q611" s="32">
        <v>161172.36600000001</v>
      </c>
      <c r="R611" s="29">
        <f t="shared" si="389"/>
        <v>1.0000000009313226E-2</v>
      </c>
      <c r="S611" s="29">
        <f t="shared" si="389"/>
        <v>-4.3999999994412065E-2</v>
      </c>
      <c r="T611" s="29">
        <f t="shared" si="389"/>
        <v>-3.3999999985098839E-2</v>
      </c>
      <c r="U611" s="29"/>
      <c r="W611" s="80" t="s">
        <v>119</v>
      </c>
      <c r="X611" s="72" t="s">
        <v>207</v>
      </c>
      <c r="Y611" s="73" t="s">
        <v>412</v>
      </c>
      <c r="Z611" s="73" t="s">
        <v>120</v>
      </c>
      <c r="AA611" s="74">
        <v>160262.21</v>
      </c>
      <c r="AB611" s="74">
        <v>161930.55600000001</v>
      </c>
      <c r="AC611" s="74">
        <v>161172.36600000001</v>
      </c>
      <c r="AD611" s="16" t="b">
        <f t="shared" si="401"/>
        <v>1</v>
      </c>
      <c r="AE611" s="16" t="b">
        <f t="shared" si="401"/>
        <v>1</v>
      </c>
      <c r="AF611" s="16" t="b">
        <f t="shared" si="401"/>
        <v>1</v>
      </c>
      <c r="AG611" s="16" t="b">
        <f t="shared" si="390"/>
        <v>1</v>
      </c>
    </row>
    <row r="612" spans="1:33" s="16" customFormat="1" ht="47.25" customHeight="1">
      <c r="A612" s="31" t="s">
        <v>519</v>
      </c>
      <c r="B612" s="23" t="s">
        <v>207</v>
      </c>
      <c r="C612" s="23" t="s">
        <v>520</v>
      </c>
      <c r="D612" s="24" t="s">
        <v>9</v>
      </c>
      <c r="E612" s="49">
        <f>E613</f>
        <v>49740.2</v>
      </c>
      <c r="F612" s="49">
        <f t="shared" ref="F612:J612" si="405">F613</f>
        <v>45973.599999999999</v>
      </c>
      <c r="G612" s="49">
        <f t="shared" si="405"/>
        <v>46630.400000000001</v>
      </c>
      <c r="H612" s="25">
        <f>H613</f>
        <v>46237.899999999994</v>
      </c>
      <c r="I612" s="25">
        <f t="shared" si="405"/>
        <v>44569.599999999999</v>
      </c>
      <c r="J612" s="25">
        <f t="shared" si="405"/>
        <v>45327.8</v>
      </c>
      <c r="K612" s="49">
        <f t="shared" si="374"/>
        <v>-3502.3000000000029</v>
      </c>
      <c r="L612" s="49">
        <f t="shared" si="374"/>
        <v>-1404</v>
      </c>
      <c r="M612" s="49">
        <f t="shared" si="374"/>
        <v>-1302.5999999999985</v>
      </c>
      <c r="N612" s="16" t="s">
        <v>344</v>
      </c>
      <c r="O612" s="32">
        <v>46237.96</v>
      </c>
      <c r="P612" s="32">
        <v>44569.614000000001</v>
      </c>
      <c r="Q612" s="32">
        <v>45327.803999999996</v>
      </c>
      <c r="R612" s="29">
        <f t="shared" si="389"/>
        <v>6.0000000004947651E-2</v>
      </c>
      <c r="S612" s="29">
        <f t="shared" si="389"/>
        <v>1.4000000002852175E-2</v>
      </c>
      <c r="T612" s="29">
        <f t="shared" si="389"/>
        <v>3.9999999935389496E-3</v>
      </c>
      <c r="W612" s="81" t="s">
        <v>519</v>
      </c>
      <c r="X612" s="75" t="s">
        <v>207</v>
      </c>
      <c r="Y612" s="75" t="s">
        <v>520</v>
      </c>
      <c r="Z612" s="76" t="s">
        <v>9</v>
      </c>
      <c r="AA612" s="77">
        <v>46237.96</v>
      </c>
      <c r="AB612" s="77">
        <v>44569.614000000001</v>
      </c>
      <c r="AC612" s="77">
        <v>45327.803999999996</v>
      </c>
      <c r="AD612" s="16" t="b">
        <f t="shared" si="401"/>
        <v>1</v>
      </c>
      <c r="AE612" s="16" t="b">
        <f t="shared" si="401"/>
        <v>1</v>
      </c>
      <c r="AF612" s="16" t="b">
        <f t="shared" si="401"/>
        <v>1</v>
      </c>
      <c r="AG612" s="16" t="b">
        <f t="shared" si="390"/>
        <v>1</v>
      </c>
    </row>
    <row r="613" spans="1:33" s="16" customFormat="1" ht="31.5" customHeight="1">
      <c r="A613" s="31" t="s">
        <v>119</v>
      </c>
      <c r="B613" s="23" t="s">
        <v>207</v>
      </c>
      <c r="C613" s="23" t="s">
        <v>520</v>
      </c>
      <c r="D613" s="23" t="s">
        <v>120</v>
      </c>
      <c r="E613" s="49">
        <v>49740.2</v>
      </c>
      <c r="F613" s="49">
        <v>45973.599999999999</v>
      </c>
      <c r="G613" s="49">
        <v>46630.400000000001</v>
      </c>
      <c r="H613" s="83">
        <f>49740.2-3502.3</f>
        <v>46237.899999999994</v>
      </c>
      <c r="I613" s="83">
        <f>45973.6-1404</f>
        <v>44569.599999999999</v>
      </c>
      <c r="J613" s="83">
        <f>46630.4-1302.6</f>
        <v>45327.8</v>
      </c>
      <c r="K613" s="49">
        <f t="shared" si="374"/>
        <v>-3502.3000000000029</v>
      </c>
      <c r="L613" s="49">
        <f t="shared" si="374"/>
        <v>-1404</v>
      </c>
      <c r="M613" s="49">
        <f t="shared" si="374"/>
        <v>-1302.5999999999985</v>
      </c>
      <c r="N613" s="16" t="s">
        <v>344</v>
      </c>
      <c r="O613" s="32">
        <v>46237.96</v>
      </c>
      <c r="P613" s="32">
        <v>44569.614000000001</v>
      </c>
      <c r="Q613" s="32">
        <v>45327.803999999996</v>
      </c>
      <c r="R613" s="29">
        <f t="shared" si="389"/>
        <v>6.0000000004947651E-2</v>
      </c>
      <c r="S613" s="29">
        <f t="shared" si="389"/>
        <v>1.4000000002852175E-2</v>
      </c>
      <c r="T613" s="29">
        <f t="shared" si="389"/>
        <v>3.9999999935389496E-3</v>
      </c>
      <c r="W613" s="81" t="s">
        <v>119</v>
      </c>
      <c r="X613" s="75" t="s">
        <v>207</v>
      </c>
      <c r="Y613" s="75" t="s">
        <v>520</v>
      </c>
      <c r="Z613" s="76" t="s">
        <v>120</v>
      </c>
      <c r="AA613" s="77">
        <v>46237.96</v>
      </c>
      <c r="AB613" s="77">
        <v>44569.614000000001</v>
      </c>
      <c r="AC613" s="77">
        <v>45327.803999999996</v>
      </c>
      <c r="AD613" s="16" t="b">
        <f t="shared" si="401"/>
        <v>1</v>
      </c>
      <c r="AE613" s="16" t="b">
        <f t="shared" si="401"/>
        <v>1</v>
      </c>
      <c r="AF613" s="16" t="b">
        <f t="shared" si="401"/>
        <v>1</v>
      </c>
      <c r="AG613" s="16" t="b">
        <f t="shared" si="390"/>
        <v>1</v>
      </c>
    </row>
    <row r="614" spans="1:33" s="16" customFormat="1" ht="63" customHeight="1">
      <c r="A614" s="22" t="s">
        <v>535</v>
      </c>
      <c r="B614" s="23" t="s">
        <v>207</v>
      </c>
      <c r="C614" s="23" t="s">
        <v>505</v>
      </c>
      <c r="D614" s="24" t="s">
        <v>9</v>
      </c>
      <c r="E614" s="49">
        <f>E615</f>
        <v>7313.2</v>
      </c>
      <c r="F614" s="49">
        <f t="shared" ref="F614:J615" si="406">F615</f>
        <v>7313.2</v>
      </c>
      <c r="G614" s="49">
        <f t="shared" si="406"/>
        <v>7313.2</v>
      </c>
      <c r="H614" s="25">
        <f>H615</f>
        <v>10969.8</v>
      </c>
      <c r="I614" s="25">
        <f t="shared" si="406"/>
        <v>10969.8</v>
      </c>
      <c r="J614" s="25">
        <f t="shared" si="406"/>
        <v>10969.8</v>
      </c>
      <c r="K614" s="49">
        <f t="shared" si="374"/>
        <v>3656.5999999999995</v>
      </c>
      <c r="L614" s="49">
        <f t="shared" si="374"/>
        <v>3656.5999999999995</v>
      </c>
      <c r="M614" s="49">
        <f t="shared" si="374"/>
        <v>3656.5999999999995</v>
      </c>
      <c r="O614" s="32">
        <v>10969.776</v>
      </c>
      <c r="P614" s="32">
        <v>10969.776</v>
      </c>
      <c r="Q614" s="32">
        <v>10969.776</v>
      </c>
      <c r="R614" s="29">
        <f t="shared" si="389"/>
        <v>-2.3999999999432475E-2</v>
      </c>
      <c r="S614" s="29">
        <f t="shared" si="389"/>
        <v>-2.3999999999432475E-2</v>
      </c>
      <c r="T614" s="29">
        <f t="shared" si="389"/>
        <v>-2.3999999999432475E-2</v>
      </c>
      <c r="W614" s="81" t="s">
        <v>535</v>
      </c>
      <c r="X614" s="75" t="s">
        <v>207</v>
      </c>
      <c r="Y614" s="75" t="s">
        <v>505</v>
      </c>
      <c r="Z614" s="76" t="s">
        <v>9</v>
      </c>
      <c r="AA614" s="77">
        <v>10969.776</v>
      </c>
      <c r="AB614" s="77">
        <v>10969.776</v>
      </c>
      <c r="AC614" s="77">
        <v>10969.776</v>
      </c>
      <c r="AD614" s="16" t="b">
        <f t="shared" si="401"/>
        <v>1</v>
      </c>
      <c r="AE614" s="16" t="b">
        <f t="shared" si="401"/>
        <v>1</v>
      </c>
      <c r="AF614" s="16" t="b">
        <f t="shared" si="401"/>
        <v>1</v>
      </c>
      <c r="AG614" s="16" t="b">
        <f t="shared" si="390"/>
        <v>1</v>
      </c>
    </row>
    <row r="615" spans="1:33" s="16" customFormat="1" ht="63" customHeight="1">
      <c r="A615" s="31" t="s">
        <v>536</v>
      </c>
      <c r="B615" s="23" t="s">
        <v>207</v>
      </c>
      <c r="C615" s="23" t="s">
        <v>413</v>
      </c>
      <c r="D615" s="24" t="s">
        <v>9</v>
      </c>
      <c r="E615" s="49">
        <f>E616</f>
        <v>7313.2</v>
      </c>
      <c r="F615" s="49">
        <f t="shared" si="406"/>
        <v>7313.2</v>
      </c>
      <c r="G615" s="49">
        <f t="shared" si="406"/>
        <v>7313.2</v>
      </c>
      <c r="H615" s="25">
        <f>H616</f>
        <v>10969.8</v>
      </c>
      <c r="I615" s="25">
        <f t="shared" si="406"/>
        <v>10969.8</v>
      </c>
      <c r="J615" s="25">
        <f t="shared" si="406"/>
        <v>10969.8</v>
      </c>
      <c r="K615" s="49">
        <f t="shared" si="374"/>
        <v>3656.5999999999995</v>
      </c>
      <c r="L615" s="49">
        <f t="shared" si="374"/>
        <v>3656.5999999999995</v>
      </c>
      <c r="M615" s="49">
        <f t="shared" si="374"/>
        <v>3656.5999999999995</v>
      </c>
      <c r="N615" s="16" t="s">
        <v>344</v>
      </c>
      <c r="O615" s="32">
        <v>10969.776</v>
      </c>
      <c r="P615" s="32">
        <v>10969.776</v>
      </c>
      <c r="Q615" s="32">
        <v>10969.776</v>
      </c>
      <c r="R615" s="29">
        <f t="shared" si="389"/>
        <v>-2.3999999999432475E-2</v>
      </c>
      <c r="S615" s="29">
        <f t="shared" si="389"/>
        <v>-2.3999999999432475E-2</v>
      </c>
      <c r="T615" s="29">
        <f t="shared" si="389"/>
        <v>-2.3999999999432475E-2</v>
      </c>
      <c r="W615" s="82" t="s">
        <v>536</v>
      </c>
      <c r="X615" s="78" t="s">
        <v>207</v>
      </c>
      <c r="Y615" s="78" t="s">
        <v>413</v>
      </c>
      <c r="Z615" s="72" t="s">
        <v>9</v>
      </c>
      <c r="AA615" s="79">
        <v>10969.776</v>
      </c>
      <c r="AB615" s="79">
        <v>10969.776</v>
      </c>
      <c r="AC615" s="79">
        <v>10969.776</v>
      </c>
      <c r="AD615" s="16" t="b">
        <f t="shared" si="401"/>
        <v>1</v>
      </c>
      <c r="AE615" s="16" t="b">
        <f t="shared" si="401"/>
        <v>1</v>
      </c>
      <c r="AF615" s="16" t="b">
        <f t="shared" si="401"/>
        <v>1</v>
      </c>
      <c r="AG615" s="16" t="b">
        <f t="shared" si="390"/>
        <v>1</v>
      </c>
    </row>
    <row r="616" spans="1:33" s="16" customFormat="1" ht="15.75" customHeight="1">
      <c r="A616" s="31" t="s">
        <v>37</v>
      </c>
      <c r="B616" s="23" t="s">
        <v>207</v>
      </c>
      <c r="C616" s="23" t="s">
        <v>413</v>
      </c>
      <c r="D616" s="23" t="s">
        <v>38</v>
      </c>
      <c r="E616" s="49">
        <v>7313.2</v>
      </c>
      <c r="F616" s="49">
        <v>7313.2</v>
      </c>
      <c r="G616" s="49">
        <v>7313.2</v>
      </c>
      <c r="H616" s="83">
        <f>7313.2+3656.6</f>
        <v>10969.8</v>
      </c>
      <c r="I616" s="83">
        <f>7313.2+3656.6</f>
        <v>10969.8</v>
      </c>
      <c r="J616" s="83">
        <f>7313.2+3656.6</f>
        <v>10969.8</v>
      </c>
      <c r="K616" s="49">
        <f t="shared" si="374"/>
        <v>3656.5999999999995</v>
      </c>
      <c r="L616" s="49">
        <f t="shared" si="374"/>
        <v>3656.5999999999995</v>
      </c>
      <c r="M616" s="49">
        <f t="shared" si="374"/>
        <v>3656.5999999999995</v>
      </c>
      <c r="N616" s="16" t="s">
        <v>344</v>
      </c>
      <c r="O616" s="32">
        <v>10969.776</v>
      </c>
      <c r="P616" s="32">
        <v>10969.776</v>
      </c>
      <c r="Q616" s="32">
        <v>10969.776</v>
      </c>
      <c r="R616" s="29">
        <f t="shared" si="389"/>
        <v>-2.3999999999432475E-2</v>
      </c>
      <c r="S616" s="29">
        <f t="shared" si="389"/>
        <v>-2.3999999999432475E-2</v>
      </c>
      <c r="T616" s="29">
        <f t="shared" si="389"/>
        <v>-2.3999999999432475E-2</v>
      </c>
      <c r="W616" s="82" t="s">
        <v>37</v>
      </c>
      <c r="X616" s="78" t="s">
        <v>207</v>
      </c>
      <c r="Y616" s="78" t="s">
        <v>413</v>
      </c>
      <c r="Z616" s="78" t="s">
        <v>38</v>
      </c>
      <c r="AA616" s="79">
        <v>10969.776</v>
      </c>
      <c r="AB616" s="79">
        <v>10969.776</v>
      </c>
      <c r="AC616" s="79">
        <v>10969.776</v>
      </c>
      <c r="AD616" s="16" t="b">
        <f t="shared" si="401"/>
        <v>1</v>
      </c>
      <c r="AE616" s="16" t="b">
        <f t="shared" si="401"/>
        <v>1</v>
      </c>
      <c r="AF616" s="16" t="b">
        <f t="shared" si="401"/>
        <v>1</v>
      </c>
      <c r="AG616" s="16" t="b">
        <f t="shared" si="390"/>
        <v>1</v>
      </c>
    </row>
    <row r="617" spans="1:33" s="16" customFormat="1" ht="78.75" customHeight="1">
      <c r="A617" s="22" t="s">
        <v>537</v>
      </c>
      <c r="B617" s="23" t="s">
        <v>207</v>
      </c>
      <c r="C617" s="23" t="s">
        <v>506</v>
      </c>
      <c r="D617" s="24" t="s">
        <v>9</v>
      </c>
      <c r="E617" s="49">
        <f>E618+E620</f>
        <v>9141.5</v>
      </c>
      <c r="F617" s="49">
        <f t="shared" ref="F617:J617" si="407">F618+F620</f>
        <v>9141.5</v>
      </c>
      <c r="G617" s="49">
        <f t="shared" si="407"/>
        <v>9141.5</v>
      </c>
      <c r="H617" s="25">
        <f t="shared" si="407"/>
        <v>12798.1</v>
      </c>
      <c r="I617" s="25">
        <f t="shared" si="407"/>
        <v>12798.1</v>
      </c>
      <c r="J617" s="25">
        <f t="shared" si="407"/>
        <v>12798.1</v>
      </c>
      <c r="K617" s="49">
        <f t="shared" si="374"/>
        <v>3656.6000000000004</v>
      </c>
      <c r="L617" s="49">
        <f t="shared" si="374"/>
        <v>3656.6000000000004</v>
      </c>
      <c r="M617" s="49">
        <f t="shared" si="374"/>
        <v>3656.6000000000004</v>
      </c>
      <c r="O617" s="32">
        <v>12798.072</v>
      </c>
      <c r="P617" s="32">
        <v>12798.072</v>
      </c>
      <c r="Q617" s="32">
        <v>12798.072</v>
      </c>
      <c r="R617" s="29">
        <f t="shared" si="389"/>
        <v>-2.8000000000247383E-2</v>
      </c>
      <c r="S617" s="29">
        <f t="shared" si="389"/>
        <v>-2.8000000000247383E-2</v>
      </c>
      <c r="T617" s="29">
        <f t="shared" si="389"/>
        <v>-2.8000000000247383E-2</v>
      </c>
      <c r="W617" s="82" t="s">
        <v>537</v>
      </c>
      <c r="X617" s="78" t="s">
        <v>207</v>
      </c>
      <c r="Y617" s="78" t="s">
        <v>506</v>
      </c>
      <c r="Z617" s="78" t="s">
        <v>9</v>
      </c>
      <c r="AA617" s="79">
        <v>12798.072</v>
      </c>
      <c r="AB617" s="79">
        <v>12798.072</v>
      </c>
      <c r="AC617" s="79">
        <v>12798.072</v>
      </c>
      <c r="AD617" s="16" t="b">
        <f t="shared" si="401"/>
        <v>1</v>
      </c>
      <c r="AE617" s="16" t="b">
        <f t="shared" si="401"/>
        <v>1</v>
      </c>
      <c r="AF617" s="16" t="b">
        <f t="shared" si="401"/>
        <v>1</v>
      </c>
      <c r="AG617" s="16" t="b">
        <f t="shared" si="390"/>
        <v>1</v>
      </c>
    </row>
    <row r="618" spans="1:33" s="16" customFormat="1" ht="78.75" customHeight="1">
      <c r="A618" s="31" t="s">
        <v>538</v>
      </c>
      <c r="B618" s="23" t="s">
        <v>207</v>
      </c>
      <c r="C618" s="23" t="s">
        <v>414</v>
      </c>
      <c r="D618" s="24" t="s">
        <v>9</v>
      </c>
      <c r="E618" s="49">
        <f>E619</f>
        <v>9141.5</v>
      </c>
      <c r="F618" s="49">
        <f t="shared" ref="F618:J618" si="408">F619</f>
        <v>9141.5</v>
      </c>
      <c r="G618" s="49">
        <f t="shared" si="408"/>
        <v>9141.5</v>
      </c>
      <c r="H618" s="25">
        <f>H619</f>
        <v>12200.6</v>
      </c>
      <c r="I618" s="25">
        <f t="shared" si="408"/>
        <v>12391.5</v>
      </c>
      <c r="J618" s="25">
        <f t="shared" si="408"/>
        <v>12603.6</v>
      </c>
      <c r="K618" s="49">
        <f t="shared" si="374"/>
        <v>3059.1000000000004</v>
      </c>
      <c r="L618" s="49">
        <f t="shared" si="374"/>
        <v>3250</v>
      </c>
      <c r="M618" s="49">
        <f t="shared" si="374"/>
        <v>3462.1000000000004</v>
      </c>
      <c r="N618" s="16" t="s">
        <v>344</v>
      </c>
      <c r="O618" s="32">
        <v>12200.624</v>
      </c>
      <c r="P618" s="32">
        <v>12391.523999999999</v>
      </c>
      <c r="Q618" s="32">
        <v>12603.624</v>
      </c>
      <c r="R618" s="29">
        <f t="shared" si="389"/>
        <v>2.3999999999432475E-2</v>
      </c>
      <c r="S618" s="29">
        <f t="shared" si="389"/>
        <v>2.3999999999432475E-2</v>
      </c>
      <c r="T618" s="29">
        <f t="shared" si="389"/>
        <v>2.3999999999432475E-2</v>
      </c>
      <c r="W618" s="81" t="s">
        <v>538</v>
      </c>
      <c r="X618" s="75" t="s">
        <v>207</v>
      </c>
      <c r="Y618" s="75" t="s">
        <v>414</v>
      </c>
      <c r="Z618" s="76" t="s">
        <v>9</v>
      </c>
      <c r="AA618" s="77">
        <v>12200.624</v>
      </c>
      <c r="AB618" s="77">
        <v>12391.523999999999</v>
      </c>
      <c r="AC618" s="77">
        <v>12603.624</v>
      </c>
      <c r="AD618" s="16" t="b">
        <f t="shared" si="401"/>
        <v>1</v>
      </c>
      <c r="AE618" s="16" t="b">
        <f t="shared" si="401"/>
        <v>1</v>
      </c>
      <c r="AF618" s="16" t="b">
        <f t="shared" si="401"/>
        <v>1</v>
      </c>
      <c r="AG618" s="16" t="b">
        <f t="shared" si="390"/>
        <v>1</v>
      </c>
    </row>
    <row r="619" spans="1:33" s="16" customFormat="1" ht="15.75" customHeight="1">
      <c r="A619" s="31" t="s">
        <v>37</v>
      </c>
      <c r="B619" s="23" t="s">
        <v>207</v>
      </c>
      <c r="C619" s="23" t="s">
        <v>414</v>
      </c>
      <c r="D619" s="23" t="s">
        <v>38</v>
      </c>
      <c r="E619" s="49">
        <v>9141.5</v>
      </c>
      <c r="F619" s="49">
        <v>9141.5</v>
      </c>
      <c r="G619" s="49">
        <v>9141.5</v>
      </c>
      <c r="H619" s="83">
        <f>9141.5+3059.1</f>
        <v>12200.6</v>
      </c>
      <c r="I619" s="83">
        <f>9141.5+3250</f>
        <v>12391.5</v>
      </c>
      <c r="J619" s="83">
        <f>9141.5+3462.1</f>
        <v>12603.6</v>
      </c>
      <c r="K619" s="49">
        <f t="shared" si="374"/>
        <v>3059.1000000000004</v>
      </c>
      <c r="L619" s="49">
        <f t="shared" si="374"/>
        <v>3250</v>
      </c>
      <c r="M619" s="49">
        <f t="shared" si="374"/>
        <v>3462.1000000000004</v>
      </c>
      <c r="N619" s="16" t="s">
        <v>344</v>
      </c>
      <c r="O619" s="32">
        <v>12200.624</v>
      </c>
      <c r="P619" s="32">
        <v>12391.523999999999</v>
      </c>
      <c r="Q619" s="32">
        <v>12603.624</v>
      </c>
      <c r="R619" s="29">
        <f t="shared" si="389"/>
        <v>2.3999999999432475E-2</v>
      </c>
      <c r="S619" s="29">
        <f t="shared" si="389"/>
        <v>2.3999999999432475E-2</v>
      </c>
      <c r="T619" s="29">
        <f t="shared" si="389"/>
        <v>2.3999999999432475E-2</v>
      </c>
      <c r="W619" s="82" t="s">
        <v>37</v>
      </c>
      <c r="X619" s="78" t="s">
        <v>207</v>
      </c>
      <c r="Y619" s="78" t="s">
        <v>414</v>
      </c>
      <c r="Z619" s="72" t="s">
        <v>38</v>
      </c>
      <c r="AA619" s="79">
        <v>12200.624</v>
      </c>
      <c r="AB619" s="79">
        <v>12391.523999999999</v>
      </c>
      <c r="AC619" s="79">
        <v>12603.624</v>
      </c>
      <c r="AD619" s="16" t="b">
        <f t="shared" si="401"/>
        <v>1</v>
      </c>
      <c r="AE619" s="16" t="b">
        <f t="shared" si="401"/>
        <v>1</v>
      </c>
      <c r="AF619" s="16" t="b">
        <f t="shared" si="401"/>
        <v>1</v>
      </c>
      <c r="AG619" s="16" t="b">
        <f t="shared" si="390"/>
        <v>1</v>
      </c>
    </row>
    <row r="620" spans="1:33" s="16" customFormat="1" ht="78.75" customHeight="1">
      <c r="A620" s="31" t="s">
        <v>663</v>
      </c>
      <c r="B620" s="23" t="s">
        <v>207</v>
      </c>
      <c r="C620" s="23" t="s">
        <v>664</v>
      </c>
      <c r="D620" s="23" t="s">
        <v>9</v>
      </c>
      <c r="E620" s="49">
        <f>E621</f>
        <v>0</v>
      </c>
      <c r="F620" s="49">
        <f t="shared" ref="F620:J620" si="409">F621</f>
        <v>0</v>
      </c>
      <c r="G620" s="49">
        <f t="shared" si="409"/>
        <v>0</v>
      </c>
      <c r="H620" s="25">
        <f t="shared" si="409"/>
        <v>597.5</v>
      </c>
      <c r="I620" s="25">
        <f t="shared" si="409"/>
        <v>406.6</v>
      </c>
      <c r="J620" s="25">
        <f t="shared" si="409"/>
        <v>194.5</v>
      </c>
      <c r="K620" s="49">
        <f t="shared" si="374"/>
        <v>597.5</v>
      </c>
      <c r="L620" s="49">
        <f t="shared" si="374"/>
        <v>406.6</v>
      </c>
      <c r="M620" s="49">
        <f t="shared" si="374"/>
        <v>194.5</v>
      </c>
      <c r="O620" s="32">
        <v>597.44799999999998</v>
      </c>
      <c r="P620" s="32">
        <v>406.548</v>
      </c>
      <c r="Q620" s="32">
        <v>194.44800000000001</v>
      </c>
      <c r="R620" s="29">
        <f t="shared" si="389"/>
        <v>-5.2000000000020918E-2</v>
      </c>
      <c r="S620" s="29">
        <f t="shared" si="389"/>
        <v>-5.2000000000020918E-2</v>
      </c>
      <c r="T620" s="29">
        <f t="shared" si="389"/>
        <v>-5.1999999999992497E-2</v>
      </c>
      <c r="W620" s="82" t="s">
        <v>663</v>
      </c>
      <c r="X620" s="78" t="s">
        <v>207</v>
      </c>
      <c r="Y620" s="78" t="s">
        <v>664</v>
      </c>
      <c r="Z620" s="78" t="s">
        <v>9</v>
      </c>
      <c r="AA620" s="79">
        <v>597.44799999999998</v>
      </c>
      <c r="AB620" s="79">
        <v>406.548</v>
      </c>
      <c r="AC620" s="79">
        <v>194.44800000000001</v>
      </c>
      <c r="AD620" s="16" t="b">
        <f t="shared" si="401"/>
        <v>1</v>
      </c>
      <c r="AE620" s="16" t="b">
        <f t="shared" si="401"/>
        <v>1</v>
      </c>
      <c r="AF620" s="16" t="b">
        <f t="shared" si="401"/>
        <v>1</v>
      </c>
      <c r="AG620" s="16" t="b">
        <f t="shared" si="390"/>
        <v>1</v>
      </c>
    </row>
    <row r="621" spans="1:33" s="16" customFormat="1" ht="15.75" customHeight="1">
      <c r="A621" s="31" t="s">
        <v>37</v>
      </c>
      <c r="B621" s="23" t="s">
        <v>207</v>
      </c>
      <c r="C621" s="23" t="s">
        <v>664</v>
      </c>
      <c r="D621" s="23" t="s">
        <v>38</v>
      </c>
      <c r="E621" s="49"/>
      <c r="F621" s="49"/>
      <c r="G621" s="49"/>
      <c r="H621" s="83">
        <v>597.5</v>
      </c>
      <c r="I621" s="83">
        <v>406.6</v>
      </c>
      <c r="J621" s="83">
        <v>194.5</v>
      </c>
      <c r="K621" s="49">
        <f t="shared" si="374"/>
        <v>597.5</v>
      </c>
      <c r="L621" s="49">
        <f t="shared" si="374"/>
        <v>406.6</v>
      </c>
      <c r="M621" s="49">
        <f t="shared" si="374"/>
        <v>194.5</v>
      </c>
      <c r="N621" s="16" t="s">
        <v>344</v>
      </c>
      <c r="O621" s="32">
        <v>597.44799999999998</v>
      </c>
      <c r="P621" s="32">
        <v>406.548</v>
      </c>
      <c r="Q621" s="32">
        <v>194.44800000000001</v>
      </c>
      <c r="R621" s="29">
        <f t="shared" si="389"/>
        <v>-5.2000000000020918E-2</v>
      </c>
      <c r="S621" s="29">
        <f t="shared" si="389"/>
        <v>-5.2000000000020918E-2</v>
      </c>
      <c r="T621" s="29">
        <f t="shared" si="389"/>
        <v>-5.1999999999992497E-2</v>
      </c>
      <c r="W621" s="82" t="s">
        <v>37</v>
      </c>
      <c r="X621" s="78" t="s">
        <v>207</v>
      </c>
      <c r="Y621" s="78" t="s">
        <v>664</v>
      </c>
      <c r="Z621" s="72" t="s">
        <v>38</v>
      </c>
      <c r="AA621" s="79">
        <v>597.44799999999998</v>
      </c>
      <c r="AB621" s="79">
        <v>406.548</v>
      </c>
      <c r="AC621" s="79">
        <v>194.44800000000001</v>
      </c>
      <c r="AD621" s="16" t="b">
        <f t="shared" si="401"/>
        <v>1</v>
      </c>
      <c r="AE621" s="16" t="b">
        <f t="shared" si="401"/>
        <v>1</v>
      </c>
      <c r="AF621" s="16" t="b">
        <f t="shared" si="401"/>
        <v>1</v>
      </c>
      <c r="AG621" s="16" t="b">
        <f t="shared" si="390"/>
        <v>1</v>
      </c>
    </row>
    <row r="622" spans="1:33" s="16" customFormat="1" ht="31.5" customHeight="1">
      <c r="A622" s="22" t="s">
        <v>208</v>
      </c>
      <c r="B622" s="23" t="s">
        <v>207</v>
      </c>
      <c r="C622" s="23" t="s">
        <v>507</v>
      </c>
      <c r="D622" s="24" t="s">
        <v>9</v>
      </c>
      <c r="E622" s="49">
        <f>E623+E625</f>
        <v>7600</v>
      </c>
      <c r="F622" s="49">
        <f t="shared" ref="F622:J622" si="410">F623+F625</f>
        <v>7600</v>
      </c>
      <c r="G622" s="49">
        <f t="shared" si="410"/>
        <v>7600</v>
      </c>
      <c r="H622" s="25">
        <f t="shared" si="410"/>
        <v>13661.6</v>
      </c>
      <c r="I622" s="25">
        <f t="shared" si="410"/>
        <v>7600</v>
      </c>
      <c r="J622" s="25">
        <f t="shared" si="410"/>
        <v>7600</v>
      </c>
      <c r="K622" s="49">
        <f t="shared" si="374"/>
        <v>6061.6</v>
      </c>
      <c r="L622" s="49">
        <f t="shared" si="374"/>
        <v>0</v>
      </c>
      <c r="M622" s="49">
        <f t="shared" si="374"/>
        <v>0</v>
      </c>
      <c r="O622" s="32">
        <v>13661.551030000001</v>
      </c>
      <c r="P622" s="32">
        <v>7600</v>
      </c>
      <c r="Q622" s="32">
        <v>7600</v>
      </c>
      <c r="R622" s="29">
        <f t="shared" si="389"/>
        <v>-4.8969999999826541E-2</v>
      </c>
      <c r="S622" s="29">
        <f t="shared" si="389"/>
        <v>0</v>
      </c>
      <c r="T622" s="29">
        <f t="shared" si="389"/>
        <v>0</v>
      </c>
      <c r="W622" s="82" t="s">
        <v>208</v>
      </c>
      <c r="X622" s="78" t="s">
        <v>207</v>
      </c>
      <c r="Y622" s="78" t="s">
        <v>507</v>
      </c>
      <c r="Z622" s="78" t="s">
        <v>9</v>
      </c>
      <c r="AA622" s="79">
        <v>13661.551030000001</v>
      </c>
      <c r="AB622" s="79">
        <v>7600</v>
      </c>
      <c r="AC622" s="79">
        <v>7600</v>
      </c>
      <c r="AD622" s="16" t="b">
        <f t="shared" si="401"/>
        <v>1</v>
      </c>
      <c r="AE622" s="16" t="b">
        <f t="shared" si="401"/>
        <v>1</v>
      </c>
      <c r="AF622" s="16" t="b">
        <f t="shared" si="401"/>
        <v>1</v>
      </c>
      <c r="AG622" s="16" t="b">
        <f t="shared" si="390"/>
        <v>1</v>
      </c>
    </row>
    <row r="623" spans="1:33" s="16" customFormat="1" ht="15.75" customHeight="1">
      <c r="A623" s="31" t="s">
        <v>209</v>
      </c>
      <c r="B623" s="23" t="s">
        <v>207</v>
      </c>
      <c r="C623" s="23" t="s">
        <v>415</v>
      </c>
      <c r="D623" s="24" t="s">
        <v>9</v>
      </c>
      <c r="E623" s="49">
        <f>E624</f>
        <v>7600</v>
      </c>
      <c r="F623" s="49">
        <f t="shared" ref="F623:J623" si="411">F624</f>
        <v>7600</v>
      </c>
      <c r="G623" s="49">
        <f t="shared" si="411"/>
        <v>7600</v>
      </c>
      <c r="H623" s="25">
        <f>H624</f>
        <v>12181.6</v>
      </c>
      <c r="I623" s="25">
        <f t="shared" si="411"/>
        <v>7600</v>
      </c>
      <c r="J623" s="25">
        <f t="shared" si="411"/>
        <v>7600</v>
      </c>
      <c r="K623" s="49">
        <f t="shared" si="374"/>
        <v>4581.6000000000004</v>
      </c>
      <c r="L623" s="49">
        <f t="shared" si="374"/>
        <v>0</v>
      </c>
      <c r="M623" s="49">
        <f t="shared" si="374"/>
        <v>0</v>
      </c>
      <c r="O623" s="32">
        <v>12181.57358</v>
      </c>
      <c r="P623" s="32">
        <v>7600</v>
      </c>
      <c r="Q623" s="32">
        <v>7600</v>
      </c>
      <c r="R623" s="29">
        <f t="shared" si="389"/>
        <v>-2.6420000000143773E-2</v>
      </c>
      <c r="S623" s="29">
        <f t="shared" si="389"/>
        <v>0</v>
      </c>
      <c r="T623" s="29">
        <f t="shared" si="389"/>
        <v>0</v>
      </c>
      <c r="W623" s="81" t="s">
        <v>209</v>
      </c>
      <c r="X623" s="75" t="s">
        <v>207</v>
      </c>
      <c r="Y623" s="75" t="s">
        <v>415</v>
      </c>
      <c r="Z623" s="76" t="s">
        <v>9</v>
      </c>
      <c r="AA623" s="77">
        <v>12181.57358</v>
      </c>
      <c r="AB623" s="77">
        <v>7600</v>
      </c>
      <c r="AC623" s="77">
        <v>7600</v>
      </c>
      <c r="AD623" s="16" t="b">
        <f t="shared" si="401"/>
        <v>1</v>
      </c>
      <c r="AE623" s="16" t="b">
        <f t="shared" si="401"/>
        <v>1</v>
      </c>
      <c r="AF623" s="16" t="b">
        <f t="shared" si="401"/>
        <v>1</v>
      </c>
      <c r="AG623" s="16" t="b">
        <f t="shared" si="390"/>
        <v>1</v>
      </c>
    </row>
    <row r="624" spans="1:33" s="16" customFormat="1" ht="15.75" customHeight="1">
      <c r="A624" s="31" t="s">
        <v>37</v>
      </c>
      <c r="B624" s="23" t="s">
        <v>207</v>
      </c>
      <c r="C624" s="23" t="s">
        <v>415</v>
      </c>
      <c r="D624" s="23" t="s">
        <v>38</v>
      </c>
      <c r="E624" s="49">
        <v>7600</v>
      </c>
      <c r="F624" s="49">
        <v>7600</v>
      </c>
      <c r="G624" s="49">
        <v>7600</v>
      </c>
      <c r="H624" s="25">
        <f>7600+4581.6</f>
        <v>12181.6</v>
      </c>
      <c r="I624" s="25">
        <v>7600</v>
      </c>
      <c r="J624" s="25">
        <v>7600</v>
      </c>
      <c r="K624" s="49">
        <f t="shared" si="374"/>
        <v>4581.6000000000004</v>
      </c>
      <c r="L624" s="49">
        <f t="shared" si="374"/>
        <v>0</v>
      </c>
      <c r="M624" s="49">
        <f t="shared" si="374"/>
        <v>0</v>
      </c>
      <c r="O624" s="32">
        <v>12181.57358</v>
      </c>
      <c r="P624" s="32">
        <v>7600</v>
      </c>
      <c r="Q624" s="32">
        <v>7600</v>
      </c>
      <c r="R624" s="29">
        <f t="shared" si="389"/>
        <v>-2.6420000000143773E-2</v>
      </c>
      <c r="S624" s="29">
        <f t="shared" si="389"/>
        <v>0</v>
      </c>
      <c r="T624" s="29">
        <f t="shared" si="389"/>
        <v>0</v>
      </c>
      <c r="W624" s="82" t="s">
        <v>37</v>
      </c>
      <c r="X624" s="78" t="s">
        <v>207</v>
      </c>
      <c r="Y624" s="78" t="s">
        <v>415</v>
      </c>
      <c r="Z624" s="72" t="s">
        <v>38</v>
      </c>
      <c r="AA624" s="79">
        <v>12181.57358</v>
      </c>
      <c r="AB624" s="79">
        <v>7600</v>
      </c>
      <c r="AC624" s="79">
        <v>7600</v>
      </c>
      <c r="AD624" s="16" t="b">
        <f t="shared" si="401"/>
        <v>1</v>
      </c>
      <c r="AE624" s="16" t="b">
        <f t="shared" si="401"/>
        <v>1</v>
      </c>
      <c r="AF624" s="16" t="b">
        <f t="shared" si="401"/>
        <v>1</v>
      </c>
      <c r="AG624" s="16" t="b">
        <f t="shared" si="390"/>
        <v>1</v>
      </c>
    </row>
    <row r="625" spans="1:33" s="16" customFormat="1" ht="15.75" customHeight="1">
      <c r="A625" s="31" t="s">
        <v>209</v>
      </c>
      <c r="B625" s="23" t="s">
        <v>207</v>
      </c>
      <c r="C625" s="23" t="s">
        <v>665</v>
      </c>
      <c r="D625" s="23" t="s">
        <v>9</v>
      </c>
      <c r="E625" s="49">
        <f>E626</f>
        <v>0</v>
      </c>
      <c r="F625" s="49">
        <f t="shared" ref="F625:J625" si="412">F626</f>
        <v>0</v>
      </c>
      <c r="G625" s="49">
        <f t="shared" si="412"/>
        <v>0</v>
      </c>
      <c r="H625" s="25">
        <f t="shared" si="412"/>
        <v>1480</v>
      </c>
      <c r="I625" s="25">
        <f t="shared" si="412"/>
        <v>0</v>
      </c>
      <c r="J625" s="25">
        <f t="shared" si="412"/>
        <v>0</v>
      </c>
      <c r="K625" s="49">
        <f t="shared" si="374"/>
        <v>1480</v>
      </c>
      <c r="L625" s="49">
        <f t="shared" si="374"/>
        <v>0</v>
      </c>
      <c r="M625" s="49">
        <f t="shared" si="374"/>
        <v>0</v>
      </c>
      <c r="O625" s="32">
        <v>1479.9774500000001</v>
      </c>
      <c r="P625" s="32">
        <v>0</v>
      </c>
      <c r="Q625" s="32">
        <v>0</v>
      </c>
      <c r="R625" s="29">
        <f t="shared" si="389"/>
        <v>-2.2549999999910142E-2</v>
      </c>
      <c r="S625" s="29">
        <f t="shared" si="389"/>
        <v>0</v>
      </c>
      <c r="T625" s="29">
        <f t="shared" si="389"/>
        <v>0</v>
      </c>
      <c r="W625" s="82" t="s">
        <v>209</v>
      </c>
      <c r="X625" s="78" t="s">
        <v>207</v>
      </c>
      <c r="Y625" s="78" t="s">
        <v>665</v>
      </c>
      <c r="Z625" s="78" t="s">
        <v>9</v>
      </c>
      <c r="AA625" s="79">
        <v>1479.9774500000001</v>
      </c>
      <c r="AB625" s="79" t="s">
        <v>9</v>
      </c>
      <c r="AC625" s="79" t="s">
        <v>9</v>
      </c>
      <c r="AD625" s="16" t="b">
        <f t="shared" si="401"/>
        <v>1</v>
      </c>
      <c r="AE625" s="16" t="b">
        <f t="shared" si="401"/>
        <v>1</v>
      </c>
      <c r="AF625" s="16" t="b">
        <f t="shared" si="401"/>
        <v>1</v>
      </c>
      <c r="AG625" s="16" t="b">
        <f t="shared" si="390"/>
        <v>1</v>
      </c>
    </row>
    <row r="626" spans="1:33" s="16" customFormat="1" ht="15.75" customHeight="1">
      <c r="A626" s="31" t="s">
        <v>37</v>
      </c>
      <c r="B626" s="23" t="s">
        <v>207</v>
      </c>
      <c r="C626" s="23" t="s">
        <v>665</v>
      </c>
      <c r="D626" s="23" t="s">
        <v>38</v>
      </c>
      <c r="E626" s="49"/>
      <c r="F626" s="49"/>
      <c r="G626" s="49"/>
      <c r="H626" s="25">
        <v>1480</v>
      </c>
      <c r="I626" s="25">
        <v>0</v>
      </c>
      <c r="J626" s="25">
        <v>0</v>
      </c>
      <c r="K626" s="49">
        <f t="shared" si="374"/>
        <v>1480</v>
      </c>
      <c r="L626" s="49">
        <f t="shared" si="374"/>
        <v>0</v>
      </c>
      <c r="M626" s="49">
        <f t="shared" si="374"/>
        <v>0</v>
      </c>
      <c r="O626" s="32">
        <v>1479.9774500000001</v>
      </c>
      <c r="P626" s="32">
        <v>0</v>
      </c>
      <c r="Q626" s="32">
        <v>0</v>
      </c>
      <c r="R626" s="29">
        <f t="shared" si="389"/>
        <v>-2.2549999999910142E-2</v>
      </c>
      <c r="S626" s="29">
        <f t="shared" si="389"/>
        <v>0</v>
      </c>
      <c r="T626" s="29">
        <f t="shared" si="389"/>
        <v>0</v>
      </c>
      <c r="W626" s="81" t="s">
        <v>37</v>
      </c>
      <c r="X626" s="75" t="s">
        <v>207</v>
      </c>
      <c r="Y626" s="75" t="s">
        <v>665</v>
      </c>
      <c r="Z626" s="76" t="s">
        <v>38</v>
      </c>
      <c r="AA626" s="77">
        <v>1479.9774500000001</v>
      </c>
      <c r="AB626" s="77" t="s">
        <v>9</v>
      </c>
      <c r="AC626" s="77" t="s">
        <v>9</v>
      </c>
      <c r="AD626" s="16" t="b">
        <f t="shared" si="401"/>
        <v>1</v>
      </c>
      <c r="AE626" s="16" t="b">
        <f t="shared" si="401"/>
        <v>1</v>
      </c>
      <c r="AF626" s="16" t="b">
        <f t="shared" si="401"/>
        <v>1</v>
      </c>
      <c r="AG626" s="16" t="b">
        <f t="shared" si="390"/>
        <v>1</v>
      </c>
    </row>
    <row r="627" spans="1:33" s="16" customFormat="1" ht="47.25" customHeight="1">
      <c r="A627" s="22" t="s">
        <v>508</v>
      </c>
      <c r="B627" s="23" t="s">
        <v>207</v>
      </c>
      <c r="C627" s="23" t="s">
        <v>509</v>
      </c>
      <c r="D627" s="24" t="s">
        <v>9</v>
      </c>
      <c r="E627" s="49">
        <f>E628</f>
        <v>170000</v>
      </c>
      <c r="F627" s="49">
        <f t="shared" ref="F627:J627" si="413">F628</f>
        <v>400000</v>
      </c>
      <c r="G627" s="49">
        <f t="shared" si="413"/>
        <v>400000</v>
      </c>
      <c r="H627" s="25">
        <f>H628</f>
        <v>167934.2</v>
      </c>
      <c r="I627" s="25">
        <f t="shared" si="413"/>
        <v>400000</v>
      </c>
      <c r="J627" s="25">
        <f t="shared" si="413"/>
        <v>400000</v>
      </c>
      <c r="K627" s="49">
        <f t="shared" si="374"/>
        <v>-2065.7999999999884</v>
      </c>
      <c r="L627" s="49">
        <f t="shared" si="374"/>
        <v>0</v>
      </c>
      <c r="M627" s="49">
        <f t="shared" si="374"/>
        <v>0</v>
      </c>
      <c r="O627" s="32">
        <v>167934.25846000001</v>
      </c>
      <c r="P627" s="32">
        <v>400000</v>
      </c>
      <c r="Q627" s="32">
        <v>400000</v>
      </c>
      <c r="R627" s="29">
        <f t="shared" si="389"/>
        <v>5.8460000000195578E-2</v>
      </c>
      <c r="S627" s="29">
        <f t="shared" si="389"/>
        <v>0</v>
      </c>
      <c r="T627" s="29">
        <f t="shared" si="389"/>
        <v>0</v>
      </c>
      <c r="W627" s="82" t="s">
        <v>508</v>
      </c>
      <c r="X627" s="78" t="s">
        <v>207</v>
      </c>
      <c r="Y627" s="78" t="s">
        <v>509</v>
      </c>
      <c r="Z627" s="72" t="s">
        <v>9</v>
      </c>
      <c r="AA627" s="79">
        <v>167934.25846000001</v>
      </c>
      <c r="AB627" s="79">
        <v>400000</v>
      </c>
      <c r="AC627" s="79">
        <v>400000</v>
      </c>
      <c r="AD627" s="16" t="b">
        <f t="shared" si="401"/>
        <v>1</v>
      </c>
      <c r="AE627" s="16" t="b">
        <f t="shared" si="401"/>
        <v>1</v>
      </c>
      <c r="AF627" s="16" t="b">
        <f t="shared" si="401"/>
        <v>1</v>
      </c>
      <c r="AG627" s="16" t="b">
        <f t="shared" si="390"/>
        <v>1</v>
      </c>
    </row>
    <row r="628" spans="1:33" s="16" customFormat="1" ht="31.5" customHeight="1">
      <c r="A628" s="31" t="s">
        <v>510</v>
      </c>
      <c r="B628" s="23" t="s">
        <v>207</v>
      </c>
      <c r="C628" s="23" t="s">
        <v>416</v>
      </c>
      <c r="D628" s="24" t="s">
        <v>9</v>
      </c>
      <c r="E628" s="49">
        <f>E629+E630</f>
        <v>170000</v>
      </c>
      <c r="F628" s="49">
        <f t="shared" ref="F628:G628" si="414">F629+F630</f>
        <v>400000</v>
      </c>
      <c r="G628" s="49">
        <f t="shared" si="414"/>
        <v>400000</v>
      </c>
      <c r="H628" s="25">
        <f>H629+H630</f>
        <v>167934.2</v>
      </c>
      <c r="I628" s="25">
        <f t="shared" ref="I628:J628" si="415">I629+I630</f>
        <v>400000</v>
      </c>
      <c r="J628" s="25">
        <f t="shared" si="415"/>
        <v>400000</v>
      </c>
      <c r="K628" s="49">
        <f t="shared" ref="K628:M703" si="416">H628-E628</f>
        <v>-2065.7999999999884</v>
      </c>
      <c r="L628" s="49">
        <f t="shared" si="416"/>
        <v>0</v>
      </c>
      <c r="M628" s="49">
        <f t="shared" si="416"/>
        <v>0</v>
      </c>
      <c r="O628" s="32">
        <v>167934.25846000001</v>
      </c>
      <c r="P628" s="32">
        <v>400000</v>
      </c>
      <c r="Q628" s="32">
        <v>400000</v>
      </c>
      <c r="R628" s="29">
        <f t="shared" si="389"/>
        <v>5.8460000000195578E-2</v>
      </c>
      <c r="S628" s="29">
        <f t="shared" si="389"/>
        <v>0</v>
      </c>
      <c r="T628" s="29">
        <f t="shared" si="389"/>
        <v>0</v>
      </c>
      <c r="W628" s="82" t="s">
        <v>510</v>
      </c>
      <c r="X628" s="78" t="s">
        <v>207</v>
      </c>
      <c r="Y628" s="78" t="s">
        <v>416</v>
      </c>
      <c r="Z628" s="78" t="s">
        <v>9</v>
      </c>
      <c r="AA628" s="79">
        <v>167934.25846000001</v>
      </c>
      <c r="AB628" s="79">
        <v>400000</v>
      </c>
      <c r="AC628" s="79">
        <v>400000</v>
      </c>
      <c r="AD628" s="16" t="b">
        <f t="shared" si="401"/>
        <v>1</v>
      </c>
      <c r="AE628" s="16" t="b">
        <f t="shared" si="401"/>
        <v>1</v>
      </c>
      <c r="AF628" s="16" t="b">
        <f t="shared" si="401"/>
        <v>1</v>
      </c>
      <c r="AG628" s="16" t="b">
        <f t="shared" si="390"/>
        <v>1</v>
      </c>
    </row>
    <row r="629" spans="1:33" s="16" customFormat="1" ht="31.5" customHeight="1">
      <c r="A629" s="31" t="s">
        <v>119</v>
      </c>
      <c r="B629" s="23" t="s">
        <v>207</v>
      </c>
      <c r="C629" s="23" t="s">
        <v>416</v>
      </c>
      <c r="D629" s="23" t="s">
        <v>120</v>
      </c>
      <c r="E629" s="49">
        <v>85000</v>
      </c>
      <c r="F629" s="49">
        <v>200000</v>
      </c>
      <c r="G629" s="49">
        <v>200000</v>
      </c>
      <c r="H629" s="25">
        <f>85000-46589.9</f>
        <v>38410.1</v>
      </c>
      <c r="I629" s="25">
        <v>200000</v>
      </c>
      <c r="J629" s="25">
        <v>200000</v>
      </c>
      <c r="K629" s="49">
        <f t="shared" si="416"/>
        <v>-46589.9</v>
      </c>
      <c r="L629" s="49">
        <f t="shared" si="416"/>
        <v>0</v>
      </c>
      <c r="M629" s="49">
        <f t="shared" si="416"/>
        <v>0</v>
      </c>
      <c r="O629" s="32">
        <v>38410.14905</v>
      </c>
      <c r="P629" s="32">
        <v>200000</v>
      </c>
      <c r="Q629" s="32">
        <v>200000</v>
      </c>
      <c r="R629" s="29">
        <f t="shared" si="389"/>
        <v>4.905000000144355E-2</v>
      </c>
      <c r="S629" s="29">
        <f t="shared" si="389"/>
        <v>0</v>
      </c>
      <c r="T629" s="29">
        <f t="shared" si="389"/>
        <v>0</v>
      </c>
      <c r="W629" s="82" t="s">
        <v>119</v>
      </c>
      <c r="X629" s="78" t="s">
        <v>207</v>
      </c>
      <c r="Y629" s="78" t="s">
        <v>416</v>
      </c>
      <c r="Z629" s="72" t="s">
        <v>120</v>
      </c>
      <c r="AA629" s="79">
        <v>38410.14905</v>
      </c>
      <c r="AB629" s="79">
        <v>200000</v>
      </c>
      <c r="AC629" s="79">
        <v>200000</v>
      </c>
      <c r="AD629" s="16" t="b">
        <f t="shared" si="401"/>
        <v>1</v>
      </c>
      <c r="AE629" s="16" t="b">
        <f t="shared" si="401"/>
        <v>1</v>
      </c>
      <c r="AF629" s="16" t="b">
        <f t="shared" si="401"/>
        <v>1</v>
      </c>
      <c r="AG629" s="16" t="b">
        <f t="shared" si="390"/>
        <v>1</v>
      </c>
    </row>
    <row r="630" spans="1:33" s="16" customFormat="1" ht="15.75" customHeight="1">
      <c r="A630" s="31" t="s">
        <v>32</v>
      </c>
      <c r="B630" s="23" t="s">
        <v>207</v>
      </c>
      <c r="C630" s="23" t="s">
        <v>416</v>
      </c>
      <c r="D630" s="23" t="s">
        <v>33</v>
      </c>
      <c r="E630" s="49">
        <v>85000</v>
      </c>
      <c r="F630" s="49">
        <v>200000</v>
      </c>
      <c r="G630" s="49">
        <v>200000</v>
      </c>
      <c r="H630" s="25">
        <f>85000+44524.1</f>
        <v>129524.1</v>
      </c>
      <c r="I630" s="25">
        <v>200000</v>
      </c>
      <c r="J630" s="25">
        <v>200000</v>
      </c>
      <c r="K630" s="49">
        <f t="shared" si="416"/>
        <v>44524.100000000006</v>
      </c>
      <c r="L630" s="49">
        <f t="shared" si="416"/>
        <v>0</v>
      </c>
      <c r="M630" s="49">
        <f t="shared" si="416"/>
        <v>0</v>
      </c>
      <c r="O630" s="32">
        <v>129524.10941</v>
      </c>
      <c r="P630" s="32">
        <v>200000</v>
      </c>
      <c r="Q630" s="32">
        <v>200000</v>
      </c>
      <c r="R630" s="29">
        <f t="shared" si="389"/>
        <v>9.4099999987520278E-3</v>
      </c>
      <c r="S630" s="29">
        <f t="shared" si="389"/>
        <v>0</v>
      </c>
      <c r="T630" s="29">
        <f t="shared" si="389"/>
        <v>0</v>
      </c>
      <c r="W630" s="82" t="s">
        <v>32</v>
      </c>
      <c r="X630" s="78" t="s">
        <v>207</v>
      </c>
      <c r="Y630" s="78" t="s">
        <v>416</v>
      </c>
      <c r="Z630" s="78" t="s">
        <v>33</v>
      </c>
      <c r="AA630" s="79">
        <v>129524.10941</v>
      </c>
      <c r="AB630" s="79">
        <v>200000</v>
      </c>
      <c r="AC630" s="79">
        <v>200000</v>
      </c>
      <c r="AD630" s="16" t="b">
        <f t="shared" si="401"/>
        <v>1</v>
      </c>
      <c r="AE630" s="16" t="b">
        <f t="shared" si="401"/>
        <v>1</v>
      </c>
      <c r="AF630" s="16" t="b">
        <f t="shared" si="401"/>
        <v>1</v>
      </c>
      <c r="AG630" s="16" t="b">
        <f t="shared" si="390"/>
        <v>1</v>
      </c>
    </row>
    <row r="631" spans="1:33" s="16" customFormat="1" ht="31.5" customHeight="1">
      <c r="A631" s="22" t="s">
        <v>79</v>
      </c>
      <c r="B631" s="23" t="s">
        <v>207</v>
      </c>
      <c r="C631" s="23" t="s">
        <v>80</v>
      </c>
      <c r="D631" s="24" t="s">
        <v>9</v>
      </c>
      <c r="E631" s="49">
        <f>E632</f>
        <v>340</v>
      </c>
      <c r="F631" s="49">
        <f t="shared" ref="F631:J633" si="417">F632</f>
        <v>340</v>
      </c>
      <c r="G631" s="49">
        <f t="shared" si="417"/>
        <v>340</v>
      </c>
      <c r="H631" s="25">
        <f>H632</f>
        <v>340</v>
      </c>
      <c r="I631" s="25">
        <f t="shared" si="417"/>
        <v>340</v>
      </c>
      <c r="J631" s="25">
        <f t="shared" si="417"/>
        <v>340</v>
      </c>
      <c r="K631" s="49">
        <f t="shared" si="416"/>
        <v>0</v>
      </c>
      <c r="L631" s="49">
        <f t="shared" si="416"/>
        <v>0</v>
      </c>
      <c r="M631" s="49">
        <f t="shared" si="416"/>
        <v>0</v>
      </c>
      <c r="O631" s="32">
        <v>340</v>
      </c>
      <c r="P631" s="32">
        <v>340</v>
      </c>
      <c r="Q631" s="32">
        <v>340</v>
      </c>
      <c r="R631" s="29">
        <f t="shared" si="389"/>
        <v>0</v>
      </c>
      <c r="S631" s="29">
        <f t="shared" si="389"/>
        <v>0</v>
      </c>
      <c r="T631" s="29">
        <f t="shared" si="389"/>
        <v>0</v>
      </c>
      <c r="W631" s="81" t="s">
        <v>79</v>
      </c>
      <c r="X631" s="75" t="s">
        <v>207</v>
      </c>
      <c r="Y631" s="75" t="s">
        <v>80</v>
      </c>
      <c r="Z631" s="76" t="s">
        <v>9</v>
      </c>
      <c r="AA631" s="77">
        <v>340</v>
      </c>
      <c r="AB631" s="77">
        <v>340</v>
      </c>
      <c r="AC631" s="77">
        <v>340</v>
      </c>
      <c r="AD631" s="16" t="b">
        <f t="shared" si="401"/>
        <v>1</v>
      </c>
      <c r="AE631" s="16" t="b">
        <f t="shared" si="401"/>
        <v>1</v>
      </c>
      <c r="AF631" s="16" t="b">
        <f t="shared" si="401"/>
        <v>1</v>
      </c>
      <c r="AG631" s="16" t="b">
        <f t="shared" si="390"/>
        <v>1</v>
      </c>
    </row>
    <row r="632" spans="1:33" s="16" customFormat="1" ht="31.5" customHeight="1">
      <c r="A632" s="22" t="s">
        <v>81</v>
      </c>
      <c r="B632" s="23" t="s">
        <v>207</v>
      </c>
      <c r="C632" s="23" t="s">
        <v>455</v>
      </c>
      <c r="D632" s="24" t="s">
        <v>9</v>
      </c>
      <c r="E632" s="49">
        <f>E633</f>
        <v>340</v>
      </c>
      <c r="F632" s="49">
        <f t="shared" si="417"/>
        <v>340</v>
      </c>
      <c r="G632" s="49">
        <f t="shared" si="417"/>
        <v>340</v>
      </c>
      <c r="H632" s="25">
        <f>H633</f>
        <v>340</v>
      </c>
      <c r="I632" s="25">
        <f t="shared" si="417"/>
        <v>340</v>
      </c>
      <c r="J632" s="25">
        <f t="shared" si="417"/>
        <v>340</v>
      </c>
      <c r="K632" s="49">
        <f t="shared" si="416"/>
        <v>0</v>
      </c>
      <c r="L632" s="49">
        <f t="shared" si="416"/>
        <v>0</v>
      </c>
      <c r="M632" s="49">
        <f t="shared" si="416"/>
        <v>0</v>
      </c>
      <c r="O632" s="32">
        <v>340</v>
      </c>
      <c r="P632" s="32">
        <v>340</v>
      </c>
      <c r="Q632" s="32">
        <v>340</v>
      </c>
      <c r="R632" s="29">
        <f t="shared" si="389"/>
        <v>0</v>
      </c>
      <c r="S632" s="29">
        <f t="shared" si="389"/>
        <v>0</v>
      </c>
      <c r="T632" s="29">
        <f t="shared" si="389"/>
        <v>0</v>
      </c>
      <c r="W632" s="82" t="s">
        <v>81</v>
      </c>
      <c r="X632" s="78" t="s">
        <v>207</v>
      </c>
      <c r="Y632" s="78" t="s">
        <v>455</v>
      </c>
      <c r="Z632" s="72" t="s">
        <v>9</v>
      </c>
      <c r="AA632" s="79">
        <v>340</v>
      </c>
      <c r="AB632" s="79">
        <v>340</v>
      </c>
      <c r="AC632" s="79">
        <v>340</v>
      </c>
      <c r="AD632" s="16" t="b">
        <f t="shared" si="401"/>
        <v>1</v>
      </c>
      <c r="AE632" s="16" t="b">
        <f t="shared" si="401"/>
        <v>1</v>
      </c>
      <c r="AF632" s="16" t="b">
        <f t="shared" si="401"/>
        <v>1</v>
      </c>
      <c r="AG632" s="16" t="b">
        <f t="shared" si="390"/>
        <v>1</v>
      </c>
    </row>
    <row r="633" spans="1:33" s="16" customFormat="1" ht="31.5" customHeight="1">
      <c r="A633" s="31" t="s">
        <v>82</v>
      </c>
      <c r="B633" s="23" t="s">
        <v>207</v>
      </c>
      <c r="C633" s="23" t="s">
        <v>360</v>
      </c>
      <c r="D633" s="24" t="s">
        <v>9</v>
      </c>
      <c r="E633" s="49">
        <f>E634</f>
        <v>340</v>
      </c>
      <c r="F633" s="49">
        <f t="shared" si="417"/>
        <v>340</v>
      </c>
      <c r="G633" s="49">
        <f t="shared" si="417"/>
        <v>340</v>
      </c>
      <c r="H633" s="25">
        <f>H634</f>
        <v>340</v>
      </c>
      <c r="I633" s="25">
        <f t="shared" si="417"/>
        <v>340</v>
      </c>
      <c r="J633" s="25">
        <f t="shared" si="417"/>
        <v>340</v>
      </c>
      <c r="K633" s="49">
        <f t="shared" si="416"/>
        <v>0</v>
      </c>
      <c r="L633" s="49">
        <f t="shared" si="416"/>
        <v>0</v>
      </c>
      <c r="M633" s="49">
        <f t="shared" si="416"/>
        <v>0</v>
      </c>
      <c r="O633" s="32">
        <v>340</v>
      </c>
      <c r="P633" s="32">
        <v>340</v>
      </c>
      <c r="Q633" s="32">
        <v>340</v>
      </c>
      <c r="R633" s="29">
        <f t="shared" si="389"/>
        <v>0</v>
      </c>
      <c r="S633" s="29">
        <f t="shared" si="389"/>
        <v>0</v>
      </c>
      <c r="T633" s="29">
        <f t="shared" si="389"/>
        <v>0</v>
      </c>
      <c r="W633" s="82" t="s">
        <v>82</v>
      </c>
      <c r="X633" s="78" t="s">
        <v>207</v>
      </c>
      <c r="Y633" s="78" t="s">
        <v>360</v>
      </c>
      <c r="Z633" s="78" t="s">
        <v>9</v>
      </c>
      <c r="AA633" s="79">
        <v>340</v>
      </c>
      <c r="AB633" s="79">
        <v>340</v>
      </c>
      <c r="AC633" s="79">
        <v>340</v>
      </c>
      <c r="AD633" s="16" t="b">
        <f t="shared" si="401"/>
        <v>1</v>
      </c>
      <c r="AE633" s="16" t="b">
        <f t="shared" si="401"/>
        <v>1</v>
      </c>
      <c r="AF633" s="16" t="b">
        <f t="shared" si="401"/>
        <v>1</v>
      </c>
      <c r="AG633" s="16" t="b">
        <f t="shared" si="390"/>
        <v>1</v>
      </c>
    </row>
    <row r="634" spans="1:33" s="16" customFormat="1" ht="31.5" customHeight="1">
      <c r="A634" s="31" t="s">
        <v>28</v>
      </c>
      <c r="B634" s="23" t="s">
        <v>207</v>
      </c>
      <c r="C634" s="23" t="s">
        <v>360</v>
      </c>
      <c r="D634" s="23" t="s">
        <v>29</v>
      </c>
      <c r="E634" s="49">
        <v>340</v>
      </c>
      <c r="F634" s="49">
        <v>340</v>
      </c>
      <c r="G634" s="49">
        <v>340</v>
      </c>
      <c r="H634" s="25">
        <v>340</v>
      </c>
      <c r="I634" s="25">
        <v>340</v>
      </c>
      <c r="J634" s="25">
        <v>340</v>
      </c>
      <c r="K634" s="49">
        <f t="shared" si="416"/>
        <v>0</v>
      </c>
      <c r="L634" s="49">
        <f t="shared" si="416"/>
        <v>0</v>
      </c>
      <c r="M634" s="49">
        <f t="shared" si="416"/>
        <v>0</v>
      </c>
      <c r="O634" s="32">
        <v>340</v>
      </c>
      <c r="P634" s="32">
        <v>340</v>
      </c>
      <c r="Q634" s="32">
        <v>340</v>
      </c>
      <c r="R634" s="29">
        <f t="shared" si="389"/>
        <v>0</v>
      </c>
      <c r="S634" s="29">
        <f t="shared" si="389"/>
        <v>0</v>
      </c>
      <c r="T634" s="29">
        <f t="shared" si="389"/>
        <v>0</v>
      </c>
      <c r="W634" s="82" t="s">
        <v>28</v>
      </c>
      <c r="X634" s="78" t="s">
        <v>207</v>
      </c>
      <c r="Y634" s="78" t="s">
        <v>360</v>
      </c>
      <c r="Z634" s="72" t="s">
        <v>29</v>
      </c>
      <c r="AA634" s="79">
        <v>340</v>
      </c>
      <c r="AB634" s="79">
        <v>340</v>
      </c>
      <c r="AC634" s="79">
        <v>340</v>
      </c>
      <c r="AD634" s="16" t="b">
        <f t="shared" si="401"/>
        <v>1</v>
      </c>
      <c r="AE634" s="16" t="b">
        <f t="shared" si="401"/>
        <v>1</v>
      </c>
      <c r="AF634" s="16" t="b">
        <f t="shared" si="401"/>
        <v>1</v>
      </c>
      <c r="AG634" s="16" t="b">
        <f t="shared" si="390"/>
        <v>1</v>
      </c>
    </row>
    <row r="635" spans="1:33" s="16" customFormat="1" ht="31.5" customHeight="1">
      <c r="A635" s="22" t="s">
        <v>74</v>
      </c>
      <c r="B635" s="23" t="s">
        <v>207</v>
      </c>
      <c r="C635" s="23" t="s">
        <v>497</v>
      </c>
      <c r="D635" s="24" t="s">
        <v>9</v>
      </c>
      <c r="E635" s="49">
        <f>E636</f>
        <v>39377.4</v>
      </c>
      <c r="F635" s="49">
        <f t="shared" ref="F635:J635" si="418">F636</f>
        <v>40473.800000000003</v>
      </c>
      <c r="G635" s="49">
        <f t="shared" si="418"/>
        <v>40473.800000000003</v>
      </c>
      <c r="H635" s="25">
        <f>H636</f>
        <v>39377.4</v>
      </c>
      <c r="I635" s="25">
        <f t="shared" si="418"/>
        <v>40473.800000000003</v>
      </c>
      <c r="J635" s="25">
        <f t="shared" si="418"/>
        <v>40473.800000000003</v>
      </c>
      <c r="K635" s="49">
        <f t="shared" si="416"/>
        <v>0</v>
      </c>
      <c r="L635" s="49">
        <f t="shared" si="416"/>
        <v>0</v>
      </c>
      <c r="M635" s="49">
        <f t="shared" si="416"/>
        <v>0</v>
      </c>
      <c r="O635" s="32">
        <v>39377.423999999999</v>
      </c>
      <c r="P635" s="32">
        <v>40473.824000000001</v>
      </c>
      <c r="Q635" s="32">
        <v>40473.824000000001</v>
      </c>
      <c r="R635" s="29">
        <f t="shared" si="389"/>
        <v>2.3999999997613486E-2</v>
      </c>
      <c r="S635" s="29">
        <f t="shared" si="389"/>
        <v>2.3999999997613486E-2</v>
      </c>
      <c r="T635" s="29">
        <f t="shared" si="389"/>
        <v>2.3999999997613486E-2</v>
      </c>
      <c r="W635" s="82" t="s">
        <v>74</v>
      </c>
      <c r="X635" s="78" t="s">
        <v>207</v>
      </c>
      <c r="Y635" s="78" t="s">
        <v>497</v>
      </c>
      <c r="Z635" s="78" t="s">
        <v>9</v>
      </c>
      <c r="AA635" s="79">
        <v>39377.423999999999</v>
      </c>
      <c r="AB635" s="79">
        <v>40473.824000000001</v>
      </c>
      <c r="AC635" s="79">
        <v>40473.824000000001</v>
      </c>
      <c r="AD635" s="16" t="b">
        <f t="shared" si="401"/>
        <v>1</v>
      </c>
      <c r="AE635" s="16" t="b">
        <f t="shared" si="401"/>
        <v>1</v>
      </c>
      <c r="AF635" s="16" t="b">
        <f t="shared" si="401"/>
        <v>1</v>
      </c>
      <c r="AG635" s="16" t="b">
        <f t="shared" si="390"/>
        <v>1</v>
      </c>
    </row>
    <row r="636" spans="1:33" s="16" customFormat="1" ht="47.25" customHeight="1">
      <c r="A636" s="22" t="s">
        <v>76</v>
      </c>
      <c r="B636" s="23" t="s">
        <v>207</v>
      </c>
      <c r="C636" s="23" t="s">
        <v>498</v>
      </c>
      <c r="D636" s="24" t="s">
        <v>9</v>
      </c>
      <c r="E636" s="49">
        <f>E637+E639+E641+E643+E645</f>
        <v>39377.4</v>
      </c>
      <c r="F636" s="49">
        <f t="shared" ref="F636:G636" si="419">F637+F639+F641+F643+F645</f>
        <v>40473.800000000003</v>
      </c>
      <c r="G636" s="49">
        <f t="shared" si="419"/>
        <v>40473.800000000003</v>
      </c>
      <c r="H636" s="25">
        <f>H637+H639+H641+H643+H645</f>
        <v>39377.4</v>
      </c>
      <c r="I636" s="25">
        <f t="shared" ref="I636:J636" si="420">I637+I639+I641+I643+I645</f>
        <v>40473.800000000003</v>
      </c>
      <c r="J636" s="25">
        <f t="shared" si="420"/>
        <v>40473.800000000003</v>
      </c>
      <c r="K636" s="49">
        <f t="shared" si="416"/>
        <v>0</v>
      </c>
      <c r="L636" s="49">
        <f t="shared" si="416"/>
        <v>0</v>
      </c>
      <c r="M636" s="49">
        <f t="shared" si="416"/>
        <v>0</v>
      </c>
      <c r="O636" s="32">
        <v>39377.423999999999</v>
      </c>
      <c r="P636" s="32">
        <v>40473.824000000001</v>
      </c>
      <c r="Q636" s="32">
        <v>40473.824000000001</v>
      </c>
      <c r="R636" s="29">
        <f t="shared" si="389"/>
        <v>2.3999999997613486E-2</v>
      </c>
      <c r="S636" s="29">
        <f t="shared" si="389"/>
        <v>2.3999999997613486E-2</v>
      </c>
      <c r="T636" s="29">
        <f t="shared" si="389"/>
        <v>2.3999999997613486E-2</v>
      </c>
      <c r="W636" s="81" t="s">
        <v>76</v>
      </c>
      <c r="X636" s="75" t="s">
        <v>207</v>
      </c>
      <c r="Y636" s="75" t="s">
        <v>498</v>
      </c>
      <c r="Z636" s="76" t="s">
        <v>9</v>
      </c>
      <c r="AA636" s="77">
        <v>39377.423999999999</v>
      </c>
      <c r="AB636" s="77">
        <v>40473.824000000001</v>
      </c>
      <c r="AC636" s="77">
        <v>40473.824000000001</v>
      </c>
      <c r="AD636" s="16" t="b">
        <f t="shared" si="401"/>
        <v>1</v>
      </c>
      <c r="AE636" s="16" t="b">
        <f t="shared" si="401"/>
        <v>1</v>
      </c>
      <c r="AF636" s="16" t="b">
        <f t="shared" si="401"/>
        <v>1</v>
      </c>
      <c r="AG636" s="16" t="b">
        <f t="shared" si="390"/>
        <v>1</v>
      </c>
    </row>
    <row r="637" spans="1:33" s="16" customFormat="1" ht="78.75" customHeight="1">
      <c r="A637" s="31" t="s">
        <v>501</v>
      </c>
      <c r="B637" s="23" t="s">
        <v>207</v>
      </c>
      <c r="C637" s="23" t="s">
        <v>514</v>
      </c>
      <c r="D637" s="24" t="s">
        <v>9</v>
      </c>
      <c r="E637" s="49">
        <f>E638</f>
        <v>51.5</v>
      </c>
      <c r="F637" s="49">
        <f t="shared" ref="F637:J637" si="421">F638</f>
        <v>51.5</v>
      </c>
      <c r="G637" s="49">
        <f t="shared" si="421"/>
        <v>51.5</v>
      </c>
      <c r="H637" s="25">
        <f>H638</f>
        <v>51.5</v>
      </c>
      <c r="I637" s="25">
        <f t="shared" si="421"/>
        <v>51.5</v>
      </c>
      <c r="J637" s="25">
        <f t="shared" si="421"/>
        <v>51.5</v>
      </c>
      <c r="K637" s="49">
        <f t="shared" si="416"/>
        <v>0</v>
      </c>
      <c r="L637" s="49">
        <f t="shared" si="416"/>
        <v>0</v>
      </c>
      <c r="M637" s="49">
        <f t="shared" si="416"/>
        <v>0</v>
      </c>
      <c r="N637" s="16" t="s">
        <v>344</v>
      </c>
      <c r="O637" s="32">
        <v>51.5</v>
      </c>
      <c r="P637" s="32">
        <v>51.5</v>
      </c>
      <c r="Q637" s="32">
        <v>51.5</v>
      </c>
      <c r="R637" s="29">
        <f t="shared" si="389"/>
        <v>0</v>
      </c>
      <c r="S637" s="29">
        <f t="shared" si="389"/>
        <v>0</v>
      </c>
      <c r="T637" s="29">
        <f t="shared" si="389"/>
        <v>0</v>
      </c>
      <c r="W637" s="82" t="s">
        <v>501</v>
      </c>
      <c r="X637" s="78" t="s">
        <v>207</v>
      </c>
      <c r="Y637" s="78" t="s">
        <v>514</v>
      </c>
      <c r="Z637" s="72" t="s">
        <v>9</v>
      </c>
      <c r="AA637" s="79">
        <v>51.5</v>
      </c>
      <c r="AB637" s="79">
        <v>51.5</v>
      </c>
      <c r="AC637" s="79">
        <v>51.5</v>
      </c>
      <c r="AD637" s="16" t="b">
        <f t="shared" si="401"/>
        <v>1</v>
      </c>
      <c r="AE637" s="16" t="b">
        <f t="shared" si="401"/>
        <v>1</v>
      </c>
      <c r="AF637" s="16" t="b">
        <f t="shared" si="401"/>
        <v>1</v>
      </c>
      <c r="AG637" s="16" t="b">
        <f t="shared" si="390"/>
        <v>1</v>
      </c>
    </row>
    <row r="638" spans="1:33" s="16" customFormat="1" ht="78.75" customHeight="1">
      <c r="A638" s="31" t="s">
        <v>26</v>
      </c>
      <c r="B638" s="23" t="s">
        <v>207</v>
      </c>
      <c r="C638" s="23" t="s">
        <v>514</v>
      </c>
      <c r="D638" s="23" t="s">
        <v>27</v>
      </c>
      <c r="E638" s="49">
        <v>51.5</v>
      </c>
      <c r="F638" s="49">
        <v>51.5</v>
      </c>
      <c r="G638" s="49">
        <v>51.5</v>
      </c>
      <c r="H638" s="83">
        <v>51.5</v>
      </c>
      <c r="I638" s="83">
        <v>51.5</v>
      </c>
      <c r="J638" s="83">
        <v>51.5</v>
      </c>
      <c r="K638" s="49">
        <f t="shared" si="416"/>
        <v>0</v>
      </c>
      <c r="L638" s="49">
        <f t="shared" si="416"/>
        <v>0</v>
      </c>
      <c r="M638" s="49">
        <f t="shared" si="416"/>
        <v>0</v>
      </c>
      <c r="N638" s="16" t="s">
        <v>344</v>
      </c>
      <c r="O638" s="32">
        <v>51.5</v>
      </c>
      <c r="P638" s="32">
        <v>51.5</v>
      </c>
      <c r="Q638" s="32">
        <v>51.5</v>
      </c>
      <c r="R638" s="29">
        <f t="shared" si="389"/>
        <v>0</v>
      </c>
      <c r="S638" s="29">
        <f t="shared" si="389"/>
        <v>0</v>
      </c>
      <c r="T638" s="29">
        <f t="shared" si="389"/>
        <v>0</v>
      </c>
      <c r="W638" s="82" t="s">
        <v>26</v>
      </c>
      <c r="X638" s="78" t="s">
        <v>207</v>
      </c>
      <c r="Y638" s="78" t="s">
        <v>514</v>
      </c>
      <c r="Z638" s="78" t="s">
        <v>27</v>
      </c>
      <c r="AA638" s="79">
        <v>51.5</v>
      </c>
      <c r="AB638" s="79">
        <v>51.5</v>
      </c>
      <c r="AC638" s="79">
        <v>51.5</v>
      </c>
      <c r="AD638" s="16" t="b">
        <f t="shared" si="401"/>
        <v>1</v>
      </c>
      <c r="AE638" s="16" t="b">
        <f t="shared" si="401"/>
        <v>1</v>
      </c>
      <c r="AF638" s="16" t="b">
        <f t="shared" si="401"/>
        <v>1</v>
      </c>
      <c r="AG638" s="16" t="b">
        <f t="shared" si="390"/>
        <v>1</v>
      </c>
    </row>
    <row r="639" spans="1:33" s="16" customFormat="1" ht="78.75" customHeight="1">
      <c r="A639" s="31" t="s">
        <v>502</v>
      </c>
      <c r="B639" s="23" t="s">
        <v>207</v>
      </c>
      <c r="C639" s="23" t="s">
        <v>515</v>
      </c>
      <c r="D639" s="24" t="s">
        <v>9</v>
      </c>
      <c r="E639" s="49">
        <f>E640</f>
        <v>772.8</v>
      </c>
      <c r="F639" s="49">
        <f t="shared" ref="F639:J639" si="422">F640</f>
        <v>772.8</v>
      </c>
      <c r="G639" s="49">
        <f t="shared" si="422"/>
        <v>772.8</v>
      </c>
      <c r="H639" s="25">
        <f>H640</f>
        <v>772.8</v>
      </c>
      <c r="I639" s="25">
        <f t="shared" si="422"/>
        <v>772.8</v>
      </c>
      <c r="J639" s="25">
        <f t="shared" si="422"/>
        <v>772.8</v>
      </c>
      <c r="K639" s="49">
        <f t="shared" si="416"/>
        <v>0</v>
      </c>
      <c r="L639" s="49">
        <f t="shared" si="416"/>
        <v>0</v>
      </c>
      <c r="M639" s="49">
        <f t="shared" si="416"/>
        <v>0</v>
      </c>
      <c r="N639" s="16" t="s">
        <v>344</v>
      </c>
      <c r="O639" s="32">
        <v>772.8</v>
      </c>
      <c r="P639" s="32">
        <v>772.8</v>
      </c>
      <c r="Q639" s="32">
        <v>772.8</v>
      </c>
      <c r="R639" s="29">
        <f t="shared" si="389"/>
        <v>0</v>
      </c>
      <c r="S639" s="29">
        <f t="shared" si="389"/>
        <v>0</v>
      </c>
      <c r="T639" s="29">
        <f t="shared" si="389"/>
        <v>0</v>
      </c>
      <c r="W639" s="82" t="s">
        <v>502</v>
      </c>
      <c r="X639" s="78" t="s">
        <v>207</v>
      </c>
      <c r="Y639" s="78" t="s">
        <v>515</v>
      </c>
      <c r="Z639" s="78" t="s">
        <v>9</v>
      </c>
      <c r="AA639" s="79">
        <v>772.8</v>
      </c>
      <c r="AB639" s="79">
        <v>772.8</v>
      </c>
      <c r="AC639" s="79">
        <v>772.8</v>
      </c>
      <c r="AD639" s="16" t="b">
        <f t="shared" si="401"/>
        <v>1</v>
      </c>
      <c r="AE639" s="16" t="b">
        <f t="shared" si="401"/>
        <v>1</v>
      </c>
      <c r="AF639" s="16" t="b">
        <f t="shared" si="401"/>
        <v>1</v>
      </c>
      <c r="AG639" s="16" t="b">
        <f t="shared" si="390"/>
        <v>1</v>
      </c>
    </row>
    <row r="640" spans="1:33" s="16" customFormat="1" ht="78.75" customHeight="1">
      <c r="A640" s="31" t="s">
        <v>26</v>
      </c>
      <c r="B640" s="23" t="s">
        <v>207</v>
      </c>
      <c r="C640" s="23" t="s">
        <v>515</v>
      </c>
      <c r="D640" s="23" t="s">
        <v>27</v>
      </c>
      <c r="E640" s="49">
        <v>772.8</v>
      </c>
      <c r="F640" s="49">
        <v>772.8</v>
      </c>
      <c r="G640" s="49">
        <v>772.8</v>
      </c>
      <c r="H640" s="83">
        <v>772.8</v>
      </c>
      <c r="I640" s="83">
        <v>772.8</v>
      </c>
      <c r="J640" s="83">
        <v>772.8</v>
      </c>
      <c r="K640" s="49">
        <f t="shared" si="416"/>
        <v>0</v>
      </c>
      <c r="L640" s="49">
        <f t="shared" si="416"/>
        <v>0</v>
      </c>
      <c r="M640" s="49">
        <f t="shared" si="416"/>
        <v>0</v>
      </c>
      <c r="N640" s="16" t="s">
        <v>344</v>
      </c>
      <c r="O640" s="32">
        <v>772.8</v>
      </c>
      <c r="P640" s="32">
        <v>772.8</v>
      </c>
      <c r="Q640" s="32">
        <v>772.8</v>
      </c>
      <c r="R640" s="29">
        <f t="shared" si="389"/>
        <v>0</v>
      </c>
      <c r="S640" s="29">
        <f t="shared" si="389"/>
        <v>0</v>
      </c>
      <c r="T640" s="29">
        <f t="shared" si="389"/>
        <v>0</v>
      </c>
      <c r="W640" s="81" t="s">
        <v>26</v>
      </c>
      <c r="X640" s="75" t="s">
        <v>207</v>
      </c>
      <c r="Y640" s="75" t="s">
        <v>515</v>
      </c>
      <c r="Z640" s="76" t="s">
        <v>27</v>
      </c>
      <c r="AA640" s="77">
        <v>772.8</v>
      </c>
      <c r="AB640" s="77">
        <v>772.8</v>
      </c>
      <c r="AC640" s="77">
        <v>772.8</v>
      </c>
      <c r="AD640" s="16" t="b">
        <f t="shared" si="401"/>
        <v>1</v>
      </c>
      <c r="AE640" s="16" t="b">
        <f t="shared" si="401"/>
        <v>1</v>
      </c>
      <c r="AF640" s="16" t="b">
        <f t="shared" si="401"/>
        <v>1</v>
      </c>
      <c r="AG640" s="16" t="b">
        <f t="shared" si="390"/>
        <v>1</v>
      </c>
    </row>
    <row r="641" spans="1:33" s="16" customFormat="1" ht="78.75" customHeight="1">
      <c r="A641" s="31" t="s">
        <v>565</v>
      </c>
      <c r="B641" s="23" t="s">
        <v>207</v>
      </c>
      <c r="C641" s="23" t="s">
        <v>516</v>
      </c>
      <c r="D641" s="24" t="s">
        <v>9</v>
      </c>
      <c r="E641" s="49">
        <f>E642</f>
        <v>204.6</v>
      </c>
      <c r="F641" s="49">
        <f t="shared" ref="F641:J641" si="423">F642</f>
        <v>204.6</v>
      </c>
      <c r="G641" s="49">
        <f t="shared" si="423"/>
        <v>204.6</v>
      </c>
      <c r="H641" s="25">
        <f>H642</f>
        <v>204.6</v>
      </c>
      <c r="I641" s="25">
        <f t="shared" si="423"/>
        <v>204.6</v>
      </c>
      <c r="J641" s="25">
        <f t="shared" si="423"/>
        <v>204.6</v>
      </c>
      <c r="K641" s="49">
        <f t="shared" si="416"/>
        <v>0</v>
      </c>
      <c r="L641" s="49">
        <f t="shared" si="416"/>
        <v>0</v>
      </c>
      <c r="M641" s="49">
        <f t="shared" si="416"/>
        <v>0</v>
      </c>
      <c r="N641" s="16" t="s">
        <v>344</v>
      </c>
      <c r="O641" s="32">
        <v>204.6</v>
      </c>
      <c r="P641" s="32">
        <v>204.6</v>
      </c>
      <c r="Q641" s="32">
        <v>204.6</v>
      </c>
      <c r="R641" s="29">
        <f t="shared" si="389"/>
        <v>0</v>
      </c>
      <c r="S641" s="29">
        <f t="shared" si="389"/>
        <v>0</v>
      </c>
      <c r="T641" s="29">
        <f t="shared" si="389"/>
        <v>0</v>
      </c>
      <c r="W641" s="81" t="s">
        <v>565</v>
      </c>
      <c r="X641" s="75" t="s">
        <v>207</v>
      </c>
      <c r="Y641" s="75" t="s">
        <v>516</v>
      </c>
      <c r="Z641" s="76" t="s">
        <v>9</v>
      </c>
      <c r="AA641" s="77">
        <v>204.6</v>
      </c>
      <c r="AB641" s="77">
        <v>204.6</v>
      </c>
      <c r="AC641" s="77">
        <v>204.6</v>
      </c>
      <c r="AD641" s="16" t="b">
        <f t="shared" si="401"/>
        <v>1</v>
      </c>
      <c r="AE641" s="16" t="b">
        <f t="shared" si="401"/>
        <v>1</v>
      </c>
      <c r="AF641" s="16" t="b">
        <f t="shared" si="401"/>
        <v>1</v>
      </c>
      <c r="AG641" s="16" t="b">
        <f t="shared" si="390"/>
        <v>1</v>
      </c>
    </row>
    <row r="642" spans="1:33" s="16" customFormat="1" ht="78.75" customHeight="1">
      <c r="A642" s="31" t="s">
        <v>26</v>
      </c>
      <c r="B642" s="23" t="s">
        <v>207</v>
      </c>
      <c r="C642" s="23" t="s">
        <v>516</v>
      </c>
      <c r="D642" s="23" t="s">
        <v>27</v>
      </c>
      <c r="E642" s="49">
        <v>204.6</v>
      </c>
      <c r="F642" s="49">
        <v>204.6</v>
      </c>
      <c r="G642" s="49">
        <v>204.6</v>
      </c>
      <c r="H642" s="83">
        <v>204.6</v>
      </c>
      <c r="I642" s="83">
        <v>204.6</v>
      </c>
      <c r="J642" s="83">
        <v>204.6</v>
      </c>
      <c r="K642" s="49">
        <f t="shared" si="416"/>
        <v>0</v>
      </c>
      <c r="L642" s="49">
        <f t="shared" si="416"/>
        <v>0</v>
      </c>
      <c r="M642" s="49">
        <f t="shared" si="416"/>
        <v>0</v>
      </c>
      <c r="N642" s="16" t="s">
        <v>344</v>
      </c>
      <c r="O642" s="32">
        <v>204.6</v>
      </c>
      <c r="P642" s="32">
        <v>204.6</v>
      </c>
      <c r="Q642" s="32">
        <v>204.6</v>
      </c>
      <c r="R642" s="29">
        <f t="shared" si="389"/>
        <v>0</v>
      </c>
      <c r="S642" s="29">
        <f t="shared" si="389"/>
        <v>0</v>
      </c>
      <c r="T642" s="29">
        <f t="shared" si="389"/>
        <v>0</v>
      </c>
      <c r="W642" s="82" t="s">
        <v>26</v>
      </c>
      <c r="X642" s="78" t="s">
        <v>207</v>
      </c>
      <c r="Y642" s="78" t="s">
        <v>516</v>
      </c>
      <c r="Z642" s="72" t="s">
        <v>27</v>
      </c>
      <c r="AA642" s="79">
        <v>204.6</v>
      </c>
      <c r="AB642" s="79">
        <v>204.6</v>
      </c>
      <c r="AC642" s="79">
        <v>204.6</v>
      </c>
      <c r="AD642" s="16" t="b">
        <f t="shared" si="401"/>
        <v>1</v>
      </c>
      <c r="AE642" s="16" t="b">
        <f t="shared" si="401"/>
        <v>1</v>
      </c>
      <c r="AF642" s="16" t="b">
        <f t="shared" si="401"/>
        <v>1</v>
      </c>
      <c r="AG642" s="16" t="b">
        <f t="shared" si="390"/>
        <v>1</v>
      </c>
    </row>
    <row r="643" spans="1:33" s="16" customFormat="1" ht="78.75" customHeight="1">
      <c r="A643" s="31" t="s">
        <v>566</v>
      </c>
      <c r="B643" s="23" t="s">
        <v>207</v>
      </c>
      <c r="C643" s="23" t="s">
        <v>567</v>
      </c>
      <c r="D643" s="24" t="s">
        <v>9</v>
      </c>
      <c r="E643" s="49">
        <f>E644</f>
        <v>511.4</v>
      </c>
      <c r="F643" s="49">
        <f t="shared" ref="F643:J643" si="424">F644</f>
        <v>511.4</v>
      </c>
      <c r="G643" s="49">
        <f t="shared" si="424"/>
        <v>511.4</v>
      </c>
      <c r="H643" s="25">
        <f>H644</f>
        <v>511.4</v>
      </c>
      <c r="I643" s="25">
        <f t="shared" si="424"/>
        <v>511.4</v>
      </c>
      <c r="J643" s="25">
        <f t="shared" si="424"/>
        <v>511.4</v>
      </c>
      <c r="K643" s="49">
        <f t="shared" si="416"/>
        <v>0</v>
      </c>
      <c r="L643" s="49">
        <f t="shared" si="416"/>
        <v>0</v>
      </c>
      <c r="M643" s="49">
        <f t="shared" si="416"/>
        <v>0</v>
      </c>
      <c r="N643" s="16" t="s">
        <v>344</v>
      </c>
      <c r="O643" s="32">
        <v>511.42399999999998</v>
      </c>
      <c r="P643" s="32">
        <v>511.42399999999998</v>
      </c>
      <c r="Q643" s="32">
        <v>511.42399999999998</v>
      </c>
      <c r="R643" s="29">
        <f t="shared" si="389"/>
        <v>2.4000000000000909E-2</v>
      </c>
      <c r="S643" s="29">
        <f t="shared" si="389"/>
        <v>2.4000000000000909E-2</v>
      </c>
      <c r="T643" s="29">
        <f t="shared" si="389"/>
        <v>2.4000000000000909E-2</v>
      </c>
      <c r="W643" s="82" t="s">
        <v>566</v>
      </c>
      <c r="X643" s="78" t="s">
        <v>207</v>
      </c>
      <c r="Y643" s="78" t="s">
        <v>567</v>
      </c>
      <c r="Z643" s="78" t="s">
        <v>9</v>
      </c>
      <c r="AA643" s="79">
        <v>511.42399999999998</v>
      </c>
      <c r="AB643" s="79">
        <v>511.42399999999998</v>
      </c>
      <c r="AC643" s="79">
        <v>511.42399999999998</v>
      </c>
      <c r="AD643" s="16" t="b">
        <f t="shared" si="401"/>
        <v>1</v>
      </c>
      <c r="AE643" s="16" t="b">
        <f t="shared" si="401"/>
        <v>1</v>
      </c>
      <c r="AF643" s="16" t="b">
        <f t="shared" si="401"/>
        <v>1</v>
      </c>
      <c r="AG643" s="16" t="b">
        <f t="shared" si="390"/>
        <v>1</v>
      </c>
    </row>
    <row r="644" spans="1:33" s="16" customFormat="1" ht="78.75" customHeight="1">
      <c r="A644" s="31" t="s">
        <v>26</v>
      </c>
      <c r="B644" s="23" t="s">
        <v>207</v>
      </c>
      <c r="C644" s="23" t="s">
        <v>567</v>
      </c>
      <c r="D644" s="23" t="s">
        <v>27</v>
      </c>
      <c r="E644" s="49">
        <v>511.4</v>
      </c>
      <c r="F644" s="49">
        <v>511.4</v>
      </c>
      <c r="G644" s="49">
        <v>511.4</v>
      </c>
      <c r="H644" s="83">
        <v>511.4</v>
      </c>
      <c r="I644" s="83">
        <v>511.4</v>
      </c>
      <c r="J644" s="83">
        <v>511.4</v>
      </c>
      <c r="K644" s="49">
        <f t="shared" si="416"/>
        <v>0</v>
      </c>
      <c r="L644" s="49">
        <f t="shared" si="416"/>
        <v>0</v>
      </c>
      <c r="M644" s="49">
        <f t="shared" si="416"/>
        <v>0</v>
      </c>
      <c r="N644" s="16" t="s">
        <v>344</v>
      </c>
      <c r="O644" s="32">
        <v>511.42399999999998</v>
      </c>
      <c r="P644" s="32">
        <v>511.42399999999998</v>
      </c>
      <c r="Q644" s="32">
        <v>511.42399999999998</v>
      </c>
      <c r="R644" s="29">
        <f t="shared" si="389"/>
        <v>2.4000000000000909E-2</v>
      </c>
      <c r="S644" s="29">
        <f t="shared" si="389"/>
        <v>2.4000000000000909E-2</v>
      </c>
      <c r="T644" s="29">
        <f t="shared" si="389"/>
        <v>2.4000000000000909E-2</v>
      </c>
      <c r="W644" s="81" t="s">
        <v>26</v>
      </c>
      <c r="X644" s="75" t="s">
        <v>207</v>
      </c>
      <c r="Y644" s="75" t="s">
        <v>567</v>
      </c>
      <c r="Z644" s="76" t="s">
        <v>27</v>
      </c>
      <c r="AA644" s="77">
        <v>511.42399999999998</v>
      </c>
      <c r="AB644" s="77">
        <v>511.42399999999998</v>
      </c>
      <c r="AC644" s="77">
        <v>511.42399999999998</v>
      </c>
      <c r="AD644" s="16" t="b">
        <f t="shared" si="401"/>
        <v>1</v>
      </c>
      <c r="AE644" s="16" t="b">
        <f t="shared" si="401"/>
        <v>1</v>
      </c>
      <c r="AF644" s="16" t="b">
        <f t="shared" si="401"/>
        <v>1</v>
      </c>
      <c r="AG644" s="16" t="b">
        <f t="shared" si="390"/>
        <v>1</v>
      </c>
    </row>
    <row r="645" spans="1:33" s="16" customFormat="1" ht="31.5" customHeight="1">
      <c r="A645" s="31" t="s">
        <v>25</v>
      </c>
      <c r="B645" s="23" t="s">
        <v>207</v>
      </c>
      <c r="C645" s="23" t="s">
        <v>408</v>
      </c>
      <c r="D645" s="24" t="s">
        <v>9</v>
      </c>
      <c r="E645" s="49">
        <f>E646+E647</f>
        <v>37837.1</v>
      </c>
      <c r="F645" s="49">
        <f t="shared" ref="F645:G645" si="425">F646+F647</f>
        <v>38933.5</v>
      </c>
      <c r="G645" s="49">
        <f t="shared" si="425"/>
        <v>38933.5</v>
      </c>
      <c r="H645" s="25">
        <f>H646+H647</f>
        <v>37837.1</v>
      </c>
      <c r="I645" s="25">
        <f t="shared" ref="I645:J645" si="426">I646+I647</f>
        <v>38933.5</v>
      </c>
      <c r="J645" s="25">
        <f t="shared" si="426"/>
        <v>38933.5</v>
      </c>
      <c r="K645" s="49">
        <f t="shared" si="416"/>
        <v>0</v>
      </c>
      <c r="L645" s="49">
        <f t="shared" si="416"/>
        <v>0</v>
      </c>
      <c r="M645" s="49">
        <f t="shared" si="416"/>
        <v>0</v>
      </c>
      <c r="O645" s="32">
        <v>37837.1</v>
      </c>
      <c r="P645" s="32">
        <v>38933.5</v>
      </c>
      <c r="Q645" s="32">
        <v>38933.5</v>
      </c>
      <c r="R645" s="29">
        <f t="shared" si="389"/>
        <v>0</v>
      </c>
      <c r="S645" s="29">
        <f t="shared" si="389"/>
        <v>0</v>
      </c>
      <c r="T645" s="29">
        <f t="shared" si="389"/>
        <v>0</v>
      </c>
      <c r="W645" s="81" t="s">
        <v>25</v>
      </c>
      <c r="X645" s="75" t="s">
        <v>207</v>
      </c>
      <c r="Y645" s="75" t="s">
        <v>408</v>
      </c>
      <c r="Z645" s="76" t="s">
        <v>9</v>
      </c>
      <c r="AA645" s="77">
        <v>37837.1</v>
      </c>
      <c r="AB645" s="77">
        <v>38933.5</v>
      </c>
      <c r="AC645" s="77">
        <v>38933.5</v>
      </c>
      <c r="AD645" s="16" t="b">
        <f t="shared" si="401"/>
        <v>1</v>
      </c>
      <c r="AE645" s="16" t="b">
        <f t="shared" si="401"/>
        <v>1</v>
      </c>
      <c r="AF645" s="16" t="b">
        <f t="shared" si="401"/>
        <v>1</v>
      </c>
      <c r="AG645" s="16" t="b">
        <f t="shared" si="390"/>
        <v>1</v>
      </c>
    </row>
    <row r="646" spans="1:33" s="16" customFormat="1" ht="78.75" customHeight="1">
      <c r="A646" s="31" t="s">
        <v>26</v>
      </c>
      <c r="B646" s="23" t="s">
        <v>207</v>
      </c>
      <c r="C646" s="23" t="s">
        <v>408</v>
      </c>
      <c r="D646" s="23" t="s">
        <v>27</v>
      </c>
      <c r="E646" s="49">
        <v>34744.1</v>
      </c>
      <c r="F646" s="49">
        <v>35240.5</v>
      </c>
      <c r="G646" s="49">
        <v>35240.5</v>
      </c>
      <c r="H646" s="25">
        <v>34744.1</v>
      </c>
      <c r="I646" s="25">
        <v>35240.5</v>
      </c>
      <c r="J646" s="25">
        <v>35240.5</v>
      </c>
      <c r="K646" s="49">
        <f t="shared" si="416"/>
        <v>0</v>
      </c>
      <c r="L646" s="49">
        <f t="shared" si="416"/>
        <v>0</v>
      </c>
      <c r="M646" s="49">
        <f t="shared" si="416"/>
        <v>0</v>
      </c>
      <c r="O646" s="32">
        <v>34744.139600000002</v>
      </c>
      <c r="P646" s="32">
        <v>35240.539599999996</v>
      </c>
      <c r="Q646" s="32">
        <v>35240.539599999996</v>
      </c>
      <c r="R646" s="29">
        <f t="shared" si="389"/>
        <v>3.9600000003702007E-2</v>
      </c>
      <c r="S646" s="29">
        <f t="shared" si="389"/>
        <v>3.959999999642605E-2</v>
      </c>
      <c r="T646" s="29">
        <f t="shared" si="389"/>
        <v>3.959999999642605E-2</v>
      </c>
      <c r="W646" s="82" t="s">
        <v>26</v>
      </c>
      <c r="X646" s="78" t="s">
        <v>207</v>
      </c>
      <c r="Y646" s="78" t="s">
        <v>408</v>
      </c>
      <c r="Z646" s="72" t="s">
        <v>27</v>
      </c>
      <c r="AA646" s="79">
        <v>34744.139600000002</v>
      </c>
      <c r="AB646" s="79">
        <v>35240.539599999996</v>
      </c>
      <c r="AC646" s="79">
        <v>35240.539599999996</v>
      </c>
      <c r="AD646" s="16" t="b">
        <f t="shared" si="401"/>
        <v>1</v>
      </c>
      <c r="AE646" s="16" t="b">
        <f t="shared" si="401"/>
        <v>1</v>
      </c>
      <c r="AF646" s="16" t="b">
        <f t="shared" si="401"/>
        <v>1</v>
      </c>
      <c r="AG646" s="16" t="b">
        <f t="shared" si="390"/>
        <v>1</v>
      </c>
    </row>
    <row r="647" spans="1:33" s="16" customFormat="1" ht="31.5" customHeight="1">
      <c r="A647" s="31" t="s">
        <v>28</v>
      </c>
      <c r="B647" s="23" t="s">
        <v>207</v>
      </c>
      <c r="C647" s="23" t="s">
        <v>408</v>
      </c>
      <c r="D647" s="23" t="s">
        <v>29</v>
      </c>
      <c r="E647" s="49">
        <v>3093</v>
      </c>
      <c r="F647" s="49">
        <v>3693</v>
      </c>
      <c r="G647" s="49">
        <v>3693</v>
      </c>
      <c r="H647" s="25">
        <v>3093</v>
      </c>
      <c r="I647" s="25">
        <v>3693</v>
      </c>
      <c r="J647" s="25">
        <v>3693</v>
      </c>
      <c r="K647" s="49">
        <f t="shared" si="416"/>
        <v>0</v>
      </c>
      <c r="L647" s="49">
        <f t="shared" si="416"/>
        <v>0</v>
      </c>
      <c r="M647" s="49">
        <f t="shared" si="416"/>
        <v>0</v>
      </c>
      <c r="O647" s="32">
        <v>3092.9603999999999</v>
      </c>
      <c r="P647" s="32">
        <v>3692.9603999999999</v>
      </c>
      <c r="Q647" s="32">
        <v>3692.9603999999999</v>
      </c>
      <c r="R647" s="29">
        <f t="shared" si="389"/>
        <v>-3.9600000000064028E-2</v>
      </c>
      <c r="S647" s="29">
        <f t="shared" si="389"/>
        <v>-3.9600000000064028E-2</v>
      </c>
      <c r="T647" s="29">
        <f t="shared" si="389"/>
        <v>-3.9600000000064028E-2</v>
      </c>
      <c r="W647" s="82" t="s">
        <v>28</v>
      </c>
      <c r="X647" s="78" t="s">
        <v>207</v>
      </c>
      <c r="Y647" s="78" t="s">
        <v>408</v>
      </c>
      <c r="Z647" s="78" t="s">
        <v>29</v>
      </c>
      <c r="AA647" s="79">
        <v>3092.9603999999999</v>
      </c>
      <c r="AB647" s="79">
        <v>3692.9603999999999</v>
      </c>
      <c r="AC647" s="79">
        <v>3692.9603999999999</v>
      </c>
      <c r="AD647" s="16" t="b">
        <f t="shared" si="401"/>
        <v>1</v>
      </c>
      <c r="AE647" s="16" t="b">
        <f t="shared" si="401"/>
        <v>1</v>
      </c>
      <c r="AF647" s="16" t="b">
        <f t="shared" si="401"/>
        <v>1</v>
      </c>
      <c r="AG647" s="16" t="b">
        <f t="shared" si="390"/>
        <v>1</v>
      </c>
    </row>
    <row r="648" spans="1:33" s="16" customFormat="1" ht="15.75" customHeight="1">
      <c r="A648" s="22" t="s">
        <v>23</v>
      </c>
      <c r="B648" s="23" t="s">
        <v>207</v>
      </c>
      <c r="C648" s="23" t="s">
        <v>11</v>
      </c>
      <c r="D648" s="24" t="s">
        <v>9</v>
      </c>
      <c r="E648" s="49">
        <f>E649</f>
        <v>32.5</v>
      </c>
      <c r="F648" s="49">
        <f t="shared" ref="F648:J649" si="427">F649</f>
        <v>32.5</v>
      </c>
      <c r="G648" s="49">
        <f t="shared" si="427"/>
        <v>32.5</v>
      </c>
      <c r="H648" s="25">
        <f>H649</f>
        <v>32.5</v>
      </c>
      <c r="I648" s="25">
        <f t="shared" si="427"/>
        <v>32.5</v>
      </c>
      <c r="J648" s="25">
        <f t="shared" si="427"/>
        <v>32.5</v>
      </c>
      <c r="K648" s="49">
        <f t="shared" si="416"/>
        <v>0</v>
      </c>
      <c r="L648" s="49">
        <f t="shared" si="416"/>
        <v>0</v>
      </c>
      <c r="M648" s="49">
        <f t="shared" si="416"/>
        <v>0</v>
      </c>
      <c r="O648" s="32">
        <v>32.5</v>
      </c>
      <c r="P648" s="32">
        <v>32.5</v>
      </c>
      <c r="Q648" s="32">
        <v>32.5</v>
      </c>
      <c r="R648" s="29">
        <f t="shared" si="389"/>
        <v>0</v>
      </c>
      <c r="S648" s="29">
        <f t="shared" si="389"/>
        <v>0</v>
      </c>
      <c r="T648" s="29">
        <f t="shared" si="389"/>
        <v>0</v>
      </c>
      <c r="W648" s="82" t="s">
        <v>23</v>
      </c>
      <c r="X648" s="78" t="s">
        <v>207</v>
      </c>
      <c r="Y648" s="78" t="s">
        <v>11</v>
      </c>
      <c r="Z648" s="72" t="s">
        <v>9</v>
      </c>
      <c r="AA648" s="79">
        <v>32.5</v>
      </c>
      <c r="AB648" s="79">
        <v>32.5</v>
      </c>
      <c r="AC648" s="79">
        <v>32.5</v>
      </c>
      <c r="AD648" s="16" t="b">
        <f t="shared" si="401"/>
        <v>1</v>
      </c>
      <c r="AE648" s="16" t="b">
        <f t="shared" si="401"/>
        <v>1</v>
      </c>
      <c r="AF648" s="16" t="b">
        <f t="shared" si="401"/>
        <v>1</v>
      </c>
      <c r="AG648" s="16" t="b">
        <f t="shared" si="390"/>
        <v>1</v>
      </c>
    </row>
    <row r="649" spans="1:33" s="16" customFormat="1" ht="31.5" customHeight="1">
      <c r="A649" s="31" t="s">
        <v>345</v>
      </c>
      <c r="B649" s="23" t="s">
        <v>207</v>
      </c>
      <c r="C649" s="23" t="s">
        <v>347</v>
      </c>
      <c r="D649" s="24" t="s">
        <v>9</v>
      </c>
      <c r="E649" s="49">
        <f>E650</f>
        <v>32.5</v>
      </c>
      <c r="F649" s="49">
        <f t="shared" si="427"/>
        <v>32.5</v>
      </c>
      <c r="G649" s="49">
        <f t="shared" si="427"/>
        <v>32.5</v>
      </c>
      <c r="H649" s="25">
        <f>H650</f>
        <v>32.5</v>
      </c>
      <c r="I649" s="25">
        <f t="shared" si="427"/>
        <v>32.5</v>
      </c>
      <c r="J649" s="25">
        <f t="shared" si="427"/>
        <v>32.5</v>
      </c>
      <c r="K649" s="49">
        <f t="shared" si="416"/>
        <v>0</v>
      </c>
      <c r="L649" s="49">
        <f t="shared" si="416"/>
        <v>0</v>
      </c>
      <c r="M649" s="49">
        <f t="shared" si="416"/>
        <v>0</v>
      </c>
      <c r="O649" s="32">
        <v>32.5</v>
      </c>
      <c r="P649" s="32">
        <v>32.5</v>
      </c>
      <c r="Q649" s="32">
        <v>32.5</v>
      </c>
      <c r="R649" s="29">
        <f t="shared" si="389"/>
        <v>0</v>
      </c>
      <c r="S649" s="29">
        <f t="shared" si="389"/>
        <v>0</v>
      </c>
      <c r="T649" s="29">
        <f t="shared" si="389"/>
        <v>0</v>
      </c>
      <c r="W649" s="82" t="s">
        <v>345</v>
      </c>
      <c r="X649" s="78" t="s">
        <v>207</v>
      </c>
      <c r="Y649" s="78" t="s">
        <v>347</v>
      </c>
      <c r="Z649" s="78" t="s">
        <v>9</v>
      </c>
      <c r="AA649" s="79">
        <v>32.5</v>
      </c>
      <c r="AB649" s="79">
        <v>32.5</v>
      </c>
      <c r="AC649" s="79">
        <v>32.5</v>
      </c>
      <c r="AD649" s="16" t="b">
        <f t="shared" si="401"/>
        <v>1</v>
      </c>
      <c r="AE649" s="16" t="b">
        <f t="shared" si="401"/>
        <v>1</v>
      </c>
      <c r="AF649" s="16" t="b">
        <f t="shared" si="401"/>
        <v>1</v>
      </c>
      <c r="AG649" s="16" t="b">
        <f t="shared" si="390"/>
        <v>1</v>
      </c>
    </row>
    <row r="650" spans="1:33" s="16" customFormat="1" ht="31.5" customHeight="1">
      <c r="A650" s="31" t="s">
        <v>28</v>
      </c>
      <c r="B650" s="23" t="s">
        <v>207</v>
      </c>
      <c r="C650" s="23" t="s">
        <v>347</v>
      </c>
      <c r="D650" s="23" t="s">
        <v>29</v>
      </c>
      <c r="E650" s="49">
        <v>32.5</v>
      </c>
      <c r="F650" s="49">
        <v>32.5</v>
      </c>
      <c r="G650" s="49">
        <v>32.5</v>
      </c>
      <c r="H650" s="25">
        <v>32.5</v>
      </c>
      <c r="I650" s="25">
        <v>32.5</v>
      </c>
      <c r="J650" s="25">
        <v>32.5</v>
      </c>
      <c r="K650" s="49">
        <f t="shared" si="416"/>
        <v>0</v>
      </c>
      <c r="L650" s="49">
        <f t="shared" si="416"/>
        <v>0</v>
      </c>
      <c r="M650" s="49">
        <f t="shared" si="416"/>
        <v>0</v>
      </c>
      <c r="O650" s="32">
        <v>32.5</v>
      </c>
      <c r="P650" s="32">
        <v>32.5</v>
      </c>
      <c r="Q650" s="32">
        <v>32.5</v>
      </c>
      <c r="R650" s="29">
        <f t="shared" si="389"/>
        <v>0</v>
      </c>
      <c r="S650" s="29">
        <f t="shared" si="389"/>
        <v>0</v>
      </c>
      <c r="T650" s="29">
        <f t="shared" si="389"/>
        <v>0</v>
      </c>
      <c r="W650" s="82" t="s">
        <v>28</v>
      </c>
      <c r="X650" s="78" t="s">
        <v>207</v>
      </c>
      <c r="Y650" s="78" t="s">
        <v>347</v>
      </c>
      <c r="Z650" s="72" t="s">
        <v>29</v>
      </c>
      <c r="AA650" s="79">
        <v>32.5</v>
      </c>
      <c r="AB650" s="79">
        <v>32.5</v>
      </c>
      <c r="AC650" s="79">
        <v>32.5</v>
      </c>
      <c r="AD650" s="16" t="b">
        <f t="shared" si="401"/>
        <v>1</v>
      </c>
      <c r="AE650" s="16" t="b">
        <f t="shared" si="401"/>
        <v>1</v>
      </c>
      <c r="AF650" s="16" t="b">
        <f t="shared" si="401"/>
        <v>1</v>
      </c>
      <c r="AG650" s="16" t="b">
        <f t="shared" si="390"/>
        <v>1</v>
      </c>
    </row>
    <row r="651" spans="1:33" s="16" customFormat="1" ht="47.25" customHeight="1">
      <c r="A651" s="26" t="s">
        <v>212</v>
      </c>
      <c r="B651" s="24" t="s">
        <v>213</v>
      </c>
      <c r="C651" s="27" t="s">
        <v>9</v>
      </c>
      <c r="D651" s="27" t="s">
        <v>9</v>
      </c>
      <c r="E651" s="48">
        <f>E652+E714+E719</f>
        <v>645699.1</v>
      </c>
      <c r="F651" s="48">
        <f t="shared" ref="F651" si="428">F652+F714+F719</f>
        <v>638129.6</v>
      </c>
      <c r="G651" s="48">
        <f>G652+G714+G719</f>
        <v>641508.1</v>
      </c>
      <c r="H651" s="15">
        <f>H652+H714+H719</f>
        <v>746829.5</v>
      </c>
      <c r="I651" s="15">
        <f t="shared" ref="I651" si="429">I652+I714+I719</f>
        <v>696906.89999999991</v>
      </c>
      <c r="J651" s="15">
        <f>J652+J714+J719</f>
        <v>700285.39999999991</v>
      </c>
      <c r="K651" s="48">
        <f t="shared" si="416"/>
        <v>101130.40000000002</v>
      </c>
      <c r="L651" s="48">
        <f t="shared" si="416"/>
        <v>58777.29999999993</v>
      </c>
      <c r="M651" s="48">
        <f t="shared" si="416"/>
        <v>58777.29999999993</v>
      </c>
      <c r="O651" s="28">
        <v>746829.45181</v>
      </c>
      <c r="P651" s="28">
        <v>696906.91488000005</v>
      </c>
      <c r="Q651" s="28">
        <v>700285.48488</v>
      </c>
      <c r="R651" s="29">
        <f t="shared" si="389"/>
        <v>-4.8190000001341105E-2</v>
      </c>
      <c r="S651" s="29">
        <f t="shared" si="389"/>
        <v>1.4880000147968531E-2</v>
      </c>
      <c r="T651" s="29">
        <f t="shared" si="389"/>
        <v>8.4880000096745789E-2</v>
      </c>
      <c r="W651" s="82" t="s">
        <v>212</v>
      </c>
      <c r="X651" s="78" t="s">
        <v>213</v>
      </c>
      <c r="Y651" s="78" t="s">
        <v>9</v>
      </c>
      <c r="Z651" s="78" t="s">
        <v>9</v>
      </c>
      <c r="AA651" s="79">
        <v>746829.45181</v>
      </c>
      <c r="AB651" s="79">
        <v>696906.91488000005</v>
      </c>
      <c r="AC651" s="79">
        <v>700285.48488</v>
      </c>
      <c r="AD651" s="16" t="b">
        <f t="shared" si="401"/>
        <v>1</v>
      </c>
      <c r="AE651" s="16" t="b">
        <f t="shared" si="401"/>
        <v>1</v>
      </c>
      <c r="AF651" s="16" t="b">
        <f t="shared" si="401"/>
        <v>1</v>
      </c>
      <c r="AG651" s="16" t="b">
        <f t="shared" si="390"/>
        <v>1</v>
      </c>
    </row>
    <row r="652" spans="1:33" s="16" customFormat="1" ht="31.5" customHeight="1">
      <c r="A652" s="22" t="s">
        <v>43</v>
      </c>
      <c r="B652" s="23" t="s">
        <v>213</v>
      </c>
      <c r="C652" s="23" t="s">
        <v>10</v>
      </c>
      <c r="D652" s="24" t="s">
        <v>9</v>
      </c>
      <c r="E652" s="49">
        <f>E653+E701</f>
        <v>644949.1</v>
      </c>
      <c r="F652" s="49">
        <f t="shared" ref="F652" si="430">F653+F701</f>
        <v>637379.6</v>
      </c>
      <c r="G652" s="49">
        <f>G653+G701</f>
        <v>640758.1</v>
      </c>
      <c r="H652" s="25">
        <f>H653+H701</f>
        <v>746079.5</v>
      </c>
      <c r="I652" s="25">
        <f t="shared" ref="I652" si="431">I653+I701</f>
        <v>696156.89999999991</v>
      </c>
      <c r="J652" s="25">
        <f>J653+J701</f>
        <v>699535.39999999991</v>
      </c>
      <c r="K652" s="49">
        <f t="shared" si="416"/>
        <v>101130.40000000002</v>
      </c>
      <c r="L652" s="49">
        <f t="shared" si="416"/>
        <v>58777.29999999993</v>
      </c>
      <c r="M652" s="49">
        <f t="shared" si="416"/>
        <v>58777.29999999993</v>
      </c>
      <c r="O652" s="32">
        <v>746079.45181</v>
      </c>
      <c r="P652" s="32">
        <v>696156.91488000005</v>
      </c>
      <c r="Q652" s="32">
        <v>699535.48488</v>
      </c>
      <c r="R652" s="29">
        <f t="shared" si="389"/>
        <v>-4.8190000001341105E-2</v>
      </c>
      <c r="S652" s="29">
        <f t="shared" si="389"/>
        <v>1.4880000147968531E-2</v>
      </c>
      <c r="T652" s="29">
        <f t="shared" si="389"/>
        <v>8.4880000096745789E-2</v>
      </c>
      <c r="W652" s="82" t="s">
        <v>43</v>
      </c>
      <c r="X652" s="78" t="s">
        <v>213</v>
      </c>
      <c r="Y652" s="78" t="s">
        <v>10</v>
      </c>
      <c r="Z652" s="72" t="s">
        <v>9</v>
      </c>
      <c r="AA652" s="79">
        <v>746079.45181</v>
      </c>
      <c r="AB652" s="79">
        <v>696156.91488000005</v>
      </c>
      <c r="AC652" s="79">
        <v>699535.48488</v>
      </c>
      <c r="AD652" s="16" t="b">
        <f t="shared" si="401"/>
        <v>1</v>
      </c>
      <c r="AE652" s="16" t="b">
        <f t="shared" si="401"/>
        <v>1</v>
      </c>
      <c r="AF652" s="16" t="b">
        <f t="shared" si="401"/>
        <v>1</v>
      </c>
      <c r="AG652" s="16" t="b">
        <f t="shared" si="390"/>
        <v>1</v>
      </c>
    </row>
    <row r="653" spans="1:33" s="16" customFormat="1" ht="31.5" customHeight="1">
      <c r="A653" s="22" t="s">
        <v>44</v>
      </c>
      <c r="B653" s="23" t="s">
        <v>213</v>
      </c>
      <c r="C653" s="23" t="s">
        <v>45</v>
      </c>
      <c r="D653" s="24" t="s">
        <v>9</v>
      </c>
      <c r="E653" s="49">
        <f>E654+E659+E662+E665+E668+E671+E680+E693+E696</f>
        <v>566659.29999999993</v>
      </c>
      <c r="F653" s="49">
        <f t="shared" ref="F653:J653" si="432">F654+F659+F662+F665+F668+F671+F680+F693+F696</f>
        <v>559038.5</v>
      </c>
      <c r="G653" s="49">
        <f t="shared" si="432"/>
        <v>562396.29999999993</v>
      </c>
      <c r="H653" s="25">
        <f t="shared" si="432"/>
        <v>667789.69999999995</v>
      </c>
      <c r="I653" s="25">
        <f t="shared" si="432"/>
        <v>617815.79999999993</v>
      </c>
      <c r="J653" s="25">
        <f t="shared" si="432"/>
        <v>621173.59999999986</v>
      </c>
      <c r="K653" s="49">
        <f t="shared" si="416"/>
        <v>101130.40000000002</v>
      </c>
      <c r="L653" s="49">
        <f t="shared" si="416"/>
        <v>58777.29999999993</v>
      </c>
      <c r="M653" s="49">
        <f t="shared" si="416"/>
        <v>58777.29999999993</v>
      </c>
      <c r="O653" s="32">
        <v>667789.65708999999</v>
      </c>
      <c r="P653" s="32">
        <v>617815.83111999999</v>
      </c>
      <c r="Q653" s="32">
        <v>621173.70111999998</v>
      </c>
      <c r="R653" s="29">
        <f t="shared" ref="R653:T716" si="433">O653-H653</f>
        <v>-4.2909999960102141E-2</v>
      </c>
      <c r="S653" s="29">
        <f t="shared" si="433"/>
        <v>3.1120000057853758E-2</v>
      </c>
      <c r="T653" s="29">
        <f t="shared" si="433"/>
        <v>0.10112000012304634</v>
      </c>
      <c r="W653" s="82" t="s">
        <v>44</v>
      </c>
      <c r="X653" s="78" t="s">
        <v>213</v>
      </c>
      <c r="Y653" s="78" t="s">
        <v>45</v>
      </c>
      <c r="Z653" s="78" t="s">
        <v>9</v>
      </c>
      <c r="AA653" s="79">
        <v>667789.65708999999</v>
      </c>
      <c r="AB653" s="79">
        <v>617815.83111999999</v>
      </c>
      <c r="AC653" s="79">
        <v>621173.70111999998</v>
      </c>
      <c r="AD653" s="16" t="b">
        <f t="shared" si="401"/>
        <v>1</v>
      </c>
      <c r="AE653" s="16" t="b">
        <f t="shared" si="401"/>
        <v>1</v>
      </c>
      <c r="AF653" s="16" t="b">
        <f t="shared" si="401"/>
        <v>1</v>
      </c>
      <c r="AG653" s="16" t="b">
        <f t="shared" si="401"/>
        <v>1</v>
      </c>
    </row>
    <row r="654" spans="1:33" s="16" customFormat="1" ht="47.25" customHeight="1">
      <c r="A654" s="22" t="s">
        <v>216</v>
      </c>
      <c r="B654" s="23" t="s">
        <v>213</v>
      </c>
      <c r="C654" s="23" t="s">
        <v>217</v>
      </c>
      <c r="D654" s="24" t="s">
        <v>9</v>
      </c>
      <c r="E654" s="49">
        <f>E655+E657</f>
        <v>10535</v>
      </c>
      <c r="F654" s="49">
        <f t="shared" ref="F654:J654" si="434">F655+F657</f>
        <v>11218</v>
      </c>
      <c r="G654" s="49">
        <f t="shared" si="434"/>
        <v>11218</v>
      </c>
      <c r="H654" s="25">
        <f t="shared" si="434"/>
        <v>20640</v>
      </c>
      <c r="I654" s="25">
        <f t="shared" si="434"/>
        <v>11218</v>
      </c>
      <c r="J654" s="25">
        <f t="shared" si="434"/>
        <v>11218</v>
      </c>
      <c r="K654" s="49">
        <f t="shared" si="416"/>
        <v>10105</v>
      </c>
      <c r="L654" s="49">
        <f t="shared" si="416"/>
        <v>0</v>
      </c>
      <c r="M654" s="49">
        <f t="shared" si="416"/>
        <v>0</v>
      </c>
      <c r="O654" s="32">
        <v>20639.947629999999</v>
      </c>
      <c r="P654" s="32">
        <v>11217.950930000001</v>
      </c>
      <c r="Q654" s="32">
        <v>11217.950930000001</v>
      </c>
      <c r="R654" s="29">
        <f t="shared" si="433"/>
        <v>-5.2370000001246808E-2</v>
      </c>
      <c r="S654" s="29">
        <f t="shared" si="433"/>
        <v>-4.9069999999119318E-2</v>
      </c>
      <c r="T654" s="29">
        <f t="shared" si="433"/>
        <v>-4.9069999999119318E-2</v>
      </c>
      <c r="W654" s="82" t="s">
        <v>216</v>
      </c>
      <c r="X654" s="78" t="s">
        <v>213</v>
      </c>
      <c r="Y654" s="78" t="s">
        <v>217</v>
      </c>
      <c r="Z654" s="72" t="s">
        <v>9</v>
      </c>
      <c r="AA654" s="79">
        <v>20639.947629999999</v>
      </c>
      <c r="AB654" s="79">
        <v>11217.950930000001</v>
      </c>
      <c r="AC654" s="79">
        <v>11217.950930000001</v>
      </c>
      <c r="AD654" s="16" t="b">
        <f t="shared" si="401"/>
        <v>1</v>
      </c>
      <c r="AE654" s="16" t="b">
        <f t="shared" si="401"/>
        <v>1</v>
      </c>
      <c r="AF654" s="16" t="b">
        <f t="shared" si="401"/>
        <v>1</v>
      </c>
      <c r="AG654" s="16" t="b">
        <f t="shared" si="401"/>
        <v>1</v>
      </c>
    </row>
    <row r="655" spans="1:33" s="16" customFormat="1" ht="31.5" customHeight="1">
      <c r="A655" s="22" t="s">
        <v>666</v>
      </c>
      <c r="B655" s="23" t="s">
        <v>213</v>
      </c>
      <c r="C655" s="23" t="s">
        <v>667</v>
      </c>
      <c r="D655" s="24" t="s">
        <v>9</v>
      </c>
      <c r="E655" s="49">
        <f>E656</f>
        <v>0</v>
      </c>
      <c r="F655" s="49">
        <f t="shared" ref="F655:J655" si="435">F656</f>
        <v>0</v>
      </c>
      <c r="G655" s="49">
        <f t="shared" si="435"/>
        <v>0</v>
      </c>
      <c r="H655" s="25">
        <f t="shared" si="435"/>
        <v>10300</v>
      </c>
      <c r="I655" s="25">
        <f t="shared" si="435"/>
        <v>0</v>
      </c>
      <c r="J655" s="25">
        <f t="shared" si="435"/>
        <v>0</v>
      </c>
      <c r="K655" s="49">
        <f t="shared" si="416"/>
        <v>10300</v>
      </c>
      <c r="L655" s="49">
        <f t="shared" si="416"/>
        <v>0</v>
      </c>
      <c r="M655" s="49">
        <f t="shared" si="416"/>
        <v>0</v>
      </c>
      <c r="O655" s="32">
        <v>10299.987800000001</v>
      </c>
      <c r="P655" s="32">
        <v>0</v>
      </c>
      <c r="Q655" s="32">
        <v>0</v>
      </c>
      <c r="R655" s="29">
        <f t="shared" si="433"/>
        <v>-1.2199999999211286E-2</v>
      </c>
      <c r="S655" s="29">
        <f t="shared" si="433"/>
        <v>0</v>
      </c>
      <c r="T655" s="29">
        <f t="shared" si="433"/>
        <v>0</v>
      </c>
      <c r="W655" s="82" t="s">
        <v>666</v>
      </c>
      <c r="X655" s="78" t="s">
        <v>213</v>
      </c>
      <c r="Y655" s="78" t="s">
        <v>667</v>
      </c>
      <c r="Z655" s="78" t="s">
        <v>9</v>
      </c>
      <c r="AA655" s="79">
        <v>10299.987800000001</v>
      </c>
      <c r="AB655" s="79" t="s">
        <v>9</v>
      </c>
      <c r="AC655" s="79" t="s">
        <v>9</v>
      </c>
      <c r="AD655" s="16" t="b">
        <f t="shared" si="401"/>
        <v>1</v>
      </c>
      <c r="AE655" s="16" t="b">
        <f t="shared" si="401"/>
        <v>1</v>
      </c>
      <c r="AF655" s="16" t="b">
        <f t="shared" si="401"/>
        <v>1</v>
      </c>
      <c r="AG655" s="16" t="b">
        <f t="shared" si="401"/>
        <v>1</v>
      </c>
    </row>
    <row r="656" spans="1:33" s="16" customFormat="1" ht="31.5" customHeight="1">
      <c r="A656" s="22" t="s">
        <v>58</v>
      </c>
      <c r="B656" s="23" t="s">
        <v>213</v>
      </c>
      <c r="C656" s="23" t="s">
        <v>667</v>
      </c>
      <c r="D656" s="23" t="s">
        <v>59</v>
      </c>
      <c r="E656" s="49"/>
      <c r="F656" s="49"/>
      <c r="G656" s="49"/>
      <c r="H656" s="25">
        <v>10300</v>
      </c>
      <c r="I656" s="25"/>
      <c r="J656" s="25"/>
      <c r="K656" s="49">
        <f t="shared" si="416"/>
        <v>10300</v>
      </c>
      <c r="L656" s="49">
        <f t="shared" si="416"/>
        <v>0</v>
      </c>
      <c r="M656" s="49">
        <f t="shared" si="416"/>
        <v>0</v>
      </c>
      <c r="O656" s="32">
        <v>10299.987800000001</v>
      </c>
      <c r="P656" s="32">
        <v>0</v>
      </c>
      <c r="Q656" s="32">
        <v>0</v>
      </c>
      <c r="R656" s="29">
        <f t="shared" si="433"/>
        <v>-1.2199999999211286E-2</v>
      </c>
      <c r="S656" s="29">
        <f t="shared" si="433"/>
        <v>0</v>
      </c>
      <c r="T656" s="29">
        <f t="shared" si="433"/>
        <v>0</v>
      </c>
      <c r="W656" s="82" t="s">
        <v>58</v>
      </c>
      <c r="X656" s="78" t="s">
        <v>213</v>
      </c>
      <c r="Y656" s="78" t="s">
        <v>667</v>
      </c>
      <c r="Z656" s="78" t="s">
        <v>59</v>
      </c>
      <c r="AA656" s="79">
        <v>10299.987800000001</v>
      </c>
      <c r="AB656" s="79" t="s">
        <v>9</v>
      </c>
      <c r="AC656" s="79" t="s">
        <v>9</v>
      </c>
      <c r="AD656" s="16" t="b">
        <f t="shared" si="401"/>
        <v>1</v>
      </c>
      <c r="AE656" s="16" t="b">
        <f t="shared" si="401"/>
        <v>1</v>
      </c>
      <c r="AF656" s="16" t="b">
        <f t="shared" si="401"/>
        <v>1</v>
      </c>
      <c r="AG656" s="16" t="b">
        <f t="shared" si="401"/>
        <v>1</v>
      </c>
    </row>
    <row r="657" spans="1:33" s="16" customFormat="1" ht="31.5" customHeight="1">
      <c r="A657" s="31" t="s">
        <v>218</v>
      </c>
      <c r="B657" s="23" t="s">
        <v>213</v>
      </c>
      <c r="C657" s="23" t="s">
        <v>417</v>
      </c>
      <c r="D657" s="24" t="s">
        <v>9</v>
      </c>
      <c r="E657" s="49">
        <f>E658</f>
        <v>10535</v>
      </c>
      <c r="F657" s="49">
        <f t="shared" ref="F657:J657" si="436">F658</f>
        <v>11218</v>
      </c>
      <c r="G657" s="49">
        <f t="shared" si="436"/>
        <v>11218</v>
      </c>
      <c r="H657" s="25">
        <f>H658</f>
        <v>10340</v>
      </c>
      <c r="I657" s="25">
        <f t="shared" si="436"/>
        <v>11218</v>
      </c>
      <c r="J657" s="25">
        <f t="shared" si="436"/>
        <v>11218</v>
      </c>
      <c r="K657" s="49">
        <f t="shared" si="416"/>
        <v>-195</v>
      </c>
      <c r="L657" s="49">
        <f t="shared" si="416"/>
        <v>0</v>
      </c>
      <c r="M657" s="49">
        <f t="shared" si="416"/>
        <v>0</v>
      </c>
      <c r="O657" s="32">
        <v>10339.95983</v>
      </c>
      <c r="P657" s="32">
        <v>11217.950930000001</v>
      </c>
      <c r="Q657" s="32">
        <v>11217.950930000001</v>
      </c>
      <c r="R657" s="29">
        <f t="shared" si="433"/>
        <v>-4.0170000000216532E-2</v>
      </c>
      <c r="S657" s="29">
        <f t="shared" si="433"/>
        <v>-4.9069999999119318E-2</v>
      </c>
      <c r="T657" s="29">
        <f t="shared" si="433"/>
        <v>-4.9069999999119318E-2</v>
      </c>
      <c r="W657" s="81" t="s">
        <v>218</v>
      </c>
      <c r="X657" s="75" t="s">
        <v>213</v>
      </c>
      <c r="Y657" s="75" t="s">
        <v>417</v>
      </c>
      <c r="Z657" s="76" t="s">
        <v>9</v>
      </c>
      <c r="AA657" s="77">
        <v>10339.95983</v>
      </c>
      <c r="AB657" s="77">
        <v>11217.950930000001</v>
      </c>
      <c r="AC657" s="77">
        <v>11217.950930000001</v>
      </c>
      <c r="AD657" s="16" t="b">
        <f t="shared" si="401"/>
        <v>1</v>
      </c>
      <c r="AE657" s="16" t="b">
        <f t="shared" si="401"/>
        <v>1</v>
      </c>
      <c r="AF657" s="16" t="b">
        <f t="shared" si="401"/>
        <v>1</v>
      </c>
      <c r="AG657" s="16" t="b">
        <f t="shared" si="401"/>
        <v>1</v>
      </c>
    </row>
    <row r="658" spans="1:33" s="16" customFormat="1" ht="31.5" customHeight="1">
      <c r="A658" s="31" t="s">
        <v>58</v>
      </c>
      <c r="B658" s="23" t="s">
        <v>213</v>
      </c>
      <c r="C658" s="23" t="s">
        <v>417</v>
      </c>
      <c r="D658" s="23" t="s">
        <v>59</v>
      </c>
      <c r="E658" s="49">
        <v>10535</v>
      </c>
      <c r="F658" s="49">
        <v>11218</v>
      </c>
      <c r="G658" s="49">
        <v>11218</v>
      </c>
      <c r="H658" s="25">
        <f>10535-195</f>
        <v>10340</v>
      </c>
      <c r="I658" s="25">
        <v>11218</v>
      </c>
      <c r="J658" s="25">
        <v>11218</v>
      </c>
      <c r="K658" s="49">
        <f t="shared" si="416"/>
        <v>-195</v>
      </c>
      <c r="L658" s="49">
        <f t="shared" si="416"/>
        <v>0</v>
      </c>
      <c r="M658" s="49">
        <f t="shared" si="416"/>
        <v>0</v>
      </c>
      <c r="O658" s="32">
        <v>10339.95983</v>
      </c>
      <c r="P658" s="32">
        <v>11217.950930000001</v>
      </c>
      <c r="Q658" s="32">
        <v>11217.950930000001</v>
      </c>
      <c r="R658" s="29">
        <f t="shared" si="433"/>
        <v>-4.0170000000216532E-2</v>
      </c>
      <c r="S658" s="29">
        <f t="shared" si="433"/>
        <v>-4.9069999999119318E-2</v>
      </c>
      <c r="T658" s="29">
        <f t="shared" si="433"/>
        <v>-4.9069999999119318E-2</v>
      </c>
      <c r="W658" s="82" t="s">
        <v>58</v>
      </c>
      <c r="X658" s="78" t="s">
        <v>213</v>
      </c>
      <c r="Y658" s="78" t="s">
        <v>417</v>
      </c>
      <c r="Z658" s="72" t="s">
        <v>59</v>
      </c>
      <c r="AA658" s="79">
        <v>10339.95983</v>
      </c>
      <c r="AB658" s="79">
        <v>11217.950930000001</v>
      </c>
      <c r="AC658" s="79">
        <v>11217.950930000001</v>
      </c>
      <c r="AD658" s="16" t="b">
        <f t="shared" si="401"/>
        <v>1</v>
      </c>
      <c r="AE658" s="16" t="b">
        <f t="shared" si="401"/>
        <v>1</v>
      </c>
      <c r="AF658" s="16" t="b">
        <f t="shared" si="401"/>
        <v>1</v>
      </c>
      <c r="AG658" s="16" t="b">
        <f t="shared" si="401"/>
        <v>1</v>
      </c>
    </row>
    <row r="659" spans="1:33" s="16" customFormat="1" ht="31.5" customHeight="1">
      <c r="A659" s="31" t="s">
        <v>668</v>
      </c>
      <c r="B659" s="23" t="s">
        <v>213</v>
      </c>
      <c r="C659" s="23" t="s">
        <v>669</v>
      </c>
      <c r="D659" s="23" t="s">
        <v>9</v>
      </c>
      <c r="E659" s="49">
        <f>E660</f>
        <v>0</v>
      </c>
      <c r="F659" s="49">
        <f t="shared" ref="F659:J660" si="437">F660</f>
        <v>0</v>
      </c>
      <c r="G659" s="49">
        <f t="shared" si="437"/>
        <v>0</v>
      </c>
      <c r="H659" s="25">
        <f t="shared" si="437"/>
        <v>2284.4</v>
      </c>
      <c r="I659" s="25">
        <f t="shared" si="437"/>
        <v>0</v>
      </c>
      <c r="J659" s="25">
        <f t="shared" si="437"/>
        <v>0</v>
      </c>
      <c r="K659" s="49">
        <f t="shared" si="416"/>
        <v>2284.4</v>
      </c>
      <c r="L659" s="49">
        <f t="shared" si="416"/>
        <v>0</v>
      </c>
      <c r="M659" s="49">
        <f t="shared" si="416"/>
        <v>0</v>
      </c>
      <c r="O659" s="32">
        <v>2284.386</v>
      </c>
      <c r="P659" s="32">
        <v>0</v>
      </c>
      <c r="Q659" s="32">
        <v>0</v>
      </c>
      <c r="R659" s="29">
        <f t="shared" si="433"/>
        <v>-1.4000000000123691E-2</v>
      </c>
      <c r="S659" s="29">
        <f t="shared" si="433"/>
        <v>0</v>
      </c>
      <c r="T659" s="29">
        <f t="shared" si="433"/>
        <v>0</v>
      </c>
      <c r="W659" s="82" t="s">
        <v>668</v>
      </c>
      <c r="X659" s="78" t="s">
        <v>213</v>
      </c>
      <c r="Y659" s="78" t="s">
        <v>669</v>
      </c>
      <c r="Z659" s="78" t="s">
        <v>9</v>
      </c>
      <c r="AA659" s="79">
        <v>2284.386</v>
      </c>
      <c r="AB659" s="79" t="s">
        <v>9</v>
      </c>
      <c r="AC659" s="79" t="s">
        <v>9</v>
      </c>
      <c r="AD659" s="16" t="b">
        <f t="shared" si="401"/>
        <v>1</v>
      </c>
      <c r="AE659" s="16" t="b">
        <f t="shared" si="401"/>
        <v>1</v>
      </c>
      <c r="AF659" s="16" t="b">
        <f t="shared" si="401"/>
        <v>1</v>
      </c>
      <c r="AG659" s="16" t="b">
        <f t="shared" si="401"/>
        <v>1</v>
      </c>
    </row>
    <row r="660" spans="1:33" s="16" customFormat="1" ht="15.75" customHeight="1">
      <c r="A660" s="31" t="s">
        <v>670</v>
      </c>
      <c r="B660" s="23" t="s">
        <v>213</v>
      </c>
      <c r="C660" s="23" t="s">
        <v>671</v>
      </c>
      <c r="D660" s="23" t="s">
        <v>9</v>
      </c>
      <c r="E660" s="49">
        <f>E661</f>
        <v>0</v>
      </c>
      <c r="F660" s="49">
        <f t="shared" si="437"/>
        <v>0</v>
      </c>
      <c r="G660" s="49">
        <f t="shared" si="437"/>
        <v>0</v>
      </c>
      <c r="H660" s="25">
        <f t="shared" si="437"/>
        <v>2284.4</v>
      </c>
      <c r="I660" s="25">
        <f t="shared" si="437"/>
        <v>0</v>
      </c>
      <c r="J660" s="25">
        <f t="shared" si="437"/>
        <v>0</v>
      </c>
      <c r="K660" s="49">
        <f t="shared" si="416"/>
        <v>2284.4</v>
      </c>
      <c r="L660" s="49">
        <f t="shared" si="416"/>
        <v>0</v>
      </c>
      <c r="M660" s="49">
        <f t="shared" si="416"/>
        <v>0</v>
      </c>
      <c r="O660" s="32">
        <v>2284.386</v>
      </c>
      <c r="P660" s="32">
        <v>0</v>
      </c>
      <c r="Q660" s="32">
        <v>0</v>
      </c>
      <c r="R660" s="29">
        <f t="shared" si="433"/>
        <v>-1.4000000000123691E-2</v>
      </c>
      <c r="S660" s="29">
        <f t="shared" si="433"/>
        <v>0</v>
      </c>
      <c r="T660" s="29">
        <f t="shared" si="433"/>
        <v>0</v>
      </c>
      <c r="W660" s="80" t="s">
        <v>670</v>
      </c>
      <c r="X660" s="72" t="s">
        <v>213</v>
      </c>
      <c r="Y660" s="73" t="s">
        <v>671</v>
      </c>
      <c r="Z660" s="73" t="s">
        <v>9</v>
      </c>
      <c r="AA660" s="74">
        <v>2284.386</v>
      </c>
      <c r="AB660" s="74" t="s">
        <v>9</v>
      </c>
      <c r="AC660" s="74" t="s">
        <v>9</v>
      </c>
      <c r="AD660" s="16" t="b">
        <f t="shared" si="401"/>
        <v>1</v>
      </c>
      <c r="AE660" s="16" t="b">
        <f t="shared" si="401"/>
        <v>1</v>
      </c>
      <c r="AF660" s="16" t="b">
        <f t="shared" si="401"/>
        <v>1</v>
      </c>
      <c r="AG660" s="16" t="b">
        <f t="shared" si="401"/>
        <v>1</v>
      </c>
    </row>
    <row r="661" spans="1:33" s="16" customFormat="1" ht="31.5" customHeight="1">
      <c r="A661" s="31" t="s">
        <v>58</v>
      </c>
      <c r="B661" s="23" t="s">
        <v>213</v>
      </c>
      <c r="C661" s="23" t="s">
        <v>671</v>
      </c>
      <c r="D661" s="23" t="s">
        <v>59</v>
      </c>
      <c r="E661" s="49"/>
      <c r="F661" s="49"/>
      <c r="G661" s="49"/>
      <c r="H661" s="25">
        <v>2284.4</v>
      </c>
      <c r="I661" s="25">
        <v>0</v>
      </c>
      <c r="J661" s="25">
        <v>0</v>
      </c>
      <c r="K661" s="49">
        <f t="shared" si="416"/>
        <v>2284.4</v>
      </c>
      <c r="L661" s="49">
        <f t="shared" si="416"/>
        <v>0</v>
      </c>
      <c r="M661" s="49">
        <f t="shared" si="416"/>
        <v>0</v>
      </c>
      <c r="O661" s="32">
        <v>2284.386</v>
      </c>
      <c r="P661" s="32">
        <v>0</v>
      </c>
      <c r="Q661" s="32">
        <v>0</v>
      </c>
      <c r="R661" s="29">
        <f t="shared" si="433"/>
        <v>-1.4000000000123691E-2</v>
      </c>
      <c r="S661" s="29">
        <f t="shared" si="433"/>
        <v>0</v>
      </c>
      <c r="T661" s="29">
        <f t="shared" si="433"/>
        <v>0</v>
      </c>
      <c r="W661" s="81" t="s">
        <v>58</v>
      </c>
      <c r="X661" s="75" t="s">
        <v>213</v>
      </c>
      <c r="Y661" s="75" t="s">
        <v>671</v>
      </c>
      <c r="Z661" s="76" t="s">
        <v>59</v>
      </c>
      <c r="AA661" s="77">
        <v>2284.386</v>
      </c>
      <c r="AB661" s="77" t="s">
        <v>9</v>
      </c>
      <c r="AC661" s="77" t="s">
        <v>9</v>
      </c>
      <c r="AD661" s="16" t="b">
        <f t="shared" si="401"/>
        <v>1</v>
      </c>
      <c r="AE661" s="16" t="b">
        <f t="shared" si="401"/>
        <v>1</v>
      </c>
      <c r="AF661" s="16" t="b">
        <f t="shared" si="401"/>
        <v>1</v>
      </c>
      <c r="AG661" s="16" t="b">
        <f t="shared" si="401"/>
        <v>1</v>
      </c>
    </row>
    <row r="662" spans="1:33" s="16" customFormat="1" ht="31.5" customHeight="1">
      <c r="A662" s="31" t="s">
        <v>672</v>
      </c>
      <c r="B662" s="23" t="s">
        <v>213</v>
      </c>
      <c r="C662" s="23" t="s">
        <v>673</v>
      </c>
      <c r="D662" s="23" t="s">
        <v>9</v>
      </c>
      <c r="E662" s="49">
        <f>E663</f>
        <v>0</v>
      </c>
      <c r="F662" s="49">
        <f t="shared" ref="F662:J663" si="438">F663</f>
        <v>0</v>
      </c>
      <c r="G662" s="49">
        <f t="shared" si="438"/>
        <v>0</v>
      </c>
      <c r="H662" s="25">
        <f t="shared" si="438"/>
        <v>103.6</v>
      </c>
      <c r="I662" s="25">
        <f t="shared" si="438"/>
        <v>0</v>
      </c>
      <c r="J662" s="25">
        <f t="shared" si="438"/>
        <v>0</v>
      </c>
      <c r="K662" s="49">
        <f t="shared" si="416"/>
        <v>103.6</v>
      </c>
      <c r="L662" s="49">
        <f t="shared" si="416"/>
        <v>0</v>
      </c>
      <c r="M662" s="49">
        <f t="shared" si="416"/>
        <v>0</v>
      </c>
      <c r="O662" s="32">
        <v>103.63124999999999</v>
      </c>
      <c r="P662" s="32">
        <v>0</v>
      </c>
      <c r="Q662" s="32">
        <v>0</v>
      </c>
      <c r="R662" s="29">
        <f t="shared" si="433"/>
        <v>3.125E-2</v>
      </c>
      <c r="S662" s="29">
        <f t="shared" si="433"/>
        <v>0</v>
      </c>
      <c r="T662" s="29">
        <f t="shared" si="433"/>
        <v>0</v>
      </c>
      <c r="W662" s="81" t="s">
        <v>672</v>
      </c>
      <c r="X662" s="75" t="s">
        <v>213</v>
      </c>
      <c r="Y662" s="75" t="s">
        <v>673</v>
      </c>
      <c r="Z662" s="76" t="s">
        <v>9</v>
      </c>
      <c r="AA662" s="77">
        <v>103.63124999999999</v>
      </c>
      <c r="AB662" s="77" t="s">
        <v>9</v>
      </c>
      <c r="AC662" s="77" t="s">
        <v>9</v>
      </c>
      <c r="AD662" s="16" t="b">
        <f t="shared" si="401"/>
        <v>1</v>
      </c>
      <c r="AE662" s="16" t="b">
        <f t="shared" si="401"/>
        <v>1</v>
      </c>
      <c r="AF662" s="16" t="b">
        <f t="shared" si="401"/>
        <v>1</v>
      </c>
      <c r="AG662" s="16" t="b">
        <f t="shared" si="401"/>
        <v>1</v>
      </c>
    </row>
    <row r="663" spans="1:33" s="16" customFormat="1" ht="31.5" customHeight="1">
      <c r="A663" s="31" t="s">
        <v>666</v>
      </c>
      <c r="B663" s="23" t="s">
        <v>213</v>
      </c>
      <c r="C663" s="23" t="s">
        <v>674</v>
      </c>
      <c r="D663" s="23" t="s">
        <v>9</v>
      </c>
      <c r="E663" s="49">
        <f>E664</f>
        <v>0</v>
      </c>
      <c r="F663" s="49">
        <f t="shared" si="438"/>
        <v>0</v>
      </c>
      <c r="G663" s="49">
        <f t="shared" si="438"/>
        <v>0</v>
      </c>
      <c r="H663" s="25">
        <f t="shared" si="438"/>
        <v>103.6</v>
      </c>
      <c r="I663" s="25">
        <f t="shared" si="438"/>
        <v>0</v>
      </c>
      <c r="J663" s="25">
        <f t="shared" si="438"/>
        <v>0</v>
      </c>
      <c r="K663" s="49">
        <f t="shared" si="416"/>
        <v>103.6</v>
      </c>
      <c r="L663" s="49">
        <f t="shared" si="416"/>
        <v>0</v>
      </c>
      <c r="M663" s="49">
        <f t="shared" si="416"/>
        <v>0</v>
      </c>
      <c r="O663" s="32">
        <v>103.63124999999999</v>
      </c>
      <c r="P663" s="32">
        <v>0</v>
      </c>
      <c r="Q663" s="32">
        <v>0</v>
      </c>
      <c r="R663" s="29">
        <f t="shared" si="433"/>
        <v>3.125E-2</v>
      </c>
      <c r="S663" s="29">
        <f t="shared" si="433"/>
        <v>0</v>
      </c>
      <c r="T663" s="29">
        <f t="shared" si="433"/>
        <v>0</v>
      </c>
      <c r="W663" s="81" t="s">
        <v>666</v>
      </c>
      <c r="X663" s="75" t="s">
        <v>213</v>
      </c>
      <c r="Y663" s="75" t="s">
        <v>674</v>
      </c>
      <c r="Z663" s="76" t="s">
        <v>9</v>
      </c>
      <c r="AA663" s="77">
        <v>103.63124999999999</v>
      </c>
      <c r="AB663" s="77" t="s">
        <v>9</v>
      </c>
      <c r="AC663" s="77" t="s">
        <v>9</v>
      </c>
      <c r="AD663" s="16" t="b">
        <f t="shared" si="401"/>
        <v>1</v>
      </c>
      <c r="AE663" s="16" t="b">
        <f t="shared" si="401"/>
        <v>1</v>
      </c>
      <c r="AF663" s="16" t="b">
        <f t="shared" si="401"/>
        <v>1</v>
      </c>
      <c r="AG663" s="16" t="b">
        <f t="shared" si="401"/>
        <v>1</v>
      </c>
    </row>
    <row r="664" spans="1:33" s="16" customFormat="1" ht="31.5" customHeight="1">
      <c r="A664" s="31" t="s">
        <v>58</v>
      </c>
      <c r="B664" s="23" t="s">
        <v>213</v>
      </c>
      <c r="C664" s="23" t="s">
        <v>674</v>
      </c>
      <c r="D664" s="23" t="s">
        <v>59</v>
      </c>
      <c r="E664" s="49"/>
      <c r="F664" s="49"/>
      <c r="G664" s="49"/>
      <c r="H664" s="25">
        <v>103.6</v>
      </c>
      <c r="I664" s="25">
        <v>0</v>
      </c>
      <c r="J664" s="25">
        <v>0</v>
      </c>
      <c r="K664" s="49">
        <f t="shared" si="416"/>
        <v>103.6</v>
      </c>
      <c r="L664" s="49">
        <f t="shared" si="416"/>
        <v>0</v>
      </c>
      <c r="M664" s="49">
        <f t="shared" si="416"/>
        <v>0</v>
      </c>
      <c r="O664" s="32">
        <v>103.63124999999999</v>
      </c>
      <c r="P664" s="32">
        <v>0</v>
      </c>
      <c r="Q664" s="32">
        <v>0</v>
      </c>
      <c r="R664" s="29">
        <f t="shared" si="433"/>
        <v>3.125E-2</v>
      </c>
      <c r="S664" s="29">
        <f t="shared" si="433"/>
        <v>0</v>
      </c>
      <c r="T664" s="29">
        <f t="shared" si="433"/>
        <v>0</v>
      </c>
      <c r="W664" s="82" t="s">
        <v>58</v>
      </c>
      <c r="X664" s="78" t="s">
        <v>213</v>
      </c>
      <c r="Y664" s="78" t="s">
        <v>674</v>
      </c>
      <c r="Z664" s="72" t="s">
        <v>59</v>
      </c>
      <c r="AA664" s="79">
        <v>103.63124999999999</v>
      </c>
      <c r="AB664" s="79" t="s">
        <v>9</v>
      </c>
      <c r="AC664" s="79" t="s">
        <v>9</v>
      </c>
      <c r="AD664" s="16" t="b">
        <f t="shared" si="401"/>
        <v>1</v>
      </c>
      <c r="AE664" s="16" t="b">
        <f t="shared" si="401"/>
        <v>1</v>
      </c>
      <c r="AF664" s="16" t="b">
        <f t="shared" si="401"/>
        <v>1</v>
      </c>
      <c r="AG664" s="16" t="b">
        <f t="shared" si="401"/>
        <v>1</v>
      </c>
    </row>
    <row r="665" spans="1:33" s="16" customFormat="1" ht="47.25" customHeight="1">
      <c r="A665" s="22" t="s">
        <v>46</v>
      </c>
      <c r="B665" s="23" t="s">
        <v>213</v>
      </c>
      <c r="C665" s="23" t="s">
        <v>47</v>
      </c>
      <c r="D665" s="24" t="s">
        <v>9</v>
      </c>
      <c r="E665" s="49">
        <f>E666</f>
        <v>20000</v>
      </c>
      <c r="F665" s="49">
        <f t="shared" ref="F665:J666" si="439">F666</f>
        <v>8700</v>
      </c>
      <c r="G665" s="49">
        <f t="shared" si="439"/>
        <v>8700</v>
      </c>
      <c r="H665" s="25">
        <f>H666</f>
        <v>34864.400000000001</v>
      </c>
      <c r="I665" s="25">
        <f t="shared" si="439"/>
        <v>8700</v>
      </c>
      <c r="J665" s="25">
        <f t="shared" si="439"/>
        <v>8700</v>
      </c>
      <c r="K665" s="49">
        <f t="shared" si="416"/>
        <v>14864.400000000001</v>
      </c>
      <c r="L665" s="49">
        <f t="shared" si="416"/>
        <v>0</v>
      </c>
      <c r="M665" s="49">
        <f t="shared" si="416"/>
        <v>0</v>
      </c>
      <c r="O665" s="32">
        <v>34864.400000000001</v>
      </c>
      <c r="P665" s="32">
        <v>8700</v>
      </c>
      <c r="Q665" s="32">
        <v>8700</v>
      </c>
      <c r="R665" s="29">
        <f t="shared" si="433"/>
        <v>0</v>
      </c>
      <c r="S665" s="29">
        <f t="shared" si="433"/>
        <v>0</v>
      </c>
      <c r="T665" s="29">
        <f t="shared" si="433"/>
        <v>0</v>
      </c>
      <c r="W665" s="82" t="s">
        <v>46</v>
      </c>
      <c r="X665" s="78" t="s">
        <v>213</v>
      </c>
      <c r="Y665" s="78" t="s">
        <v>47</v>
      </c>
      <c r="Z665" s="78" t="s">
        <v>9</v>
      </c>
      <c r="AA665" s="79">
        <v>34864.400000000001</v>
      </c>
      <c r="AB665" s="79">
        <v>8700</v>
      </c>
      <c r="AC665" s="79">
        <v>8700</v>
      </c>
      <c r="AD665" s="16" t="b">
        <f t="shared" si="401"/>
        <v>1</v>
      </c>
      <c r="AE665" s="16" t="b">
        <f t="shared" si="401"/>
        <v>1</v>
      </c>
      <c r="AF665" s="16" t="b">
        <f t="shared" si="401"/>
        <v>1</v>
      </c>
      <c r="AG665" s="16" t="b">
        <f t="shared" si="401"/>
        <v>1</v>
      </c>
    </row>
    <row r="666" spans="1:33" s="16" customFormat="1" ht="47.25" customHeight="1">
      <c r="A666" s="31" t="s">
        <v>48</v>
      </c>
      <c r="B666" s="23" t="s">
        <v>213</v>
      </c>
      <c r="C666" s="23" t="s">
        <v>353</v>
      </c>
      <c r="D666" s="24" t="s">
        <v>9</v>
      </c>
      <c r="E666" s="49">
        <f>E667</f>
        <v>20000</v>
      </c>
      <c r="F666" s="49">
        <f t="shared" si="439"/>
        <v>8700</v>
      </c>
      <c r="G666" s="49">
        <f t="shared" si="439"/>
        <v>8700</v>
      </c>
      <c r="H666" s="25">
        <f>H667</f>
        <v>34864.400000000001</v>
      </c>
      <c r="I666" s="25">
        <f t="shared" si="439"/>
        <v>8700</v>
      </c>
      <c r="J666" s="25">
        <f t="shared" si="439"/>
        <v>8700</v>
      </c>
      <c r="K666" s="49">
        <f t="shared" si="416"/>
        <v>14864.400000000001</v>
      </c>
      <c r="L666" s="49">
        <f t="shared" si="416"/>
        <v>0</v>
      </c>
      <c r="M666" s="49">
        <f t="shared" si="416"/>
        <v>0</v>
      </c>
      <c r="O666" s="32">
        <v>34864.400000000001</v>
      </c>
      <c r="P666" s="32">
        <v>8700</v>
      </c>
      <c r="Q666" s="32">
        <v>8700</v>
      </c>
      <c r="R666" s="29">
        <f t="shared" si="433"/>
        <v>0</v>
      </c>
      <c r="S666" s="29">
        <f t="shared" si="433"/>
        <v>0</v>
      </c>
      <c r="T666" s="29">
        <f t="shared" si="433"/>
        <v>0</v>
      </c>
      <c r="W666" s="82" t="s">
        <v>48</v>
      </c>
      <c r="X666" s="78" t="s">
        <v>213</v>
      </c>
      <c r="Y666" s="78" t="s">
        <v>353</v>
      </c>
      <c r="Z666" s="72" t="s">
        <v>9</v>
      </c>
      <c r="AA666" s="79">
        <v>34864.400000000001</v>
      </c>
      <c r="AB666" s="79">
        <v>8700</v>
      </c>
      <c r="AC666" s="79">
        <v>8700</v>
      </c>
      <c r="AD666" s="16" t="b">
        <f t="shared" si="401"/>
        <v>1</v>
      </c>
      <c r="AE666" s="16" t="b">
        <f t="shared" si="401"/>
        <v>1</v>
      </c>
      <c r="AF666" s="16" t="b">
        <f t="shared" si="401"/>
        <v>1</v>
      </c>
      <c r="AG666" s="16" t="b">
        <f t="shared" si="401"/>
        <v>1</v>
      </c>
    </row>
    <row r="667" spans="1:33" s="16" customFormat="1" ht="31.5" customHeight="1">
      <c r="A667" s="31" t="s">
        <v>58</v>
      </c>
      <c r="B667" s="23" t="s">
        <v>213</v>
      </c>
      <c r="C667" s="23" t="s">
        <v>353</v>
      </c>
      <c r="D667" s="23" t="s">
        <v>59</v>
      </c>
      <c r="E667" s="49">
        <v>20000</v>
      </c>
      <c r="F667" s="49">
        <v>8700</v>
      </c>
      <c r="G667" s="49">
        <v>8700</v>
      </c>
      <c r="H667" s="25">
        <f>20000+14864.4</f>
        <v>34864.400000000001</v>
      </c>
      <c r="I667" s="25">
        <v>8700</v>
      </c>
      <c r="J667" s="25">
        <v>8700</v>
      </c>
      <c r="K667" s="49">
        <f t="shared" si="416"/>
        <v>14864.400000000001</v>
      </c>
      <c r="L667" s="49">
        <f t="shared" si="416"/>
        <v>0</v>
      </c>
      <c r="M667" s="49">
        <f t="shared" si="416"/>
        <v>0</v>
      </c>
      <c r="O667" s="32">
        <v>34864.400000000001</v>
      </c>
      <c r="P667" s="32">
        <v>8700</v>
      </c>
      <c r="Q667" s="32">
        <v>8700</v>
      </c>
      <c r="R667" s="29">
        <f t="shared" si="433"/>
        <v>0</v>
      </c>
      <c r="S667" s="29">
        <f t="shared" si="433"/>
        <v>0</v>
      </c>
      <c r="T667" s="29">
        <f t="shared" si="433"/>
        <v>0</v>
      </c>
      <c r="W667" s="82" t="s">
        <v>58</v>
      </c>
      <c r="X667" s="78" t="s">
        <v>213</v>
      </c>
      <c r="Y667" s="78" t="s">
        <v>353</v>
      </c>
      <c r="Z667" s="78" t="s">
        <v>59</v>
      </c>
      <c r="AA667" s="79">
        <v>34864.400000000001</v>
      </c>
      <c r="AB667" s="79">
        <v>8700</v>
      </c>
      <c r="AC667" s="79">
        <v>8700</v>
      </c>
      <c r="AD667" s="16" t="b">
        <f t="shared" si="401"/>
        <v>1</v>
      </c>
      <c r="AE667" s="16" t="b">
        <f t="shared" si="401"/>
        <v>1</v>
      </c>
      <c r="AF667" s="16" t="b">
        <f t="shared" si="401"/>
        <v>1</v>
      </c>
      <c r="AG667" s="16" t="b">
        <f t="shared" si="401"/>
        <v>1</v>
      </c>
    </row>
    <row r="668" spans="1:33" s="16" customFormat="1" ht="78.75" customHeight="1">
      <c r="A668" s="22" t="s">
        <v>543</v>
      </c>
      <c r="B668" s="23" t="s">
        <v>213</v>
      </c>
      <c r="C668" s="23" t="s">
        <v>544</v>
      </c>
      <c r="D668" s="24" t="s">
        <v>9</v>
      </c>
      <c r="E668" s="49">
        <f>E669</f>
        <v>700</v>
      </c>
      <c r="F668" s="49">
        <f t="shared" ref="F668:J669" si="440">F669</f>
        <v>700</v>
      </c>
      <c r="G668" s="49">
        <f t="shared" si="440"/>
        <v>700</v>
      </c>
      <c r="H668" s="25">
        <f>H669</f>
        <v>700</v>
      </c>
      <c r="I668" s="25">
        <f t="shared" si="440"/>
        <v>700</v>
      </c>
      <c r="J668" s="25">
        <f t="shared" si="440"/>
        <v>700</v>
      </c>
      <c r="K668" s="49">
        <f t="shared" si="416"/>
        <v>0</v>
      </c>
      <c r="L668" s="49">
        <f t="shared" si="416"/>
        <v>0</v>
      </c>
      <c r="M668" s="49">
        <f t="shared" si="416"/>
        <v>0</v>
      </c>
      <c r="O668" s="32">
        <v>700</v>
      </c>
      <c r="P668" s="32">
        <v>700</v>
      </c>
      <c r="Q668" s="32">
        <v>700</v>
      </c>
      <c r="R668" s="29">
        <f t="shared" si="433"/>
        <v>0</v>
      </c>
      <c r="S668" s="29">
        <f t="shared" si="433"/>
        <v>0</v>
      </c>
      <c r="T668" s="29">
        <f t="shared" si="433"/>
        <v>0</v>
      </c>
      <c r="W668" s="81" t="s">
        <v>543</v>
      </c>
      <c r="X668" s="75" t="s">
        <v>213</v>
      </c>
      <c r="Y668" s="75" t="s">
        <v>544</v>
      </c>
      <c r="Z668" s="76" t="s">
        <v>9</v>
      </c>
      <c r="AA668" s="77">
        <v>700</v>
      </c>
      <c r="AB668" s="77">
        <v>700</v>
      </c>
      <c r="AC668" s="77">
        <v>700</v>
      </c>
      <c r="AD668" s="16" t="b">
        <f t="shared" si="401"/>
        <v>1</v>
      </c>
      <c r="AE668" s="16" t="b">
        <f t="shared" si="401"/>
        <v>1</v>
      </c>
      <c r="AF668" s="16" t="b">
        <f t="shared" si="401"/>
        <v>1</v>
      </c>
      <c r="AG668" s="16" t="b">
        <f t="shared" si="401"/>
        <v>1</v>
      </c>
    </row>
    <row r="669" spans="1:33" s="16" customFormat="1" ht="63" customHeight="1">
      <c r="A669" s="31" t="s">
        <v>545</v>
      </c>
      <c r="B669" s="23" t="s">
        <v>213</v>
      </c>
      <c r="C669" s="23" t="s">
        <v>546</v>
      </c>
      <c r="D669" s="24" t="s">
        <v>9</v>
      </c>
      <c r="E669" s="49">
        <f>E670</f>
        <v>700</v>
      </c>
      <c r="F669" s="49">
        <f t="shared" si="440"/>
        <v>700</v>
      </c>
      <c r="G669" s="49">
        <f t="shared" si="440"/>
        <v>700</v>
      </c>
      <c r="H669" s="25">
        <f>H670</f>
        <v>700</v>
      </c>
      <c r="I669" s="25">
        <f t="shared" si="440"/>
        <v>700</v>
      </c>
      <c r="J669" s="25">
        <f t="shared" si="440"/>
        <v>700</v>
      </c>
      <c r="K669" s="49">
        <f t="shared" si="416"/>
        <v>0</v>
      </c>
      <c r="L669" s="49">
        <f t="shared" si="416"/>
        <v>0</v>
      </c>
      <c r="M669" s="49">
        <f t="shared" si="416"/>
        <v>0</v>
      </c>
      <c r="O669" s="32">
        <v>700</v>
      </c>
      <c r="P669" s="32">
        <v>700</v>
      </c>
      <c r="Q669" s="32">
        <v>700</v>
      </c>
      <c r="R669" s="29">
        <f t="shared" si="433"/>
        <v>0</v>
      </c>
      <c r="S669" s="29">
        <f t="shared" si="433"/>
        <v>0</v>
      </c>
      <c r="T669" s="29">
        <f t="shared" si="433"/>
        <v>0</v>
      </c>
      <c r="W669" s="82" t="s">
        <v>545</v>
      </c>
      <c r="X669" s="78" t="s">
        <v>213</v>
      </c>
      <c r="Y669" s="78" t="s">
        <v>546</v>
      </c>
      <c r="Z669" s="72" t="s">
        <v>9</v>
      </c>
      <c r="AA669" s="79">
        <v>700</v>
      </c>
      <c r="AB669" s="79">
        <v>700</v>
      </c>
      <c r="AC669" s="79">
        <v>700</v>
      </c>
      <c r="AD669" s="16" t="b">
        <f t="shared" ref="AD669:AG732" si="441">W669=A669</f>
        <v>1</v>
      </c>
      <c r="AE669" s="16" t="b">
        <f t="shared" si="441"/>
        <v>1</v>
      </c>
      <c r="AF669" s="16" t="b">
        <f t="shared" si="441"/>
        <v>1</v>
      </c>
      <c r="AG669" s="16" t="b">
        <f t="shared" si="441"/>
        <v>1</v>
      </c>
    </row>
    <row r="670" spans="1:33" s="16" customFormat="1" ht="31.5" customHeight="1">
      <c r="A670" s="31" t="s">
        <v>58</v>
      </c>
      <c r="B670" s="23" t="s">
        <v>213</v>
      </c>
      <c r="C670" s="23" t="s">
        <v>546</v>
      </c>
      <c r="D670" s="23" t="s">
        <v>59</v>
      </c>
      <c r="E670" s="49">
        <v>700</v>
      </c>
      <c r="F670" s="49">
        <v>700</v>
      </c>
      <c r="G670" s="49">
        <v>700</v>
      </c>
      <c r="H670" s="25">
        <v>700</v>
      </c>
      <c r="I670" s="25">
        <v>700</v>
      </c>
      <c r="J670" s="25">
        <v>700</v>
      </c>
      <c r="K670" s="49">
        <f t="shared" si="416"/>
        <v>0</v>
      </c>
      <c r="L670" s="49">
        <f t="shared" si="416"/>
        <v>0</v>
      </c>
      <c r="M670" s="49">
        <f t="shared" si="416"/>
        <v>0</v>
      </c>
      <c r="O670" s="32">
        <v>700</v>
      </c>
      <c r="P670" s="32">
        <v>700</v>
      </c>
      <c r="Q670" s="32">
        <v>700</v>
      </c>
      <c r="R670" s="29">
        <f t="shared" si="433"/>
        <v>0</v>
      </c>
      <c r="S670" s="29">
        <f t="shared" si="433"/>
        <v>0</v>
      </c>
      <c r="T670" s="29">
        <f t="shared" si="433"/>
        <v>0</v>
      </c>
      <c r="W670" s="82" t="s">
        <v>58</v>
      </c>
      <c r="X670" s="78" t="s">
        <v>213</v>
      </c>
      <c r="Y670" s="78" t="s">
        <v>546</v>
      </c>
      <c r="Z670" s="78" t="s">
        <v>59</v>
      </c>
      <c r="AA670" s="79">
        <v>700</v>
      </c>
      <c r="AB670" s="79">
        <v>700</v>
      </c>
      <c r="AC670" s="79">
        <v>700</v>
      </c>
      <c r="AD670" s="16" t="b">
        <f t="shared" si="441"/>
        <v>1</v>
      </c>
      <c r="AE670" s="16" t="b">
        <f t="shared" si="441"/>
        <v>1</v>
      </c>
      <c r="AF670" s="16" t="b">
        <f t="shared" si="441"/>
        <v>1</v>
      </c>
      <c r="AG670" s="16" t="b">
        <f t="shared" si="441"/>
        <v>1</v>
      </c>
    </row>
    <row r="671" spans="1:33" s="16" customFormat="1" ht="47.25" customHeight="1">
      <c r="A671" s="22" t="s">
        <v>55</v>
      </c>
      <c r="B671" s="23" t="s">
        <v>213</v>
      </c>
      <c r="C671" s="23" t="s">
        <v>219</v>
      </c>
      <c r="D671" s="24" t="s">
        <v>9</v>
      </c>
      <c r="E671" s="49">
        <f>E672+E674+E676+E678</f>
        <v>534948.6</v>
      </c>
      <c r="F671" s="49">
        <f t="shared" ref="F671" si="442">F672+F674+F676+F678</f>
        <v>537944.80000000005</v>
      </c>
      <c r="G671" s="49">
        <f>G672+G674+G676+G678</f>
        <v>541302.6</v>
      </c>
      <c r="H671" s="25">
        <f>H672+H674+H676+H678</f>
        <v>593726</v>
      </c>
      <c r="I671" s="25">
        <f t="shared" ref="I671" si="443">I672+I674+I676+I678</f>
        <v>596722.1</v>
      </c>
      <c r="J671" s="25">
        <f>J672+J674+J676+J678</f>
        <v>600079.89999999991</v>
      </c>
      <c r="K671" s="49">
        <f t="shared" si="416"/>
        <v>58777.400000000023</v>
      </c>
      <c r="L671" s="49">
        <f t="shared" si="416"/>
        <v>58777.29999999993</v>
      </c>
      <c r="M671" s="49">
        <f t="shared" si="416"/>
        <v>58777.29999999993</v>
      </c>
      <c r="O671" s="32">
        <v>593725.98118999996</v>
      </c>
      <c r="P671" s="32">
        <v>596722.14118999999</v>
      </c>
      <c r="Q671" s="32">
        <v>600080.01118999999</v>
      </c>
      <c r="R671" s="29">
        <f t="shared" si="433"/>
        <v>-1.8810000037774444E-2</v>
      </c>
      <c r="S671" s="29">
        <f t="shared" si="433"/>
        <v>4.1190000018104911E-2</v>
      </c>
      <c r="T671" s="29">
        <f t="shared" si="433"/>
        <v>0.11119000008329749</v>
      </c>
      <c r="W671" s="81" t="s">
        <v>55</v>
      </c>
      <c r="X671" s="75" t="s">
        <v>213</v>
      </c>
      <c r="Y671" s="75" t="s">
        <v>219</v>
      </c>
      <c r="Z671" s="76" t="s">
        <v>9</v>
      </c>
      <c r="AA671" s="77">
        <v>593725.98118999996</v>
      </c>
      <c r="AB671" s="77">
        <v>596722.14118999999</v>
      </c>
      <c r="AC671" s="77">
        <v>600080.01118999999</v>
      </c>
      <c r="AD671" s="16" t="b">
        <f t="shared" si="441"/>
        <v>1</v>
      </c>
      <c r="AE671" s="16" t="b">
        <f t="shared" si="441"/>
        <v>1</v>
      </c>
      <c r="AF671" s="16" t="b">
        <f t="shared" si="441"/>
        <v>1</v>
      </c>
      <c r="AG671" s="16" t="b">
        <f t="shared" si="441"/>
        <v>1</v>
      </c>
    </row>
    <row r="672" spans="1:33" s="16" customFormat="1" ht="31.5" customHeight="1">
      <c r="A672" s="31" t="s">
        <v>220</v>
      </c>
      <c r="B672" s="23" t="s">
        <v>213</v>
      </c>
      <c r="C672" s="23" t="s">
        <v>221</v>
      </c>
      <c r="D672" s="24" t="s">
        <v>9</v>
      </c>
      <c r="E672" s="49">
        <f>E673</f>
        <v>139069.79999999999</v>
      </c>
      <c r="F672" s="49">
        <f t="shared" ref="F672:J672" si="444">F673</f>
        <v>139069.79999999999</v>
      </c>
      <c r="G672" s="49">
        <f t="shared" si="444"/>
        <v>139069.79999999999</v>
      </c>
      <c r="H672" s="25">
        <f>H673</f>
        <v>185273.19999999998</v>
      </c>
      <c r="I672" s="25">
        <f t="shared" si="444"/>
        <v>185273.19999999998</v>
      </c>
      <c r="J672" s="25">
        <f t="shared" si="444"/>
        <v>185273.19999999998</v>
      </c>
      <c r="K672" s="49">
        <f t="shared" si="416"/>
        <v>46203.399999999994</v>
      </c>
      <c r="L672" s="49">
        <f t="shared" si="416"/>
        <v>46203.399999999994</v>
      </c>
      <c r="M672" s="49">
        <f t="shared" si="416"/>
        <v>46203.399999999994</v>
      </c>
      <c r="O672" s="32">
        <v>185273.23251999999</v>
      </c>
      <c r="P672" s="32">
        <v>185273.23251999999</v>
      </c>
      <c r="Q672" s="32">
        <v>185273.23251999999</v>
      </c>
      <c r="R672" s="29">
        <f t="shared" si="433"/>
        <v>3.2520000007934868E-2</v>
      </c>
      <c r="S672" s="29">
        <f t="shared" si="433"/>
        <v>3.2520000007934868E-2</v>
      </c>
      <c r="T672" s="29">
        <f t="shared" si="433"/>
        <v>3.2520000007934868E-2</v>
      </c>
      <c r="W672" s="82" t="s">
        <v>220</v>
      </c>
      <c r="X672" s="78" t="s">
        <v>213</v>
      </c>
      <c r="Y672" s="78" t="s">
        <v>221</v>
      </c>
      <c r="Z672" s="72" t="s">
        <v>9</v>
      </c>
      <c r="AA672" s="79">
        <v>185273.23251999999</v>
      </c>
      <c r="AB672" s="79">
        <v>185273.23251999999</v>
      </c>
      <c r="AC672" s="79">
        <v>185273.23251999999</v>
      </c>
      <c r="AD672" s="16" t="b">
        <f t="shared" si="441"/>
        <v>1</v>
      </c>
      <c r="AE672" s="16" t="b">
        <f t="shared" si="441"/>
        <v>1</v>
      </c>
      <c r="AF672" s="16" t="b">
        <f t="shared" si="441"/>
        <v>1</v>
      </c>
      <c r="AG672" s="16" t="b">
        <f t="shared" si="441"/>
        <v>1</v>
      </c>
    </row>
    <row r="673" spans="1:33" s="16" customFormat="1" ht="31.5" customHeight="1">
      <c r="A673" s="31" t="s">
        <v>58</v>
      </c>
      <c r="B673" s="23" t="s">
        <v>213</v>
      </c>
      <c r="C673" s="23" t="s">
        <v>221</v>
      </c>
      <c r="D673" s="23" t="s">
        <v>59</v>
      </c>
      <c r="E673" s="49">
        <v>139069.79999999999</v>
      </c>
      <c r="F673" s="49">
        <v>139069.79999999999</v>
      </c>
      <c r="G673" s="49">
        <v>139069.79999999999</v>
      </c>
      <c r="H673" s="25">
        <f>139069.8+46203.4</f>
        <v>185273.19999999998</v>
      </c>
      <c r="I673" s="25">
        <f>139069.8+46203.4</f>
        <v>185273.19999999998</v>
      </c>
      <c r="J673" s="25">
        <f>139069.8+46203.4</f>
        <v>185273.19999999998</v>
      </c>
      <c r="K673" s="49">
        <f t="shared" si="416"/>
        <v>46203.399999999994</v>
      </c>
      <c r="L673" s="49">
        <f t="shared" si="416"/>
        <v>46203.399999999994</v>
      </c>
      <c r="M673" s="49">
        <f t="shared" si="416"/>
        <v>46203.399999999994</v>
      </c>
      <c r="O673" s="32">
        <v>185273.23251999999</v>
      </c>
      <c r="P673" s="32">
        <v>185273.23251999999</v>
      </c>
      <c r="Q673" s="32">
        <v>185273.23251999999</v>
      </c>
      <c r="R673" s="29">
        <f t="shared" si="433"/>
        <v>3.2520000007934868E-2</v>
      </c>
      <c r="S673" s="29">
        <f t="shared" si="433"/>
        <v>3.2520000007934868E-2</v>
      </c>
      <c r="T673" s="29">
        <f t="shared" si="433"/>
        <v>3.2520000007934868E-2</v>
      </c>
      <c r="W673" s="82" t="s">
        <v>58</v>
      </c>
      <c r="X673" s="78" t="s">
        <v>213</v>
      </c>
      <c r="Y673" s="78" t="s">
        <v>221</v>
      </c>
      <c r="Z673" s="78" t="s">
        <v>59</v>
      </c>
      <c r="AA673" s="79">
        <v>185273.23251999999</v>
      </c>
      <c r="AB673" s="79">
        <v>185273.23251999999</v>
      </c>
      <c r="AC673" s="79">
        <v>185273.23251999999</v>
      </c>
      <c r="AD673" s="16" t="b">
        <f t="shared" si="441"/>
        <v>1</v>
      </c>
      <c r="AE673" s="16" t="b">
        <f t="shared" si="441"/>
        <v>1</v>
      </c>
      <c r="AF673" s="16" t="b">
        <f t="shared" si="441"/>
        <v>1</v>
      </c>
      <c r="AG673" s="16" t="b">
        <f t="shared" si="441"/>
        <v>1</v>
      </c>
    </row>
    <row r="674" spans="1:33" s="16" customFormat="1" ht="31.5" customHeight="1">
      <c r="A674" s="31" t="s">
        <v>222</v>
      </c>
      <c r="B674" s="23" t="s">
        <v>213</v>
      </c>
      <c r="C674" s="23" t="s">
        <v>223</v>
      </c>
      <c r="D674" s="24" t="s">
        <v>9</v>
      </c>
      <c r="E674" s="49">
        <f>E675</f>
        <v>57374.5</v>
      </c>
      <c r="F674" s="49">
        <f t="shared" ref="F674:J674" si="445">F675</f>
        <v>57374.5</v>
      </c>
      <c r="G674" s="49">
        <f t="shared" si="445"/>
        <v>57374.5</v>
      </c>
      <c r="H674" s="25">
        <f>H675</f>
        <v>70542.100000000006</v>
      </c>
      <c r="I674" s="25">
        <f t="shared" si="445"/>
        <v>70542.100000000006</v>
      </c>
      <c r="J674" s="25">
        <f t="shared" si="445"/>
        <v>70542.100000000006</v>
      </c>
      <c r="K674" s="49">
        <f t="shared" si="416"/>
        <v>13167.600000000006</v>
      </c>
      <c r="L674" s="49">
        <f t="shared" si="416"/>
        <v>13167.600000000006</v>
      </c>
      <c r="M674" s="49">
        <f t="shared" si="416"/>
        <v>13167.600000000006</v>
      </c>
      <c r="O674" s="32">
        <v>70542.099499999997</v>
      </c>
      <c r="P674" s="32">
        <v>70542.099499999997</v>
      </c>
      <c r="Q674" s="32">
        <v>70542.099499999997</v>
      </c>
      <c r="R674" s="29">
        <f t="shared" si="433"/>
        <v>-5.0000000919681042E-4</v>
      </c>
      <c r="S674" s="29">
        <f t="shared" si="433"/>
        <v>-5.0000000919681042E-4</v>
      </c>
      <c r="T674" s="29">
        <f t="shared" si="433"/>
        <v>-5.0000000919681042E-4</v>
      </c>
      <c r="W674" s="81" t="s">
        <v>222</v>
      </c>
      <c r="X674" s="75" t="s">
        <v>213</v>
      </c>
      <c r="Y674" s="75" t="s">
        <v>223</v>
      </c>
      <c r="Z674" s="76" t="s">
        <v>9</v>
      </c>
      <c r="AA674" s="77">
        <v>70542.099499999997</v>
      </c>
      <c r="AB674" s="77">
        <v>70542.099499999997</v>
      </c>
      <c r="AC674" s="77">
        <v>70542.099499999997</v>
      </c>
      <c r="AD674" s="16" t="b">
        <f t="shared" si="441"/>
        <v>1</v>
      </c>
      <c r="AE674" s="16" t="b">
        <f t="shared" si="441"/>
        <v>1</v>
      </c>
      <c r="AF674" s="16" t="b">
        <f t="shared" si="441"/>
        <v>1</v>
      </c>
      <c r="AG674" s="16" t="b">
        <f t="shared" si="441"/>
        <v>1</v>
      </c>
    </row>
    <row r="675" spans="1:33" s="16" customFormat="1" ht="31.5" customHeight="1">
      <c r="A675" s="31" t="s">
        <v>58</v>
      </c>
      <c r="B675" s="23" t="s">
        <v>213</v>
      </c>
      <c r="C675" s="23" t="s">
        <v>223</v>
      </c>
      <c r="D675" s="23" t="s">
        <v>59</v>
      </c>
      <c r="E675" s="49">
        <v>57374.5</v>
      </c>
      <c r="F675" s="49">
        <v>57374.5</v>
      </c>
      <c r="G675" s="49">
        <v>57374.5</v>
      </c>
      <c r="H675" s="25">
        <f>57374.5+13167.6</f>
        <v>70542.100000000006</v>
      </c>
      <c r="I675" s="25">
        <f>57374.5+13167.6</f>
        <v>70542.100000000006</v>
      </c>
      <c r="J675" s="25">
        <f>57374.5+13167.6</f>
        <v>70542.100000000006</v>
      </c>
      <c r="K675" s="49">
        <f t="shared" si="416"/>
        <v>13167.600000000006</v>
      </c>
      <c r="L675" s="49">
        <f t="shared" si="416"/>
        <v>13167.600000000006</v>
      </c>
      <c r="M675" s="49">
        <f t="shared" si="416"/>
        <v>13167.600000000006</v>
      </c>
      <c r="O675" s="32">
        <v>70542.099499999997</v>
      </c>
      <c r="P675" s="32">
        <v>70542.099499999997</v>
      </c>
      <c r="Q675" s="32">
        <v>70542.099499999997</v>
      </c>
      <c r="R675" s="29">
        <f t="shared" si="433"/>
        <v>-5.0000000919681042E-4</v>
      </c>
      <c r="S675" s="29">
        <f t="shared" si="433"/>
        <v>-5.0000000919681042E-4</v>
      </c>
      <c r="T675" s="29">
        <f t="shared" si="433"/>
        <v>-5.0000000919681042E-4</v>
      </c>
      <c r="W675" s="82" t="s">
        <v>58</v>
      </c>
      <c r="X675" s="78" t="s">
        <v>213</v>
      </c>
      <c r="Y675" s="78" t="s">
        <v>223</v>
      </c>
      <c r="Z675" s="72" t="s">
        <v>59</v>
      </c>
      <c r="AA675" s="79">
        <v>70542.099499999997</v>
      </c>
      <c r="AB675" s="79">
        <v>70542.099499999997</v>
      </c>
      <c r="AC675" s="79">
        <v>70542.099499999997</v>
      </c>
      <c r="AD675" s="16" t="b">
        <f t="shared" si="441"/>
        <v>1</v>
      </c>
      <c r="AE675" s="16" t="b">
        <f t="shared" si="441"/>
        <v>1</v>
      </c>
      <c r="AF675" s="16" t="b">
        <f t="shared" si="441"/>
        <v>1</v>
      </c>
      <c r="AG675" s="16" t="b">
        <f t="shared" si="441"/>
        <v>1</v>
      </c>
    </row>
    <row r="676" spans="1:33" s="16" customFormat="1" ht="63" customHeight="1">
      <c r="A676" s="31" t="s">
        <v>418</v>
      </c>
      <c r="B676" s="23" t="s">
        <v>213</v>
      </c>
      <c r="C676" s="23" t="s">
        <v>224</v>
      </c>
      <c r="D676" s="24" t="s">
        <v>9</v>
      </c>
      <c r="E676" s="49">
        <f>E677</f>
        <v>675.7</v>
      </c>
      <c r="F676" s="49">
        <f t="shared" ref="F676:J676" si="446">F677</f>
        <v>675.7</v>
      </c>
      <c r="G676" s="49">
        <f t="shared" si="446"/>
        <v>675.7</v>
      </c>
      <c r="H676" s="25">
        <f>H677</f>
        <v>675.7</v>
      </c>
      <c r="I676" s="25">
        <f t="shared" si="446"/>
        <v>675.7</v>
      </c>
      <c r="J676" s="25">
        <f t="shared" si="446"/>
        <v>675.7</v>
      </c>
      <c r="K676" s="49">
        <f t="shared" si="416"/>
        <v>0</v>
      </c>
      <c r="L676" s="49">
        <f t="shared" si="416"/>
        <v>0</v>
      </c>
      <c r="M676" s="49">
        <f t="shared" si="416"/>
        <v>0</v>
      </c>
      <c r="O676" s="32">
        <v>675.68399999999997</v>
      </c>
      <c r="P676" s="32">
        <v>675.68399999999997</v>
      </c>
      <c r="Q676" s="32">
        <v>675.68399999999997</v>
      </c>
      <c r="R676" s="29">
        <f t="shared" si="433"/>
        <v>-1.6000000000076398E-2</v>
      </c>
      <c r="S676" s="29">
        <f t="shared" si="433"/>
        <v>-1.6000000000076398E-2</v>
      </c>
      <c r="T676" s="29">
        <f t="shared" si="433"/>
        <v>-1.6000000000076398E-2</v>
      </c>
      <c r="W676" s="82" t="s">
        <v>418</v>
      </c>
      <c r="X676" s="78" t="s">
        <v>213</v>
      </c>
      <c r="Y676" s="78" t="s">
        <v>224</v>
      </c>
      <c r="Z676" s="78" t="s">
        <v>9</v>
      </c>
      <c r="AA676" s="79">
        <v>675.68399999999997</v>
      </c>
      <c r="AB676" s="79">
        <v>675.68399999999997</v>
      </c>
      <c r="AC676" s="79">
        <v>675.68399999999997</v>
      </c>
      <c r="AD676" s="16" t="b">
        <f t="shared" si="441"/>
        <v>1</v>
      </c>
      <c r="AE676" s="16" t="b">
        <f t="shared" si="441"/>
        <v>1</v>
      </c>
      <c r="AF676" s="16" t="b">
        <f t="shared" si="441"/>
        <v>1</v>
      </c>
      <c r="AG676" s="16" t="b">
        <f t="shared" si="441"/>
        <v>1</v>
      </c>
    </row>
    <row r="677" spans="1:33" s="16" customFormat="1" ht="31.5" customHeight="1">
      <c r="A677" s="31" t="s">
        <v>58</v>
      </c>
      <c r="B677" s="23" t="s">
        <v>213</v>
      </c>
      <c r="C677" s="23" t="s">
        <v>224</v>
      </c>
      <c r="D677" s="23" t="s">
        <v>59</v>
      </c>
      <c r="E677" s="49">
        <v>675.7</v>
      </c>
      <c r="F677" s="49">
        <v>675.7</v>
      </c>
      <c r="G677" s="49">
        <v>675.7</v>
      </c>
      <c r="H677" s="25">
        <v>675.7</v>
      </c>
      <c r="I677" s="25">
        <v>675.7</v>
      </c>
      <c r="J677" s="25">
        <v>675.7</v>
      </c>
      <c r="K677" s="49">
        <f t="shared" si="416"/>
        <v>0</v>
      </c>
      <c r="L677" s="49">
        <f t="shared" si="416"/>
        <v>0</v>
      </c>
      <c r="M677" s="49">
        <f t="shared" si="416"/>
        <v>0</v>
      </c>
      <c r="O677" s="32">
        <v>675.68399999999997</v>
      </c>
      <c r="P677" s="32">
        <v>675.68399999999997</v>
      </c>
      <c r="Q677" s="32">
        <v>675.68399999999997</v>
      </c>
      <c r="R677" s="29">
        <f t="shared" si="433"/>
        <v>-1.6000000000076398E-2</v>
      </c>
      <c r="S677" s="29">
        <f t="shared" si="433"/>
        <v>-1.6000000000076398E-2</v>
      </c>
      <c r="T677" s="29">
        <f t="shared" si="433"/>
        <v>-1.6000000000076398E-2</v>
      </c>
      <c r="W677" s="81" t="s">
        <v>58</v>
      </c>
      <c r="X677" s="75" t="s">
        <v>213</v>
      </c>
      <c r="Y677" s="75" t="s">
        <v>224</v>
      </c>
      <c r="Z677" s="76" t="s">
        <v>59</v>
      </c>
      <c r="AA677" s="77">
        <v>675.68399999999997</v>
      </c>
      <c r="AB677" s="77">
        <v>675.68399999999997</v>
      </c>
      <c r="AC677" s="77">
        <v>675.68399999999997</v>
      </c>
      <c r="AD677" s="16" t="b">
        <f t="shared" si="441"/>
        <v>1</v>
      </c>
      <c r="AE677" s="16" t="b">
        <f t="shared" si="441"/>
        <v>1</v>
      </c>
      <c r="AF677" s="16" t="b">
        <f t="shared" si="441"/>
        <v>1</v>
      </c>
      <c r="AG677" s="16" t="b">
        <f t="shared" si="441"/>
        <v>1</v>
      </c>
    </row>
    <row r="678" spans="1:33" s="16" customFormat="1" ht="31.5" customHeight="1">
      <c r="A678" s="31" t="s">
        <v>57</v>
      </c>
      <c r="B678" s="23" t="s">
        <v>213</v>
      </c>
      <c r="C678" s="23" t="s">
        <v>419</v>
      </c>
      <c r="D678" s="24" t="s">
        <v>9</v>
      </c>
      <c r="E678" s="49">
        <f>E679</f>
        <v>337828.6</v>
      </c>
      <c r="F678" s="49">
        <f t="shared" ref="F678:J678" si="447">F679</f>
        <v>340824.8</v>
      </c>
      <c r="G678" s="49">
        <f t="shared" si="447"/>
        <v>344182.6</v>
      </c>
      <c r="H678" s="25">
        <f>H679</f>
        <v>337235</v>
      </c>
      <c r="I678" s="25">
        <f t="shared" si="447"/>
        <v>340231.1</v>
      </c>
      <c r="J678" s="25">
        <f t="shared" si="447"/>
        <v>343588.89999999997</v>
      </c>
      <c r="K678" s="49">
        <f t="shared" si="416"/>
        <v>-593.59999999997672</v>
      </c>
      <c r="L678" s="49">
        <f t="shared" si="416"/>
        <v>-593.70000000001164</v>
      </c>
      <c r="M678" s="49">
        <f t="shared" si="416"/>
        <v>-593.70000000001164</v>
      </c>
      <c r="O678" s="32">
        <v>337234.96516999998</v>
      </c>
      <c r="P678" s="32">
        <v>340231.12517000001</v>
      </c>
      <c r="Q678" s="32">
        <v>343588.99517000001</v>
      </c>
      <c r="R678" s="29">
        <f t="shared" si="433"/>
        <v>-3.4830000018700957E-2</v>
      </c>
      <c r="S678" s="29">
        <f t="shared" si="433"/>
        <v>2.5170000037178397E-2</v>
      </c>
      <c r="T678" s="29">
        <f t="shared" si="433"/>
        <v>9.5170000044163316E-2</v>
      </c>
      <c r="W678" s="82" t="s">
        <v>57</v>
      </c>
      <c r="X678" s="78" t="s">
        <v>213</v>
      </c>
      <c r="Y678" s="78" t="s">
        <v>419</v>
      </c>
      <c r="Z678" s="72" t="s">
        <v>9</v>
      </c>
      <c r="AA678" s="79">
        <v>337234.96516999998</v>
      </c>
      <c r="AB678" s="79">
        <v>340231.12517000001</v>
      </c>
      <c r="AC678" s="79">
        <v>343588.99517000001</v>
      </c>
      <c r="AD678" s="16" t="b">
        <f t="shared" si="441"/>
        <v>1</v>
      </c>
      <c r="AE678" s="16" t="b">
        <f t="shared" si="441"/>
        <v>1</v>
      </c>
      <c r="AF678" s="16" t="b">
        <f t="shared" si="441"/>
        <v>1</v>
      </c>
      <c r="AG678" s="16" t="b">
        <f t="shared" si="441"/>
        <v>1</v>
      </c>
    </row>
    <row r="679" spans="1:33" s="16" customFormat="1" ht="31.5" customHeight="1">
      <c r="A679" s="128" t="s">
        <v>58</v>
      </c>
      <c r="B679" s="129" t="s">
        <v>213</v>
      </c>
      <c r="C679" s="129" t="s">
        <v>419</v>
      </c>
      <c r="D679" s="129" t="s">
        <v>59</v>
      </c>
      <c r="E679" s="49">
        <v>337828.6</v>
      </c>
      <c r="F679" s="49">
        <v>340824.8</v>
      </c>
      <c r="G679" s="49">
        <v>344182.6</v>
      </c>
      <c r="H679" s="25">
        <f>337828.6-593.6</f>
        <v>337235</v>
      </c>
      <c r="I679" s="130">
        <f>340824.8-593.7</f>
        <v>340231.1</v>
      </c>
      <c r="J679" s="130">
        <f>344182.6-593.7</f>
        <v>343588.89999999997</v>
      </c>
      <c r="K679" s="49">
        <f t="shared" si="416"/>
        <v>-593.59999999997672</v>
      </c>
      <c r="L679" s="49">
        <f t="shared" si="416"/>
        <v>-593.70000000001164</v>
      </c>
      <c r="M679" s="49">
        <f t="shared" si="416"/>
        <v>-593.70000000001164</v>
      </c>
      <c r="O679" s="32">
        <v>337234.96516999998</v>
      </c>
      <c r="P679" s="32">
        <v>340231.12517000001</v>
      </c>
      <c r="Q679" s="32">
        <v>343588.99517000001</v>
      </c>
      <c r="R679" s="29">
        <f t="shared" si="433"/>
        <v>-3.4830000018700957E-2</v>
      </c>
      <c r="S679" s="29">
        <f t="shared" si="433"/>
        <v>2.5170000037178397E-2</v>
      </c>
      <c r="T679" s="29">
        <f t="shared" si="433"/>
        <v>9.5170000044163316E-2</v>
      </c>
      <c r="W679" s="82" t="s">
        <v>58</v>
      </c>
      <c r="X679" s="78" t="s">
        <v>213</v>
      </c>
      <c r="Y679" s="78" t="s">
        <v>419</v>
      </c>
      <c r="Z679" s="78" t="s">
        <v>59</v>
      </c>
      <c r="AA679" s="79">
        <v>337234.96516999998</v>
      </c>
      <c r="AB679" s="79">
        <v>340231.12517000001</v>
      </c>
      <c r="AC679" s="79">
        <v>343588.99517000001</v>
      </c>
      <c r="AD679" s="16" t="b">
        <f t="shared" si="441"/>
        <v>1</v>
      </c>
      <c r="AE679" s="16" t="b">
        <f t="shared" si="441"/>
        <v>1</v>
      </c>
      <c r="AF679" s="16" t="b">
        <f t="shared" si="441"/>
        <v>1</v>
      </c>
      <c r="AG679" s="16" t="b">
        <f t="shared" si="441"/>
        <v>1</v>
      </c>
    </row>
    <row r="680" spans="1:33" s="16" customFormat="1" ht="15.75" customHeight="1">
      <c r="A680" s="31" t="s">
        <v>526</v>
      </c>
      <c r="B680" s="23" t="s">
        <v>213</v>
      </c>
      <c r="C680" s="23" t="s">
        <v>675</v>
      </c>
      <c r="D680" s="23" t="s">
        <v>9</v>
      </c>
      <c r="E680" s="49">
        <f>E681+E683+E685+E687+E689+E691</f>
        <v>0</v>
      </c>
      <c r="F680" s="49">
        <f t="shared" ref="F680:J680" si="448">F681+F683+F685+F687+F689+F691</f>
        <v>0</v>
      </c>
      <c r="G680" s="49">
        <f t="shared" si="448"/>
        <v>0</v>
      </c>
      <c r="H680" s="25">
        <f t="shared" si="448"/>
        <v>3018.1999999999994</v>
      </c>
      <c r="I680" s="25">
        <f t="shared" si="448"/>
        <v>0</v>
      </c>
      <c r="J680" s="25">
        <f t="shared" si="448"/>
        <v>0</v>
      </c>
      <c r="K680" s="49">
        <f t="shared" si="416"/>
        <v>3018.1999999999994</v>
      </c>
      <c r="L680" s="49">
        <f t="shared" si="416"/>
        <v>0</v>
      </c>
      <c r="M680" s="49">
        <f t="shared" si="416"/>
        <v>0</v>
      </c>
      <c r="O680" s="32">
        <v>3018.1656400000002</v>
      </c>
      <c r="P680" s="32">
        <v>0</v>
      </c>
      <c r="Q680" s="32">
        <v>0</v>
      </c>
      <c r="R680" s="29">
        <f t="shared" si="433"/>
        <v>-3.4359999999196589E-2</v>
      </c>
      <c r="S680" s="29">
        <f t="shared" si="433"/>
        <v>0</v>
      </c>
      <c r="T680" s="29">
        <f t="shared" si="433"/>
        <v>0</v>
      </c>
      <c r="W680" s="81" t="s">
        <v>526</v>
      </c>
      <c r="X680" s="75" t="s">
        <v>213</v>
      </c>
      <c r="Y680" s="75" t="s">
        <v>675</v>
      </c>
      <c r="Z680" s="76" t="s">
        <v>9</v>
      </c>
      <c r="AA680" s="77">
        <v>3018.1656400000002</v>
      </c>
      <c r="AB680" s="77" t="s">
        <v>9</v>
      </c>
      <c r="AC680" s="77" t="s">
        <v>9</v>
      </c>
      <c r="AD680" s="16" t="b">
        <f t="shared" si="441"/>
        <v>1</v>
      </c>
      <c r="AE680" s="16" t="b">
        <f t="shared" si="441"/>
        <v>1</v>
      </c>
      <c r="AF680" s="16" t="b">
        <f t="shared" si="441"/>
        <v>1</v>
      </c>
      <c r="AG680" s="16" t="b">
        <f t="shared" si="441"/>
        <v>1</v>
      </c>
    </row>
    <row r="681" spans="1:33" s="16" customFormat="1" ht="31.5" customHeight="1">
      <c r="A681" s="31" t="s">
        <v>676</v>
      </c>
      <c r="B681" s="23" t="s">
        <v>213</v>
      </c>
      <c r="C681" s="23" t="s">
        <v>677</v>
      </c>
      <c r="D681" s="23" t="s">
        <v>9</v>
      </c>
      <c r="E681" s="49">
        <f>E682</f>
        <v>0</v>
      </c>
      <c r="F681" s="49">
        <f t="shared" ref="F681:J681" si="449">F682</f>
        <v>0</v>
      </c>
      <c r="G681" s="49">
        <f t="shared" si="449"/>
        <v>0</v>
      </c>
      <c r="H681" s="25">
        <f t="shared" si="449"/>
        <v>1183.5999999999999</v>
      </c>
      <c r="I681" s="25">
        <f t="shared" si="449"/>
        <v>0</v>
      </c>
      <c r="J681" s="25">
        <f t="shared" si="449"/>
        <v>0</v>
      </c>
      <c r="K681" s="49">
        <f t="shared" si="416"/>
        <v>1183.5999999999999</v>
      </c>
      <c r="L681" s="49">
        <f t="shared" si="416"/>
        <v>0</v>
      </c>
      <c r="M681" s="49">
        <f t="shared" si="416"/>
        <v>0</v>
      </c>
      <c r="O681" s="32">
        <v>1183.58</v>
      </c>
      <c r="P681" s="32">
        <v>0</v>
      </c>
      <c r="Q681" s="32">
        <v>0</v>
      </c>
      <c r="R681" s="29">
        <f t="shared" si="433"/>
        <v>-1.999999999998181E-2</v>
      </c>
      <c r="S681" s="29">
        <f t="shared" si="433"/>
        <v>0</v>
      </c>
      <c r="T681" s="29">
        <f t="shared" si="433"/>
        <v>0</v>
      </c>
      <c r="W681" s="82" t="s">
        <v>676</v>
      </c>
      <c r="X681" s="78" t="s">
        <v>213</v>
      </c>
      <c r="Y681" s="78" t="s">
        <v>677</v>
      </c>
      <c r="Z681" s="72" t="s">
        <v>9</v>
      </c>
      <c r="AA681" s="79">
        <v>1183.58</v>
      </c>
      <c r="AB681" s="79" t="s">
        <v>9</v>
      </c>
      <c r="AC681" s="79" t="s">
        <v>9</v>
      </c>
      <c r="AD681" s="16" t="b">
        <f t="shared" si="441"/>
        <v>1</v>
      </c>
      <c r="AE681" s="16" t="b">
        <f t="shared" si="441"/>
        <v>1</v>
      </c>
      <c r="AF681" s="16" t="b">
        <f t="shared" si="441"/>
        <v>1</v>
      </c>
      <c r="AG681" s="16" t="b">
        <f t="shared" si="441"/>
        <v>1</v>
      </c>
    </row>
    <row r="682" spans="1:33" s="16" customFormat="1" ht="31.5" customHeight="1">
      <c r="A682" s="31" t="s">
        <v>58</v>
      </c>
      <c r="B682" s="23" t="s">
        <v>213</v>
      </c>
      <c r="C682" s="23" t="s">
        <v>677</v>
      </c>
      <c r="D682" s="23" t="s">
        <v>59</v>
      </c>
      <c r="E682" s="49"/>
      <c r="F682" s="49"/>
      <c r="G682" s="49"/>
      <c r="H682" s="25">
        <v>1183.5999999999999</v>
      </c>
      <c r="I682" s="25"/>
      <c r="J682" s="25"/>
      <c r="K682" s="49">
        <f t="shared" si="416"/>
        <v>1183.5999999999999</v>
      </c>
      <c r="L682" s="49">
        <f t="shared" si="416"/>
        <v>0</v>
      </c>
      <c r="M682" s="49">
        <f t="shared" si="416"/>
        <v>0</v>
      </c>
      <c r="O682" s="32">
        <v>1183.58</v>
      </c>
      <c r="P682" s="32">
        <v>0</v>
      </c>
      <c r="Q682" s="32">
        <v>0</v>
      </c>
      <c r="R682" s="29">
        <f t="shared" si="433"/>
        <v>-1.999999999998181E-2</v>
      </c>
      <c r="S682" s="29">
        <f t="shared" si="433"/>
        <v>0</v>
      </c>
      <c r="T682" s="29">
        <f t="shared" si="433"/>
        <v>0</v>
      </c>
      <c r="W682" s="82" t="s">
        <v>58</v>
      </c>
      <c r="X682" s="78" t="s">
        <v>213</v>
      </c>
      <c r="Y682" s="78" t="s">
        <v>677</v>
      </c>
      <c r="Z682" s="78" t="s">
        <v>59</v>
      </c>
      <c r="AA682" s="79">
        <v>1183.58</v>
      </c>
      <c r="AB682" s="79" t="s">
        <v>9</v>
      </c>
      <c r="AC682" s="79" t="s">
        <v>9</v>
      </c>
      <c r="AD682" s="16" t="b">
        <f t="shared" si="441"/>
        <v>1</v>
      </c>
      <c r="AE682" s="16" t="b">
        <f t="shared" si="441"/>
        <v>1</v>
      </c>
      <c r="AF682" s="16" t="b">
        <f t="shared" si="441"/>
        <v>1</v>
      </c>
      <c r="AG682" s="16" t="b">
        <f t="shared" si="441"/>
        <v>1</v>
      </c>
    </row>
    <row r="683" spans="1:33" s="16" customFormat="1" ht="63" customHeight="1">
      <c r="A683" s="31" t="s">
        <v>678</v>
      </c>
      <c r="B683" s="23" t="s">
        <v>213</v>
      </c>
      <c r="C683" s="23" t="s">
        <v>679</v>
      </c>
      <c r="D683" s="23" t="s">
        <v>9</v>
      </c>
      <c r="E683" s="49">
        <f>E684</f>
        <v>0</v>
      </c>
      <c r="F683" s="49">
        <f t="shared" ref="F683:J683" si="450">F684</f>
        <v>0</v>
      </c>
      <c r="G683" s="49">
        <f t="shared" si="450"/>
        <v>0</v>
      </c>
      <c r="H683" s="25">
        <f t="shared" si="450"/>
        <v>556</v>
      </c>
      <c r="I683" s="25">
        <f t="shared" si="450"/>
        <v>0</v>
      </c>
      <c r="J683" s="25">
        <f t="shared" si="450"/>
        <v>0</v>
      </c>
      <c r="K683" s="49">
        <f t="shared" si="416"/>
        <v>556</v>
      </c>
      <c r="L683" s="49">
        <f t="shared" si="416"/>
        <v>0</v>
      </c>
      <c r="M683" s="49">
        <f t="shared" si="416"/>
        <v>0</v>
      </c>
      <c r="O683" s="32">
        <v>556</v>
      </c>
      <c r="P683" s="32">
        <v>0</v>
      </c>
      <c r="Q683" s="32">
        <v>0</v>
      </c>
      <c r="R683" s="29">
        <f t="shared" si="433"/>
        <v>0</v>
      </c>
      <c r="S683" s="29">
        <f t="shared" si="433"/>
        <v>0</v>
      </c>
      <c r="T683" s="29">
        <f t="shared" si="433"/>
        <v>0</v>
      </c>
      <c r="W683" s="82" t="s">
        <v>678</v>
      </c>
      <c r="X683" s="78" t="s">
        <v>213</v>
      </c>
      <c r="Y683" s="78" t="s">
        <v>679</v>
      </c>
      <c r="Z683" s="72" t="s">
        <v>9</v>
      </c>
      <c r="AA683" s="79">
        <v>556</v>
      </c>
      <c r="AB683" s="79" t="s">
        <v>9</v>
      </c>
      <c r="AC683" s="79" t="s">
        <v>9</v>
      </c>
      <c r="AD683" s="16" t="b">
        <f t="shared" si="441"/>
        <v>1</v>
      </c>
      <c r="AE683" s="16" t="b">
        <f t="shared" si="441"/>
        <v>1</v>
      </c>
      <c r="AF683" s="16" t="b">
        <f t="shared" si="441"/>
        <v>1</v>
      </c>
      <c r="AG683" s="16" t="b">
        <f t="shared" si="441"/>
        <v>1</v>
      </c>
    </row>
    <row r="684" spans="1:33" s="16" customFormat="1" ht="31.5" customHeight="1">
      <c r="A684" s="31" t="s">
        <v>58</v>
      </c>
      <c r="B684" s="23" t="s">
        <v>213</v>
      </c>
      <c r="C684" s="23" t="s">
        <v>679</v>
      </c>
      <c r="D684" s="23" t="s">
        <v>59</v>
      </c>
      <c r="E684" s="49"/>
      <c r="F684" s="49"/>
      <c r="G684" s="49"/>
      <c r="H684" s="25">
        <v>556</v>
      </c>
      <c r="I684" s="25"/>
      <c r="J684" s="25"/>
      <c r="K684" s="49">
        <f t="shared" si="416"/>
        <v>556</v>
      </c>
      <c r="L684" s="49">
        <f t="shared" si="416"/>
        <v>0</v>
      </c>
      <c r="M684" s="49">
        <f t="shared" si="416"/>
        <v>0</v>
      </c>
      <c r="O684" s="32">
        <v>556</v>
      </c>
      <c r="P684" s="32">
        <v>0</v>
      </c>
      <c r="Q684" s="32">
        <v>0</v>
      </c>
      <c r="R684" s="29">
        <f t="shared" si="433"/>
        <v>0</v>
      </c>
      <c r="S684" s="29">
        <f t="shared" si="433"/>
        <v>0</v>
      </c>
      <c r="T684" s="29">
        <f t="shared" si="433"/>
        <v>0</v>
      </c>
      <c r="W684" s="82" t="s">
        <v>58</v>
      </c>
      <c r="X684" s="78" t="s">
        <v>213</v>
      </c>
      <c r="Y684" s="78" t="s">
        <v>679</v>
      </c>
      <c r="Z684" s="78" t="s">
        <v>59</v>
      </c>
      <c r="AA684" s="79">
        <v>556</v>
      </c>
      <c r="AB684" s="79" t="s">
        <v>9</v>
      </c>
      <c r="AC684" s="79" t="s">
        <v>9</v>
      </c>
      <c r="AD684" s="16" t="b">
        <f t="shared" si="441"/>
        <v>1</v>
      </c>
      <c r="AE684" s="16" t="b">
        <f t="shared" si="441"/>
        <v>1</v>
      </c>
      <c r="AF684" s="16" t="b">
        <f t="shared" si="441"/>
        <v>1</v>
      </c>
      <c r="AG684" s="16" t="b">
        <f t="shared" si="441"/>
        <v>1</v>
      </c>
    </row>
    <row r="685" spans="1:33" s="16" customFormat="1" ht="15.75" customHeight="1">
      <c r="A685" s="31" t="s">
        <v>528</v>
      </c>
      <c r="B685" s="23" t="s">
        <v>213</v>
      </c>
      <c r="C685" s="23" t="s">
        <v>680</v>
      </c>
      <c r="D685" s="23" t="s">
        <v>9</v>
      </c>
      <c r="E685" s="49">
        <f>E686</f>
        <v>0</v>
      </c>
      <c r="F685" s="49">
        <f t="shared" ref="F685:J685" si="451">F686</f>
        <v>0</v>
      </c>
      <c r="G685" s="49">
        <f t="shared" si="451"/>
        <v>0</v>
      </c>
      <c r="H685" s="25">
        <f t="shared" si="451"/>
        <v>1256.8</v>
      </c>
      <c r="I685" s="25">
        <f t="shared" si="451"/>
        <v>0</v>
      </c>
      <c r="J685" s="25">
        <f t="shared" si="451"/>
        <v>0</v>
      </c>
      <c r="K685" s="49">
        <f t="shared" si="416"/>
        <v>1256.8</v>
      </c>
      <c r="L685" s="49">
        <f t="shared" si="416"/>
        <v>0</v>
      </c>
      <c r="M685" s="49">
        <f t="shared" si="416"/>
        <v>0</v>
      </c>
      <c r="O685" s="32">
        <v>1256.7856400000001</v>
      </c>
      <c r="P685" s="32">
        <v>0</v>
      </c>
      <c r="Q685" s="32">
        <v>0</v>
      </c>
      <c r="R685" s="29">
        <f t="shared" si="433"/>
        <v>-1.43599999998969E-2</v>
      </c>
      <c r="S685" s="29">
        <f t="shared" si="433"/>
        <v>0</v>
      </c>
      <c r="T685" s="29">
        <f t="shared" si="433"/>
        <v>0</v>
      </c>
      <c r="W685" s="82" t="s">
        <v>528</v>
      </c>
      <c r="X685" s="78" t="s">
        <v>213</v>
      </c>
      <c r="Y685" s="78" t="s">
        <v>680</v>
      </c>
      <c r="Z685" s="72" t="s">
        <v>9</v>
      </c>
      <c r="AA685" s="79">
        <v>1256.7856400000001</v>
      </c>
      <c r="AB685" s="79" t="s">
        <v>9</v>
      </c>
      <c r="AC685" s="79" t="s">
        <v>9</v>
      </c>
      <c r="AD685" s="16" t="b">
        <f t="shared" si="441"/>
        <v>1</v>
      </c>
      <c r="AE685" s="16" t="b">
        <f t="shared" si="441"/>
        <v>1</v>
      </c>
      <c r="AF685" s="16" t="b">
        <f t="shared" si="441"/>
        <v>1</v>
      </c>
      <c r="AG685" s="16" t="b">
        <f t="shared" si="441"/>
        <v>1</v>
      </c>
    </row>
    <row r="686" spans="1:33" s="16" customFormat="1" ht="31.5" customHeight="1">
      <c r="A686" s="31" t="s">
        <v>58</v>
      </c>
      <c r="B686" s="23" t="s">
        <v>213</v>
      </c>
      <c r="C686" s="23" t="s">
        <v>680</v>
      </c>
      <c r="D686" s="23" t="s">
        <v>59</v>
      </c>
      <c r="E686" s="49"/>
      <c r="F686" s="49"/>
      <c r="G686" s="49"/>
      <c r="H686" s="25">
        <v>1256.8</v>
      </c>
      <c r="I686" s="25"/>
      <c r="J686" s="25"/>
      <c r="K686" s="49">
        <f t="shared" si="416"/>
        <v>1256.8</v>
      </c>
      <c r="L686" s="49">
        <f t="shared" si="416"/>
        <v>0</v>
      </c>
      <c r="M686" s="49">
        <f t="shared" si="416"/>
        <v>0</v>
      </c>
      <c r="O686" s="32">
        <v>1256.7856400000001</v>
      </c>
      <c r="P686" s="32">
        <v>0</v>
      </c>
      <c r="Q686" s="32">
        <v>0</v>
      </c>
      <c r="R686" s="29">
        <f t="shared" si="433"/>
        <v>-1.43599999998969E-2</v>
      </c>
      <c r="S686" s="29">
        <f t="shared" si="433"/>
        <v>0</v>
      </c>
      <c r="T686" s="29">
        <f t="shared" si="433"/>
        <v>0</v>
      </c>
      <c r="W686" s="82" t="s">
        <v>58</v>
      </c>
      <c r="X686" s="78" t="s">
        <v>213</v>
      </c>
      <c r="Y686" s="78" t="s">
        <v>680</v>
      </c>
      <c r="Z686" s="78" t="s">
        <v>59</v>
      </c>
      <c r="AA686" s="79">
        <v>1256.7856400000001</v>
      </c>
      <c r="AB686" s="79" t="s">
        <v>9</v>
      </c>
      <c r="AC686" s="79" t="s">
        <v>9</v>
      </c>
      <c r="AD686" s="16" t="b">
        <f t="shared" si="441"/>
        <v>1</v>
      </c>
      <c r="AE686" s="16" t="b">
        <f t="shared" si="441"/>
        <v>1</v>
      </c>
      <c r="AF686" s="16" t="b">
        <f t="shared" si="441"/>
        <v>1</v>
      </c>
      <c r="AG686" s="16" t="b">
        <f t="shared" si="441"/>
        <v>1</v>
      </c>
    </row>
    <row r="687" spans="1:33" s="16" customFormat="1" ht="31.5" customHeight="1">
      <c r="A687" s="31" t="s">
        <v>681</v>
      </c>
      <c r="B687" s="23" t="s">
        <v>213</v>
      </c>
      <c r="C687" s="23" t="s">
        <v>682</v>
      </c>
      <c r="D687" s="23" t="s">
        <v>9</v>
      </c>
      <c r="E687" s="49">
        <f>E688</f>
        <v>0</v>
      </c>
      <c r="F687" s="49">
        <f t="shared" ref="F687:J687" si="452">F688</f>
        <v>0</v>
      </c>
      <c r="G687" s="49">
        <f t="shared" si="452"/>
        <v>0</v>
      </c>
      <c r="H687" s="25">
        <f t="shared" si="452"/>
        <v>7</v>
      </c>
      <c r="I687" s="25">
        <f t="shared" si="452"/>
        <v>0</v>
      </c>
      <c r="J687" s="25">
        <f t="shared" si="452"/>
        <v>0</v>
      </c>
      <c r="K687" s="49">
        <f t="shared" si="416"/>
        <v>7</v>
      </c>
      <c r="L687" s="49">
        <f t="shared" si="416"/>
        <v>0</v>
      </c>
      <c r="M687" s="49">
        <f t="shared" si="416"/>
        <v>0</v>
      </c>
      <c r="O687" s="32">
        <v>7</v>
      </c>
      <c r="P687" s="32">
        <v>0</v>
      </c>
      <c r="Q687" s="32">
        <v>0</v>
      </c>
      <c r="R687" s="29">
        <f t="shared" si="433"/>
        <v>0</v>
      </c>
      <c r="S687" s="29">
        <f t="shared" si="433"/>
        <v>0</v>
      </c>
      <c r="T687" s="29">
        <f t="shared" si="433"/>
        <v>0</v>
      </c>
      <c r="W687" s="82" t="s">
        <v>681</v>
      </c>
      <c r="X687" s="78" t="s">
        <v>213</v>
      </c>
      <c r="Y687" s="78" t="s">
        <v>682</v>
      </c>
      <c r="Z687" s="72" t="s">
        <v>9</v>
      </c>
      <c r="AA687" s="79">
        <v>7</v>
      </c>
      <c r="AB687" s="79" t="s">
        <v>9</v>
      </c>
      <c r="AC687" s="79" t="s">
        <v>9</v>
      </c>
      <c r="AD687" s="16" t="b">
        <f t="shared" si="441"/>
        <v>1</v>
      </c>
      <c r="AE687" s="16" t="b">
        <f t="shared" si="441"/>
        <v>1</v>
      </c>
      <c r="AF687" s="16" t="b">
        <f t="shared" si="441"/>
        <v>1</v>
      </c>
      <c r="AG687" s="16" t="b">
        <f t="shared" si="441"/>
        <v>1</v>
      </c>
    </row>
    <row r="688" spans="1:33" s="16" customFormat="1" ht="31.5" customHeight="1">
      <c r="A688" s="31" t="s">
        <v>58</v>
      </c>
      <c r="B688" s="23" t="s">
        <v>213</v>
      </c>
      <c r="C688" s="23" t="s">
        <v>682</v>
      </c>
      <c r="D688" s="23" t="s">
        <v>59</v>
      </c>
      <c r="E688" s="49"/>
      <c r="F688" s="49"/>
      <c r="G688" s="49"/>
      <c r="H688" s="25">
        <v>7</v>
      </c>
      <c r="I688" s="25"/>
      <c r="J688" s="25"/>
      <c r="K688" s="49">
        <f t="shared" si="416"/>
        <v>7</v>
      </c>
      <c r="L688" s="49">
        <f t="shared" si="416"/>
        <v>0</v>
      </c>
      <c r="M688" s="49">
        <f t="shared" si="416"/>
        <v>0</v>
      </c>
      <c r="O688" s="32">
        <v>7</v>
      </c>
      <c r="P688" s="32">
        <v>0</v>
      </c>
      <c r="Q688" s="32">
        <v>0</v>
      </c>
      <c r="R688" s="29">
        <f t="shared" si="433"/>
        <v>0</v>
      </c>
      <c r="S688" s="29">
        <f t="shared" si="433"/>
        <v>0</v>
      </c>
      <c r="T688" s="29">
        <f t="shared" si="433"/>
        <v>0</v>
      </c>
      <c r="W688" s="82" t="s">
        <v>58</v>
      </c>
      <c r="X688" s="78" t="s">
        <v>213</v>
      </c>
      <c r="Y688" s="78" t="s">
        <v>682</v>
      </c>
      <c r="Z688" s="78" t="s">
        <v>59</v>
      </c>
      <c r="AA688" s="79">
        <v>7</v>
      </c>
      <c r="AB688" s="79" t="s">
        <v>9</v>
      </c>
      <c r="AC688" s="79" t="s">
        <v>9</v>
      </c>
      <c r="AD688" s="16" t="b">
        <f t="shared" si="441"/>
        <v>1</v>
      </c>
      <c r="AE688" s="16" t="b">
        <f t="shared" si="441"/>
        <v>1</v>
      </c>
      <c r="AF688" s="16" t="b">
        <f t="shared" si="441"/>
        <v>1</v>
      </c>
      <c r="AG688" s="16" t="b">
        <f t="shared" si="441"/>
        <v>1</v>
      </c>
    </row>
    <row r="689" spans="1:33" s="16" customFormat="1" ht="31.5" customHeight="1">
      <c r="A689" s="31" t="s">
        <v>683</v>
      </c>
      <c r="B689" s="23" t="s">
        <v>213</v>
      </c>
      <c r="C689" s="23" t="s">
        <v>684</v>
      </c>
      <c r="D689" s="23" t="s">
        <v>9</v>
      </c>
      <c r="E689" s="49">
        <f>E690</f>
        <v>0</v>
      </c>
      <c r="F689" s="49">
        <f t="shared" ref="F689:J689" si="453">F690</f>
        <v>0</v>
      </c>
      <c r="G689" s="49">
        <f t="shared" si="453"/>
        <v>0</v>
      </c>
      <c r="H689" s="25">
        <f t="shared" si="453"/>
        <v>9.6</v>
      </c>
      <c r="I689" s="25">
        <f t="shared" si="453"/>
        <v>0</v>
      </c>
      <c r="J689" s="25">
        <f t="shared" si="453"/>
        <v>0</v>
      </c>
      <c r="K689" s="49">
        <f t="shared" si="416"/>
        <v>9.6</v>
      </c>
      <c r="L689" s="49">
        <f t="shared" si="416"/>
        <v>0</v>
      </c>
      <c r="M689" s="49">
        <f t="shared" si="416"/>
        <v>0</v>
      </c>
      <c r="O689" s="32">
        <v>9.6</v>
      </c>
      <c r="P689" s="32">
        <v>0</v>
      </c>
      <c r="Q689" s="32">
        <v>0</v>
      </c>
      <c r="R689" s="29">
        <f t="shared" si="433"/>
        <v>0</v>
      </c>
      <c r="S689" s="29">
        <f t="shared" si="433"/>
        <v>0</v>
      </c>
      <c r="T689" s="29">
        <f t="shared" si="433"/>
        <v>0</v>
      </c>
      <c r="W689" s="81" t="s">
        <v>683</v>
      </c>
      <c r="X689" s="75" t="s">
        <v>213</v>
      </c>
      <c r="Y689" s="75" t="s">
        <v>684</v>
      </c>
      <c r="Z689" s="76" t="s">
        <v>9</v>
      </c>
      <c r="AA689" s="77">
        <v>9.6</v>
      </c>
      <c r="AB689" s="77" t="s">
        <v>9</v>
      </c>
      <c r="AC689" s="77" t="s">
        <v>9</v>
      </c>
      <c r="AD689" s="16" t="b">
        <f t="shared" si="441"/>
        <v>1</v>
      </c>
      <c r="AE689" s="16" t="b">
        <f t="shared" si="441"/>
        <v>1</v>
      </c>
      <c r="AF689" s="16" t="b">
        <f t="shared" si="441"/>
        <v>1</v>
      </c>
      <c r="AG689" s="16" t="b">
        <f t="shared" si="441"/>
        <v>1</v>
      </c>
    </row>
    <row r="690" spans="1:33" s="16" customFormat="1" ht="31.5" customHeight="1">
      <c r="A690" s="31" t="s">
        <v>58</v>
      </c>
      <c r="B690" s="23" t="s">
        <v>213</v>
      </c>
      <c r="C690" s="23" t="s">
        <v>684</v>
      </c>
      <c r="D690" s="23" t="s">
        <v>59</v>
      </c>
      <c r="E690" s="49"/>
      <c r="F690" s="49"/>
      <c r="G690" s="49"/>
      <c r="H690" s="25">
        <v>9.6</v>
      </c>
      <c r="I690" s="25"/>
      <c r="J690" s="25"/>
      <c r="K690" s="49">
        <f t="shared" si="416"/>
        <v>9.6</v>
      </c>
      <c r="L690" s="49">
        <f t="shared" si="416"/>
        <v>0</v>
      </c>
      <c r="M690" s="49">
        <f t="shared" si="416"/>
        <v>0</v>
      </c>
      <c r="O690" s="32">
        <v>9.6</v>
      </c>
      <c r="P690" s="32">
        <v>0</v>
      </c>
      <c r="Q690" s="32">
        <v>0</v>
      </c>
      <c r="R690" s="29">
        <f t="shared" si="433"/>
        <v>0</v>
      </c>
      <c r="S690" s="29">
        <f t="shared" si="433"/>
        <v>0</v>
      </c>
      <c r="T690" s="29">
        <f t="shared" si="433"/>
        <v>0</v>
      </c>
      <c r="W690" s="82" t="s">
        <v>58</v>
      </c>
      <c r="X690" s="78" t="s">
        <v>213</v>
      </c>
      <c r="Y690" s="78" t="s">
        <v>684</v>
      </c>
      <c r="Z690" s="72" t="s">
        <v>59</v>
      </c>
      <c r="AA690" s="79">
        <v>9.6</v>
      </c>
      <c r="AB690" s="79" t="s">
        <v>9</v>
      </c>
      <c r="AC690" s="79" t="s">
        <v>9</v>
      </c>
      <c r="AD690" s="16" t="b">
        <f t="shared" si="441"/>
        <v>1</v>
      </c>
      <c r="AE690" s="16" t="b">
        <f t="shared" si="441"/>
        <v>1</v>
      </c>
      <c r="AF690" s="16" t="b">
        <f t="shared" si="441"/>
        <v>1</v>
      </c>
      <c r="AG690" s="16" t="b">
        <f t="shared" si="441"/>
        <v>1</v>
      </c>
    </row>
    <row r="691" spans="1:33" s="16" customFormat="1" ht="31.5" customHeight="1">
      <c r="A691" s="31" t="s">
        <v>685</v>
      </c>
      <c r="B691" s="23" t="s">
        <v>213</v>
      </c>
      <c r="C691" s="23" t="s">
        <v>686</v>
      </c>
      <c r="D691" s="23" t="s">
        <v>9</v>
      </c>
      <c r="E691" s="49">
        <f>E692</f>
        <v>0</v>
      </c>
      <c r="F691" s="49">
        <f t="shared" ref="F691:J691" si="454">F692</f>
        <v>0</v>
      </c>
      <c r="G691" s="49">
        <f t="shared" si="454"/>
        <v>0</v>
      </c>
      <c r="H691" s="25">
        <f t="shared" si="454"/>
        <v>5.2</v>
      </c>
      <c r="I691" s="25">
        <f t="shared" si="454"/>
        <v>0</v>
      </c>
      <c r="J691" s="25">
        <f t="shared" si="454"/>
        <v>0</v>
      </c>
      <c r="K691" s="49">
        <f t="shared" si="416"/>
        <v>5.2</v>
      </c>
      <c r="L691" s="49">
        <f t="shared" si="416"/>
        <v>0</v>
      </c>
      <c r="M691" s="49">
        <f t="shared" si="416"/>
        <v>0</v>
      </c>
      <c r="O691" s="32">
        <v>5.2</v>
      </c>
      <c r="P691" s="32">
        <v>0</v>
      </c>
      <c r="Q691" s="32">
        <v>0</v>
      </c>
      <c r="R691" s="29">
        <f t="shared" si="433"/>
        <v>0</v>
      </c>
      <c r="S691" s="29">
        <f t="shared" si="433"/>
        <v>0</v>
      </c>
      <c r="T691" s="29">
        <f t="shared" si="433"/>
        <v>0</v>
      </c>
      <c r="W691" s="82" t="s">
        <v>685</v>
      </c>
      <c r="X691" s="78" t="s">
        <v>213</v>
      </c>
      <c r="Y691" s="78" t="s">
        <v>686</v>
      </c>
      <c r="Z691" s="78" t="s">
        <v>9</v>
      </c>
      <c r="AA691" s="79">
        <v>5.2</v>
      </c>
      <c r="AB691" s="79" t="s">
        <v>9</v>
      </c>
      <c r="AC691" s="79" t="s">
        <v>9</v>
      </c>
      <c r="AD691" s="16" t="b">
        <f t="shared" si="441"/>
        <v>1</v>
      </c>
      <c r="AE691" s="16" t="b">
        <f t="shared" si="441"/>
        <v>1</v>
      </c>
      <c r="AF691" s="16" t="b">
        <f t="shared" si="441"/>
        <v>1</v>
      </c>
      <c r="AG691" s="16" t="b">
        <f t="shared" si="441"/>
        <v>1</v>
      </c>
    </row>
    <row r="692" spans="1:33" s="16" customFormat="1" ht="31.5" customHeight="1">
      <c r="A692" s="31" t="s">
        <v>58</v>
      </c>
      <c r="B692" s="23" t="s">
        <v>213</v>
      </c>
      <c r="C692" s="23" t="s">
        <v>686</v>
      </c>
      <c r="D692" s="23" t="s">
        <v>59</v>
      </c>
      <c r="E692" s="49"/>
      <c r="F692" s="49"/>
      <c r="G692" s="49"/>
      <c r="H692" s="25">
        <v>5.2</v>
      </c>
      <c r="I692" s="25"/>
      <c r="J692" s="25"/>
      <c r="K692" s="49">
        <f t="shared" si="416"/>
        <v>5.2</v>
      </c>
      <c r="L692" s="49">
        <f t="shared" si="416"/>
        <v>0</v>
      </c>
      <c r="M692" s="49">
        <f t="shared" si="416"/>
        <v>0</v>
      </c>
      <c r="O692" s="32">
        <v>5.2</v>
      </c>
      <c r="P692" s="32">
        <v>0</v>
      </c>
      <c r="Q692" s="32">
        <v>0</v>
      </c>
      <c r="R692" s="29">
        <f t="shared" si="433"/>
        <v>0</v>
      </c>
      <c r="S692" s="29">
        <f t="shared" si="433"/>
        <v>0</v>
      </c>
      <c r="T692" s="29">
        <f t="shared" si="433"/>
        <v>0</v>
      </c>
      <c r="W692" s="82" t="s">
        <v>58</v>
      </c>
      <c r="X692" s="78" t="s">
        <v>213</v>
      </c>
      <c r="Y692" s="78" t="s">
        <v>686</v>
      </c>
      <c r="Z692" s="72" t="s">
        <v>59</v>
      </c>
      <c r="AA692" s="79">
        <v>5.2</v>
      </c>
      <c r="AB692" s="79" t="s">
        <v>9</v>
      </c>
      <c r="AC692" s="79" t="s">
        <v>9</v>
      </c>
      <c r="AD692" s="16" t="b">
        <f t="shared" si="441"/>
        <v>1</v>
      </c>
      <c r="AE692" s="16" t="b">
        <f t="shared" si="441"/>
        <v>1</v>
      </c>
      <c r="AF692" s="16" t="b">
        <f t="shared" si="441"/>
        <v>1</v>
      </c>
      <c r="AG692" s="16" t="b">
        <f t="shared" si="441"/>
        <v>1</v>
      </c>
    </row>
    <row r="693" spans="1:33" s="16" customFormat="1" ht="110.25" customHeight="1">
      <c r="A693" s="22" t="s">
        <v>225</v>
      </c>
      <c r="B693" s="23" t="s">
        <v>213</v>
      </c>
      <c r="C693" s="23" t="s">
        <v>226</v>
      </c>
      <c r="D693" s="24" t="s">
        <v>9</v>
      </c>
      <c r="E693" s="49">
        <f>E694</f>
        <v>475.7</v>
      </c>
      <c r="F693" s="49">
        <f t="shared" ref="F693:J694" si="455">F694</f>
        <v>475.7</v>
      </c>
      <c r="G693" s="49">
        <f t="shared" si="455"/>
        <v>475.7</v>
      </c>
      <c r="H693" s="25">
        <f>H694</f>
        <v>475.7</v>
      </c>
      <c r="I693" s="25">
        <f t="shared" si="455"/>
        <v>475.7</v>
      </c>
      <c r="J693" s="25">
        <f t="shared" si="455"/>
        <v>475.7</v>
      </c>
      <c r="K693" s="49">
        <f t="shared" si="416"/>
        <v>0</v>
      </c>
      <c r="L693" s="49">
        <f t="shared" si="416"/>
        <v>0</v>
      </c>
      <c r="M693" s="49">
        <f t="shared" si="416"/>
        <v>0</v>
      </c>
      <c r="O693" s="32">
        <v>475.73899999999998</v>
      </c>
      <c r="P693" s="32">
        <v>475.73899999999998</v>
      </c>
      <c r="Q693" s="32">
        <v>475.73899999999998</v>
      </c>
      <c r="R693" s="29">
        <f t="shared" si="433"/>
        <v>3.8999999999987267E-2</v>
      </c>
      <c r="S693" s="29">
        <f t="shared" si="433"/>
        <v>3.8999999999987267E-2</v>
      </c>
      <c r="T693" s="29">
        <f t="shared" si="433"/>
        <v>3.8999999999987267E-2</v>
      </c>
      <c r="W693" s="82" t="s">
        <v>225</v>
      </c>
      <c r="X693" s="78" t="s">
        <v>213</v>
      </c>
      <c r="Y693" s="78" t="s">
        <v>226</v>
      </c>
      <c r="Z693" s="78" t="s">
        <v>9</v>
      </c>
      <c r="AA693" s="79">
        <v>475.73899999999998</v>
      </c>
      <c r="AB693" s="79">
        <v>475.73899999999998</v>
      </c>
      <c r="AC693" s="79">
        <v>475.73899999999998</v>
      </c>
      <c r="AD693" s="16" t="b">
        <f t="shared" si="441"/>
        <v>1</v>
      </c>
      <c r="AE693" s="16" t="b">
        <f t="shared" si="441"/>
        <v>1</v>
      </c>
      <c r="AF693" s="16" t="b">
        <f t="shared" si="441"/>
        <v>1</v>
      </c>
      <c r="AG693" s="16" t="b">
        <f t="shared" si="441"/>
        <v>1</v>
      </c>
    </row>
    <row r="694" spans="1:33" s="16" customFormat="1" ht="94.5" customHeight="1">
      <c r="A694" s="31" t="s">
        <v>227</v>
      </c>
      <c r="B694" s="23" t="s">
        <v>213</v>
      </c>
      <c r="C694" s="23" t="s">
        <v>228</v>
      </c>
      <c r="D694" s="24" t="s">
        <v>9</v>
      </c>
      <c r="E694" s="49">
        <f>E695</f>
        <v>475.7</v>
      </c>
      <c r="F694" s="49">
        <f t="shared" si="455"/>
        <v>475.7</v>
      </c>
      <c r="G694" s="49">
        <f t="shared" si="455"/>
        <v>475.7</v>
      </c>
      <c r="H694" s="25">
        <f>H695</f>
        <v>475.7</v>
      </c>
      <c r="I694" s="25">
        <f t="shared" si="455"/>
        <v>475.7</v>
      </c>
      <c r="J694" s="25">
        <f t="shared" si="455"/>
        <v>475.7</v>
      </c>
      <c r="K694" s="49">
        <f t="shared" si="416"/>
        <v>0</v>
      </c>
      <c r="L694" s="49">
        <f t="shared" si="416"/>
        <v>0</v>
      </c>
      <c r="M694" s="49">
        <f t="shared" si="416"/>
        <v>0</v>
      </c>
      <c r="N694" s="16" t="s">
        <v>344</v>
      </c>
      <c r="O694" s="32">
        <v>475.73899999999998</v>
      </c>
      <c r="P694" s="32">
        <v>475.73899999999998</v>
      </c>
      <c r="Q694" s="32">
        <v>475.73899999999998</v>
      </c>
      <c r="R694" s="29">
        <f t="shared" si="433"/>
        <v>3.8999999999987267E-2</v>
      </c>
      <c r="S694" s="29">
        <f t="shared" si="433"/>
        <v>3.8999999999987267E-2</v>
      </c>
      <c r="T694" s="29">
        <f t="shared" si="433"/>
        <v>3.8999999999987267E-2</v>
      </c>
      <c r="W694" s="82" t="s">
        <v>227</v>
      </c>
      <c r="X694" s="78" t="s">
        <v>213</v>
      </c>
      <c r="Y694" s="78" t="s">
        <v>228</v>
      </c>
      <c r="Z694" s="72" t="s">
        <v>9</v>
      </c>
      <c r="AA694" s="79">
        <v>475.73899999999998</v>
      </c>
      <c r="AB694" s="79">
        <v>475.73899999999998</v>
      </c>
      <c r="AC694" s="79">
        <v>475.73899999999998</v>
      </c>
      <c r="AD694" s="16" t="b">
        <f t="shared" si="441"/>
        <v>1</v>
      </c>
      <c r="AE694" s="16" t="b">
        <f t="shared" si="441"/>
        <v>1</v>
      </c>
      <c r="AF694" s="16" t="b">
        <f t="shared" si="441"/>
        <v>1</v>
      </c>
      <c r="AG694" s="16" t="b">
        <f t="shared" si="441"/>
        <v>1</v>
      </c>
    </row>
    <row r="695" spans="1:33" s="16" customFormat="1" ht="31.5" customHeight="1">
      <c r="A695" s="31" t="s">
        <v>58</v>
      </c>
      <c r="B695" s="23" t="s">
        <v>213</v>
      </c>
      <c r="C695" s="23" t="s">
        <v>228</v>
      </c>
      <c r="D695" s="23" t="s">
        <v>59</v>
      </c>
      <c r="E695" s="49">
        <v>475.7</v>
      </c>
      <c r="F695" s="49">
        <v>475.7</v>
      </c>
      <c r="G695" s="49">
        <v>475.7</v>
      </c>
      <c r="H695" s="83">
        <v>475.7</v>
      </c>
      <c r="I695" s="83">
        <v>475.7</v>
      </c>
      <c r="J695" s="83">
        <v>475.7</v>
      </c>
      <c r="K695" s="49">
        <f t="shared" si="416"/>
        <v>0</v>
      </c>
      <c r="L695" s="49">
        <f t="shared" si="416"/>
        <v>0</v>
      </c>
      <c r="M695" s="49">
        <f t="shared" si="416"/>
        <v>0</v>
      </c>
      <c r="N695" s="16" t="s">
        <v>344</v>
      </c>
      <c r="O695" s="32">
        <v>475.73899999999998</v>
      </c>
      <c r="P695" s="32">
        <v>475.73899999999998</v>
      </c>
      <c r="Q695" s="32">
        <v>475.73899999999998</v>
      </c>
      <c r="R695" s="29">
        <f t="shared" si="433"/>
        <v>3.8999999999987267E-2</v>
      </c>
      <c r="S695" s="29">
        <f t="shared" si="433"/>
        <v>3.8999999999987267E-2</v>
      </c>
      <c r="T695" s="29">
        <f t="shared" si="433"/>
        <v>3.8999999999987267E-2</v>
      </c>
      <c r="W695" s="82" t="s">
        <v>58</v>
      </c>
      <c r="X695" s="78" t="s">
        <v>213</v>
      </c>
      <c r="Y695" s="78" t="s">
        <v>228</v>
      </c>
      <c r="Z695" s="78" t="s">
        <v>59</v>
      </c>
      <c r="AA695" s="79">
        <v>475.73899999999998</v>
      </c>
      <c r="AB695" s="79">
        <v>475.73899999999998</v>
      </c>
      <c r="AC695" s="79">
        <v>475.73899999999998</v>
      </c>
      <c r="AD695" s="16" t="b">
        <f t="shared" si="441"/>
        <v>1</v>
      </c>
      <c r="AE695" s="16" t="b">
        <f t="shared" si="441"/>
        <v>1</v>
      </c>
      <c r="AF695" s="16" t="b">
        <f t="shared" si="441"/>
        <v>1</v>
      </c>
      <c r="AG695" s="16" t="b">
        <f t="shared" si="441"/>
        <v>1</v>
      </c>
    </row>
    <row r="696" spans="1:33" s="16" customFormat="1" ht="47.25" customHeight="1">
      <c r="A696" s="31" t="s">
        <v>687</v>
      </c>
      <c r="B696" s="23" t="s">
        <v>213</v>
      </c>
      <c r="C696" s="23" t="s">
        <v>688</v>
      </c>
      <c r="D696" s="23" t="s">
        <v>9</v>
      </c>
      <c r="E696" s="49">
        <f>E697+E699</f>
        <v>0</v>
      </c>
      <c r="F696" s="49">
        <f t="shared" ref="F696:J696" si="456">F697+F699</f>
        <v>0</v>
      </c>
      <c r="G696" s="49">
        <f t="shared" si="456"/>
        <v>0</v>
      </c>
      <c r="H696" s="25">
        <f t="shared" si="456"/>
        <v>11977.4</v>
      </c>
      <c r="I696" s="25">
        <f t="shared" si="456"/>
        <v>0</v>
      </c>
      <c r="J696" s="25">
        <f t="shared" si="456"/>
        <v>0</v>
      </c>
      <c r="K696" s="49">
        <f t="shared" si="416"/>
        <v>11977.4</v>
      </c>
      <c r="L696" s="49">
        <f t="shared" si="416"/>
        <v>0</v>
      </c>
      <c r="M696" s="49">
        <f t="shared" si="416"/>
        <v>0</v>
      </c>
      <c r="O696" s="32">
        <v>11977.40638</v>
      </c>
      <c r="P696" s="32">
        <v>0</v>
      </c>
      <c r="Q696" s="32">
        <v>0</v>
      </c>
      <c r="R696" s="29">
        <f t="shared" si="433"/>
        <v>6.3800000007177005E-3</v>
      </c>
      <c r="S696" s="29">
        <f t="shared" si="433"/>
        <v>0</v>
      </c>
      <c r="T696" s="29">
        <f t="shared" si="433"/>
        <v>0</v>
      </c>
      <c r="W696" s="82" t="s">
        <v>687</v>
      </c>
      <c r="X696" s="78" t="s">
        <v>213</v>
      </c>
      <c r="Y696" s="78" t="s">
        <v>688</v>
      </c>
      <c r="Z696" s="72" t="s">
        <v>9</v>
      </c>
      <c r="AA696" s="79">
        <v>11977.40638</v>
      </c>
      <c r="AB696" s="79" t="s">
        <v>9</v>
      </c>
      <c r="AC696" s="79" t="s">
        <v>9</v>
      </c>
      <c r="AD696" s="16" t="b">
        <f t="shared" si="441"/>
        <v>1</v>
      </c>
      <c r="AE696" s="16" t="b">
        <f t="shared" si="441"/>
        <v>1</v>
      </c>
      <c r="AF696" s="16" t="b">
        <f t="shared" si="441"/>
        <v>1</v>
      </c>
      <c r="AG696" s="16" t="b">
        <f t="shared" si="441"/>
        <v>1</v>
      </c>
    </row>
    <row r="697" spans="1:33" s="16" customFormat="1" ht="31.5" customHeight="1">
      <c r="A697" s="31" t="s">
        <v>689</v>
      </c>
      <c r="B697" s="23" t="s">
        <v>213</v>
      </c>
      <c r="C697" s="23" t="s">
        <v>690</v>
      </c>
      <c r="D697" s="23" t="s">
        <v>9</v>
      </c>
      <c r="E697" s="49">
        <f>E698</f>
        <v>0</v>
      </c>
      <c r="F697" s="49">
        <f t="shared" ref="F697:J697" si="457">F698</f>
        <v>0</v>
      </c>
      <c r="G697" s="49">
        <f t="shared" si="457"/>
        <v>0</v>
      </c>
      <c r="H697" s="25">
        <f t="shared" si="457"/>
        <v>8400</v>
      </c>
      <c r="I697" s="25">
        <f t="shared" si="457"/>
        <v>0</v>
      </c>
      <c r="J697" s="25">
        <f t="shared" si="457"/>
        <v>0</v>
      </c>
      <c r="K697" s="49">
        <f t="shared" si="416"/>
        <v>8400</v>
      </c>
      <c r="L697" s="49">
        <f t="shared" si="416"/>
        <v>0</v>
      </c>
      <c r="M697" s="49">
        <f t="shared" si="416"/>
        <v>0</v>
      </c>
      <c r="O697" s="32">
        <v>8400</v>
      </c>
      <c r="P697" s="32">
        <v>0</v>
      </c>
      <c r="Q697" s="32">
        <v>0</v>
      </c>
      <c r="R697" s="29">
        <f t="shared" si="433"/>
        <v>0</v>
      </c>
      <c r="S697" s="29">
        <f t="shared" si="433"/>
        <v>0</v>
      </c>
      <c r="T697" s="29">
        <f t="shared" si="433"/>
        <v>0</v>
      </c>
      <c r="W697" s="82" t="s">
        <v>689</v>
      </c>
      <c r="X697" s="78" t="s">
        <v>213</v>
      </c>
      <c r="Y697" s="78" t="s">
        <v>690</v>
      </c>
      <c r="Z697" s="78" t="s">
        <v>9</v>
      </c>
      <c r="AA697" s="79">
        <v>8400</v>
      </c>
      <c r="AB697" s="79" t="s">
        <v>9</v>
      </c>
      <c r="AC697" s="79" t="s">
        <v>9</v>
      </c>
      <c r="AD697" s="16" t="b">
        <f t="shared" si="441"/>
        <v>1</v>
      </c>
      <c r="AE697" s="16" t="b">
        <f t="shared" si="441"/>
        <v>1</v>
      </c>
      <c r="AF697" s="16" t="b">
        <f t="shared" si="441"/>
        <v>1</v>
      </c>
      <c r="AG697" s="16" t="b">
        <f t="shared" si="441"/>
        <v>1</v>
      </c>
    </row>
    <row r="698" spans="1:33" s="16" customFormat="1" ht="31.5" customHeight="1">
      <c r="A698" s="31" t="s">
        <v>58</v>
      </c>
      <c r="B698" s="23" t="s">
        <v>213</v>
      </c>
      <c r="C698" s="23" t="s">
        <v>690</v>
      </c>
      <c r="D698" s="23" t="s">
        <v>59</v>
      </c>
      <c r="E698" s="49"/>
      <c r="F698" s="49"/>
      <c r="G698" s="49"/>
      <c r="H698" s="25">
        <v>8400</v>
      </c>
      <c r="I698" s="25"/>
      <c r="J698" s="25"/>
      <c r="K698" s="49">
        <f t="shared" si="416"/>
        <v>8400</v>
      </c>
      <c r="L698" s="49">
        <f t="shared" si="416"/>
        <v>0</v>
      </c>
      <c r="M698" s="49">
        <f t="shared" si="416"/>
        <v>0</v>
      </c>
      <c r="O698" s="32">
        <v>8400</v>
      </c>
      <c r="P698" s="32">
        <v>0</v>
      </c>
      <c r="Q698" s="32">
        <v>0</v>
      </c>
      <c r="R698" s="29">
        <f t="shared" si="433"/>
        <v>0</v>
      </c>
      <c r="S698" s="29">
        <f t="shared" si="433"/>
        <v>0</v>
      </c>
      <c r="T698" s="29">
        <f t="shared" si="433"/>
        <v>0</v>
      </c>
      <c r="W698" s="82" t="s">
        <v>58</v>
      </c>
      <c r="X698" s="78" t="s">
        <v>213</v>
      </c>
      <c r="Y698" s="78" t="s">
        <v>690</v>
      </c>
      <c r="Z698" s="72" t="s">
        <v>59</v>
      </c>
      <c r="AA698" s="79">
        <v>8400</v>
      </c>
      <c r="AB698" s="79" t="s">
        <v>9</v>
      </c>
      <c r="AC698" s="79" t="s">
        <v>9</v>
      </c>
      <c r="AD698" s="16" t="b">
        <f t="shared" si="441"/>
        <v>1</v>
      </c>
      <c r="AE698" s="16" t="b">
        <f t="shared" si="441"/>
        <v>1</v>
      </c>
      <c r="AF698" s="16" t="b">
        <f t="shared" si="441"/>
        <v>1</v>
      </c>
      <c r="AG698" s="16" t="b">
        <f t="shared" si="441"/>
        <v>1</v>
      </c>
    </row>
    <row r="699" spans="1:33" s="16" customFormat="1" ht="15.75" customHeight="1">
      <c r="A699" s="31" t="s">
        <v>691</v>
      </c>
      <c r="B699" s="23" t="s">
        <v>213</v>
      </c>
      <c r="C699" s="23" t="s">
        <v>692</v>
      </c>
      <c r="D699" s="23" t="s">
        <v>9</v>
      </c>
      <c r="E699" s="49">
        <f>E700</f>
        <v>0</v>
      </c>
      <c r="F699" s="49">
        <f t="shared" ref="F699:J699" si="458">F700</f>
        <v>0</v>
      </c>
      <c r="G699" s="49">
        <f t="shared" si="458"/>
        <v>0</v>
      </c>
      <c r="H699" s="25">
        <f t="shared" si="458"/>
        <v>3577.4</v>
      </c>
      <c r="I699" s="25">
        <f t="shared" si="458"/>
        <v>0</v>
      </c>
      <c r="J699" s="25">
        <f t="shared" si="458"/>
        <v>0</v>
      </c>
      <c r="K699" s="49">
        <f t="shared" si="416"/>
        <v>3577.4</v>
      </c>
      <c r="L699" s="49">
        <f t="shared" si="416"/>
        <v>0</v>
      </c>
      <c r="M699" s="49">
        <f t="shared" si="416"/>
        <v>0</v>
      </c>
      <c r="O699" s="32">
        <v>3577.4063799999999</v>
      </c>
      <c r="P699" s="32">
        <v>0</v>
      </c>
      <c r="Q699" s="32">
        <v>0</v>
      </c>
      <c r="R699" s="29">
        <f t="shared" si="433"/>
        <v>6.3799999998082058E-3</v>
      </c>
      <c r="S699" s="29">
        <f t="shared" si="433"/>
        <v>0</v>
      </c>
      <c r="T699" s="29">
        <f t="shared" si="433"/>
        <v>0</v>
      </c>
      <c r="W699" s="82" t="s">
        <v>691</v>
      </c>
      <c r="X699" s="78" t="s">
        <v>213</v>
      </c>
      <c r="Y699" s="78" t="s">
        <v>692</v>
      </c>
      <c r="Z699" s="78" t="s">
        <v>9</v>
      </c>
      <c r="AA699" s="79">
        <v>3577.4063799999999</v>
      </c>
      <c r="AB699" s="79" t="s">
        <v>9</v>
      </c>
      <c r="AC699" s="79" t="s">
        <v>9</v>
      </c>
      <c r="AD699" s="16" t="b">
        <f t="shared" si="441"/>
        <v>1</v>
      </c>
      <c r="AE699" s="16" t="b">
        <f t="shared" si="441"/>
        <v>1</v>
      </c>
      <c r="AF699" s="16" t="b">
        <f t="shared" si="441"/>
        <v>1</v>
      </c>
      <c r="AG699" s="16" t="b">
        <f t="shared" si="441"/>
        <v>1</v>
      </c>
    </row>
    <row r="700" spans="1:33" s="16" customFormat="1" ht="31.5" customHeight="1">
      <c r="A700" s="31" t="s">
        <v>58</v>
      </c>
      <c r="B700" s="23" t="s">
        <v>213</v>
      </c>
      <c r="C700" s="23" t="s">
        <v>692</v>
      </c>
      <c r="D700" s="23" t="s">
        <v>59</v>
      </c>
      <c r="E700" s="49"/>
      <c r="F700" s="49"/>
      <c r="G700" s="49"/>
      <c r="H700" s="25">
        <v>3577.4</v>
      </c>
      <c r="I700" s="25"/>
      <c r="J700" s="25"/>
      <c r="K700" s="49">
        <f t="shared" si="416"/>
        <v>3577.4</v>
      </c>
      <c r="L700" s="49">
        <f t="shared" si="416"/>
        <v>0</v>
      </c>
      <c r="M700" s="49">
        <f t="shared" si="416"/>
        <v>0</v>
      </c>
      <c r="O700" s="32">
        <v>3577.4063799999999</v>
      </c>
      <c r="P700" s="32">
        <v>0</v>
      </c>
      <c r="Q700" s="32">
        <v>0</v>
      </c>
      <c r="R700" s="29">
        <f t="shared" si="433"/>
        <v>6.3799999998082058E-3</v>
      </c>
      <c r="S700" s="29">
        <f t="shared" si="433"/>
        <v>0</v>
      </c>
      <c r="T700" s="29">
        <f t="shared" si="433"/>
        <v>0</v>
      </c>
      <c r="W700" s="82" t="s">
        <v>58</v>
      </c>
      <c r="X700" s="78" t="s">
        <v>213</v>
      </c>
      <c r="Y700" s="78" t="s">
        <v>692</v>
      </c>
      <c r="Z700" s="72" t="s">
        <v>59</v>
      </c>
      <c r="AA700" s="79">
        <v>3577.4063799999999</v>
      </c>
      <c r="AB700" s="79" t="s">
        <v>9</v>
      </c>
      <c r="AC700" s="79" t="s">
        <v>9</v>
      </c>
      <c r="AD700" s="16" t="b">
        <f t="shared" si="441"/>
        <v>1</v>
      </c>
      <c r="AE700" s="16" t="b">
        <f t="shared" si="441"/>
        <v>1</v>
      </c>
      <c r="AF700" s="16" t="b">
        <f t="shared" si="441"/>
        <v>1</v>
      </c>
      <c r="AG700" s="16" t="b">
        <f t="shared" si="441"/>
        <v>1</v>
      </c>
    </row>
    <row r="701" spans="1:33" s="16" customFormat="1" ht="31.5" customHeight="1">
      <c r="A701" s="22" t="s">
        <v>74</v>
      </c>
      <c r="B701" s="23" t="s">
        <v>213</v>
      </c>
      <c r="C701" s="23" t="s">
        <v>229</v>
      </c>
      <c r="D701" s="24" t="s">
        <v>9</v>
      </c>
      <c r="E701" s="49">
        <f>E702+E707+E711</f>
        <v>78289.8</v>
      </c>
      <c r="F701" s="49">
        <f t="shared" ref="F701:G701" si="459">F702+F707+F711</f>
        <v>78341.100000000006</v>
      </c>
      <c r="G701" s="49">
        <f t="shared" si="459"/>
        <v>78361.8</v>
      </c>
      <c r="H701" s="25">
        <f>H702+H707+H711</f>
        <v>78289.8</v>
      </c>
      <c r="I701" s="25">
        <f t="shared" ref="I701:J701" si="460">I702+I707+I711</f>
        <v>78341.100000000006</v>
      </c>
      <c r="J701" s="25">
        <f t="shared" si="460"/>
        <v>78361.8</v>
      </c>
      <c r="K701" s="49">
        <f t="shared" si="416"/>
        <v>0</v>
      </c>
      <c r="L701" s="49">
        <f t="shared" si="416"/>
        <v>0</v>
      </c>
      <c r="M701" s="49">
        <f t="shared" si="416"/>
        <v>0</v>
      </c>
      <c r="O701" s="32">
        <v>78289.794720000005</v>
      </c>
      <c r="P701" s="32">
        <v>78341.083759999994</v>
      </c>
      <c r="Q701" s="32">
        <v>78361.783760000006</v>
      </c>
      <c r="R701" s="29">
        <f t="shared" si="433"/>
        <v>-5.2799999975832179E-3</v>
      </c>
      <c r="S701" s="29">
        <f t="shared" si="433"/>
        <v>-1.6240000011748634E-2</v>
      </c>
      <c r="T701" s="29">
        <f t="shared" si="433"/>
        <v>-1.6239999997196719E-2</v>
      </c>
      <c r="W701" s="82" t="s">
        <v>74</v>
      </c>
      <c r="X701" s="78" t="s">
        <v>213</v>
      </c>
      <c r="Y701" s="78" t="s">
        <v>229</v>
      </c>
      <c r="Z701" s="78" t="s">
        <v>9</v>
      </c>
      <c r="AA701" s="79">
        <v>78289.794720000005</v>
      </c>
      <c r="AB701" s="79">
        <v>78341.083759999994</v>
      </c>
      <c r="AC701" s="79">
        <v>78361.783760000006</v>
      </c>
      <c r="AD701" s="16" t="b">
        <f t="shared" si="441"/>
        <v>1</v>
      </c>
      <c r="AE701" s="16" t="b">
        <f t="shared" si="441"/>
        <v>1</v>
      </c>
      <c r="AF701" s="16" t="b">
        <f t="shared" si="441"/>
        <v>1</v>
      </c>
      <c r="AG701" s="16" t="b">
        <f t="shared" si="441"/>
        <v>1</v>
      </c>
    </row>
    <row r="702" spans="1:33" s="16" customFormat="1" ht="47.25" customHeight="1">
      <c r="A702" s="22" t="s">
        <v>55</v>
      </c>
      <c r="B702" s="23" t="s">
        <v>213</v>
      </c>
      <c r="C702" s="23" t="s">
        <v>230</v>
      </c>
      <c r="D702" s="24" t="s">
        <v>9</v>
      </c>
      <c r="E702" s="49">
        <f>E703+E705</f>
        <v>48170.6</v>
      </c>
      <c r="F702" s="49">
        <f t="shared" ref="F702:G702" si="461">F703+F705</f>
        <v>48187.4</v>
      </c>
      <c r="G702" s="49">
        <f t="shared" si="461"/>
        <v>48208.1</v>
      </c>
      <c r="H702" s="25">
        <f>H703+H705</f>
        <v>48170.6</v>
      </c>
      <c r="I702" s="25">
        <f t="shared" ref="I702:J702" si="462">I703+I705</f>
        <v>48187.4</v>
      </c>
      <c r="J702" s="25">
        <f t="shared" si="462"/>
        <v>48208.1</v>
      </c>
      <c r="K702" s="49">
        <f t="shared" si="416"/>
        <v>0</v>
      </c>
      <c r="L702" s="49">
        <f t="shared" si="416"/>
        <v>0</v>
      </c>
      <c r="M702" s="49">
        <f t="shared" si="416"/>
        <v>0</v>
      </c>
      <c r="O702" s="32">
        <v>48170.579810000003</v>
      </c>
      <c r="P702" s="32">
        <v>48187.379809999999</v>
      </c>
      <c r="Q702" s="32">
        <v>48208.079810000003</v>
      </c>
      <c r="R702" s="29">
        <f t="shared" si="433"/>
        <v>-2.0189999995636754E-2</v>
      </c>
      <c r="S702" s="29">
        <f t="shared" si="433"/>
        <v>-2.0190000002912711E-2</v>
      </c>
      <c r="T702" s="29">
        <f t="shared" si="433"/>
        <v>-2.0189999995636754E-2</v>
      </c>
      <c r="W702" s="81" t="s">
        <v>55</v>
      </c>
      <c r="X702" s="75" t="s">
        <v>213</v>
      </c>
      <c r="Y702" s="75" t="s">
        <v>230</v>
      </c>
      <c r="Z702" s="76" t="s">
        <v>9</v>
      </c>
      <c r="AA702" s="77">
        <v>48170.579810000003</v>
      </c>
      <c r="AB702" s="77">
        <v>48187.379809999999</v>
      </c>
      <c r="AC702" s="77">
        <v>48208.079810000003</v>
      </c>
      <c r="AD702" s="16" t="b">
        <f t="shared" si="441"/>
        <v>1</v>
      </c>
      <c r="AE702" s="16" t="b">
        <f t="shared" si="441"/>
        <v>1</v>
      </c>
      <c r="AF702" s="16" t="b">
        <f t="shared" si="441"/>
        <v>1</v>
      </c>
      <c r="AG702" s="16" t="b">
        <f t="shared" si="441"/>
        <v>1</v>
      </c>
    </row>
    <row r="703" spans="1:33" s="16" customFormat="1" ht="31.5" customHeight="1">
      <c r="A703" s="31" t="s">
        <v>220</v>
      </c>
      <c r="B703" s="23" t="s">
        <v>213</v>
      </c>
      <c r="C703" s="23" t="s">
        <v>231</v>
      </c>
      <c r="D703" s="24" t="s">
        <v>9</v>
      </c>
      <c r="E703" s="49">
        <f>E704</f>
        <v>5650.1</v>
      </c>
      <c r="F703" s="49">
        <f t="shared" ref="F703:J703" si="463">F704</f>
        <v>5650.1</v>
      </c>
      <c r="G703" s="49">
        <f t="shared" si="463"/>
        <v>5650.1</v>
      </c>
      <c r="H703" s="25">
        <f>H704</f>
        <v>5650.1</v>
      </c>
      <c r="I703" s="25">
        <f t="shared" si="463"/>
        <v>5650.1</v>
      </c>
      <c r="J703" s="25">
        <f t="shared" si="463"/>
        <v>5650.1</v>
      </c>
      <c r="K703" s="49">
        <f t="shared" si="416"/>
        <v>0</v>
      </c>
      <c r="L703" s="49">
        <f t="shared" si="416"/>
        <v>0</v>
      </c>
      <c r="M703" s="49">
        <f t="shared" si="416"/>
        <v>0</v>
      </c>
      <c r="O703" s="32">
        <v>5650.1008099999999</v>
      </c>
      <c r="P703" s="32">
        <v>5650.1008099999999</v>
      </c>
      <c r="Q703" s="32">
        <v>5650.1008099999999</v>
      </c>
      <c r="R703" s="29">
        <f t="shared" si="433"/>
        <v>8.0999999954656232E-4</v>
      </c>
      <c r="S703" s="29">
        <f t="shared" si="433"/>
        <v>8.0999999954656232E-4</v>
      </c>
      <c r="T703" s="29">
        <f t="shared" si="433"/>
        <v>8.0999999954656232E-4</v>
      </c>
      <c r="W703" s="82" t="s">
        <v>220</v>
      </c>
      <c r="X703" s="78" t="s">
        <v>213</v>
      </c>
      <c r="Y703" s="78" t="s">
        <v>231</v>
      </c>
      <c r="Z703" s="72" t="s">
        <v>9</v>
      </c>
      <c r="AA703" s="79">
        <v>5650.1008099999999</v>
      </c>
      <c r="AB703" s="79">
        <v>5650.1008099999999</v>
      </c>
      <c r="AC703" s="79">
        <v>5650.1008099999999</v>
      </c>
      <c r="AD703" s="16" t="b">
        <f t="shared" si="441"/>
        <v>1</v>
      </c>
      <c r="AE703" s="16" t="b">
        <f t="shared" si="441"/>
        <v>1</v>
      </c>
      <c r="AF703" s="16" t="b">
        <f t="shared" si="441"/>
        <v>1</v>
      </c>
      <c r="AG703" s="16" t="b">
        <f t="shared" si="441"/>
        <v>1</v>
      </c>
    </row>
    <row r="704" spans="1:33" s="16" customFormat="1" ht="31.5" customHeight="1">
      <c r="A704" s="31" t="s">
        <v>58</v>
      </c>
      <c r="B704" s="23" t="s">
        <v>213</v>
      </c>
      <c r="C704" s="23" t="s">
        <v>231</v>
      </c>
      <c r="D704" s="23" t="s">
        <v>59</v>
      </c>
      <c r="E704" s="49">
        <v>5650.1</v>
      </c>
      <c r="F704" s="49">
        <v>5650.1</v>
      </c>
      <c r="G704" s="49">
        <v>5650.1</v>
      </c>
      <c r="H704" s="25">
        <v>5650.1</v>
      </c>
      <c r="I704" s="25">
        <v>5650.1</v>
      </c>
      <c r="J704" s="25">
        <v>5650.1</v>
      </c>
      <c r="K704" s="49">
        <f t="shared" ref="K704:M788" si="464">H704-E704</f>
        <v>0</v>
      </c>
      <c r="L704" s="49">
        <f t="shared" si="464"/>
        <v>0</v>
      </c>
      <c r="M704" s="49">
        <f t="shared" si="464"/>
        <v>0</v>
      </c>
      <c r="O704" s="32">
        <v>5650.1008099999999</v>
      </c>
      <c r="P704" s="32">
        <v>5650.1008099999999</v>
      </c>
      <c r="Q704" s="32">
        <v>5650.1008099999999</v>
      </c>
      <c r="R704" s="29">
        <f t="shared" si="433"/>
        <v>8.0999999954656232E-4</v>
      </c>
      <c r="S704" s="29">
        <f t="shared" si="433"/>
        <v>8.0999999954656232E-4</v>
      </c>
      <c r="T704" s="29">
        <f t="shared" si="433"/>
        <v>8.0999999954656232E-4</v>
      </c>
      <c r="W704" s="82" t="s">
        <v>58</v>
      </c>
      <c r="X704" s="78" t="s">
        <v>213</v>
      </c>
      <c r="Y704" s="78" t="s">
        <v>231</v>
      </c>
      <c r="Z704" s="78" t="s">
        <v>59</v>
      </c>
      <c r="AA704" s="79">
        <v>5650.1008099999999</v>
      </c>
      <c r="AB704" s="79">
        <v>5650.1008099999999</v>
      </c>
      <c r="AC704" s="79">
        <v>5650.1008099999999</v>
      </c>
      <c r="AD704" s="16" t="b">
        <f t="shared" si="441"/>
        <v>1</v>
      </c>
      <c r="AE704" s="16" t="b">
        <f t="shared" si="441"/>
        <v>1</v>
      </c>
      <c r="AF704" s="16" t="b">
        <f t="shared" si="441"/>
        <v>1</v>
      </c>
      <c r="AG704" s="16" t="b">
        <f t="shared" si="441"/>
        <v>1</v>
      </c>
    </row>
    <row r="705" spans="1:33" s="16" customFormat="1" ht="31.5" customHeight="1">
      <c r="A705" s="31" t="s">
        <v>57</v>
      </c>
      <c r="B705" s="23" t="s">
        <v>213</v>
      </c>
      <c r="C705" s="23" t="s">
        <v>420</v>
      </c>
      <c r="D705" s="24" t="s">
        <v>9</v>
      </c>
      <c r="E705" s="49">
        <f>E706</f>
        <v>42520.5</v>
      </c>
      <c r="F705" s="49">
        <f t="shared" ref="F705:J705" si="465">F706</f>
        <v>42537.3</v>
      </c>
      <c r="G705" s="49">
        <f t="shared" si="465"/>
        <v>42558</v>
      </c>
      <c r="H705" s="25">
        <f>H706</f>
        <v>42520.5</v>
      </c>
      <c r="I705" s="25">
        <f t="shared" si="465"/>
        <v>42537.3</v>
      </c>
      <c r="J705" s="25">
        <f t="shared" si="465"/>
        <v>42558</v>
      </c>
      <c r="K705" s="49">
        <f t="shared" si="464"/>
        <v>0</v>
      </c>
      <c r="L705" s="49">
        <f t="shared" si="464"/>
        <v>0</v>
      </c>
      <c r="M705" s="49">
        <f t="shared" si="464"/>
        <v>0</v>
      </c>
      <c r="O705" s="32">
        <v>42520.478999999999</v>
      </c>
      <c r="P705" s="32">
        <v>42537.279000000002</v>
      </c>
      <c r="Q705" s="32">
        <v>42557.978999999999</v>
      </c>
      <c r="R705" s="29">
        <f t="shared" si="433"/>
        <v>-2.1000000000640284E-2</v>
      </c>
      <c r="S705" s="29">
        <f t="shared" si="433"/>
        <v>-2.1000000000640284E-2</v>
      </c>
      <c r="T705" s="29">
        <f t="shared" si="433"/>
        <v>-2.1000000000640284E-2</v>
      </c>
      <c r="W705" s="81" t="s">
        <v>57</v>
      </c>
      <c r="X705" s="75" t="s">
        <v>213</v>
      </c>
      <c r="Y705" s="75" t="s">
        <v>420</v>
      </c>
      <c r="Z705" s="76" t="s">
        <v>9</v>
      </c>
      <c r="AA705" s="77">
        <v>42520.478999999999</v>
      </c>
      <c r="AB705" s="77">
        <v>42537.279000000002</v>
      </c>
      <c r="AC705" s="77">
        <v>42557.978999999999</v>
      </c>
      <c r="AD705" s="16" t="b">
        <f t="shared" si="441"/>
        <v>1</v>
      </c>
      <c r="AE705" s="16" t="b">
        <f t="shared" si="441"/>
        <v>1</v>
      </c>
      <c r="AF705" s="16" t="b">
        <f t="shared" si="441"/>
        <v>1</v>
      </c>
      <c r="AG705" s="16" t="b">
        <f t="shared" si="441"/>
        <v>1</v>
      </c>
    </row>
    <row r="706" spans="1:33" s="16" customFormat="1" ht="31.5" customHeight="1">
      <c r="A706" s="31" t="s">
        <v>58</v>
      </c>
      <c r="B706" s="23" t="s">
        <v>213</v>
      </c>
      <c r="C706" s="23" t="s">
        <v>420</v>
      </c>
      <c r="D706" s="23" t="s">
        <v>59</v>
      </c>
      <c r="E706" s="49">
        <v>42520.5</v>
      </c>
      <c r="F706" s="49">
        <v>42537.3</v>
      </c>
      <c r="G706" s="49">
        <v>42558</v>
      </c>
      <c r="H706" s="25">
        <v>42520.5</v>
      </c>
      <c r="I706" s="25">
        <v>42537.3</v>
      </c>
      <c r="J706" s="25">
        <v>42558</v>
      </c>
      <c r="K706" s="49">
        <f t="shared" si="464"/>
        <v>0</v>
      </c>
      <c r="L706" s="49">
        <f t="shared" si="464"/>
        <v>0</v>
      </c>
      <c r="M706" s="49">
        <f t="shared" si="464"/>
        <v>0</v>
      </c>
      <c r="O706" s="32">
        <v>42520.478999999999</v>
      </c>
      <c r="P706" s="32">
        <v>42537.279000000002</v>
      </c>
      <c r="Q706" s="32">
        <v>42557.978999999999</v>
      </c>
      <c r="R706" s="29">
        <f t="shared" si="433"/>
        <v>-2.1000000000640284E-2</v>
      </c>
      <c r="S706" s="29">
        <f t="shared" si="433"/>
        <v>-2.1000000000640284E-2</v>
      </c>
      <c r="T706" s="29">
        <f t="shared" si="433"/>
        <v>-2.1000000000640284E-2</v>
      </c>
      <c r="W706" s="82" t="s">
        <v>58</v>
      </c>
      <c r="X706" s="78" t="s">
        <v>213</v>
      </c>
      <c r="Y706" s="78" t="s">
        <v>420</v>
      </c>
      <c r="Z706" s="72" t="s">
        <v>59</v>
      </c>
      <c r="AA706" s="79">
        <v>42520.478999999999</v>
      </c>
      <c r="AB706" s="79">
        <v>42537.279000000002</v>
      </c>
      <c r="AC706" s="79">
        <v>42557.978999999999</v>
      </c>
      <c r="AD706" s="16" t="b">
        <f t="shared" si="441"/>
        <v>1</v>
      </c>
      <c r="AE706" s="16" t="b">
        <f t="shared" si="441"/>
        <v>1</v>
      </c>
      <c r="AF706" s="16" t="b">
        <f t="shared" si="441"/>
        <v>1</v>
      </c>
      <c r="AG706" s="16" t="b">
        <f t="shared" si="441"/>
        <v>1</v>
      </c>
    </row>
    <row r="707" spans="1:33" s="16" customFormat="1" ht="47.25" customHeight="1">
      <c r="A707" s="22" t="s">
        <v>76</v>
      </c>
      <c r="B707" s="23" t="s">
        <v>213</v>
      </c>
      <c r="C707" s="23" t="s">
        <v>232</v>
      </c>
      <c r="D707" s="24" t="s">
        <v>9</v>
      </c>
      <c r="E707" s="49">
        <f>E708</f>
        <v>30099.200000000001</v>
      </c>
      <c r="F707" s="49">
        <f t="shared" ref="F707:J707" si="466">F708</f>
        <v>30133.7</v>
      </c>
      <c r="G707" s="49">
        <f t="shared" si="466"/>
        <v>30133.7</v>
      </c>
      <c r="H707" s="25">
        <f>H708</f>
        <v>30089.200000000001</v>
      </c>
      <c r="I707" s="25">
        <f t="shared" si="466"/>
        <v>30133.7</v>
      </c>
      <c r="J707" s="25">
        <f t="shared" si="466"/>
        <v>30133.7</v>
      </c>
      <c r="K707" s="49">
        <f t="shared" si="464"/>
        <v>-10</v>
      </c>
      <c r="L707" s="49">
        <f t="shared" si="464"/>
        <v>0</v>
      </c>
      <c r="M707" s="49">
        <f t="shared" si="464"/>
        <v>0</v>
      </c>
      <c r="O707" s="32">
        <v>30089.214909999999</v>
      </c>
      <c r="P707" s="32">
        <v>30133.703949999999</v>
      </c>
      <c r="Q707" s="32">
        <v>30133.703949999999</v>
      </c>
      <c r="R707" s="29">
        <f t="shared" si="433"/>
        <v>1.4909999998053536E-2</v>
      </c>
      <c r="S707" s="29">
        <f t="shared" si="433"/>
        <v>3.9499999984400347E-3</v>
      </c>
      <c r="T707" s="29">
        <f t="shared" si="433"/>
        <v>3.9499999984400347E-3</v>
      </c>
      <c r="W707" s="82" t="s">
        <v>76</v>
      </c>
      <c r="X707" s="78" t="s">
        <v>213</v>
      </c>
      <c r="Y707" s="78" t="s">
        <v>232</v>
      </c>
      <c r="Z707" s="78" t="s">
        <v>9</v>
      </c>
      <c r="AA707" s="79">
        <v>30089.214909999999</v>
      </c>
      <c r="AB707" s="79">
        <v>30133.703949999999</v>
      </c>
      <c r="AC707" s="79">
        <v>30133.703949999999</v>
      </c>
      <c r="AD707" s="16" t="b">
        <f t="shared" si="441"/>
        <v>1</v>
      </c>
      <c r="AE707" s="16" t="b">
        <f t="shared" si="441"/>
        <v>1</v>
      </c>
      <c r="AF707" s="16" t="b">
        <f t="shared" si="441"/>
        <v>1</v>
      </c>
      <c r="AG707" s="16" t="b">
        <f t="shared" si="441"/>
        <v>1</v>
      </c>
    </row>
    <row r="708" spans="1:33" s="16" customFormat="1" ht="31.5" customHeight="1">
      <c r="A708" s="31" t="s">
        <v>25</v>
      </c>
      <c r="B708" s="23" t="s">
        <v>213</v>
      </c>
      <c r="C708" s="23" t="s">
        <v>421</v>
      </c>
      <c r="D708" s="24" t="s">
        <v>9</v>
      </c>
      <c r="E708" s="49">
        <f>E709+E710</f>
        <v>30099.200000000001</v>
      </c>
      <c r="F708" s="49">
        <f t="shared" ref="F708:G708" si="467">F709+F710</f>
        <v>30133.7</v>
      </c>
      <c r="G708" s="49">
        <f t="shared" si="467"/>
        <v>30133.7</v>
      </c>
      <c r="H708" s="25">
        <f>H709+H710</f>
        <v>30089.200000000001</v>
      </c>
      <c r="I708" s="25">
        <f t="shared" ref="I708:J708" si="468">I709+I710</f>
        <v>30133.7</v>
      </c>
      <c r="J708" s="25">
        <f t="shared" si="468"/>
        <v>30133.7</v>
      </c>
      <c r="K708" s="49">
        <f t="shared" si="464"/>
        <v>-10</v>
      </c>
      <c r="L708" s="49">
        <f t="shared" si="464"/>
        <v>0</v>
      </c>
      <c r="M708" s="49">
        <f t="shared" si="464"/>
        <v>0</v>
      </c>
      <c r="O708" s="32">
        <v>30089.214909999999</v>
      </c>
      <c r="P708" s="32">
        <v>30133.703949999999</v>
      </c>
      <c r="Q708" s="32">
        <v>30133.703949999999</v>
      </c>
      <c r="R708" s="29">
        <f t="shared" si="433"/>
        <v>1.4909999998053536E-2</v>
      </c>
      <c r="S708" s="29">
        <f t="shared" si="433"/>
        <v>3.9499999984400347E-3</v>
      </c>
      <c r="T708" s="29">
        <f t="shared" si="433"/>
        <v>3.9499999984400347E-3</v>
      </c>
      <c r="W708" s="82" t="s">
        <v>25</v>
      </c>
      <c r="X708" s="78" t="s">
        <v>213</v>
      </c>
      <c r="Y708" s="78" t="s">
        <v>421</v>
      </c>
      <c r="Z708" s="72" t="s">
        <v>9</v>
      </c>
      <c r="AA708" s="79">
        <v>30089.214909999999</v>
      </c>
      <c r="AB708" s="79">
        <v>30133.703949999999</v>
      </c>
      <c r="AC708" s="79">
        <v>30133.703949999999</v>
      </c>
      <c r="AD708" s="16" t="b">
        <f t="shared" si="441"/>
        <v>1</v>
      </c>
      <c r="AE708" s="16" t="b">
        <f t="shared" si="441"/>
        <v>1</v>
      </c>
      <c r="AF708" s="16" t="b">
        <f t="shared" si="441"/>
        <v>1</v>
      </c>
      <c r="AG708" s="16" t="b">
        <f t="shared" si="441"/>
        <v>1</v>
      </c>
    </row>
    <row r="709" spans="1:33" s="16" customFormat="1" ht="78.75" customHeight="1">
      <c r="A709" s="31" t="s">
        <v>26</v>
      </c>
      <c r="B709" s="23" t="s">
        <v>213</v>
      </c>
      <c r="C709" s="23" t="s">
        <v>421</v>
      </c>
      <c r="D709" s="23" t="s">
        <v>27</v>
      </c>
      <c r="E709" s="49">
        <v>28369.200000000001</v>
      </c>
      <c r="F709" s="49">
        <v>28403.7</v>
      </c>
      <c r="G709" s="49">
        <v>28403.7</v>
      </c>
      <c r="H709" s="25">
        <v>28369.200000000001</v>
      </c>
      <c r="I709" s="25">
        <v>28403.7</v>
      </c>
      <c r="J709" s="25">
        <v>28403.7</v>
      </c>
      <c r="K709" s="49">
        <f t="shared" si="464"/>
        <v>0</v>
      </c>
      <c r="L709" s="49">
        <f t="shared" si="464"/>
        <v>0</v>
      </c>
      <c r="M709" s="49">
        <f t="shared" si="464"/>
        <v>0</v>
      </c>
      <c r="O709" s="32">
        <v>28369.214909999999</v>
      </c>
      <c r="P709" s="32">
        <v>28403.703949999999</v>
      </c>
      <c r="Q709" s="32">
        <v>28403.703949999999</v>
      </c>
      <c r="R709" s="29">
        <f t="shared" si="433"/>
        <v>1.4909999998053536E-2</v>
      </c>
      <c r="S709" s="29">
        <f t="shared" si="433"/>
        <v>3.9499999984400347E-3</v>
      </c>
      <c r="T709" s="29">
        <f t="shared" si="433"/>
        <v>3.9499999984400347E-3</v>
      </c>
      <c r="W709" s="82" t="s">
        <v>26</v>
      </c>
      <c r="X709" s="78" t="s">
        <v>213</v>
      </c>
      <c r="Y709" s="78" t="s">
        <v>421</v>
      </c>
      <c r="Z709" s="78" t="s">
        <v>27</v>
      </c>
      <c r="AA709" s="79">
        <v>28369.214909999999</v>
      </c>
      <c r="AB709" s="79">
        <v>28403.703949999999</v>
      </c>
      <c r="AC709" s="79">
        <v>28403.703949999999</v>
      </c>
      <c r="AD709" s="16" t="b">
        <f t="shared" si="441"/>
        <v>1</v>
      </c>
      <c r="AE709" s="16" t="b">
        <f t="shared" si="441"/>
        <v>1</v>
      </c>
      <c r="AF709" s="16" t="b">
        <f t="shared" si="441"/>
        <v>1</v>
      </c>
      <c r="AG709" s="16" t="b">
        <f t="shared" si="441"/>
        <v>1</v>
      </c>
    </row>
    <row r="710" spans="1:33" s="16" customFormat="1" ht="31.5" customHeight="1">
      <c r="A710" s="31" t="s">
        <v>28</v>
      </c>
      <c r="B710" s="23" t="s">
        <v>213</v>
      </c>
      <c r="C710" s="23" t="s">
        <v>421</v>
      </c>
      <c r="D710" s="23" t="s">
        <v>29</v>
      </c>
      <c r="E710" s="49">
        <v>1730</v>
      </c>
      <c r="F710" s="49">
        <v>1730</v>
      </c>
      <c r="G710" s="49">
        <v>1730</v>
      </c>
      <c r="H710" s="25">
        <f>1730-10</f>
        <v>1720</v>
      </c>
      <c r="I710" s="25">
        <v>1730</v>
      </c>
      <c r="J710" s="25">
        <v>1730</v>
      </c>
      <c r="K710" s="49">
        <f t="shared" si="464"/>
        <v>-10</v>
      </c>
      <c r="L710" s="49">
        <f t="shared" si="464"/>
        <v>0</v>
      </c>
      <c r="M710" s="49">
        <f t="shared" si="464"/>
        <v>0</v>
      </c>
      <c r="O710" s="32">
        <v>1720</v>
      </c>
      <c r="P710" s="32">
        <v>1730</v>
      </c>
      <c r="Q710" s="32">
        <v>1730</v>
      </c>
      <c r="R710" s="29">
        <f t="shared" si="433"/>
        <v>0</v>
      </c>
      <c r="S710" s="29">
        <f t="shared" si="433"/>
        <v>0</v>
      </c>
      <c r="T710" s="29">
        <f t="shared" si="433"/>
        <v>0</v>
      </c>
      <c r="W710" s="81" t="s">
        <v>28</v>
      </c>
      <c r="X710" s="75" t="s">
        <v>213</v>
      </c>
      <c r="Y710" s="75" t="s">
        <v>421</v>
      </c>
      <c r="Z710" s="76" t="s">
        <v>29</v>
      </c>
      <c r="AA710" s="77">
        <v>1720</v>
      </c>
      <c r="AB710" s="77">
        <v>1730</v>
      </c>
      <c r="AC710" s="77">
        <v>1730</v>
      </c>
      <c r="AD710" s="16" t="b">
        <f t="shared" si="441"/>
        <v>1</v>
      </c>
      <c r="AE710" s="16" t="b">
        <f t="shared" si="441"/>
        <v>1</v>
      </c>
      <c r="AF710" s="16" t="b">
        <f t="shared" si="441"/>
        <v>1</v>
      </c>
      <c r="AG710" s="16" t="b">
        <f t="shared" si="441"/>
        <v>1</v>
      </c>
    </row>
    <row r="711" spans="1:33" s="16" customFormat="1" ht="31.5" customHeight="1">
      <c r="A711" s="22" t="s">
        <v>172</v>
      </c>
      <c r="B711" s="23" t="s">
        <v>213</v>
      </c>
      <c r="C711" s="23" t="s">
        <v>233</v>
      </c>
      <c r="D711" s="24" t="s">
        <v>9</v>
      </c>
      <c r="E711" s="49">
        <f>E712</f>
        <v>20</v>
      </c>
      <c r="F711" s="49">
        <f t="shared" ref="F711:J712" si="469">F712</f>
        <v>20</v>
      </c>
      <c r="G711" s="49">
        <f t="shared" si="469"/>
        <v>20</v>
      </c>
      <c r="H711" s="25">
        <f>H712</f>
        <v>30</v>
      </c>
      <c r="I711" s="25">
        <f t="shared" si="469"/>
        <v>20</v>
      </c>
      <c r="J711" s="25">
        <f t="shared" si="469"/>
        <v>20</v>
      </c>
      <c r="K711" s="49">
        <f t="shared" si="464"/>
        <v>10</v>
      </c>
      <c r="L711" s="49">
        <f t="shared" si="464"/>
        <v>0</v>
      </c>
      <c r="M711" s="49">
        <f t="shared" si="464"/>
        <v>0</v>
      </c>
      <c r="O711" s="32">
        <v>30</v>
      </c>
      <c r="P711" s="32">
        <v>20</v>
      </c>
      <c r="Q711" s="32">
        <v>20</v>
      </c>
      <c r="R711" s="29">
        <f t="shared" si="433"/>
        <v>0</v>
      </c>
      <c r="S711" s="29">
        <f t="shared" si="433"/>
        <v>0</v>
      </c>
      <c r="T711" s="29">
        <f t="shared" si="433"/>
        <v>0</v>
      </c>
      <c r="W711" s="81" t="s">
        <v>172</v>
      </c>
      <c r="X711" s="75" t="s">
        <v>213</v>
      </c>
      <c r="Y711" s="75" t="s">
        <v>233</v>
      </c>
      <c r="Z711" s="76" t="s">
        <v>9</v>
      </c>
      <c r="AA711" s="77">
        <v>30</v>
      </c>
      <c r="AB711" s="77">
        <v>20</v>
      </c>
      <c r="AC711" s="77">
        <v>20</v>
      </c>
      <c r="AD711" s="16" t="b">
        <f t="shared" si="441"/>
        <v>1</v>
      </c>
      <c r="AE711" s="16" t="b">
        <f t="shared" si="441"/>
        <v>1</v>
      </c>
      <c r="AF711" s="16" t="b">
        <f t="shared" si="441"/>
        <v>1</v>
      </c>
      <c r="AG711" s="16" t="b">
        <f t="shared" si="441"/>
        <v>1</v>
      </c>
    </row>
    <row r="712" spans="1:33" s="16" customFormat="1" ht="31.5" customHeight="1">
      <c r="A712" s="31" t="s">
        <v>31</v>
      </c>
      <c r="B712" s="23" t="s">
        <v>213</v>
      </c>
      <c r="C712" s="23" t="s">
        <v>422</v>
      </c>
      <c r="D712" s="24" t="s">
        <v>9</v>
      </c>
      <c r="E712" s="49">
        <f>E713</f>
        <v>20</v>
      </c>
      <c r="F712" s="49">
        <f t="shared" si="469"/>
        <v>20</v>
      </c>
      <c r="G712" s="49">
        <f t="shared" si="469"/>
        <v>20</v>
      </c>
      <c r="H712" s="25">
        <f>H713</f>
        <v>30</v>
      </c>
      <c r="I712" s="25">
        <f t="shared" si="469"/>
        <v>20</v>
      </c>
      <c r="J712" s="25">
        <f t="shared" si="469"/>
        <v>20</v>
      </c>
      <c r="K712" s="49">
        <f t="shared" si="464"/>
        <v>10</v>
      </c>
      <c r="L712" s="49">
        <f t="shared" si="464"/>
        <v>0</v>
      </c>
      <c r="M712" s="49">
        <f t="shared" si="464"/>
        <v>0</v>
      </c>
      <c r="O712" s="32">
        <v>30</v>
      </c>
      <c r="P712" s="32">
        <v>20</v>
      </c>
      <c r="Q712" s="32">
        <v>20</v>
      </c>
      <c r="R712" s="29">
        <f t="shared" si="433"/>
        <v>0</v>
      </c>
      <c r="S712" s="29">
        <f t="shared" si="433"/>
        <v>0</v>
      </c>
      <c r="T712" s="29">
        <f t="shared" si="433"/>
        <v>0</v>
      </c>
      <c r="W712" s="82" t="s">
        <v>31</v>
      </c>
      <c r="X712" s="78" t="s">
        <v>213</v>
      </c>
      <c r="Y712" s="78" t="s">
        <v>422</v>
      </c>
      <c r="Z712" s="72" t="s">
        <v>9</v>
      </c>
      <c r="AA712" s="79">
        <v>30</v>
      </c>
      <c r="AB712" s="79">
        <v>20</v>
      </c>
      <c r="AC712" s="79">
        <v>20</v>
      </c>
      <c r="AD712" s="16" t="b">
        <f t="shared" si="441"/>
        <v>1</v>
      </c>
      <c r="AE712" s="16" t="b">
        <f t="shared" si="441"/>
        <v>1</v>
      </c>
      <c r="AF712" s="16" t="b">
        <f t="shared" si="441"/>
        <v>1</v>
      </c>
      <c r="AG712" s="16" t="b">
        <f t="shared" si="441"/>
        <v>1</v>
      </c>
    </row>
    <row r="713" spans="1:33" s="16" customFormat="1" ht="31.5" customHeight="1">
      <c r="A713" s="31" t="s">
        <v>28</v>
      </c>
      <c r="B713" s="23" t="s">
        <v>213</v>
      </c>
      <c r="C713" s="23" t="s">
        <v>422</v>
      </c>
      <c r="D713" s="23" t="s">
        <v>29</v>
      </c>
      <c r="E713" s="49">
        <v>20</v>
      </c>
      <c r="F713" s="49">
        <v>20</v>
      </c>
      <c r="G713" s="49">
        <v>20</v>
      </c>
      <c r="H713" s="25">
        <f>20+10</f>
        <v>30</v>
      </c>
      <c r="I713" s="25">
        <v>20</v>
      </c>
      <c r="J713" s="25">
        <v>20</v>
      </c>
      <c r="K713" s="49">
        <f t="shared" si="464"/>
        <v>10</v>
      </c>
      <c r="L713" s="49">
        <f t="shared" si="464"/>
        <v>0</v>
      </c>
      <c r="M713" s="49">
        <f t="shared" si="464"/>
        <v>0</v>
      </c>
      <c r="O713" s="32">
        <v>30</v>
      </c>
      <c r="P713" s="32">
        <v>20</v>
      </c>
      <c r="Q713" s="32">
        <v>20</v>
      </c>
      <c r="R713" s="29">
        <f t="shared" si="433"/>
        <v>0</v>
      </c>
      <c r="S713" s="29">
        <f t="shared" si="433"/>
        <v>0</v>
      </c>
      <c r="T713" s="29">
        <f t="shared" si="433"/>
        <v>0</v>
      </c>
      <c r="W713" s="82" t="s">
        <v>28</v>
      </c>
      <c r="X713" s="78" t="s">
        <v>213</v>
      </c>
      <c r="Y713" s="78" t="s">
        <v>422</v>
      </c>
      <c r="Z713" s="78" t="s">
        <v>29</v>
      </c>
      <c r="AA713" s="79">
        <v>30</v>
      </c>
      <c r="AB713" s="79">
        <v>20</v>
      </c>
      <c r="AC713" s="79">
        <v>20</v>
      </c>
      <c r="AD713" s="16" t="b">
        <f t="shared" si="441"/>
        <v>1</v>
      </c>
      <c r="AE713" s="16" t="b">
        <f t="shared" si="441"/>
        <v>1</v>
      </c>
      <c r="AF713" s="16" t="b">
        <f t="shared" si="441"/>
        <v>1</v>
      </c>
      <c r="AG713" s="16" t="b">
        <f t="shared" si="441"/>
        <v>1</v>
      </c>
    </row>
    <row r="714" spans="1:33" s="16" customFormat="1" ht="15.75" customHeight="1">
      <c r="A714" s="22" t="s">
        <v>92</v>
      </c>
      <c r="B714" s="23" t="s">
        <v>213</v>
      </c>
      <c r="C714" s="23" t="s">
        <v>93</v>
      </c>
      <c r="D714" s="24" t="s">
        <v>9</v>
      </c>
      <c r="E714" s="49">
        <f>E715</f>
        <v>700</v>
      </c>
      <c r="F714" s="49">
        <f t="shared" ref="F714:J717" si="470">F715</f>
        <v>700</v>
      </c>
      <c r="G714" s="49">
        <f t="shared" si="470"/>
        <v>700</v>
      </c>
      <c r="H714" s="25">
        <f>H715</f>
        <v>700</v>
      </c>
      <c r="I714" s="25">
        <f t="shared" si="470"/>
        <v>700</v>
      </c>
      <c r="J714" s="25">
        <f t="shared" si="470"/>
        <v>700</v>
      </c>
      <c r="K714" s="49">
        <f t="shared" si="464"/>
        <v>0</v>
      </c>
      <c r="L714" s="49">
        <f t="shared" si="464"/>
        <v>0</v>
      </c>
      <c r="M714" s="49">
        <f t="shared" si="464"/>
        <v>0</v>
      </c>
      <c r="O714" s="32">
        <v>700</v>
      </c>
      <c r="P714" s="32">
        <v>700</v>
      </c>
      <c r="Q714" s="32">
        <v>700</v>
      </c>
      <c r="R714" s="29">
        <f t="shared" si="433"/>
        <v>0</v>
      </c>
      <c r="S714" s="29">
        <f t="shared" si="433"/>
        <v>0</v>
      </c>
      <c r="T714" s="29">
        <f t="shared" si="433"/>
        <v>0</v>
      </c>
      <c r="W714" s="82" t="s">
        <v>92</v>
      </c>
      <c r="X714" s="78" t="s">
        <v>213</v>
      </c>
      <c r="Y714" s="78" t="s">
        <v>93</v>
      </c>
      <c r="Z714" s="72" t="s">
        <v>9</v>
      </c>
      <c r="AA714" s="79">
        <v>700</v>
      </c>
      <c r="AB714" s="79">
        <v>700</v>
      </c>
      <c r="AC714" s="79">
        <v>700</v>
      </c>
      <c r="AD714" s="16" t="b">
        <f t="shared" si="441"/>
        <v>1</v>
      </c>
      <c r="AE714" s="16" t="b">
        <f t="shared" si="441"/>
        <v>1</v>
      </c>
      <c r="AF714" s="16" t="b">
        <f t="shared" si="441"/>
        <v>1</v>
      </c>
      <c r="AG714" s="16" t="b">
        <f t="shared" si="441"/>
        <v>1</v>
      </c>
    </row>
    <row r="715" spans="1:33" s="16" customFormat="1" ht="31.5" customHeight="1">
      <c r="A715" s="22" t="s">
        <v>94</v>
      </c>
      <c r="B715" s="23" t="s">
        <v>213</v>
      </c>
      <c r="C715" s="23" t="s">
        <v>95</v>
      </c>
      <c r="D715" s="24" t="s">
        <v>9</v>
      </c>
      <c r="E715" s="49">
        <f>E716</f>
        <v>700</v>
      </c>
      <c r="F715" s="49">
        <f t="shared" si="470"/>
        <v>700</v>
      </c>
      <c r="G715" s="49">
        <f t="shared" si="470"/>
        <v>700</v>
      </c>
      <c r="H715" s="25">
        <f>H716</f>
        <v>700</v>
      </c>
      <c r="I715" s="25">
        <f t="shared" si="470"/>
        <v>700</v>
      </c>
      <c r="J715" s="25">
        <f t="shared" si="470"/>
        <v>700</v>
      </c>
      <c r="K715" s="49">
        <f t="shared" si="464"/>
        <v>0</v>
      </c>
      <c r="L715" s="49">
        <f t="shared" si="464"/>
        <v>0</v>
      </c>
      <c r="M715" s="49">
        <f t="shared" si="464"/>
        <v>0</v>
      </c>
      <c r="O715" s="32">
        <v>700</v>
      </c>
      <c r="P715" s="32">
        <v>700</v>
      </c>
      <c r="Q715" s="32">
        <v>700</v>
      </c>
      <c r="R715" s="29">
        <f t="shared" si="433"/>
        <v>0</v>
      </c>
      <c r="S715" s="29">
        <f t="shared" si="433"/>
        <v>0</v>
      </c>
      <c r="T715" s="29">
        <f t="shared" si="433"/>
        <v>0</v>
      </c>
      <c r="W715" s="82" t="s">
        <v>94</v>
      </c>
      <c r="X715" s="78" t="s">
        <v>213</v>
      </c>
      <c r="Y715" s="78" t="s">
        <v>95</v>
      </c>
      <c r="Z715" s="78" t="s">
        <v>9</v>
      </c>
      <c r="AA715" s="79">
        <v>700</v>
      </c>
      <c r="AB715" s="79">
        <v>700</v>
      </c>
      <c r="AC715" s="79">
        <v>700</v>
      </c>
      <c r="AD715" s="16" t="b">
        <f t="shared" si="441"/>
        <v>1</v>
      </c>
      <c r="AE715" s="16" t="b">
        <f t="shared" si="441"/>
        <v>1</v>
      </c>
      <c r="AF715" s="16" t="b">
        <f t="shared" si="441"/>
        <v>1</v>
      </c>
      <c r="AG715" s="16" t="b">
        <f t="shared" si="441"/>
        <v>1</v>
      </c>
    </row>
    <row r="716" spans="1:33" s="16" customFormat="1" ht="47.25" customHeight="1">
      <c r="A716" s="22" t="s">
        <v>364</v>
      </c>
      <c r="B716" s="23" t="s">
        <v>213</v>
      </c>
      <c r="C716" s="23" t="s">
        <v>96</v>
      </c>
      <c r="D716" s="24" t="s">
        <v>9</v>
      </c>
      <c r="E716" s="49">
        <f>E717</f>
        <v>700</v>
      </c>
      <c r="F716" s="49">
        <f t="shared" si="470"/>
        <v>700</v>
      </c>
      <c r="G716" s="49">
        <f t="shared" si="470"/>
        <v>700</v>
      </c>
      <c r="H716" s="25">
        <f>H717</f>
        <v>700</v>
      </c>
      <c r="I716" s="25">
        <f t="shared" si="470"/>
        <v>700</v>
      </c>
      <c r="J716" s="25">
        <f t="shared" si="470"/>
        <v>700</v>
      </c>
      <c r="K716" s="49">
        <f t="shared" si="464"/>
        <v>0</v>
      </c>
      <c r="L716" s="49">
        <f t="shared" si="464"/>
        <v>0</v>
      </c>
      <c r="M716" s="49">
        <f t="shared" si="464"/>
        <v>0</v>
      </c>
      <c r="O716" s="32">
        <v>700</v>
      </c>
      <c r="P716" s="32">
        <v>700</v>
      </c>
      <c r="Q716" s="32">
        <v>700</v>
      </c>
      <c r="R716" s="29">
        <f t="shared" si="433"/>
        <v>0</v>
      </c>
      <c r="S716" s="29">
        <f t="shared" si="433"/>
        <v>0</v>
      </c>
      <c r="T716" s="29">
        <f t="shared" si="433"/>
        <v>0</v>
      </c>
      <c r="W716" s="81" t="s">
        <v>364</v>
      </c>
      <c r="X716" s="75" t="s">
        <v>213</v>
      </c>
      <c r="Y716" s="75" t="s">
        <v>96</v>
      </c>
      <c r="Z716" s="76" t="s">
        <v>9</v>
      </c>
      <c r="AA716" s="77">
        <v>700</v>
      </c>
      <c r="AB716" s="77">
        <v>700</v>
      </c>
      <c r="AC716" s="77">
        <v>700</v>
      </c>
      <c r="AD716" s="16" t="b">
        <f t="shared" si="441"/>
        <v>1</v>
      </c>
      <c r="AE716" s="16" t="b">
        <f t="shared" si="441"/>
        <v>1</v>
      </c>
      <c r="AF716" s="16" t="b">
        <f t="shared" si="441"/>
        <v>1</v>
      </c>
      <c r="AG716" s="16" t="b">
        <f t="shared" si="441"/>
        <v>1</v>
      </c>
    </row>
    <row r="717" spans="1:33" s="16" customFormat="1" ht="31.5" customHeight="1">
      <c r="A717" s="31" t="s">
        <v>365</v>
      </c>
      <c r="B717" s="23" t="s">
        <v>213</v>
      </c>
      <c r="C717" s="23" t="s">
        <v>366</v>
      </c>
      <c r="D717" s="24" t="s">
        <v>9</v>
      </c>
      <c r="E717" s="49">
        <f>E718</f>
        <v>700</v>
      </c>
      <c r="F717" s="49">
        <f t="shared" si="470"/>
        <v>700</v>
      </c>
      <c r="G717" s="49">
        <f t="shared" si="470"/>
        <v>700</v>
      </c>
      <c r="H717" s="25">
        <f>H718</f>
        <v>700</v>
      </c>
      <c r="I717" s="25">
        <f t="shared" si="470"/>
        <v>700</v>
      </c>
      <c r="J717" s="25">
        <f t="shared" si="470"/>
        <v>700</v>
      </c>
      <c r="K717" s="49">
        <f t="shared" si="464"/>
        <v>0</v>
      </c>
      <c r="L717" s="49">
        <f t="shared" si="464"/>
        <v>0</v>
      </c>
      <c r="M717" s="49">
        <f t="shared" si="464"/>
        <v>0</v>
      </c>
      <c r="O717" s="32">
        <v>700</v>
      </c>
      <c r="P717" s="32">
        <v>700</v>
      </c>
      <c r="Q717" s="32">
        <v>700</v>
      </c>
      <c r="R717" s="29">
        <f t="shared" ref="R717:T780" si="471">O717-H717</f>
        <v>0</v>
      </c>
      <c r="S717" s="29">
        <f t="shared" si="471"/>
        <v>0</v>
      </c>
      <c r="T717" s="29">
        <f t="shared" si="471"/>
        <v>0</v>
      </c>
      <c r="W717" s="82" t="s">
        <v>365</v>
      </c>
      <c r="X717" s="78" t="s">
        <v>213</v>
      </c>
      <c r="Y717" s="78" t="s">
        <v>366</v>
      </c>
      <c r="Z717" s="72" t="s">
        <v>9</v>
      </c>
      <c r="AA717" s="79">
        <v>700</v>
      </c>
      <c r="AB717" s="79">
        <v>700</v>
      </c>
      <c r="AC717" s="79">
        <v>700</v>
      </c>
      <c r="AD717" s="16" t="b">
        <f t="shared" si="441"/>
        <v>1</v>
      </c>
      <c r="AE717" s="16" t="b">
        <f t="shared" si="441"/>
        <v>1</v>
      </c>
      <c r="AF717" s="16" t="b">
        <f t="shared" si="441"/>
        <v>1</v>
      </c>
      <c r="AG717" s="16" t="b">
        <f t="shared" si="441"/>
        <v>1</v>
      </c>
    </row>
    <row r="718" spans="1:33" s="16" customFormat="1" ht="31.5" customHeight="1">
      <c r="A718" s="31" t="s">
        <v>58</v>
      </c>
      <c r="B718" s="23" t="s">
        <v>213</v>
      </c>
      <c r="C718" s="23" t="s">
        <v>366</v>
      </c>
      <c r="D718" s="23" t="s">
        <v>59</v>
      </c>
      <c r="E718" s="49">
        <v>700</v>
      </c>
      <c r="F718" s="49">
        <v>700</v>
      </c>
      <c r="G718" s="49">
        <v>700</v>
      </c>
      <c r="H718" s="25">
        <v>700</v>
      </c>
      <c r="I718" s="25">
        <v>700</v>
      </c>
      <c r="J718" s="25">
        <v>700</v>
      </c>
      <c r="K718" s="49">
        <f t="shared" si="464"/>
        <v>0</v>
      </c>
      <c r="L718" s="49">
        <f t="shared" si="464"/>
        <v>0</v>
      </c>
      <c r="M718" s="49">
        <f t="shared" si="464"/>
        <v>0</v>
      </c>
      <c r="O718" s="32">
        <v>700</v>
      </c>
      <c r="P718" s="32">
        <v>700</v>
      </c>
      <c r="Q718" s="32">
        <v>700</v>
      </c>
      <c r="R718" s="29">
        <f t="shared" si="471"/>
        <v>0</v>
      </c>
      <c r="S718" s="29">
        <f t="shared" si="471"/>
        <v>0</v>
      </c>
      <c r="T718" s="29">
        <f t="shared" si="471"/>
        <v>0</v>
      </c>
      <c r="W718" s="82" t="s">
        <v>58</v>
      </c>
      <c r="X718" s="78" t="s">
        <v>213</v>
      </c>
      <c r="Y718" s="78" t="s">
        <v>366</v>
      </c>
      <c r="Z718" s="78" t="s">
        <v>59</v>
      </c>
      <c r="AA718" s="79">
        <v>700</v>
      </c>
      <c r="AB718" s="79">
        <v>700</v>
      </c>
      <c r="AC718" s="79">
        <v>700</v>
      </c>
      <c r="AD718" s="16" t="b">
        <f t="shared" si="441"/>
        <v>1</v>
      </c>
      <c r="AE718" s="16" t="b">
        <f t="shared" si="441"/>
        <v>1</v>
      </c>
      <c r="AF718" s="16" t="b">
        <f t="shared" si="441"/>
        <v>1</v>
      </c>
      <c r="AG718" s="16" t="b">
        <f t="shared" si="441"/>
        <v>1</v>
      </c>
    </row>
    <row r="719" spans="1:33" s="16" customFormat="1" ht="15.75" customHeight="1">
      <c r="A719" s="22" t="s">
        <v>23</v>
      </c>
      <c r="B719" s="23" t="s">
        <v>213</v>
      </c>
      <c r="C719" s="23" t="s">
        <v>11</v>
      </c>
      <c r="D719" s="24" t="s">
        <v>9</v>
      </c>
      <c r="E719" s="49">
        <f>E720</f>
        <v>50</v>
      </c>
      <c r="F719" s="49">
        <f t="shared" ref="F719:J720" si="472">F720</f>
        <v>50</v>
      </c>
      <c r="G719" s="49">
        <f t="shared" si="472"/>
        <v>50</v>
      </c>
      <c r="H719" s="25">
        <f>H720</f>
        <v>50</v>
      </c>
      <c r="I719" s="25">
        <f t="shared" si="472"/>
        <v>50</v>
      </c>
      <c r="J719" s="25">
        <f t="shared" si="472"/>
        <v>50</v>
      </c>
      <c r="K719" s="49">
        <f t="shared" si="464"/>
        <v>0</v>
      </c>
      <c r="L719" s="49">
        <f t="shared" si="464"/>
        <v>0</v>
      </c>
      <c r="M719" s="49">
        <f t="shared" si="464"/>
        <v>0</v>
      </c>
      <c r="O719" s="32">
        <v>50</v>
      </c>
      <c r="P719" s="32">
        <v>50</v>
      </c>
      <c r="Q719" s="32">
        <v>50</v>
      </c>
      <c r="R719" s="29">
        <f t="shared" si="471"/>
        <v>0</v>
      </c>
      <c r="S719" s="29">
        <f t="shared" si="471"/>
        <v>0</v>
      </c>
      <c r="T719" s="29">
        <f t="shared" si="471"/>
        <v>0</v>
      </c>
      <c r="W719" s="82" t="s">
        <v>23</v>
      </c>
      <c r="X719" s="78" t="s">
        <v>213</v>
      </c>
      <c r="Y719" s="78" t="s">
        <v>11</v>
      </c>
      <c r="Z719" s="78" t="s">
        <v>9</v>
      </c>
      <c r="AA719" s="79">
        <v>50</v>
      </c>
      <c r="AB719" s="79">
        <v>50</v>
      </c>
      <c r="AC719" s="79">
        <v>50</v>
      </c>
      <c r="AD719" s="16" t="b">
        <f t="shared" si="441"/>
        <v>1</v>
      </c>
      <c r="AE719" s="16" t="b">
        <f t="shared" si="441"/>
        <v>1</v>
      </c>
      <c r="AF719" s="16" t="b">
        <f t="shared" si="441"/>
        <v>1</v>
      </c>
      <c r="AG719" s="16" t="b">
        <f t="shared" si="441"/>
        <v>1</v>
      </c>
    </row>
    <row r="720" spans="1:33" s="16" customFormat="1" ht="31.5" customHeight="1">
      <c r="A720" s="31" t="s">
        <v>345</v>
      </c>
      <c r="B720" s="23" t="s">
        <v>213</v>
      </c>
      <c r="C720" s="23" t="s">
        <v>347</v>
      </c>
      <c r="D720" s="24" t="s">
        <v>9</v>
      </c>
      <c r="E720" s="49">
        <f>E721</f>
        <v>50</v>
      </c>
      <c r="F720" s="49">
        <f t="shared" si="472"/>
        <v>50</v>
      </c>
      <c r="G720" s="49">
        <f t="shared" si="472"/>
        <v>50</v>
      </c>
      <c r="H720" s="25">
        <f>H721</f>
        <v>50</v>
      </c>
      <c r="I720" s="25">
        <f t="shared" si="472"/>
        <v>50</v>
      </c>
      <c r="J720" s="25">
        <f t="shared" si="472"/>
        <v>50</v>
      </c>
      <c r="K720" s="49">
        <f t="shared" si="464"/>
        <v>0</v>
      </c>
      <c r="L720" s="49">
        <f t="shared" si="464"/>
        <v>0</v>
      </c>
      <c r="M720" s="49">
        <f t="shared" si="464"/>
        <v>0</v>
      </c>
      <c r="O720" s="32">
        <v>50</v>
      </c>
      <c r="P720" s="32">
        <v>50</v>
      </c>
      <c r="Q720" s="32">
        <v>50</v>
      </c>
      <c r="R720" s="29">
        <f t="shared" si="471"/>
        <v>0</v>
      </c>
      <c r="S720" s="29">
        <f t="shared" si="471"/>
        <v>0</v>
      </c>
      <c r="T720" s="29">
        <f t="shared" si="471"/>
        <v>0</v>
      </c>
      <c r="W720" s="81" t="s">
        <v>345</v>
      </c>
      <c r="X720" s="75" t="s">
        <v>213</v>
      </c>
      <c r="Y720" s="75" t="s">
        <v>347</v>
      </c>
      <c r="Z720" s="76" t="s">
        <v>9</v>
      </c>
      <c r="AA720" s="77">
        <v>50</v>
      </c>
      <c r="AB720" s="77">
        <v>50</v>
      </c>
      <c r="AC720" s="77">
        <v>50</v>
      </c>
      <c r="AD720" s="16" t="b">
        <f t="shared" si="441"/>
        <v>1</v>
      </c>
      <c r="AE720" s="16" t="b">
        <f t="shared" si="441"/>
        <v>1</v>
      </c>
      <c r="AF720" s="16" t="b">
        <f t="shared" si="441"/>
        <v>1</v>
      </c>
      <c r="AG720" s="16" t="b">
        <f t="shared" si="441"/>
        <v>1</v>
      </c>
    </row>
    <row r="721" spans="1:33" s="16" customFormat="1" ht="31.5" customHeight="1">
      <c r="A721" s="31" t="s">
        <v>28</v>
      </c>
      <c r="B721" s="23" t="s">
        <v>213</v>
      </c>
      <c r="C721" s="23" t="s">
        <v>347</v>
      </c>
      <c r="D721" s="23" t="s">
        <v>29</v>
      </c>
      <c r="E721" s="49">
        <v>50</v>
      </c>
      <c r="F721" s="49">
        <v>50</v>
      </c>
      <c r="G721" s="49">
        <v>50</v>
      </c>
      <c r="H721" s="25">
        <v>50</v>
      </c>
      <c r="I721" s="25">
        <v>50</v>
      </c>
      <c r="J721" s="25">
        <v>50</v>
      </c>
      <c r="K721" s="49">
        <f t="shared" si="464"/>
        <v>0</v>
      </c>
      <c r="L721" s="49">
        <f t="shared" si="464"/>
        <v>0</v>
      </c>
      <c r="M721" s="49">
        <f t="shared" si="464"/>
        <v>0</v>
      </c>
      <c r="O721" s="32">
        <v>50</v>
      </c>
      <c r="P721" s="32">
        <v>50</v>
      </c>
      <c r="Q721" s="32">
        <v>50</v>
      </c>
      <c r="R721" s="29">
        <f t="shared" si="471"/>
        <v>0</v>
      </c>
      <c r="S721" s="29">
        <f t="shared" si="471"/>
        <v>0</v>
      </c>
      <c r="T721" s="29">
        <f t="shared" si="471"/>
        <v>0</v>
      </c>
      <c r="W721" s="82" t="s">
        <v>28</v>
      </c>
      <c r="X721" s="78" t="s">
        <v>213</v>
      </c>
      <c r="Y721" s="78" t="s">
        <v>347</v>
      </c>
      <c r="Z721" s="72" t="s">
        <v>29</v>
      </c>
      <c r="AA721" s="79">
        <v>50</v>
      </c>
      <c r="AB721" s="79">
        <v>50</v>
      </c>
      <c r="AC721" s="79">
        <v>50</v>
      </c>
      <c r="AD721" s="16" t="b">
        <f t="shared" si="441"/>
        <v>1</v>
      </c>
      <c r="AE721" s="16" t="b">
        <f t="shared" si="441"/>
        <v>1</v>
      </c>
      <c r="AF721" s="16" t="b">
        <f t="shared" si="441"/>
        <v>1</v>
      </c>
      <c r="AG721" s="16" t="b">
        <f t="shared" si="441"/>
        <v>1</v>
      </c>
    </row>
    <row r="722" spans="1:33" s="16" customFormat="1" ht="63" customHeight="1">
      <c r="A722" s="26" t="s">
        <v>234</v>
      </c>
      <c r="B722" s="24" t="s">
        <v>235</v>
      </c>
      <c r="C722" s="27" t="s">
        <v>9</v>
      </c>
      <c r="D722" s="27" t="s">
        <v>9</v>
      </c>
      <c r="E722" s="48">
        <f>E723+E730+E743+E758+E763</f>
        <v>94727.800000000017</v>
      </c>
      <c r="F722" s="48">
        <f t="shared" ref="F722:G722" si="473">F723+F730+F743+F758+F763</f>
        <v>96174.5</v>
      </c>
      <c r="G722" s="48">
        <f t="shared" si="473"/>
        <v>83717.5</v>
      </c>
      <c r="H722" s="28">
        <f>H723+H730+H743+H758+H763</f>
        <v>107102.1</v>
      </c>
      <c r="I722" s="28">
        <f t="shared" ref="I722:J722" si="474">I723+I730+I743+I758+I763</f>
        <v>96184.9</v>
      </c>
      <c r="J722" s="28">
        <f t="shared" si="474"/>
        <v>83727.899999999994</v>
      </c>
      <c r="K722" s="48">
        <f t="shared" si="464"/>
        <v>12374.299999999988</v>
      </c>
      <c r="L722" s="48">
        <f t="shared" si="464"/>
        <v>10.399999999994179</v>
      </c>
      <c r="M722" s="48">
        <f t="shared" si="464"/>
        <v>10.399999999994179</v>
      </c>
      <c r="O722" s="28">
        <v>107102.05214</v>
      </c>
      <c r="P722" s="28">
        <v>96184.842730000004</v>
      </c>
      <c r="Q722" s="28">
        <v>83727.846510000003</v>
      </c>
      <c r="R722" s="29">
        <f t="shared" si="471"/>
        <v>-4.7860000006039627E-2</v>
      </c>
      <c r="S722" s="29">
        <f t="shared" si="471"/>
        <v>-5.7269999990239739E-2</v>
      </c>
      <c r="T722" s="29">
        <f t="shared" si="471"/>
        <v>-5.3489999991143122E-2</v>
      </c>
      <c r="W722" s="82" t="s">
        <v>234</v>
      </c>
      <c r="X722" s="78" t="s">
        <v>235</v>
      </c>
      <c r="Y722" s="78" t="s">
        <v>9</v>
      </c>
      <c r="Z722" s="78" t="s">
        <v>9</v>
      </c>
      <c r="AA722" s="79">
        <v>107102.05214</v>
      </c>
      <c r="AB722" s="79">
        <v>96184.842730000004</v>
      </c>
      <c r="AC722" s="79">
        <v>83727.846510000003</v>
      </c>
      <c r="AD722" s="16" t="b">
        <f t="shared" si="441"/>
        <v>1</v>
      </c>
      <c r="AE722" s="16" t="b">
        <f t="shared" si="441"/>
        <v>1</v>
      </c>
      <c r="AF722" s="16" t="b">
        <f t="shared" si="441"/>
        <v>1</v>
      </c>
      <c r="AG722" s="16" t="b">
        <f t="shared" si="441"/>
        <v>1</v>
      </c>
    </row>
    <row r="723" spans="1:33" s="16" customFormat="1" ht="31.5" customHeight="1">
      <c r="A723" s="22" t="s">
        <v>108</v>
      </c>
      <c r="B723" s="23" t="s">
        <v>235</v>
      </c>
      <c r="C723" s="23" t="s">
        <v>16</v>
      </c>
      <c r="D723" s="24" t="s">
        <v>9</v>
      </c>
      <c r="E723" s="49">
        <f>E724</f>
        <v>12775.9</v>
      </c>
      <c r="F723" s="49">
        <f t="shared" ref="F723:J725" si="475">F724</f>
        <v>12607</v>
      </c>
      <c r="G723" s="49">
        <f t="shared" si="475"/>
        <v>150</v>
      </c>
      <c r="H723" s="25">
        <f>H724</f>
        <v>12775.9</v>
      </c>
      <c r="I723" s="25">
        <f t="shared" si="475"/>
        <v>12607</v>
      </c>
      <c r="J723" s="25">
        <f t="shared" si="475"/>
        <v>150</v>
      </c>
      <c r="K723" s="49">
        <f t="shared" si="464"/>
        <v>0</v>
      </c>
      <c r="L723" s="49">
        <f t="shared" si="464"/>
        <v>0</v>
      </c>
      <c r="M723" s="49">
        <f t="shared" si="464"/>
        <v>0</v>
      </c>
      <c r="O723" s="32">
        <v>12775.86154</v>
      </c>
      <c r="P723" s="32">
        <v>12606.996220000001</v>
      </c>
      <c r="Q723" s="32">
        <v>150</v>
      </c>
      <c r="R723" s="29">
        <f t="shared" si="471"/>
        <v>-3.845999999975902E-2</v>
      </c>
      <c r="S723" s="29">
        <f t="shared" si="471"/>
        <v>-3.7799999990966171E-3</v>
      </c>
      <c r="T723" s="29">
        <f t="shared" si="471"/>
        <v>0</v>
      </c>
      <c r="W723" s="81" t="s">
        <v>108</v>
      </c>
      <c r="X723" s="75" t="s">
        <v>235</v>
      </c>
      <c r="Y723" s="75" t="s">
        <v>16</v>
      </c>
      <c r="Z723" s="76" t="s">
        <v>9</v>
      </c>
      <c r="AA723" s="77">
        <v>12775.86154</v>
      </c>
      <c r="AB723" s="77">
        <v>12606.996220000001</v>
      </c>
      <c r="AC723" s="77">
        <v>150</v>
      </c>
      <c r="AD723" s="16" t="b">
        <f t="shared" si="441"/>
        <v>1</v>
      </c>
      <c r="AE723" s="16" t="b">
        <f t="shared" si="441"/>
        <v>1</v>
      </c>
      <c r="AF723" s="16" t="b">
        <f t="shared" si="441"/>
        <v>1</v>
      </c>
      <c r="AG723" s="16" t="b">
        <f t="shared" si="441"/>
        <v>1</v>
      </c>
    </row>
    <row r="724" spans="1:33" s="16" customFormat="1" ht="31.5" customHeight="1">
      <c r="A724" s="22" t="s">
        <v>109</v>
      </c>
      <c r="B724" s="23" t="s">
        <v>235</v>
      </c>
      <c r="C724" s="23" t="s">
        <v>110</v>
      </c>
      <c r="D724" s="24" t="s">
        <v>9</v>
      </c>
      <c r="E724" s="49">
        <f>E725</f>
        <v>12775.9</v>
      </c>
      <c r="F724" s="49">
        <f t="shared" si="475"/>
        <v>12607</v>
      </c>
      <c r="G724" s="49">
        <f t="shared" si="475"/>
        <v>150</v>
      </c>
      <c r="H724" s="25">
        <f>H725</f>
        <v>12775.9</v>
      </c>
      <c r="I724" s="25">
        <f t="shared" si="475"/>
        <v>12607</v>
      </c>
      <c r="J724" s="25">
        <f t="shared" si="475"/>
        <v>150</v>
      </c>
      <c r="K724" s="49">
        <f t="shared" si="464"/>
        <v>0</v>
      </c>
      <c r="L724" s="49">
        <f t="shared" si="464"/>
        <v>0</v>
      </c>
      <c r="M724" s="49">
        <f t="shared" si="464"/>
        <v>0</v>
      </c>
      <c r="O724" s="32">
        <v>12775.86154</v>
      </c>
      <c r="P724" s="32">
        <v>12606.996220000001</v>
      </c>
      <c r="Q724" s="32">
        <v>150</v>
      </c>
      <c r="R724" s="29">
        <f t="shared" si="471"/>
        <v>-3.845999999975902E-2</v>
      </c>
      <c r="S724" s="29">
        <f t="shared" si="471"/>
        <v>-3.7799999990966171E-3</v>
      </c>
      <c r="T724" s="29">
        <f t="shared" si="471"/>
        <v>0</v>
      </c>
      <c r="W724" s="81" t="s">
        <v>109</v>
      </c>
      <c r="X724" s="75" t="s">
        <v>235</v>
      </c>
      <c r="Y724" s="75" t="s">
        <v>110</v>
      </c>
      <c r="Z724" s="76" t="s">
        <v>9</v>
      </c>
      <c r="AA724" s="77">
        <v>12775.86154</v>
      </c>
      <c r="AB724" s="77">
        <v>12606.996220000001</v>
      </c>
      <c r="AC724" s="77">
        <v>150</v>
      </c>
      <c r="AD724" s="16" t="b">
        <f t="shared" si="441"/>
        <v>1</v>
      </c>
      <c r="AE724" s="16" t="b">
        <f t="shared" si="441"/>
        <v>1</v>
      </c>
      <c r="AF724" s="16" t="b">
        <f t="shared" si="441"/>
        <v>1</v>
      </c>
      <c r="AG724" s="16" t="b">
        <f t="shared" si="441"/>
        <v>1</v>
      </c>
    </row>
    <row r="725" spans="1:33" s="16" customFormat="1" ht="47.25" customHeight="1">
      <c r="A725" s="22" t="s">
        <v>111</v>
      </c>
      <c r="B725" s="23" t="s">
        <v>235</v>
      </c>
      <c r="C725" s="23" t="s">
        <v>112</v>
      </c>
      <c r="D725" s="24" t="s">
        <v>9</v>
      </c>
      <c r="E725" s="49">
        <f>E726</f>
        <v>12775.9</v>
      </c>
      <c r="F725" s="49">
        <f t="shared" si="475"/>
        <v>12607</v>
      </c>
      <c r="G725" s="49">
        <f t="shared" si="475"/>
        <v>150</v>
      </c>
      <c r="H725" s="25">
        <f>H726</f>
        <v>12775.9</v>
      </c>
      <c r="I725" s="25">
        <f t="shared" si="475"/>
        <v>12607</v>
      </c>
      <c r="J725" s="25">
        <f t="shared" si="475"/>
        <v>150</v>
      </c>
      <c r="K725" s="49">
        <f t="shared" si="464"/>
        <v>0</v>
      </c>
      <c r="L725" s="49">
        <f t="shared" si="464"/>
        <v>0</v>
      </c>
      <c r="M725" s="49">
        <f t="shared" si="464"/>
        <v>0</v>
      </c>
      <c r="O725" s="32">
        <v>12775.86154</v>
      </c>
      <c r="P725" s="32">
        <v>12606.996220000001</v>
      </c>
      <c r="Q725" s="32">
        <v>150</v>
      </c>
      <c r="R725" s="29">
        <f t="shared" si="471"/>
        <v>-3.845999999975902E-2</v>
      </c>
      <c r="S725" s="29">
        <f t="shared" si="471"/>
        <v>-3.7799999990966171E-3</v>
      </c>
      <c r="T725" s="29">
        <f t="shared" si="471"/>
        <v>0</v>
      </c>
      <c r="W725" s="81" t="s">
        <v>111</v>
      </c>
      <c r="X725" s="75" t="s">
        <v>235</v>
      </c>
      <c r="Y725" s="75" t="s">
        <v>112</v>
      </c>
      <c r="Z725" s="76" t="s">
        <v>9</v>
      </c>
      <c r="AA725" s="77">
        <v>12775.86154</v>
      </c>
      <c r="AB725" s="77">
        <v>12606.996220000001</v>
      </c>
      <c r="AC725" s="77">
        <v>150</v>
      </c>
      <c r="AD725" s="16" t="b">
        <f t="shared" si="441"/>
        <v>1</v>
      </c>
      <c r="AE725" s="16" t="b">
        <f t="shared" si="441"/>
        <v>1</v>
      </c>
      <c r="AF725" s="16" t="b">
        <f t="shared" si="441"/>
        <v>1</v>
      </c>
      <c r="AG725" s="16" t="b">
        <f t="shared" si="441"/>
        <v>1</v>
      </c>
    </row>
    <row r="726" spans="1:33" s="16" customFormat="1" ht="31.5" customHeight="1">
      <c r="A726" s="31" t="s">
        <v>113</v>
      </c>
      <c r="B726" s="23" t="s">
        <v>235</v>
      </c>
      <c r="C726" s="23" t="s">
        <v>372</v>
      </c>
      <c r="D726" s="24" t="s">
        <v>9</v>
      </c>
      <c r="E726" s="49">
        <f>E727+E728+E729</f>
        <v>12775.9</v>
      </c>
      <c r="F726" s="49">
        <f t="shared" ref="F726:G726" si="476">F727+F728+F729</f>
        <v>12607</v>
      </c>
      <c r="G726" s="49">
        <f t="shared" si="476"/>
        <v>150</v>
      </c>
      <c r="H726" s="25">
        <f>H727+H728+H729</f>
        <v>12775.9</v>
      </c>
      <c r="I726" s="25">
        <f t="shared" ref="I726:J726" si="477">I727+I728+I729</f>
        <v>12607</v>
      </c>
      <c r="J726" s="25">
        <f t="shared" si="477"/>
        <v>150</v>
      </c>
      <c r="K726" s="49">
        <f t="shared" si="464"/>
        <v>0</v>
      </c>
      <c r="L726" s="49">
        <f t="shared" si="464"/>
        <v>0</v>
      </c>
      <c r="M726" s="49">
        <f t="shared" si="464"/>
        <v>0</v>
      </c>
      <c r="O726" s="32">
        <v>12775.86154</v>
      </c>
      <c r="P726" s="32">
        <v>12606.996220000001</v>
      </c>
      <c r="Q726" s="32">
        <v>150</v>
      </c>
      <c r="R726" s="29">
        <f t="shared" si="471"/>
        <v>-3.845999999975902E-2</v>
      </c>
      <c r="S726" s="29">
        <f t="shared" si="471"/>
        <v>-3.7799999990966171E-3</v>
      </c>
      <c r="T726" s="29">
        <f t="shared" si="471"/>
        <v>0</v>
      </c>
      <c r="W726" s="82" t="s">
        <v>113</v>
      </c>
      <c r="X726" s="78" t="s">
        <v>235</v>
      </c>
      <c r="Y726" s="78" t="s">
        <v>372</v>
      </c>
      <c r="Z726" s="72" t="s">
        <v>9</v>
      </c>
      <c r="AA726" s="79">
        <v>12775.86154</v>
      </c>
      <c r="AB726" s="79">
        <v>12606.996220000001</v>
      </c>
      <c r="AC726" s="79">
        <v>150</v>
      </c>
      <c r="AD726" s="16" t="b">
        <f t="shared" si="441"/>
        <v>1</v>
      </c>
      <c r="AE726" s="16" t="b">
        <f t="shared" si="441"/>
        <v>1</v>
      </c>
      <c r="AF726" s="16" t="b">
        <f t="shared" si="441"/>
        <v>1</v>
      </c>
      <c r="AG726" s="16" t="b">
        <f t="shared" si="441"/>
        <v>1</v>
      </c>
    </row>
    <row r="727" spans="1:33" s="16" customFormat="1" ht="31.5" customHeight="1">
      <c r="A727" s="31" t="s">
        <v>28</v>
      </c>
      <c r="B727" s="23" t="s">
        <v>235</v>
      </c>
      <c r="C727" s="23" t="s">
        <v>372</v>
      </c>
      <c r="D727" s="23" t="s">
        <v>29</v>
      </c>
      <c r="E727" s="49">
        <v>150</v>
      </c>
      <c r="F727" s="49">
        <v>150</v>
      </c>
      <c r="G727" s="49">
        <v>150</v>
      </c>
      <c r="H727" s="25">
        <v>150</v>
      </c>
      <c r="I727" s="25">
        <v>150</v>
      </c>
      <c r="J727" s="25">
        <v>150</v>
      </c>
      <c r="K727" s="49">
        <f t="shared" si="464"/>
        <v>0</v>
      </c>
      <c r="L727" s="49">
        <f t="shared" si="464"/>
        <v>0</v>
      </c>
      <c r="M727" s="49">
        <f t="shared" si="464"/>
        <v>0</v>
      </c>
      <c r="O727" s="32">
        <v>150</v>
      </c>
      <c r="P727" s="32">
        <v>150</v>
      </c>
      <c r="Q727" s="32">
        <v>150</v>
      </c>
      <c r="R727" s="29">
        <f t="shared" si="471"/>
        <v>0</v>
      </c>
      <c r="S727" s="29">
        <f t="shared" si="471"/>
        <v>0</v>
      </c>
      <c r="T727" s="29">
        <f t="shared" si="471"/>
        <v>0</v>
      </c>
      <c r="W727" s="82" t="s">
        <v>28</v>
      </c>
      <c r="X727" s="78" t="s">
        <v>235</v>
      </c>
      <c r="Y727" s="78" t="s">
        <v>372</v>
      </c>
      <c r="Z727" s="78" t="s">
        <v>29</v>
      </c>
      <c r="AA727" s="79">
        <v>150</v>
      </c>
      <c r="AB727" s="79">
        <v>150</v>
      </c>
      <c r="AC727" s="79">
        <v>150</v>
      </c>
      <c r="AD727" s="16" t="b">
        <f t="shared" si="441"/>
        <v>1</v>
      </c>
      <c r="AE727" s="16" t="b">
        <f t="shared" si="441"/>
        <v>1</v>
      </c>
      <c r="AF727" s="16" t="b">
        <f t="shared" si="441"/>
        <v>1</v>
      </c>
      <c r="AG727" s="16" t="b">
        <f t="shared" si="441"/>
        <v>1</v>
      </c>
    </row>
    <row r="728" spans="1:33" s="16" customFormat="1" ht="31.5" customHeight="1">
      <c r="A728" s="31" t="s">
        <v>119</v>
      </c>
      <c r="B728" s="23" t="s">
        <v>235</v>
      </c>
      <c r="C728" s="23" t="s">
        <v>372</v>
      </c>
      <c r="D728" s="23" t="s">
        <v>120</v>
      </c>
      <c r="E728" s="49">
        <v>11950</v>
      </c>
      <c r="F728" s="49">
        <v>11777.7</v>
      </c>
      <c r="G728" s="49">
        <v>0</v>
      </c>
      <c r="H728" s="25">
        <v>11950</v>
      </c>
      <c r="I728" s="25">
        <v>11777.7</v>
      </c>
      <c r="J728" s="25">
        <v>0</v>
      </c>
      <c r="K728" s="49">
        <f t="shared" si="464"/>
        <v>0</v>
      </c>
      <c r="L728" s="49">
        <f t="shared" si="464"/>
        <v>0</v>
      </c>
      <c r="M728" s="49">
        <f t="shared" si="464"/>
        <v>0</v>
      </c>
      <c r="O728" s="32">
        <v>11949.997520000001</v>
      </c>
      <c r="P728" s="32">
        <v>11777.67612</v>
      </c>
      <c r="Q728" s="32">
        <v>0</v>
      </c>
      <c r="R728" s="29">
        <f t="shared" si="471"/>
        <v>-2.4799999991955701E-3</v>
      </c>
      <c r="S728" s="29">
        <f t="shared" si="471"/>
        <v>-2.3880000000644941E-2</v>
      </c>
      <c r="T728" s="29">
        <f t="shared" si="471"/>
        <v>0</v>
      </c>
      <c r="W728" s="81" t="s">
        <v>119</v>
      </c>
      <c r="X728" s="75" t="s">
        <v>235</v>
      </c>
      <c r="Y728" s="75" t="s">
        <v>372</v>
      </c>
      <c r="Z728" s="76" t="s">
        <v>120</v>
      </c>
      <c r="AA728" s="77">
        <v>11949.997520000001</v>
      </c>
      <c r="AB728" s="77">
        <v>11777.67612</v>
      </c>
      <c r="AC728" s="77" t="s">
        <v>9</v>
      </c>
      <c r="AD728" s="16" t="b">
        <f t="shared" si="441"/>
        <v>1</v>
      </c>
      <c r="AE728" s="16" t="b">
        <f t="shared" si="441"/>
        <v>1</v>
      </c>
      <c r="AF728" s="16" t="b">
        <f t="shared" si="441"/>
        <v>1</v>
      </c>
      <c r="AG728" s="16" t="b">
        <f t="shared" si="441"/>
        <v>1</v>
      </c>
    </row>
    <row r="729" spans="1:33" s="16" customFormat="1" ht="15.75" customHeight="1">
      <c r="A729" s="31" t="s">
        <v>32</v>
      </c>
      <c r="B729" s="23" t="s">
        <v>235</v>
      </c>
      <c r="C729" s="23" t="s">
        <v>372</v>
      </c>
      <c r="D729" s="23" t="s">
        <v>33</v>
      </c>
      <c r="E729" s="49">
        <v>675.9</v>
      </c>
      <c r="F729" s="49">
        <v>679.3</v>
      </c>
      <c r="G729" s="49">
        <v>0</v>
      </c>
      <c r="H729" s="25">
        <v>675.9</v>
      </c>
      <c r="I729" s="25">
        <v>679.3</v>
      </c>
      <c r="J729" s="25">
        <v>0</v>
      </c>
      <c r="K729" s="49">
        <f t="shared" si="464"/>
        <v>0</v>
      </c>
      <c r="L729" s="49">
        <f t="shared" si="464"/>
        <v>0</v>
      </c>
      <c r="M729" s="49">
        <f t="shared" si="464"/>
        <v>0</v>
      </c>
      <c r="O729" s="32">
        <v>675.86401999999998</v>
      </c>
      <c r="P729" s="32">
        <v>679.32010000000002</v>
      </c>
      <c r="Q729" s="32">
        <v>0</v>
      </c>
      <c r="R729" s="29">
        <f t="shared" si="471"/>
        <v>-3.5979999999995016E-2</v>
      </c>
      <c r="S729" s="29">
        <f t="shared" si="471"/>
        <v>2.0100000000070395E-2</v>
      </c>
      <c r="T729" s="29">
        <f t="shared" si="471"/>
        <v>0</v>
      </c>
      <c r="W729" s="82" t="s">
        <v>32</v>
      </c>
      <c r="X729" s="78" t="s">
        <v>235</v>
      </c>
      <c r="Y729" s="78" t="s">
        <v>372</v>
      </c>
      <c r="Z729" s="72" t="s">
        <v>33</v>
      </c>
      <c r="AA729" s="79">
        <v>675.86401999999998</v>
      </c>
      <c r="AB729" s="79">
        <v>679.32010000000002</v>
      </c>
      <c r="AC729" s="79" t="s">
        <v>9</v>
      </c>
      <c r="AD729" s="16" t="b">
        <f t="shared" si="441"/>
        <v>1</v>
      </c>
      <c r="AE729" s="16" t="b">
        <f t="shared" si="441"/>
        <v>1</v>
      </c>
      <c r="AF729" s="16" t="b">
        <f t="shared" si="441"/>
        <v>1</v>
      </c>
      <c r="AG729" s="16" t="b">
        <f t="shared" si="441"/>
        <v>1</v>
      </c>
    </row>
    <row r="730" spans="1:33" s="16" customFormat="1" ht="31.5" customHeight="1">
      <c r="A730" s="22" t="s">
        <v>134</v>
      </c>
      <c r="B730" s="23" t="s">
        <v>235</v>
      </c>
      <c r="C730" s="23" t="s">
        <v>17</v>
      </c>
      <c r="D730" s="24" t="s">
        <v>9</v>
      </c>
      <c r="E730" s="49">
        <f>E731+E735</f>
        <v>45495.8</v>
      </c>
      <c r="F730" s="49">
        <f t="shared" ref="F730:G730" si="478">F731+F735</f>
        <v>38952.1</v>
      </c>
      <c r="G730" s="49">
        <f t="shared" si="478"/>
        <v>38952.1</v>
      </c>
      <c r="H730" s="25">
        <f>H731+H735</f>
        <v>38165.800000000003</v>
      </c>
      <c r="I730" s="25">
        <f t="shared" ref="I730:J730" si="479">I731+I735</f>
        <v>38952.1</v>
      </c>
      <c r="J730" s="25">
        <f t="shared" si="479"/>
        <v>38952.1</v>
      </c>
      <c r="K730" s="49">
        <f t="shared" si="464"/>
        <v>-7330</v>
      </c>
      <c r="L730" s="49">
        <f t="shared" si="464"/>
        <v>0</v>
      </c>
      <c r="M730" s="49">
        <f t="shared" si="464"/>
        <v>0</v>
      </c>
      <c r="O730" s="32">
        <v>38165.798629999998</v>
      </c>
      <c r="P730" s="32">
        <v>38952.104059999998</v>
      </c>
      <c r="Q730" s="32">
        <v>38952.104059999998</v>
      </c>
      <c r="R730" s="29">
        <f t="shared" si="471"/>
        <v>-1.3700000054086559E-3</v>
      </c>
      <c r="S730" s="29">
        <f t="shared" si="471"/>
        <v>4.0599999992991798E-3</v>
      </c>
      <c r="T730" s="29">
        <f t="shared" si="471"/>
        <v>4.0599999992991798E-3</v>
      </c>
      <c r="W730" s="82" t="s">
        <v>134</v>
      </c>
      <c r="X730" s="78" t="s">
        <v>235</v>
      </c>
      <c r="Y730" s="78" t="s">
        <v>17</v>
      </c>
      <c r="Z730" s="78" t="s">
        <v>9</v>
      </c>
      <c r="AA730" s="79">
        <v>38165.798629999998</v>
      </c>
      <c r="AB730" s="79">
        <v>38952.104059999998</v>
      </c>
      <c r="AC730" s="79">
        <v>38952.104059999998</v>
      </c>
      <c r="AD730" s="16" t="b">
        <f t="shared" si="441"/>
        <v>1</v>
      </c>
      <c r="AE730" s="16" t="b">
        <f t="shared" si="441"/>
        <v>1</v>
      </c>
      <c r="AF730" s="16" t="b">
        <f t="shared" si="441"/>
        <v>1</v>
      </c>
      <c r="AG730" s="16" t="b">
        <f t="shared" si="441"/>
        <v>1</v>
      </c>
    </row>
    <row r="731" spans="1:33" s="16" customFormat="1" ht="15.75" customHeight="1">
      <c r="A731" s="22" t="s">
        <v>135</v>
      </c>
      <c r="B731" s="23" t="s">
        <v>235</v>
      </c>
      <c r="C731" s="23" t="s">
        <v>136</v>
      </c>
      <c r="D731" s="24" t="s">
        <v>9</v>
      </c>
      <c r="E731" s="49">
        <f>E732</f>
        <v>11515</v>
      </c>
      <c r="F731" s="49">
        <f t="shared" ref="F731:J733" si="480">F732</f>
        <v>5749.9</v>
      </c>
      <c r="G731" s="49">
        <f t="shared" si="480"/>
        <v>5749.9</v>
      </c>
      <c r="H731" s="25">
        <f>H732</f>
        <v>4185</v>
      </c>
      <c r="I731" s="25">
        <f t="shared" si="480"/>
        <v>5749.9</v>
      </c>
      <c r="J731" s="25">
        <f t="shared" si="480"/>
        <v>5749.9</v>
      </c>
      <c r="K731" s="49">
        <f t="shared" si="464"/>
        <v>-7330</v>
      </c>
      <c r="L731" s="49">
        <f t="shared" si="464"/>
        <v>0</v>
      </c>
      <c r="M731" s="49">
        <f t="shared" si="464"/>
        <v>0</v>
      </c>
      <c r="O731" s="32">
        <v>4185</v>
      </c>
      <c r="P731" s="32">
        <v>5749.9248500000003</v>
      </c>
      <c r="Q731" s="32">
        <v>5749.9248500000003</v>
      </c>
      <c r="R731" s="29">
        <f t="shared" si="471"/>
        <v>0</v>
      </c>
      <c r="S731" s="29">
        <f t="shared" si="471"/>
        <v>2.4850000000697037E-2</v>
      </c>
      <c r="T731" s="29">
        <f t="shared" si="471"/>
        <v>2.4850000000697037E-2</v>
      </c>
      <c r="W731" s="80" t="s">
        <v>135</v>
      </c>
      <c r="X731" s="72" t="s">
        <v>235</v>
      </c>
      <c r="Y731" s="73" t="s">
        <v>136</v>
      </c>
      <c r="Z731" s="73" t="s">
        <v>9</v>
      </c>
      <c r="AA731" s="74">
        <v>4185</v>
      </c>
      <c r="AB731" s="74">
        <v>5749.9248500000003</v>
      </c>
      <c r="AC731" s="74">
        <v>5749.9248500000003</v>
      </c>
      <c r="AD731" s="16" t="b">
        <f t="shared" si="441"/>
        <v>1</v>
      </c>
      <c r="AE731" s="16" t="b">
        <f t="shared" si="441"/>
        <v>1</v>
      </c>
      <c r="AF731" s="16" t="b">
        <f t="shared" si="441"/>
        <v>1</v>
      </c>
      <c r="AG731" s="16" t="b">
        <f t="shared" si="441"/>
        <v>1</v>
      </c>
    </row>
    <row r="732" spans="1:33" s="16" customFormat="1" ht="47.25" customHeight="1">
      <c r="A732" s="22" t="s">
        <v>512</v>
      </c>
      <c r="B732" s="23" t="s">
        <v>235</v>
      </c>
      <c r="C732" s="23" t="s">
        <v>137</v>
      </c>
      <c r="D732" s="24" t="s">
        <v>9</v>
      </c>
      <c r="E732" s="49">
        <f>E733</f>
        <v>11515</v>
      </c>
      <c r="F732" s="49">
        <f t="shared" si="480"/>
        <v>5749.9</v>
      </c>
      <c r="G732" s="49">
        <f t="shared" si="480"/>
        <v>5749.9</v>
      </c>
      <c r="H732" s="25">
        <f>H733</f>
        <v>4185</v>
      </c>
      <c r="I732" s="25">
        <f t="shared" si="480"/>
        <v>5749.9</v>
      </c>
      <c r="J732" s="25">
        <f t="shared" si="480"/>
        <v>5749.9</v>
      </c>
      <c r="K732" s="49">
        <f t="shared" si="464"/>
        <v>-7330</v>
      </c>
      <c r="L732" s="49">
        <f t="shared" si="464"/>
        <v>0</v>
      </c>
      <c r="M732" s="49">
        <f t="shared" si="464"/>
        <v>0</v>
      </c>
      <c r="O732" s="32">
        <v>4185</v>
      </c>
      <c r="P732" s="32">
        <v>5749.9248500000003</v>
      </c>
      <c r="Q732" s="32">
        <v>5749.9248500000003</v>
      </c>
      <c r="R732" s="29">
        <f t="shared" si="471"/>
        <v>0</v>
      </c>
      <c r="S732" s="29">
        <f t="shared" si="471"/>
        <v>2.4850000000697037E-2</v>
      </c>
      <c r="T732" s="29">
        <f t="shared" si="471"/>
        <v>2.4850000000697037E-2</v>
      </c>
      <c r="W732" s="81" t="s">
        <v>512</v>
      </c>
      <c r="X732" s="75" t="s">
        <v>235</v>
      </c>
      <c r="Y732" s="75" t="s">
        <v>137</v>
      </c>
      <c r="Z732" s="76" t="s">
        <v>9</v>
      </c>
      <c r="AA732" s="77">
        <v>4185</v>
      </c>
      <c r="AB732" s="77">
        <v>5749.9248500000003</v>
      </c>
      <c r="AC732" s="77">
        <v>5749.9248500000003</v>
      </c>
      <c r="AD732" s="16" t="b">
        <f t="shared" si="441"/>
        <v>1</v>
      </c>
      <c r="AE732" s="16" t="b">
        <f t="shared" si="441"/>
        <v>1</v>
      </c>
      <c r="AF732" s="16" t="b">
        <f t="shared" si="441"/>
        <v>1</v>
      </c>
      <c r="AG732" s="16" t="b">
        <f t="shared" ref="AG732:AG795" si="481">Z732=D732</f>
        <v>1</v>
      </c>
    </row>
    <row r="733" spans="1:33" s="16" customFormat="1" ht="47.25" customHeight="1">
      <c r="A733" s="31" t="s">
        <v>138</v>
      </c>
      <c r="B733" s="23" t="s">
        <v>235</v>
      </c>
      <c r="C733" s="23" t="s">
        <v>373</v>
      </c>
      <c r="D733" s="24" t="s">
        <v>9</v>
      </c>
      <c r="E733" s="49">
        <f>E734</f>
        <v>11515</v>
      </c>
      <c r="F733" s="49">
        <f t="shared" si="480"/>
        <v>5749.9</v>
      </c>
      <c r="G733" s="49">
        <f t="shared" si="480"/>
        <v>5749.9</v>
      </c>
      <c r="H733" s="25">
        <f>H734</f>
        <v>4185</v>
      </c>
      <c r="I733" s="25">
        <f t="shared" si="480"/>
        <v>5749.9</v>
      </c>
      <c r="J733" s="25">
        <f t="shared" si="480"/>
        <v>5749.9</v>
      </c>
      <c r="K733" s="49">
        <f t="shared" si="464"/>
        <v>-7330</v>
      </c>
      <c r="L733" s="49">
        <f t="shared" si="464"/>
        <v>0</v>
      </c>
      <c r="M733" s="49">
        <f t="shared" si="464"/>
        <v>0</v>
      </c>
      <c r="O733" s="32">
        <v>4185</v>
      </c>
      <c r="P733" s="32">
        <v>5749.9248500000003</v>
      </c>
      <c r="Q733" s="32">
        <v>5749.9248500000003</v>
      </c>
      <c r="R733" s="29">
        <f t="shared" si="471"/>
        <v>0</v>
      </c>
      <c r="S733" s="29">
        <f t="shared" si="471"/>
        <v>2.4850000000697037E-2</v>
      </c>
      <c r="T733" s="29">
        <f t="shared" si="471"/>
        <v>2.4850000000697037E-2</v>
      </c>
      <c r="W733" s="81" t="s">
        <v>138</v>
      </c>
      <c r="X733" s="75" t="s">
        <v>235</v>
      </c>
      <c r="Y733" s="75" t="s">
        <v>373</v>
      </c>
      <c r="Z733" s="76" t="s">
        <v>9</v>
      </c>
      <c r="AA733" s="77">
        <v>4185</v>
      </c>
      <c r="AB733" s="77">
        <v>5749.9248500000003</v>
      </c>
      <c r="AC733" s="77">
        <v>5749.9248500000003</v>
      </c>
      <c r="AD733" s="16" t="b">
        <f t="shared" ref="AD733:AF788" si="482">W733=A733</f>
        <v>1</v>
      </c>
      <c r="AE733" s="16" t="b">
        <f t="shared" si="482"/>
        <v>1</v>
      </c>
      <c r="AF733" s="16" t="b">
        <f t="shared" si="482"/>
        <v>1</v>
      </c>
      <c r="AG733" s="16" t="b">
        <f t="shared" si="481"/>
        <v>1</v>
      </c>
    </row>
    <row r="734" spans="1:33" s="16" customFormat="1" ht="31.5" customHeight="1">
      <c r="A734" s="31" t="s">
        <v>28</v>
      </c>
      <c r="B734" s="23" t="s">
        <v>235</v>
      </c>
      <c r="C734" s="23" t="s">
        <v>373</v>
      </c>
      <c r="D734" s="23" t="s">
        <v>29</v>
      </c>
      <c r="E734" s="49">
        <v>11515</v>
      </c>
      <c r="F734" s="49">
        <v>5749.9</v>
      </c>
      <c r="G734" s="49">
        <v>5749.9</v>
      </c>
      <c r="H734" s="25">
        <f>11515-7330</f>
        <v>4185</v>
      </c>
      <c r="I734" s="25">
        <v>5749.9</v>
      </c>
      <c r="J734" s="25">
        <v>5749.9</v>
      </c>
      <c r="K734" s="49">
        <f t="shared" si="464"/>
        <v>-7330</v>
      </c>
      <c r="L734" s="49">
        <f t="shared" si="464"/>
        <v>0</v>
      </c>
      <c r="M734" s="49">
        <f t="shared" si="464"/>
        <v>0</v>
      </c>
      <c r="O734" s="32">
        <v>4185</v>
      </c>
      <c r="P734" s="32">
        <v>5749.9248500000003</v>
      </c>
      <c r="Q734" s="32">
        <v>5749.9248500000003</v>
      </c>
      <c r="R734" s="29">
        <f t="shared" si="471"/>
        <v>0</v>
      </c>
      <c r="S734" s="29">
        <f t="shared" si="471"/>
        <v>2.4850000000697037E-2</v>
      </c>
      <c r="T734" s="29">
        <f t="shared" si="471"/>
        <v>2.4850000000697037E-2</v>
      </c>
      <c r="W734" s="81" t="s">
        <v>28</v>
      </c>
      <c r="X734" s="75" t="s">
        <v>235</v>
      </c>
      <c r="Y734" s="75" t="s">
        <v>373</v>
      </c>
      <c r="Z734" s="76" t="s">
        <v>29</v>
      </c>
      <c r="AA734" s="77">
        <v>4185</v>
      </c>
      <c r="AB734" s="77">
        <v>5749.9248500000003</v>
      </c>
      <c r="AC734" s="77">
        <v>5749.9248500000003</v>
      </c>
      <c r="AD734" s="16" t="b">
        <f t="shared" si="482"/>
        <v>1</v>
      </c>
      <c r="AE734" s="16" t="b">
        <f t="shared" si="482"/>
        <v>1</v>
      </c>
      <c r="AF734" s="16" t="b">
        <f t="shared" si="482"/>
        <v>1</v>
      </c>
      <c r="AG734" s="16" t="b">
        <f t="shared" si="481"/>
        <v>1</v>
      </c>
    </row>
    <row r="735" spans="1:33" s="16" customFormat="1" ht="31.5" customHeight="1">
      <c r="A735" s="22" t="s">
        <v>74</v>
      </c>
      <c r="B735" s="23" t="s">
        <v>235</v>
      </c>
      <c r="C735" s="23" t="s">
        <v>239</v>
      </c>
      <c r="D735" s="24" t="s">
        <v>9</v>
      </c>
      <c r="E735" s="49">
        <f>E736+E740</f>
        <v>33980.800000000003</v>
      </c>
      <c r="F735" s="49">
        <f t="shared" ref="F735:G735" si="483">F736+F740</f>
        <v>33202.199999999997</v>
      </c>
      <c r="G735" s="49">
        <f t="shared" si="483"/>
        <v>33202.199999999997</v>
      </c>
      <c r="H735" s="25">
        <f>H736+H740</f>
        <v>33980.800000000003</v>
      </c>
      <c r="I735" s="25">
        <f t="shared" ref="I735:J735" si="484">I736+I740</f>
        <v>33202.199999999997</v>
      </c>
      <c r="J735" s="25">
        <f t="shared" si="484"/>
        <v>33202.199999999997</v>
      </c>
      <c r="K735" s="49">
        <f t="shared" si="464"/>
        <v>0</v>
      </c>
      <c r="L735" s="49">
        <f t="shared" si="464"/>
        <v>0</v>
      </c>
      <c r="M735" s="49">
        <f t="shared" si="464"/>
        <v>0</v>
      </c>
      <c r="O735" s="32">
        <v>33980.798629999998</v>
      </c>
      <c r="P735" s="32">
        <v>33202.179210000002</v>
      </c>
      <c r="Q735" s="32">
        <v>33202.179210000002</v>
      </c>
      <c r="R735" s="29">
        <f t="shared" si="471"/>
        <v>-1.3700000054086559E-3</v>
      </c>
      <c r="S735" s="29">
        <f t="shared" si="471"/>
        <v>-2.0789999995031394E-2</v>
      </c>
      <c r="T735" s="29">
        <f t="shared" si="471"/>
        <v>-2.0789999995031394E-2</v>
      </c>
      <c r="W735" s="82" t="s">
        <v>74</v>
      </c>
      <c r="X735" s="78" t="s">
        <v>235</v>
      </c>
      <c r="Y735" s="78" t="s">
        <v>239</v>
      </c>
      <c r="Z735" s="72" t="s">
        <v>9</v>
      </c>
      <c r="AA735" s="79">
        <v>33980.798629999998</v>
      </c>
      <c r="AB735" s="79">
        <v>33202.179210000002</v>
      </c>
      <c r="AC735" s="79">
        <v>33202.179210000002</v>
      </c>
      <c r="AD735" s="16" t="b">
        <f t="shared" si="482"/>
        <v>1</v>
      </c>
      <c r="AE735" s="16" t="b">
        <f t="shared" si="482"/>
        <v>1</v>
      </c>
      <c r="AF735" s="16" t="b">
        <f t="shared" si="482"/>
        <v>1</v>
      </c>
      <c r="AG735" s="16" t="b">
        <f t="shared" si="481"/>
        <v>1</v>
      </c>
    </row>
    <row r="736" spans="1:33" s="16" customFormat="1" ht="47.25" customHeight="1">
      <c r="A736" s="22" t="s">
        <v>76</v>
      </c>
      <c r="B736" s="23" t="s">
        <v>235</v>
      </c>
      <c r="C736" s="23" t="s">
        <v>240</v>
      </c>
      <c r="D736" s="24" t="s">
        <v>9</v>
      </c>
      <c r="E736" s="49">
        <f>E737</f>
        <v>33975.800000000003</v>
      </c>
      <c r="F736" s="49">
        <f t="shared" ref="F736:J736" si="485">F737</f>
        <v>33197.199999999997</v>
      </c>
      <c r="G736" s="49">
        <f t="shared" si="485"/>
        <v>33197.199999999997</v>
      </c>
      <c r="H736" s="25">
        <f>H737</f>
        <v>33975.800000000003</v>
      </c>
      <c r="I736" s="25">
        <f t="shared" si="485"/>
        <v>33197.199999999997</v>
      </c>
      <c r="J736" s="25">
        <f t="shared" si="485"/>
        <v>33197.199999999997</v>
      </c>
      <c r="K736" s="49">
        <f t="shared" si="464"/>
        <v>0</v>
      </c>
      <c r="L736" s="49">
        <f t="shared" si="464"/>
        <v>0</v>
      </c>
      <c r="M736" s="49">
        <f t="shared" si="464"/>
        <v>0</v>
      </c>
      <c r="O736" s="32">
        <v>33975.798629999998</v>
      </c>
      <c r="P736" s="32">
        <v>33197.179210000002</v>
      </c>
      <c r="Q736" s="32">
        <v>33197.179210000002</v>
      </c>
      <c r="R736" s="29">
        <f t="shared" si="471"/>
        <v>-1.3700000054086559E-3</v>
      </c>
      <c r="S736" s="29">
        <f t="shared" si="471"/>
        <v>-2.0789999995031394E-2</v>
      </c>
      <c r="T736" s="29">
        <f t="shared" si="471"/>
        <v>-2.0789999995031394E-2</v>
      </c>
      <c r="W736" s="82" t="s">
        <v>76</v>
      </c>
      <c r="X736" s="78" t="s">
        <v>235</v>
      </c>
      <c r="Y736" s="78" t="s">
        <v>240</v>
      </c>
      <c r="Z736" s="78" t="s">
        <v>9</v>
      </c>
      <c r="AA736" s="79">
        <v>33975.798629999998</v>
      </c>
      <c r="AB736" s="79">
        <v>33197.179210000002</v>
      </c>
      <c r="AC736" s="79">
        <v>33197.179210000002</v>
      </c>
      <c r="AD736" s="16" t="b">
        <f t="shared" si="482"/>
        <v>1</v>
      </c>
      <c r="AE736" s="16" t="b">
        <f t="shared" si="482"/>
        <v>1</v>
      </c>
      <c r="AF736" s="16" t="b">
        <f t="shared" si="482"/>
        <v>1</v>
      </c>
      <c r="AG736" s="16" t="b">
        <f t="shared" si="481"/>
        <v>1</v>
      </c>
    </row>
    <row r="737" spans="1:33" s="16" customFormat="1" ht="31.5" customHeight="1">
      <c r="A737" s="31" t="s">
        <v>25</v>
      </c>
      <c r="B737" s="23" t="s">
        <v>235</v>
      </c>
      <c r="C737" s="23" t="s">
        <v>423</v>
      </c>
      <c r="D737" s="24" t="s">
        <v>9</v>
      </c>
      <c r="E737" s="49">
        <f>E738+E739</f>
        <v>33975.800000000003</v>
      </c>
      <c r="F737" s="49">
        <f t="shared" ref="F737:G737" si="486">F738+F739</f>
        <v>33197.199999999997</v>
      </c>
      <c r="G737" s="49">
        <f t="shared" si="486"/>
        <v>33197.199999999997</v>
      </c>
      <c r="H737" s="25">
        <f>H738+H739</f>
        <v>33975.800000000003</v>
      </c>
      <c r="I737" s="25">
        <f t="shared" ref="I737:J737" si="487">I738+I739</f>
        <v>33197.199999999997</v>
      </c>
      <c r="J737" s="25">
        <f t="shared" si="487"/>
        <v>33197.199999999997</v>
      </c>
      <c r="K737" s="49">
        <f t="shared" si="464"/>
        <v>0</v>
      </c>
      <c r="L737" s="49">
        <f t="shared" si="464"/>
        <v>0</v>
      </c>
      <c r="M737" s="49">
        <f t="shared" si="464"/>
        <v>0</v>
      </c>
      <c r="O737" s="32">
        <v>33975.798629999998</v>
      </c>
      <c r="P737" s="32">
        <v>33197.179210000002</v>
      </c>
      <c r="Q737" s="32">
        <v>33197.179210000002</v>
      </c>
      <c r="R737" s="29">
        <f t="shared" si="471"/>
        <v>-1.3700000054086559E-3</v>
      </c>
      <c r="S737" s="29">
        <f t="shared" si="471"/>
        <v>-2.0789999995031394E-2</v>
      </c>
      <c r="T737" s="29">
        <f t="shared" si="471"/>
        <v>-2.0789999995031394E-2</v>
      </c>
      <c r="W737" s="82" t="s">
        <v>25</v>
      </c>
      <c r="X737" s="78" t="s">
        <v>235</v>
      </c>
      <c r="Y737" s="78" t="s">
        <v>423</v>
      </c>
      <c r="Z737" s="78" t="s">
        <v>9</v>
      </c>
      <c r="AA737" s="79">
        <v>33975.798629999998</v>
      </c>
      <c r="AB737" s="79">
        <v>33197.179210000002</v>
      </c>
      <c r="AC737" s="79">
        <v>33197.179210000002</v>
      </c>
      <c r="AD737" s="16" t="b">
        <f t="shared" si="482"/>
        <v>1</v>
      </c>
      <c r="AE737" s="16" t="b">
        <f t="shared" si="482"/>
        <v>1</v>
      </c>
      <c r="AF737" s="16" t="b">
        <f t="shared" si="482"/>
        <v>1</v>
      </c>
      <c r="AG737" s="16" t="b">
        <f t="shared" si="481"/>
        <v>1</v>
      </c>
    </row>
    <row r="738" spans="1:33" s="16" customFormat="1" ht="78.75" customHeight="1">
      <c r="A738" s="31" t="s">
        <v>26</v>
      </c>
      <c r="B738" s="23" t="s">
        <v>235</v>
      </c>
      <c r="C738" s="23" t="s">
        <v>423</v>
      </c>
      <c r="D738" s="23" t="s">
        <v>27</v>
      </c>
      <c r="E738" s="49">
        <v>32048.799999999999</v>
      </c>
      <c r="F738" s="49">
        <v>31780.2</v>
      </c>
      <c r="G738" s="49">
        <v>31780.2</v>
      </c>
      <c r="H738" s="25">
        <v>32048.799999999999</v>
      </c>
      <c r="I738" s="25">
        <v>31780.2</v>
      </c>
      <c r="J738" s="25">
        <v>31780.2</v>
      </c>
      <c r="K738" s="49">
        <f t="shared" si="464"/>
        <v>0</v>
      </c>
      <c r="L738" s="49">
        <f t="shared" si="464"/>
        <v>0</v>
      </c>
      <c r="M738" s="49">
        <f t="shared" si="464"/>
        <v>0</v>
      </c>
      <c r="O738" s="32">
        <v>32048.798630000001</v>
      </c>
      <c r="P738" s="32">
        <v>31780.179209999998</v>
      </c>
      <c r="Q738" s="32">
        <v>31780.179209999998</v>
      </c>
      <c r="R738" s="29">
        <f t="shared" si="471"/>
        <v>-1.3699999981326982E-3</v>
      </c>
      <c r="S738" s="29">
        <f t="shared" si="471"/>
        <v>-2.0790000002307352E-2</v>
      </c>
      <c r="T738" s="29">
        <f t="shared" si="471"/>
        <v>-2.0790000002307352E-2</v>
      </c>
      <c r="W738" s="82" t="s">
        <v>26</v>
      </c>
      <c r="X738" s="78" t="s">
        <v>235</v>
      </c>
      <c r="Y738" s="78" t="s">
        <v>423</v>
      </c>
      <c r="Z738" s="78" t="s">
        <v>27</v>
      </c>
      <c r="AA738" s="79">
        <v>32048.798630000001</v>
      </c>
      <c r="AB738" s="79">
        <v>31780.179209999998</v>
      </c>
      <c r="AC738" s="79">
        <v>31780.179209999998</v>
      </c>
      <c r="AD738" s="16" t="b">
        <f t="shared" si="482"/>
        <v>1</v>
      </c>
      <c r="AE738" s="16" t="b">
        <f t="shared" si="482"/>
        <v>1</v>
      </c>
      <c r="AF738" s="16" t="b">
        <f t="shared" si="482"/>
        <v>1</v>
      </c>
      <c r="AG738" s="16" t="b">
        <f t="shared" si="481"/>
        <v>1</v>
      </c>
    </row>
    <row r="739" spans="1:33" s="16" customFormat="1" ht="31.5" customHeight="1">
      <c r="A739" s="31" t="s">
        <v>28</v>
      </c>
      <c r="B739" s="23" t="s">
        <v>235</v>
      </c>
      <c r="C739" s="23" t="s">
        <v>423</v>
      </c>
      <c r="D739" s="23" t="s">
        <v>29</v>
      </c>
      <c r="E739" s="49">
        <v>1927</v>
      </c>
      <c r="F739" s="49">
        <v>1417</v>
      </c>
      <c r="G739" s="49">
        <v>1417</v>
      </c>
      <c r="H739" s="25">
        <v>1927</v>
      </c>
      <c r="I739" s="25">
        <v>1417</v>
      </c>
      <c r="J739" s="25">
        <v>1417</v>
      </c>
      <c r="K739" s="49">
        <f t="shared" si="464"/>
        <v>0</v>
      </c>
      <c r="L739" s="49">
        <f t="shared" si="464"/>
        <v>0</v>
      </c>
      <c r="M739" s="49">
        <f t="shared" si="464"/>
        <v>0</v>
      </c>
      <c r="O739" s="32">
        <v>1927</v>
      </c>
      <c r="P739" s="32">
        <v>1417</v>
      </c>
      <c r="Q739" s="32">
        <v>1417</v>
      </c>
      <c r="R739" s="29">
        <f t="shared" si="471"/>
        <v>0</v>
      </c>
      <c r="S739" s="29">
        <f t="shared" si="471"/>
        <v>0</v>
      </c>
      <c r="T739" s="29">
        <f t="shared" si="471"/>
        <v>0</v>
      </c>
      <c r="W739" s="81" t="s">
        <v>28</v>
      </c>
      <c r="X739" s="75" t="s">
        <v>235</v>
      </c>
      <c r="Y739" s="75" t="s">
        <v>423</v>
      </c>
      <c r="Z739" s="76" t="s">
        <v>29</v>
      </c>
      <c r="AA739" s="77">
        <v>1927</v>
      </c>
      <c r="AB739" s="77">
        <v>1417</v>
      </c>
      <c r="AC739" s="77">
        <v>1417</v>
      </c>
      <c r="AD739" s="16" t="b">
        <f t="shared" si="482"/>
        <v>1</v>
      </c>
      <c r="AE739" s="16" t="b">
        <f t="shared" si="482"/>
        <v>1</v>
      </c>
      <c r="AF739" s="16" t="b">
        <f t="shared" si="482"/>
        <v>1</v>
      </c>
      <c r="AG739" s="16" t="b">
        <f t="shared" si="481"/>
        <v>1</v>
      </c>
    </row>
    <row r="740" spans="1:33" s="16" customFormat="1" ht="31.5" customHeight="1">
      <c r="A740" s="22" t="s">
        <v>172</v>
      </c>
      <c r="B740" s="23" t="s">
        <v>235</v>
      </c>
      <c r="C740" s="23" t="s">
        <v>241</v>
      </c>
      <c r="D740" s="24" t="s">
        <v>9</v>
      </c>
      <c r="E740" s="49">
        <f>E741</f>
        <v>5</v>
      </c>
      <c r="F740" s="49">
        <f t="shared" ref="F740:J741" si="488">F741</f>
        <v>5</v>
      </c>
      <c r="G740" s="49">
        <f t="shared" si="488"/>
        <v>5</v>
      </c>
      <c r="H740" s="25">
        <f>H741</f>
        <v>5</v>
      </c>
      <c r="I740" s="25">
        <f t="shared" si="488"/>
        <v>5</v>
      </c>
      <c r="J740" s="25">
        <f t="shared" si="488"/>
        <v>5</v>
      </c>
      <c r="K740" s="49">
        <f t="shared" si="464"/>
        <v>0</v>
      </c>
      <c r="L740" s="49">
        <f t="shared" si="464"/>
        <v>0</v>
      </c>
      <c r="M740" s="49">
        <f t="shared" si="464"/>
        <v>0</v>
      </c>
      <c r="O740" s="32">
        <v>5</v>
      </c>
      <c r="P740" s="32">
        <v>5</v>
      </c>
      <c r="Q740" s="32">
        <v>5</v>
      </c>
      <c r="R740" s="29">
        <f t="shared" si="471"/>
        <v>0</v>
      </c>
      <c r="S740" s="29">
        <f t="shared" si="471"/>
        <v>0</v>
      </c>
      <c r="T740" s="29">
        <f t="shared" si="471"/>
        <v>0</v>
      </c>
      <c r="W740" s="81" t="s">
        <v>172</v>
      </c>
      <c r="X740" s="75" t="s">
        <v>235</v>
      </c>
      <c r="Y740" s="75" t="s">
        <v>241</v>
      </c>
      <c r="Z740" s="76" t="s">
        <v>9</v>
      </c>
      <c r="AA740" s="77">
        <v>5</v>
      </c>
      <c r="AB740" s="77">
        <v>5</v>
      </c>
      <c r="AC740" s="77">
        <v>5</v>
      </c>
      <c r="AD740" s="16" t="b">
        <f t="shared" si="482"/>
        <v>1</v>
      </c>
      <c r="AE740" s="16" t="b">
        <f t="shared" si="482"/>
        <v>1</v>
      </c>
      <c r="AF740" s="16" t="b">
        <f t="shared" si="482"/>
        <v>1</v>
      </c>
      <c r="AG740" s="16" t="b">
        <f t="shared" si="481"/>
        <v>1</v>
      </c>
    </row>
    <row r="741" spans="1:33" s="16" customFormat="1" ht="31.5" customHeight="1">
      <c r="A741" s="31" t="s">
        <v>31</v>
      </c>
      <c r="B741" s="23" t="s">
        <v>235</v>
      </c>
      <c r="C741" s="23" t="s">
        <v>424</v>
      </c>
      <c r="D741" s="24" t="s">
        <v>9</v>
      </c>
      <c r="E741" s="49">
        <f>E742</f>
        <v>5</v>
      </c>
      <c r="F741" s="49">
        <f t="shared" si="488"/>
        <v>5</v>
      </c>
      <c r="G741" s="49">
        <f t="shared" si="488"/>
        <v>5</v>
      </c>
      <c r="H741" s="25">
        <f>H742</f>
        <v>5</v>
      </c>
      <c r="I741" s="25">
        <f t="shared" si="488"/>
        <v>5</v>
      </c>
      <c r="J741" s="25">
        <f t="shared" si="488"/>
        <v>5</v>
      </c>
      <c r="K741" s="49">
        <f t="shared" si="464"/>
        <v>0</v>
      </c>
      <c r="L741" s="49">
        <f t="shared" si="464"/>
        <v>0</v>
      </c>
      <c r="M741" s="49">
        <f t="shared" si="464"/>
        <v>0</v>
      </c>
      <c r="O741" s="32">
        <v>5</v>
      </c>
      <c r="P741" s="32">
        <v>5</v>
      </c>
      <c r="Q741" s="32">
        <v>5</v>
      </c>
      <c r="R741" s="29">
        <f t="shared" si="471"/>
        <v>0</v>
      </c>
      <c r="S741" s="29">
        <f t="shared" si="471"/>
        <v>0</v>
      </c>
      <c r="T741" s="29">
        <f t="shared" si="471"/>
        <v>0</v>
      </c>
      <c r="W741" s="81" t="s">
        <v>31</v>
      </c>
      <c r="X741" s="75" t="s">
        <v>235</v>
      </c>
      <c r="Y741" s="75" t="s">
        <v>424</v>
      </c>
      <c r="Z741" s="76" t="s">
        <v>9</v>
      </c>
      <c r="AA741" s="77">
        <v>5</v>
      </c>
      <c r="AB741" s="77">
        <v>5</v>
      </c>
      <c r="AC741" s="77">
        <v>5</v>
      </c>
      <c r="AD741" s="16" t="b">
        <f t="shared" si="482"/>
        <v>1</v>
      </c>
      <c r="AE741" s="16" t="b">
        <f t="shared" si="482"/>
        <v>1</v>
      </c>
      <c r="AF741" s="16" t="b">
        <f t="shared" si="482"/>
        <v>1</v>
      </c>
      <c r="AG741" s="16" t="b">
        <f t="shared" si="481"/>
        <v>1</v>
      </c>
    </row>
    <row r="742" spans="1:33" s="16" customFormat="1" ht="15.75" customHeight="1">
      <c r="A742" s="31" t="s">
        <v>32</v>
      </c>
      <c r="B742" s="23" t="s">
        <v>235</v>
      </c>
      <c r="C742" s="23" t="s">
        <v>424</v>
      </c>
      <c r="D742" s="23" t="s">
        <v>33</v>
      </c>
      <c r="E742" s="49">
        <v>5</v>
      </c>
      <c r="F742" s="49">
        <v>5</v>
      </c>
      <c r="G742" s="49">
        <v>5</v>
      </c>
      <c r="H742" s="25">
        <v>5</v>
      </c>
      <c r="I742" s="25">
        <v>5</v>
      </c>
      <c r="J742" s="25">
        <v>5</v>
      </c>
      <c r="K742" s="49">
        <f t="shared" si="464"/>
        <v>0</v>
      </c>
      <c r="L742" s="49">
        <f t="shared" si="464"/>
        <v>0</v>
      </c>
      <c r="M742" s="49">
        <f t="shared" si="464"/>
        <v>0</v>
      </c>
      <c r="O742" s="32">
        <v>5</v>
      </c>
      <c r="P742" s="32">
        <v>5</v>
      </c>
      <c r="Q742" s="32">
        <v>5</v>
      </c>
      <c r="R742" s="29">
        <f t="shared" si="471"/>
        <v>0</v>
      </c>
      <c r="S742" s="29">
        <f t="shared" si="471"/>
        <v>0</v>
      </c>
      <c r="T742" s="29">
        <f t="shared" si="471"/>
        <v>0</v>
      </c>
      <c r="W742" s="82" t="s">
        <v>32</v>
      </c>
      <c r="X742" s="78" t="s">
        <v>235</v>
      </c>
      <c r="Y742" s="78" t="s">
        <v>424</v>
      </c>
      <c r="Z742" s="72" t="s">
        <v>33</v>
      </c>
      <c r="AA742" s="79">
        <v>5</v>
      </c>
      <c r="AB742" s="79">
        <v>5</v>
      </c>
      <c r="AC742" s="79">
        <v>5</v>
      </c>
      <c r="AD742" s="16" t="b">
        <f t="shared" si="482"/>
        <v>1</v>
      </c>
      <c r="AE742" s="16" t="b">
        <f t="shared" si="482"/>
        <v>1</v>
      </c>
      <c r="AF742" s="16" t="b">
        <f t="shared" si="482"/>
        <v>1</v>
      </c>
      <c r="AG742" s="16" t="b">
        <f t="shared" si="481"/>
        <v>1</v>
      </c>
    </row>
    <row r="743" spans="1:33" s="16" customFormat="1" ht="31.5" customHeight="1">
      <c r="A743" s="22" t="s">
        <v>454</v>
      </c>
      <c r="B743" s="23" t="s">
        <v>235</v>
      </c>
      <c r="C743" s="23" t="s">
        <v>15</v>
      </c>
      <c r="D743" s="24" t="s">
        <v>9</v>
      </c>
      <c r="E743" s="49">
        <f>E744+E754</f>
        <v>34606.100000000006</v>
      </c>
      <c r="F743" s="49">
        <f t="shared" ref="F743:J743" si="489">F744+F754</f>
        <v>42905.4</v>
      </c>
      <c r="G743" s="49">
        <f t="shared" si="489"/>
        <v>42905.4</v>
      </c>
      <c r="H743" s="25">
        <f>H744+H754</f>
        <v>53780.4</v>
      </c>
      <c r="I743" s="25">
        <f t="shared" si="489"/>
        <v>42915.8</v>
      </c>
      <c r="J743" s="25">
        <f t="shared" si="489"/>
        <v>42915.8</v>
      </c>
      <c r="K743" s="49">
        <f t="shared" si="464"/>
        <v>19174.299999999996</v>
      </c>
      <c r="L743" s="49">
        <f t="shared" si="464"/>
        <v>10.400000000001455</v>
      </c>
      <c r="M743" s="49">
        <f t="shared" si="464"/>
        <v>10.400000000001455</v>
      </c>
      <c r="O743" s="32">
        <v>53780.391969999997</v>
      </c>
      <c r="P743" s="32">
        <v>42915.742449999998</v>
      </c>
      <c r="Q743" s="32">
        <v>42915.742449999998</v>
      </c>
      <c r="R743" s="29">
        <f t="shared" si="471"/>
        <v>-8.0300000045099296E-3</v>
      </c>
      <c r="S743" s="29">
        <f t="shared" si="471"/>
        <v>-5.7550000004994217E-2</v>
      </c>
      <c r="T743" s="29">
        <f t="shared" si="471"/>
        <v>-5.7550000004994217E-2</v>
      </c>
      <c r="W743" s="82" t="s">
        <v>454</v>
      </c>
      <c r="X743" s="78" t="s">
        <v>235</v>
      </c>
      <c r="Y743" s="78" t="s">
        <v>15</v>
      </c>
      <c r="Z743" s="78" t="s">
        <v>9</v>
      </c>
      <c r="AA743" s="79">
        <v>53780.391969999997</v>
      </c>
      <c r="AB743" s="79">
        <v>42915.742449999998</v>
      </c>
      <c r="AC743" s="79">
        <v>42915.742449999998</v>
      </c>
      <c r="AD743" s="16" t="b">
        <f t="shared" si="482"/>
        <v>1</v>
      </c>
      <c r="AE743" s="16" t="b">
        <f t="shared" si="482"/>
        <v>1</v>
      </c>
      <c r="AF743" s="16" t="b">
        <f t="shared" si="482"/>
        <v>1</v>
      </c>
      <c r="AG743" s="16" t="b">
        <f t="shared" si="481"/>
        <v>1</v>
      </c>
    </row>
    <row r="744" spans="1:33" s="16" customFormat="1" ht="31.5" customHeight="1">
      <c r="A744" s="22" t="s">
        <v>79</v>
      </c>
      <c r="B744" s="23" t="s">
        <v>235</v>
      </c>
      <c r="C744" s="23" t="s">
        <v>80</v>
      </c>
      <c r="D744" s="24" t="s">
        <v>9</v>
      </c>
      <c r="E744" s="49">
        <f>E745+E748+E751</f>
        <v>34606.100000000006</v>
      </c>
      <c r="F744" s="49">
        <f t="shared" ref="F744:G744" si="490">F745+F748+F751</f>
        <v>42905.4</v>
      </c>
      <c r="G744" s="49">
        <f t="shared" si="490"/>
        <v>42905.4</v>
      </c>
      <c r="H744" s="25">
        <f>H745+H748+H751</f>
        <v>53770</v>
      </c>
      <c r="I744" s="25">
        <f t="shared" ref="I744:J744" si="491">I745+I748+I751</f>
        <v>42905.4</v>
      </c>
      <c r="J744" s="25">
        <f t="shared" si="491"/>
        <v>42905.4</v>
      </c>
      <c r="K744" s="49">
        <f t="shared" si="464"/>
        <v>19163.899999999994</v>
      </c>
      <c r="L744" s="49">
        <f t="shared" si="464"/>
        <v>0</v>
      </c>
      <c r="M744" s="49">
        <f t="shared" si="464"/>
        <v>0</v>
      </c>
      <c r="O744" s="32">
        <v>53769.99912</v>
      </c>
      <c r="P744" s="32">
        <v>42905.349600000001</v>
      </c>
      <c r="Q744" s="32">
        <v>42905.349600000001</v>
      </c>
      <c r="R744" s="29">
        <f t="shared" si="471"/>
        <v>-8.7999999959720299E-4</v>
      </c>
      <c r="S744" s="29">
        <f t="shared" si="471"/>
        <v>-5.0400000000081491E-2</v>
      </c>
      <c r="T744" s="29">
        <f t="shared" si="471"/>
        <v>-5.0400000000081491E-2</v>
      </c>
      <c r="W744" s="81" t="s">
        <v>79</v>
      </c>
      <c r="X744" s="75" t="s">
        <v>235</v>
      </c>
      <c r="Y744" s="75" t="s">
        <v>80</v>
      </c>
      <c r="Z744" s="76" t="s">
        <v>9</v>
      </c>
      <c r="AA744" s="77">
        <v>53769.99912</v>
      </c>
      <c r="AB744" s="77">
        <v>42905.349600000001</v>
      </c>
      <c r="AC744" s="77">
        <v>42905.349600000001</v>
      </c>
      <c r="AD744" s="16" t="b">
        <f t="shared" si="482"/>
        <v>1</v>
      </c>
      <c r="AE744" s="16" t="b">
        <f t="shared" si="482"/>
        <v>1</v>
      </c>
      <c r="AF744" s="16" t="b">
        <f t="shared" si="482"/>
        <v>1</v>
      </c>
      <c r="AG744" s="16" t="b">
        <f t="shared" si="481"/>
        <v>1</v>
      </c>
    </row>
    <row r="745" spans="1:33" s="16" customFormat="1" ht="63" customHeight="1">
      <c r="A745" s="22" t="s">
        <v>159</v>
      </c>
      <c r="B745" s="23" t="s">
        <v>235</v>
      </c>
      <c r="C745" s="23" t="s">
        <v>459</v>
      </c>
      <c r="D745" s="24" t="s">
        <v>9</v>
      </c>
      <c r="E745" s="49">
        <f>E746</f>
        <v>24155.4</v>
      </c>
      <c r="F745" s="49">
        <f t="shared" ref="F745:J746" si="492">F746</f>
        <v>24155.4</v>
      </c>
      <c r="G745" s="49">
        <f t="shared" si="492"/>
        <v>24155.4</v>
      </c>
      <c r="H745" s="25">
        <f>H746</f>
        <v>24155.4</v>
      </c>
      <c r="I745" s="25">
        <f t="shared" si="492"/>
        <v>24155.4</v>
      </c>
      <c r="J745" s="25">
        <f t="shared" si="492"/>
        <v>24155.4</v>
      </c>
      <c r="K745" s="49">
        <f t="shared" si="464"/>
        <v>0</v>
      </c>
      <c r="L745" s="49">
        <f t="shared" si="464"/>
        <v>0</v>
      </c>
      <c r="M745" s="49">
        <f t="shared" si="464"/>
        <v>0</v>
      </c>
      <c r="O745" s="32">
        <v>24155.349600000001</v>
      </c>
      <c r="P745" s="32">
        <v>24155.349600000001</v>
      </c>
      <c r="Q745" s="32">
        <v>24155.349600000001</v>
      </c>
      <c r="R745" s="29">
        <f t="shared" si="471"/>
        <v>-5.0400000000081491E-2</v>
      </c>
      <c r="S745" s="29">
        <f t="shared" si="471"/>
        <v>-5.0400000000081491E-2</v>
      </c>
      <c r="T745" s="29">
        <f t="shared" si="471"/>
        <v>-5.0400000000081491E-2</v>
      </c>
      <c r="W745" s="81" t="s">
        <v>159</v>
      </c>
      <c r="X745" s="75" t="s">
        <v>235</v>
      </c>
      <c r="Y745" s="75" t="s">
        <v>459</v>
      </c>
      <c r="Z745" s="76" t="s">
        <v>9</v>
      </c>
      <c r="AA745" s="77">
        <v>24155.349600000001</v>
      </c>
      <c r="AB745" s="77">
        <v>24155.349600000001</v>
      </c>
      <c r="AC745" s="77">
        <v>24155.349600000001</v>
      </c>
      <c r="AD745" s="16" t="b">
        <f t="shared" si="482"/>
        <v>1</v>
      </c>
      <c r="AE745" s="16" t="b">
        <f t="shared" si="482"/>
        <v>1</v>
      </c>
      <c r="AF745" s="16" t="b">
        <f t="shared" si="482"/>
        <v>1</v>
      </c>
      <c r="AG745" s="16" t="b">
        <f t="shared" si="481"/>
        <v>1</v>
      </c>
    </row>
    <row r="746" spans="1:33" s="16" customFormat="1" ht="47.25" customHeight="1">
      <c r="A746" s="31" t="s">
        <v>160</v>
      </c>
      <c r="B746" s="23" t="s">
        <v>235</v>
      </c>
      <c r="C746" s="23" t="s">
        <v>380</v>
      </c>
      <c r="D746" s="24" t="s">
        <v>9</v>
      </c>
      <c r="E746" s="49">
        <f>E747</f>
        <v>24155.4</v>
      </c>
      <c r="F746" s="49">
        <f t="shared" si="492"/>
        <v>24155.4</v>
      </c>
      <c r="G746" s="49">
        <f t="shared" si="492"/>
        <v>24155.4</v>
      </c>
      <c r="H746" s="25">
        <f>H747</f>
        <v>24155.4</v>
      </c>
      <c r="I746" s="25">
        <f t="shared" si="492"/>
        <v>24155.4</v>
      </c>
      <c r="J746" s="25">
        <f t="shared" si="492"/>
        <v>24155.4</v>
      </c>
      <c r="K746" s="49">
        <f t="shared" si="464"/>
        <v>0</v>
      </c>
      <c r="L746" s="49">
        <f t="shared" si="464"/>
        <v>0</v>
      </c>
      <c r="M746" s="49">
        <f t="shared" si="464"/>
        <v>0</v>
      </c>
      <c r="O746" s="32">
        <v>24155.349600000001</v>
      </c>
      <c r="P746" s="32">
        <v>24155.349600000001</v>
      </c>
      <c r="Q746" s="32">
        <v>24155.349600000001</v>
      </c>
      <c r="R746" s="29">
        <f t="shared" si="471"/>
        <v>-5.0400000000081491E-2</v>
      </c>
      <c r="S746" s="29">
        <f t="shared" si="471"/>
        <v>-5.0400000000081491E-2</v>
      </c>
      <c r="T746" s="29">
        <f t="shared" si="471"/>
        <v>-5.0400000000081491E-2</v>
      </c>
      <c r="W746" s="82" t="s">
        <v>160</v>
      </c>
      <c r="X746" s="78" t="s">
        <v>235</v>
      </c>
      <c r="Y746" s="78" t="s">
        <v>380</v>
      </c>
      <c r="Z746" s="72" t="s">
        <v>9</v>
      </c>
      <c r="AA746" s="79">
        <v>24155.349600000001</v>
      </c>
      <c r="AB746" s="79">
        <v>24155.349600000001</v>
      </c>
      <c r="AC746" s="79">
        <v>24155.349600000001</v>
      </c>
      <c r="AD746" s="16" t="b">
        <f t="shared" si="482"/>
        <v>1</v>
      </c>
      <c r="AE746" s="16" t="b">
        <f t="shared" si="482"/>
        <v>1</v>
      </c>
      <c r="AF746" s="16" t="b">
        <f t="shared" si="482"/>
        <v>1</v>
      </c>
      <c r="AG746" s="16" t="b">
        <f t="shared" si="481"/>
        <v>1</v>
      </c>
    </row>
    <row r="747" spans="1:33" s="16" customFormat="1" ht="31.5" customHeight="1">
      <c r="A747" s="31" t="s">
        <v>28</v>
      </c>
      <c r="B747" s="23" t="s">
        <v>235</v>
      </c>
      <c r="C747" s="23" t="s">
        <v>380</v>
      </c>
      <c r="D747" s="23" t="s">
        <v>29</v>
      </c>
      <c r="E747" s="49">
        <v>24155.4</v>
      </c>
      <c r="F747" s="49">
        <v>24155.4</v>
      </c>
      <c r="G747" s="49">
        <v>24155.4</v>
      </c>
      <c r="H747" s="25">
        <v>24155.4</v>
      </c>
      <c r="I747" s="25">
        <v>24155.4</v>
      </c>
      <c r="J747" s="25">
        <v>24155.4</v>
      </c>
      <c r="K747" s="49">
        <f t="shared" si="464"/>
        <v>0</v>
      </c>
      <c r="L747" s="49">
        <f t="shared" si="464"/>
        <v>0</v>
      </c>
      <c r="M747" s="49">
        <f t="shared" si="464"/>
        <v>0</v>
      </c>
      <c r="O747" s="32">
        <v>24155.349600000001</v>
      </c>
      <c r="P747" s="32">
        <v>24155.349600000001</v>
      </c>
      <c r="Q747" s="32">
        <v>24155.349600000001</v>
      </c>
      <c r="R747" s="29">
        <f t="shared" si="471"/>
        <v>-5.0400000000081491E-2</v>
      </c>
      <c r="S747" s="29">
        <f t="shared" si="471"/>
        <v>-5.0400000000081491E-2</v>
      </c>
      <c r="T747" s="29">
        <f t="shared" si="471"/>
        <v>-5.0400000000081491E-2</v>
      </c>
      <c r="W747" s="82" t="s">
        <v>28</v>
      </c>
      <c r="X747" s="78" t="s">
        <v>235</v>
      </c>
      <c r="Y747" s="78" t="s">
        <v>380</v>
      </c>
      <c r="Z747" s="78" t="s">
        <v>29</v>
      </c>
      <c r="AA747" s="79">
        <v>24155.349600000001</v>
      </c>
      <c r="AB747" s="79">
        <v>24155.349600000001</v>
      </c>
      <c r="AC747" s="79">
        <v>24155.349600000001</v>
      </c>
      <c r="AD747" s="16" t="b">
        <f t="shared" si="482"/>
        <v>1</v>
      </c>
      <c r="AE747" s="16" t="b">
        <f t="shared" si="482"/>
        <v>1</v>
      </c>
      <c r="AF747" s="16" t="b">
        <f t="shared" si="482"/>
        <v>1</v>
      </c>
      <c r="AG747" s="16" t="b">
        <f t="shared" si="481"/>
        <v>1</v>
      </c>
    </row>
    <row r="748" spans="1:33" s="16" customFormat="1" ht="31.5" customHeight="1">
      <c r="A748" s="22" t="s">
        <v>81</v>
      </c>
      <c r="B748" s="23" t="s">
        <v>235</v>
      </c>
      <c r="C748" s="23" t="s">
        <v>455</v>
      </c>
      <c r="D748" s="24" t="s">
        <v>9</v>
      </c>
      <c r="E748" s="49">
        <f>E749</f>
        <v>9750.7000000000007</v>
      </c>
      <c r="F748" s="49">
        <f t="shared" ref="F748:J749" si="493">F749</f>
        <v>18050</v>
      </c>
      <c r="G748" s="49">
        <f t="shared" si="493"/>
        <v>18050</v>
      </c>
      <c r="H748" s="25">
        <f>H749</f>
        <v>28914.600000000002</v>
      </c>
      <c r="I748" s="25">
        <f t="shared" si="493"/>
        <v>18050</v>
      </c>
      <c r="J748" s="25">
        <f t="shared" si="493"/>
        <v>18050</v>
      </c>
      <c r="K748" s="49">
        <f t="shared" si="464"/>
        <v>19163.900000000001</v>
      </c>
      <c r="L748" s="49">
        <f t="shared" si="464"/>
        <v>0</v>
      </c>
      <c r="M748" s="49">
        <f t="shared" si="464"/>
        <v>0</v>
      </c>
      <c r="O748" s="32">
        <v>28914.649519999999</v>
      </c>
      <c r="P748" s="32">
        <v>18050</v>
      </c>
      <c r="Q748" s="32">
        <v>18050</v>
      </c>
      <c r="R748" s="29">
        <f t="shared" si="471"/>
        <v>4.9519999996846309E-2</v>
      </c>
      <c r="S748" s="29">
        <f t="shared" si="471"/>
        <v>0</v>
      </c>
      <c r="T748" s="29">
        <f t="shared" si="471"/>
        <v>0</v>
      </c>
      <c r="W748" s="82" t="s">
        <v>81</v>
      </c>
      <c r="X748" s="78" t="s">
        <v>235</v>
      </c>
      <c r="Y748" s="78" t="s">
        <v>455</v>
      </c>
      <c r="Z748" s="78" t="s">
        <v>9</v>
      </c>
      <c r="AA748" s="79">
        <v>28914.649519999999</v>
      </c>
      <c r="AB748" s="79">
        <v>18050</v>
      </c>
      <c r="AC748" s="79">
        <v>18050</v>
      </c>
      <c r="AD748" s="16" t="b">
        <f t="shared" si="482"/>
        <v>1</v>
      </c>
      <c r="AE748" s="16" t="b">
        <f t="shared" si="482"/>
        <v>1</v>
      </c>
      <c r="AF748" s="16" t="b">
        <f t="shared" si="482"/>
        <v>1</v>
      </c>
      <c r="AG748" s="16" t="b">
        <f t="shared" si="481"/>
        <v>1</v>
      </c>
    </row>
    <row r="749" spans="1:33" s="16" customFormat="1" ht="31.5" customHeight="1">
      <c r="A749" s="31" t="s">
        <v>82</v>
      </c>
      <c r="B749" s="23" t="s">
        <v>235</v>
      </c>
      <c r="C749" s="23" t="s">
        <v>360</v>
      </c>
      <c r="D749" s="24" t="s">
        <v>9</v>
      </c>
      <c r="E749" s="49">
        <f>E750</f>
        <v>9750.7000000000007</v>
      </c>
      <c r="F749" s="49">
        <f t="shared" si="493"/>
        <v>18050</v>
      </c>
      <c r="G749" s="49">
        <f t="shared" si="493"/>
        <v>18050</v>
      </c>
      <c r="H749" s="25">
        <f>H750</f>
        <v>28914.600000000002</v>
      </c>
      <c r="I749" s="25">
        <f t="shared" si="493"/>
        <v>18050</v>
      </c>
      <c r="J749" s="25">
        <f t="shared" si="493"/>
        <v>18050</v>
      </c>
      <c r="K749" s="49">
        <f t="shared" si="464"/>
        <v>19163.900000000001</v>
      </c>
      <c r="L749" s="49">
        <f t="shared" si="464"/>
        <v>0</v>
      </c>
      <c r="M749" s="49">
        <f t="shared" si="464"/>
        <v>0</v>
      </c>
      <c r="O749" s="32">
        <v>28914.649519999999</v>
      </c>
      <c r="P749" s="32">
        <v>18050</v>
      </c>
      <c r="Q749" s="32">
        <v>18050</v>
      </c>
      <c r="R749" s="29">
        <f t="shared" si="471"/>
        <v>4.9519999996846309E-2</v>
      </c>
      <c r="S749" s="29">
        <f t="shared" si="471"/>
        <v>0</v>
      </c>
      <c r="T749" s="29">
        <f t="shared" si="471"/>
        <v>0</v>
      </c>
      <c r="W749" s="81" t="s">
        <v>82</v>
      </c>
      <c r="X749" s="75" t="s">
        <v>235</v>
      </c>
      <c r="Y749" s="75" t="s">
        <v>360</v>
      </c>
      <c r="Z749" s="76" t="s">
        <v>9</v>
      </c>
      <c r="AA749" s="77">
        <v>28914.649519999999</v>
      </c>
      <c r="AB749" s="77">
        <v>18050</v>
      </c>
      <c r="AC749" s="77">
        <v>18050</v>
      </c>
      <c r="AD749" s="16" t="b">
        <f t="shared" si="482"/>
        <v>1</v>
      </c>
      <c r="AE749" s="16" t="b">
        <f t="shared" si="482"/>
        <v>1</v>
      </c>
      <c r="AF749" s="16" t="b">
        <f t="shared" si="482"/>
        <v>1</v>
      </c>
      <c r="AG749" s="16" t="b">
        <f t="shared" si="481"/>
        <v>1</v>
      </c>
    </row>
    <row r="750" spans="1:33" s="16" customFormat="1" ht="31.5" customHeight="1">
      <c r="A750" s="31" t="s">
        <v>28</v>
      </c>
      <c r="B750" s="23" t="s">
        <v>235</v>
      </c>
      <c r="C750" s="23" t="s">
        <v>360</v>
      </c>
      <c r="D750" s="23" t="s">
        <v>29</v>
      </c>
      <c r="E750" s="49">
        <v>9750.7000000000007</v>
      </c>
      <c r="F750" s="49">
        <v>18050</v>
      </c>
      <c r="G750" s="49">
        <v>18050</v>
      </c>
      <c r="H750" s="25">
        <f>9750.7+19163.9</f>
        <v>28914.600000000002</v>
      </c>
      <c r="I750" s="25">
        <v>18050</v>
      </c>
      <c r="J750" s="25">
        <v>18050</v>
      </c>
      <c r="K750" s="49">
        <f t="shared" si="464"/>
        <v>19163.900000000001</v>
      </c>
      <c r="L750" s="49">
        <f t="shared" si="464"/>
        <v>0</v>
      </c>
      <c r="M750" s="49">
        <f t="shared" si="464"/>
        <v>0</v>
      </c>
      <c r="O750" s="32">
        <v>28914.649519999999</v>
      </c>
      <c r="P750" s="32">
        <v>18050</v>
      </c>
      <c r="Q750" s="32">
        <v>18050</v>
      </c>
      <c r="R750" s="29">
        <f t="shared" si="471"/>
        <v>4.9519999996846309E-2</v>
      </c>
      <c r="S750" s="29">
        <f t="shared" si="471"/>
        <v>0</v>
      </c>
      <c r="T750" s="29">
        <f t="shared" si="471"/>
        <v>0</v>
      </c>
      <c r="W750" s="82" t="s">
        <v>28</v>
      </c>
      <c r="X750" s="78" t="s">
        <v>235</v>
      </c>
      <c r="Y750" s="78" t="s">
        <v>360</v>
      </c>
      <c r="Z750" s="72" t="s">
        <v>29</v>
      </c>
      <c r="AA750" s="79">
        <v>28914.649519999999</v>
      </c>
      <c r="AB750" s="79">
        <v>18050</v>
      </c>
      <c r="AC750" s="79">
        <v>18050</v>
      </c>
      <c r="AD750" s="16" t="b">
        <f t="shared" si="482"/>
        <v>1</v>
      </c>
      <c r="AE750" s="16" t="b">
        <f t="shared" si="482"/>
        <v>1</v>
      </c>
      <c r="AF750" s="16" t="b">
        <f t="shared" si="482"/>
        <v>1</v>
      </c>
      <c r="AG750" s="16" t="b">
        <f t="shared" si="481"/>
        <v>1</v>
      </c>
    </row>
    <row r="751" spans="1:33" s="16" customFormat="1" ht="47.25" customHeight="1">
      <c r="A751" s="22" t="s">
        <v>460</v>
      </c>
      <c r="B751" s="23" t="s">
        <v>235</v>
      </c>
      <c r="C751" s="23" t="s">
        <v>461</v>
      </c>
      <c r="D751" s="24" t="s">
        <v>9</v>
      </c>
      <c r="E751" s="49">
        <f>E752</f>
        <v>700</v>
      </c>
      <c r="F751" s="49">
        <f t="shared" ref="F751:J752" si="494">F752</f>
        <v>700</v>
      </c>
      <c r="G751" s="49">
        <f t="shared" si="494"/>
        <v>700</v>
      </c>
      <c r="H751" s="25">
        <f>H752</f>
        <v>700</v>
      </c>
      <c r="I751" s="25">
        <f t="shared" si="494"/>
        <v>700</v>
      </c>
      <c r="J751" s="25">
        <f t="shared" si="494"/>
        <v>700</v>
      </c>
      <c r="K751" s="49">
        <f t="shared" si="464"/>
        <v>0</v>
      </c>
      <c r="L751" s="49">
        <f t="shared" si="464"/>
        <v>0</v>
      </c>
      <c r="M751" s="49">
        <f t="shared" si="464"/>
        <v>0</v>
      </c>
      <c r="O751" s="32">
        <v>700</v>
      </c>
      <c r="P751" s="32">
        <v>700</v>
      </c>
      <c r="Q751" s="32">
        <v>700</v>
      </c>
      <c r="R751" s="29">
        <f t="shared" si="471"/>
        <v>0</v>
      </c>
      <c r="S751" s="29">
        <f t="shared" si="471"/>
        <v>0</v>
      </c>
      <c r="T751" s="29">
        <f t="shared" si="471"/>
        <v>0</v>
      </c>
      <c r="W751" s="82" t="s">
        <v>460</v>
      </c>
      <c r="X751" s="78" t="s">
        <v>235</v>
      </c>
      <c r="Y751" s="78" t="s">
        <v>461</v>
      </c>
      <c r="Z751" s="78" t="s">
        <v>9</v>
      </c>
      <c r="AA751" s="79">
        <v>700</v>
      </c>
      <c r="AB751" s="79">
        <v>700</v>
      </c>
      <c r="AC751" s="79">
        <v>700</v>
      </c>
      <c r="AD751" s="16" t="b">
        <f t="shared" si="482"/>
        <v>1</v>
      </c>
      <c r="AE751" s="16" t="b">
        <f t="shared" si="482"/>
        <v>1</v>
      </c>
      <c r="AF751" s="16" t="b">
        <f t="shared" si="482"/>
        <v>1</v>
      </c>
      <c r="AG751" s="16" t="b">
        <f t="shared" si="481"/>
        <v>1</v>
      </c>
    </row>
    <row r="752" spans="1:33" s="16" customFormat="1" ht="31.5" customHeight="1">
      <c r="A752" s="31" t="s">
        <v>462</v>
      </c>
      <c r="B752" s="23" t="s">
        <v>235</v>
      </c>
      <c r="C752" s="23" t="s">
        <v>381</v>
      </c>
      <c r="D752" s="24" t="s">
        <v>9</v>
      </c>
      <c r="E752" s="49">
        <f>E753</f>
        <v>700</v>
      </c>
      <c r="F752" s="49">
        <f t="shared" si="494"/>
        <v>700</v>
      </c>
      <c r="G752" s="49">
        <f t="shared" si="494"/>
        <v>700</v>
      </c>
      <c r="H752" s="25">
        <f>H753</f>
        <v>700</v>
      </c>
      <c r="I752" s="25">
        <f t="shared" si="494"/>
        <v>700</v>
      </c>
      <c r="J752" s="25">
        <f t="shared" si="494"/>
        <v>700</v>
      </c>
      <c r="K752" s="49">
        <f t="shared" si="464"/>
        <v>0</v>
      </c>
      <c r="L752" s="49">
        <f t="shared" si="464"/>
        <v>0</v>
      </c>
      <c r="M752" s="49">
        <f t="shared" si="464"/>
        <v>0</v>
      </c>
      <c r="O752" s="32">
        <v>700</v>
      </c>
      <c r="P752" s="32">
        <v>700</v>
      </c>
      <c r="Q752" s="32">
        <v>700</v>
      </c>
      <c r="R752" s="29">
        <f t="shared" si="471"/>
        <v>0</v>
      </c>
      <c r="S752" s="29">
        <f t="shared" si="471"/>
        <v>0</v>
      </c>
      <c r="T752" s="29">
        <f t="shared" si="471"/>
        <v>0</v>
      </c>
      <c r="W752" s="81" t="s">
        <v>462</v>
      </c>
      <c r="X752" s="75" t="s">
        <v>235</v>
      </c>
      <c r="Y752" s="75" t="s">
        <v>381</v>
      </c>
      <c r="Z752" s="76" t="s">
        <v>9</v>
      </c>
      <c r="AA752" s="77">
        <v>700</v>
      </c>
      <c r="AB752" s="77">
        <v>700</v>
      </c>
      <c r="AC752" s="77">
        <v>700</v>
      </c>
      <c r="AD752" s="16" t="b">
        <f t="shared" si="482"/>
        <v>1</v>
      </c>
      <c r="AE752" s="16" t="b">
        <f t="shared" si="482"/>
        <v>1</v>
      </c>
      <c r="AF752" s="16" t="b">
        <f t="shared" si="482"/>
        <v>1</v>
      </c>
      <c r="AG752" s="16" t="b">
        <f t="shared" si="481"/>
        <v>1</v>
      </c>
    </row>
    <row r="753" spans="1:33" s="16" customFormat="1" ht="31.5" customHeight="1">
      <c r="A753" s="31" t="s">
        <v>28</v>
      </c>
      <c r="B753" s="23" t="s">
        <v>235</v>
      </c>
      <c r="C753" s="23" t="s">
        <v>381</v>
      </c>
      <c r="D753" s="23" t="s">
        <v>29</v>
      </c>
      <c r="E753" s="49">
        <v>700</v>
      </c>
      <c r="F753" s="49">
        <v>700</v>
      </c>
      <c r="G753" s="49">
        <v>700</v>
      </c>
      <c r="H753" s="25">
        <v>700</v>
      </c>
      <c r="I753" s="25">
        <v>700</v>
      </c>
      <c r="J753" s="25">
        <v>700</v>
      </c>
      <c r="K753" s="49">
        <f t="shared" si="464"/>
        <v>0</v>
      </c>
      <c r="L753" s="49">
        <f t="shared" si="464"/>
        <v>0</v>
      </c>
      <c r="M753" s="49">
        <f t="shared" si="464"/>
        <v>0</v>
      </c>
      <c r="O753" s="32">
        <v>700</v>
      </c>
      <c r="P753" s="32">
        <v>700</v>
      </c>
      <c r="Q753" s="32">
        <v>700</v>
      </c>
      <c r="R753" s="29">
        <f t="shared" si="471"/>
        <v>0</v>
      </c>
      <c r="S753" s="29">
        <f t="shared" si="471"/>
        <v>0</v>
      </c>
      <c r="T753" s="29">
        <f t="shared" si="471"/>
        <v>0</v>
      </c>
      <c r="W753" s="81" t="s">
        <v>28</v>
      </c>
      <c r="X753" s="75" t="s">
        <v>235</v>
      </c>
      <c r="Y753" s="75" t="s">
        <v>381</v>
      </c>
      <c r="Z753" s="76" t="s">
        <v>29</v>
      </c>
      <c r="AA753" s="77">
        <v>700</v>
      </c>
      <c r="AB753" s="77">
        <v>700</v>
      </c>
      <c r="AC753" s="77">
        <v>700</v>
      </c>
      <c r="AD753" s="16" t="b">
        <f t="shared" si="482"/>
        <v>1</v>
      </c>
      <c r="AE753" s="16" t="b">
        <f t="shared" si="482"/>
        <v>1</v>
      </c>
      <c r="AF753" s="16" t="b">
        <f t="shared" si="482"/>
        <v>1</v>
      </c>
      <c r="AG753" s="16" t="b">
        <f t="shared" si="481"/>
        <v>1</v>
      </c>
    </row>
    <row r="754" spans="1:33" s="16" customFormat="1" ht="31.5" customHeight="1">
      <c r="A754" s="31" t="s">
        <v>74</v>
      </c>
      <c r="B754" s="23" t="s">
        <v>235</v>
      </c>
      <c r="C754" s="23" t="s">
        <v>497</v>
      </c>
      <c r="D754" s="23" t="s">
        <v>9</v>
      </c>
      <c r="E754" s="49">
        <f>E755</f>
        <v>0</v>
      </c>
      <c r="F754" s="49">
        <f t="shared" ref="F754:J756" si="495">F755</f>
        <v>0</v>
      </c>
      <c r="G754" s="49">
        <f t="shared" si="495"/>
        <v>0</v>
      </c>
      <c r="H754" s="25">
        <f t="shared" si="495"/>
        <v>10.4</v>
      </c>
      <c r="I754" s="25">
        <f t="shared" si="495"/>
        <v>10.4</v>
      </c>
      <c r="J754" s="25">
        <f t="shared" si="495"/>
        <v>10.4</v>
      </c>
      <c r="K754" s="49">
        <f t="shared" si="464"/>
        <v>10.4</v>
      </c>
      <c r="L754" s="49">
        <f t="shared" si="464"/>
        <v>10.4</v>
      </c>
      <c r="M754" s="49">
        <f t="shared" si="464"/>
        <v>10.4</v>
      </c>
      <c r="O754" s="32">
        <v>10.392849999999999</v>
      </c>
      <c r="P754" s="32">
        <v>10.392849999999999</v>
      </c>
      <c r="Q754" s="32">
        <v>10.392849999999999</v>
      </c>
      <c r="R754" s="29">
        <f t="shared" si="471"/>
        <v>-7.1500000000010999E-3</v>
      </c>
      <c r="S754" s="29">
        <f t="shared" si="471"/>
        <v>-7.1500000000010999E-3</v>
      </c>
      <c r="T754" s="29">
        <f t="shared" si="471"/>
        <v>-7.1500000000010999E-3</v>
      </c>
      <c r="W754" s="81" t="s">
        <v>74</v>
      </c>
      <c r="X754" s="75" t="s">
        <v>235</v>
      </c>
      <c r="Y754" s="75" t="s">
        <v>497</v>
      </c>
      <c r="Z754" s="76" t="s">
        <v>9</v>
      </c>
      <c r="AA754" s="77">
        <v>10.392849999999999</v>
      </c>
      <c r="AB754" s="77">
        <v>10.392849999999999</v>
      </c>
      <c r="AC754" s="77">
        <v>10.392849999999999</v>
      </c>
      <c r="AD754" s="16" t="b">
        <f t="shared" si="482"/>
        <v>1</v>
      </c>
      <c r="AE754" s="16" t="b">
        <f t="shared" si="482"/>
        <v>1</v>
      </c>
      <c r="AF754" s="16" t="b">
        <f t="shared" si="482"/>
        <v>1</v>
      </c>
      <c r="AG754" s="16" t="b">
        <f t="shared" si="481"/>
        <v>1</v>
      </c>
    </row>
    <row r="755" spans="1:33" s="16" customFormat="1" ht="47.25" customHeight="1">
      <c r="A755" s="31" t="s">
        <v>76</v>
      </c>
      <c r="B755" s="23" t="s">
        <v>235</v>
      </c>
      <c r="C755" s="23" t="s">
        <v>498</v>
      </c>
      <c r="D755" s="23" t="s">
        <v>9</v>
      </c>
      <c r="E755" s="49">
        <f>E756</f>
        <v>0</v>
      </c>
      <c r="F755" s="49">
        <f t="shared" si="495"/>
        <v>0</v>
      </c>
      <c r="G755" s="49">
        <f t="shared" si="495"/>
        <v>0</v>
      </c>
      <c r="H755" s="25">
        <f t="shared" si="495"/>
        <v>10.4</v>
      </c>
      <c r="I755" s="25">
        <f t="shared" si="495"/>
        <v>10.4</v>
      </c>
      <c r="J755" s="25">
        <f t="shared" si="495"/>
        <v>10.4</v>
      </c>
      <c r="K755" s="49">
        <f t="shared" si="464"/>
        <v>10.4</v>
      </c>
      <c r="L755" s="49">
        <f t="shared" si="464"/>
        <v>10.4</v>
      </c>
      <c r="M755" s="49">
        <f t="shared" si="464"/>
        <v>10.4</v>
      </c>
      <c r="O755" s="32">
        <v>10.392849999999999</v>
      </c>
      <c r="P755" s="32">
        <v>10.392849999999999</v>
      </c>
      <c r="Q755" s="32">
        <v>10.392849999999999</v>
      </c>
      <c r="R755" s="29">
        <f t="shared" si="471"/>
        <v>-7.1500000000010999E-3</v>
      </c>
      <c r="S755" s="29">
        <f t="shared" si="471"/>
        <v>-7.1500000000010999E-3</v>
      </c>
      <c r="T755" s="29">
        <f t="shared" si="471"/>
        <v>-7.1500000000010999E-3</v>
      </c>
      <c r="W755" s="82" t="s">
        <v>76</v>
      </c>
      <c r="X755" s="78" t="s">
        <v>235</v>
      </c>
      <c r="Y755" s="78" t="s">
        <v>498</v>
      </c>
      <c r="Z755" s="72" t="s">
        <v>9</v>
      </c>
      <c r="AA755" s="79">
        <v>10.392849999999999</v>
      </c>
      <c r="AB755" s="79">
        <v>10.392849999999999</v>
      </c>
      <c r="AC755" s="79">
        <v>10.392849999999999</v>
      </c>
      <c r="AD755" s="16" t="b">
        <f t="shared" si="482"/>
        <v>1</v>
      </c>
      <c r="AE755" s="16" t="b">
        <f t="shared" si="482"/>
        <v>1</v>
      </c>
      <c r="AF755" s="16" t="b">
        <f t="shared" si="482"/>
        <v>1</v>
      </c>
      <c r="AG755" s="16" t="b">
        <f t="shared" si="481"/>
        <v>1</v>
      </c>
    </row>
    <row r="756" spans="1:33" s="16" customFormat="1" ht="78.75" customHeight="1">
      <c r="A756" s="31" t="s">
        <v>595</v>
      </c>
      <c r="B756" s="23" t="s">
        <v>235</v>
      </c>
      <c r="C756" s="23" t="s">
        <v>513</v>
      </c>
      <c r="D756" s="23" t="s">
        <v>9</v>
      </c>
      <c r="E756" s="49">
        <f>E757</f>
        <v>0</v>
      </c>
      <c r="F756" s="49">
        <f t="shared" si="495"/>
        <v>0</v>
      </c>
      <c r="G756" s="49">
        <f t="shared" si="495"/>
        <v>0</v>
      </c>
      <c r="H756" s="25">
        <f t="shared" si="495"/>
        <v>10.4</v>
      </c>
      <c r="I756" s="25">
        <f t="shared" si="495"/>
        <v>10.4</v>
      </c>
      <c r="J756" s="25">
        <f t="shared" si="495"/>
        <v>10.4</v>
      </c>
      <c r="K756" s="49">
        <f t="shared" si="464"/>
        <v>10.4</v>
      </c>
      <c r="L756" s="49">
        <f t="shared" si="464"/>
        <v>10.4</v>
      </c>
      <c r="M756" s="49">
        <f t="shared" si="464"/>
        <v>10.4</v>
      </c>
      <c r="O756" s="32">
        <v>10.392849999999999</v>
      </c>
      <c r="P756" s="32">
        <v>10.392849999999999</v>
      </c>
      <c r="Q756" s="32">
        <v>10.392849999999999</v>
      </c>
      <c r="R756" s="29">
        <f t="shared" si="471"/>
        <v>-7.1500000000010999E-3</v>
      </c>
      <c r="S756" s="29">
        <f t="shared" si="471"/>
        <v>-7.1500000000010999E-3</v>
      </c>
      <c r="T756" s="29">
        <f t="shared" si="471"/>
        <v>-7.1500000000010999E-3</v>
      </c>
      <c r="W756" s="82" t="s">
        <v>595</v>
      </c>
      <c r="X756" s="78" t="s">
        <v>235</v>
      </c>
      <c r="Y756" s="78" t="s">
        <v>513</v>
      </c>
      <c r="Z756" s="78" t="s">
        <v>9</v>
      </c>
      <c r="AA756" s="79">
        <v>10.392849999999999</v>
      </c>
      <c r="AB756" s="79">
        <v>10.392849999999999</v>
      </c>
      <c r="AC756" s="79">
        <v>10.392849999999999</v>
      </c>
      <c r="AD756" s="16" t="b">
        <f t="shared" si="482"/>
        <v>1</v>
      </c>
      <c r="AE756" s="16" t="b">
        <f t="shared" si="482"/>
        <v>1</v>
      </c>
      <c r="AF756" s="16" t="b">
        <f t="shared" si="482"/>
        <v>1</v>
      </c>
      <c r="AG756" s="16" t="b">
        <f t="shared" si="481"/>
        <v>1</v>
      </c>
    </row>
    <row r="757" spans="1:33" s="16" customFormat="1" ht="78.75" customHeight="1">
      <c r="A757" s="31" t="s">
        <v>26</v>
      </c>
      <c r="B757" s="23" t="s">
        <v>235</v>
      </c>
      <c r="C757" s="23" t="s">
        <v>513</v>
      </c>
      <c r="D757" s="23" t="s">
        <v>27</v>
      </c>
      <c r="E757" s="49"/>
      <c r="F757" s="49"/>
      <c r="G757" s="49"/>
      <c r="H757" s="83">
        <v>10.4</v>
      </c>
      <c r="I757" s="83">
        <v>10.4</v>
      </c>
      <c r="J757" s="83">
        <v>10.4</v>
      </c>
      <c r="K757" s="49">
        <f t="shared" si="464"/>
        <v>10.4</v>
      </c>
      <c r="L757" s="49">
        <f t="shared" si="464"/>
        <v>10.4</v>
      </c>
      <c r="M757" s="49">
        <f t="shared" si="464"/>
        <v>10.4</v>
      </c>
      <c r="N757" s="16" t="s">
        <v>344</v>
      </c>
      <c r="O757" s="32">
        <v>10.392849999999999</v>
      </c>
      <c r="P757" s="32">
        <v>10.392849999999999</v>
      </c>
      <c r="Q757" s="32">
        <v>10.392849999999999</v>
      </c>
      <c r="R757" s="29">
        <f t="shared" si="471"/>
        <v>-7.1500000000010999E-3</v>
      </c>
      <c r="S757" s="29">
        <f t="shared" si="471"/>
        <v>-7.1500000000010999E-3</v>
      </c>
      <c r="T757" s="29">
        <f t="shared" si="471"/>
        <v>-7.1500000000010999E-3</v>
      </c>
      <c r="W757" s="81" t="s">
        <v>26</v>
      </c>
      <c r="X757" s="75" t="s">
        <v>235</v>
      </c>
      <c r="Y757" s="75" t="s">
        <v>513</v>
      </c>
      <c r="Z757" s="76" t="s">
        <v>27</v>
      </c>
      <c r="AA757" s="77">
        <v>10.392849999999999</v>
      </c>
      <c r="AB757" s="77">
        <v>10.392849999999999</v>
      </c>
      <c r="AC757" s="77">
        <v>10.392849999999999</v>
      </c>
      <c r="AD757" s="16" t="b">
        <f t="shared" si="482"/>
        <v>1</v>
      </c>
      <c r="AE757" s="16" t="b">
        <f t="shared" si="482"/>
        <v>1</v>
      </c>
      <c r="AF757" s="16" t="b">
        <f t="shared" si="482"/>
        <v>1</v>
      </c>
      <c r="AG757" s="16" t="b">
        <f t="shared" si="481"/>
        <v>1</v>
      </c>
    </row>
    <row r="758" spans="1:33" s="16" customFormat="1" ht="38.25" customHeight="1">
      <c r="A758" s="22" t="s">
        <v>83</v>
      </c>
      <c r="B758" s="23" t="s">
        <v>235</v>
      </c>
      <c r="C758" s="23" t="s">
        <v>84</v>
      </c>
      <c r="D758" s="24" t="s">
        <v>9</v>
      </c>
      <c r="E758" s="49">
        <f>E759</f>
        <v>810</v>
      </c>
      <c r="F758" s="49">
        <f t="shared" ref="F758:J761" si="496">F759</f>
        <v>0</v>
      </c>
      <c r="G758" s="49">
        <f t="shared" si="496"/>
        <v>0</v>
      </c>
      <c r="H758" s="25">
        <f>H759</f>
        <v>810</v>
      </c>
      <c r="I758" s="25">
        <f t="shared" si="496"/>
        <v>0</v>
      </c>
      <c r="J758" s="25">
        <f t="shared" si="496"/>
        <v>0</v>
      </c>
      <c r="K758" s="49">
        <f t="shared" si="464"/>
        <v>0</v>
      </c>
      <c r="L758" s="49">
        <f t="shared" si="464"/>
        <v>0</v>
      </c>
      <c r="M758" s="49">
        <f t="shared" si="464"/>
        <v>0</v>
      </c>
      <c r="O758" s="32">
        <v>810</v>
      </c>
      <c r="P758" s="32">
        <v>0</v>
      </c>
      <c r="Q758" s="32">
        <v>0</v>
      </c>
      <c r="R758" s="29">
        <f t="shared" si="471"/>
        <v>0</v>
      </c>
      <c r="S758" s="29">
        <f t="shared" si="471"/>
        <v>0</v>
      </c>
      <c r="T758" s="29">
        <f t="shared" si="471"/>
        <v>0</v>
      </c>
      <c r="W758" s="82" t="s">
        <v>83</v>
      </c>
      <c r="X758" s="78" t="s">
        <v>235</v>
      </c>
      <c r="Y758" s="78" t="s">
        <v>84</v>
      </c>
      <c r="Z758" s="72" t="s">
        <v>9</v>
      </c>
      <c r="AA758" s="79">
        <v>810</v>
      </c>
      <c r="AB758" s="79" t="s">
        <v>9</v>
      </c>
      <c r="AC758" s="79" t="s">
        <v>9</v>
      </c>
      <c r="AD758" s="16" t="b">
        <f t="shared" si="482"/>
        <v>1</v>
      </c>
      <c r="AE758" s="16" t="b">
        <f t="shared" si="482"/>
        <v>1</v>
      </c>
      <c r="AF758" s="16" t="b">
        <f t="shared" si="482"/>
        <v>1</v>
      </c>
      <c r="AG758" s="16" t="b">
        <f t="shared" si="481"/>
        <v>1</v>
      </c>
    </row>
    <row r="759" spans="1:33" s="16" customFormat="1" ht="31.5" customHeight="1">
      <c r="A759" s="22" t="s">
        <v>85</v>
      </c>
      <c r="B759" s="23" t="s">
        <v>235</v>
      </c>
      <c r="C759" s="23" t="s">
        <v>86</v>
      </c>
      <c r="D759" s="24" t="s">
        <v>9</v>
      </c>
      <c r="E759" s="49">
        <f>E760</f>
        <v>810</v>
      </c>
      <c r="F759" s="49">
        <f t="shared" si="496"/>
        <v>0</v>
      </c>
      <c r="G759" s="49">
        <f t="shared" si="496"/>
        <v>0</v>
      </c>
      <c r="H759" s="25">
        <f>H760</f>
        <v>810</v>
      </c>
      <c r="I759" s="25">
        <f t="shared" si="496"/>
        <v>0</v>
      </c>
      <c r="J759" s="25">
        <f t="shared" si="496"/>
        <v>0</v>
      </c>
      <c r="K759" s="49">
        <f t="shared" si="464"/>
        <v>0</v>
      </c>
      <c r="L759" s="49">
        <f t="shared" si="464"/>
        <v>0</v>
      </c>
      <c r="M759" s="49">
        <f t="shared" si="464"/>
        <v>0</v>
      </c>
      <c r="O759" s="32">
        <v>810</v>
      </c>
      <c r="P759" s="32">
        <v>0</v>
      </c>
      <c r="Q759" s="32">
        <v>0</v>
      </c>
      <c r="R759" s="29">
        <f t="shared" si="471"/>
        <v>0</v>
      </c>
      <c r="S759" s="29">
        <f t="shared" si="471"/>
        <v>0</v>
      </c>
      <c r="T759" s="29">
        <f t="shared" si="471"/>
        <v>0</v>
      </c>
      <c r="W759" s="82" t="s">
        <v>85</v>
      </c>
      <c r="X759" s="78" t="s">
        <v>235</v>
      </c>
      <c r="Y759" s="78" t="s">
        <v>86</v>
      </c>
      <c r="Z759" s="78" t="s">
        <v>9</v>
      </c>
      <c r="AA759" s="79">
        <v>810</v>
      </c>
      <c r="AB759" s="79" t="s">
        <v>9</v>
      </c>
      <c r="AC759" s="79" t="s">
        <v>9</v>
      </c>
      <c r="AD759" s="16" t="b">
        <f t="shared" si="482"/>
        <v>1</v>
      </c>
      <c r="AE759" s="16" t="b">
        <f t="shared" si="482"/>
        <v>1</v>
      </c>
      <c r="AF759" s="16" t="b">
        <f t="shared" si="482"/>
        <v>1</v>
      </c>
      <c r="AG759" s="16" t="b">
        <f t="shared" si="481"/>
        <v>1</v>
      </c>
    </row>
    <row r="760" spans="1:33" s="16" customFormat="1" ht="47.25" customHeight="1">
      <c r="A760" s="22" t="s">
        <v>547</v>
      </c>
      <c r="B760" s="23" t="s">
        <v>235</v>
      </c>
      <c r="C760" s="23" t="s">
        <v>548</v>
      </c>
      <c r="D760" s="24" t="s">
        <v>9</v>
      </c>
      <c r="E760" s="49">
        <f>E761</f>
        <v>810</v>
      </c>
      <c r="F760" s="49">
        <f t="shared" si="496"/>
        <v>0</v>
      </c>
      <c r="G760" s="49">
        <f t="shared" si="496"/>
        <v>0</v>
      </c>
      <c r="H760" s="25">
        <f>H761</f>
        <v>810</v>
      </c>
      <c r="I760" s="25">
        <f t="shared" si="496"/>
        <v>0</v>
      </c>
      <c r="J760" s="25">
        <f t="shared" si="496"/>
        <v>0</v>
      </c>
      <c r="K760" s="49">
        <f t="shared" si="464"/>
        <v>0</v>
      </c>
      <c r="L760" s="49">
        <f t="shared" si="464"/>
        <v>0</v>
      </c>
      <c r="M760" s="49">
        <f t="shared" si="464"/>
        <v>0</v>
      </c>
      <c r="O760" s="32">
        <v>810</v>
      </c>
      <c r="P760" s="32">
        <v>0</v>
      </c>
      <c r="Q760" s="32">
        <v>0</v>
      </c>
      <c r="R760" s="29">
        <f t="shared" si="471"/>
        <v>0</v>
      </c>
      <c r="S760" s="29">
        <f t="shared" si="471"/>
        <v>0</v>
      </c>
      <c r="T760" s="29">
        <f t="shared" si="471"/>
        <v>0</v>
      </c>
      <c r="W760" s="81" t="s">
        <v>547</v>
      </c>
      <c r="X760" s="75" t="s">
        <v>235</v>
      </c>
      <c r="Y760" s="75" t="s">
        <v>548</v>
      </c>
      <c r="Z760" s="76" t="s">
        <v>9</v>
      </c>
      <c r="AA760" s="77">
        <v>810</v>
      </c>
      <c r="AB760" s="77" t="s">
        <v>9</v>
      </c>
      <c r="AC760" s="77" t="s">
        <v>9</v>
      </c>
      <c r="AD760" s="16" t="b">
        <f t="shared" si="482"/>
        <v>1</v>
      </c>
      <c r="AE760" s="16" t="b">
        <f t="shared" si="482"/>
        <v>1</v>
      </c>
      <c r="AF760" s="16" t="b">
        <f t="shared" si="482"/>
        <v>1</v>
      </c>
      <c r="AG760" s="16" t="b">
        <f t="shared" si="481"/>
        <v>1</v>
      </c>
    </row>
    <row r="761" spans="1:33" s="16" customFormat="1" ht="47.25" customHeight="1">
      <c r="A761" s="31" t="s">
        <v>549</v>
      </c>
      <c r="B761" s="23" t="s">
        <v>235</v>
      </c>
      <c r="C761" s="23" t="s">
        <v>550</v>
      </c>
      <c r="D761" s="24" t="s">
        <v>9</v>
      </c>
      <c r="E761" s="49">
        <f>E762</f>
        <v>810</v>
      </c>
      <c r="F761" s="49">
        <f t="shared" si="496"/>
        <v>0</v>
      </c>
      <c r="G761" s="49">
        <f t="shared" si="496"/>
        <v>0</v>
      </c>
      <c r="H761" s="25">
        <f>H762</f>
        <v>810</v>
      </c>
      <c r="I761" s="25">
        <f t="shared" si="496"/>
        <v>0</v>
      </c>
      <c r="J761" s="25">
        <f t="shared" si="496"/>
        <v>0</v>
      </c>
      <c r="K761" s="49">
        <f t="shared" si="464"/>
        <v>0</v>
      </c>
      <c r="L761" s="49">
        <f t="shared" si="464"/>
        <v>0</v>
      </c>
      <c r="M761" s="49">
        <f t="shared" si="464"/>
        <v>0</v>
      </c>
      <c r="O761" s="32">
        <v>810</v>
      </c>
      <c r="P761" s="32">
        <v>0</v>
      </c>
      <c r="Q761" s="32">
        <v>0</v>
      </c>
      <c r="R761" s="29">
        <f t="shared" si="471"/>
        <v>0</v>
      </c>
      <c r="S761" s="29">
        <f t="shared" si="471"/>
        <v>0</v>
      </c>
      <c r="T761" s="29">
        <f t="shared" si="471"/>
        <v>0</v>
      </c>
      <c r="W761" s="82" t="s">
        <v>549</v>
      </c>
      <c r="X761" s="78" t="s">
        <v>235</v>
      </c>
      <c r="Y761" s="78" t="s">
        <v>550</v>
      </c>
      <c r="Z761" s="72" t="s">
        <v>9</v>
      </c>
      <c r="AA761" s="79">
        <v>810</v>
      </c>
      <c r="AB761" s="79" t="s">
        <v>9</v>
      </c>
      <c r="AC761" s="79" t="s">
        <v>9</v>
      </c>
      <c r="AD761" s="16" t="b">
        <f t="shared" si="482"/>
        <v>1</v>
      </c>
      <c r="AE761" s="16" t="b">
        <f t="shared" si="482"/>
        <v>1</v>
      </c>
      <c r="AF761" s="16" t="b">
        <f t="shared" si="482"/>
        <v>1</v>
      </c>
      <c r="AG761" s="16" t="b">
        <f t="shared" si="481"/>
        <v>1</v>
      </c>
    </row>
    <row r="762" spans="1:33" s="16" customFormat="1" ht="31.5" customHeight="1">
      <c r="A762" s="31" t="s">
        <v>28</v>
      </c>
      <c r="B762" s="23" t="s">
        <v>235</v>
      </c>
      <c r="C762" s="23" t="s">
        <v>550</v>
      </c>
      <c r="D762" s="23" t="s">
        <v>29</v>
      </c>
      <c r="E762" s="49">
        <v>810</v>
      </c>
      <c r="F762" s="49">
        <v>0</v>
      </c>
      <c r="G762" s="49">
        <v>0</v>
      </c>
      <c r="H762" s="25">
        <v>810</v>
      </c>
      <c r="I762" s="25">
        <v>0</v>
      </c>
      <c r="J762" s="25">
        <v>0</v>
      </c>
      <c r="K762" s="49">
        <f t="shared" si="464"/>
        <v>0</v>
      </c>
      <c r="L762" s="49">
        <f t="shared" si="464"/>
        <v>0</v>
      </c>
      <c r="M762" s="49">
        <f t="shared" si="464"/>
        <v>0</v>
      </c>
      <c r="O762" s="32">
        <v>810</v>
      </c>
      <c r="P762" s="32">
        <v>0</v>
      </c>
      <c r="Q762" s="32">
        <v>0</v>
      </c>
      <c r="R762" s="29">
        <f t="shared" si="471"/>
        <v>0</v>
      </c>
      <c r="S762" s="29">
        <f t="shared" si="471"/>
        <v>0</v>
      </c>
      <c r="T762" s="29">
        <f t="shared" si="471"/>
        <v>0</v>
      </c>
      <c r="W762" s="82" t="s">
        <v>28</v>
      </c>
      <c r="X762" s="78" t="s">
        <v>235</v>
      </c>
      <c r="Y762" s="78" t="s">
        <v>550</v>
      </c>
      <c r="Z762" s="78" t="s">
        <v>29</v>
      </c>
      <c r="AA762" s="79">
        <v>810</v>
      </c>
      <c r="AB762" s="79" t="s">
        <v>9</v>
      </c>
      <c r="AC762" s="79" t="s">
        <v>9</v>
      </c>
      <c r="AD762" s="16" t="b">
        <f t="shared" si="482"/>
        <v>1</v>
      </c>
      <c r="AE762" s="16" t="b">
        <f t="shared" si="482"/>
        <v>1</v>
      </c>
      <c r="AF762" s="16" t="b">
        <f t="shared" si="482"/>
        <v>1</v>
      </c>
      <c r="AG762" s="16" t="b">
        <f t="shared" si="481"/>
        <v>1</v>
      </c>
    </row>
    <row r="763" spans="1:33" s="16" customFormat="1" ht="15.75" customHeight="1">
      <c r="A763" s="22" t="s">
        <v>23</v>
      </c>
      <c r="B763" s="23" t="s">
        <v>235</v>
      </c>
      <c r="C763" s="23" t="s">
        <v>11</v>
      </c>
      <c r="D763" s="24" t="s">
        <v>9</v>
      </c>
      <c r="E763" s="49">
        <f>E764+E766+E768+E770</f>
        <v>1040</v>
      </c>
      <c r="F763" s="49">
        <f t="shared" ref="F763:G763" si="497">F764+F766+F768+F770</f>
        <v>1710</v>
      </c>
      <c r="G763" s="49">
        <f t="shared" si="497"/>
        <v>1710</v>
      </c>
      <c r="H763" s="25">
        <f>H764+H766+H768+H770</f>
        <v>1570</v>
      </c>
      <c r="I763" s="25">
        <f t="shared" ref="I763:J763" si="498">I764+I766+I768+I770</f>
        <v>1710</v>
      </c>
      <c r="J763" s="25">
        <f t="shared" si="498"/>
        <v>1710</v>
      </c>
      <c r="K763" s="49">
        <f t="shared" si="464"/>
        <v>530</v>
      </c>
      <c r="L763" s="49">
        <f t="shared" si="464"/>
        <v>0</v>
      </c>
      <c r="M763" s="49">
        <f t="shared" si="464"/>
        <v>0</v>
      </c>
      <c r="O763" s="32">
        <v>1570</v>
      </c>
      <c r="P763" s="32">
        <v>1710</v>
      </c>
      <c r="Q763" s="32">
        <v>1710</v>
      </c>
      <c r="R763" s="29">
        <f t="shared" si="471"/>
        <v>0</v>
      </c>
      <c r="S763" s="29">
        <f t="shared" si="471"/>
        <v>0</v>
      </c>
      <c r="T763" s="29">
        <f t="shared" si="471"/>
        <v>0</v>
      </c>
      <c r="W763" s="81" t="s">
        <v>23</v>
      </c>
      <c r="X763" s="75" t="s">
        <v>235</v>
      </c>
      <c r="Y763" s="75" t="s">
        <v>11</v>
      </c>
      <c r="Z763" s="76" t="s">
        <v>9</v>
      </c>
      <c r="AA763" s="77">
        <v>1570</v>
      </c>
      <c r="AB763" s="77">
        <v>1710</v>
      </c>
      <c r="AC763" s="77">
        <v>1710</v>
      </c>
      <c r="AD763" s="16" t="b">
        <f t="shared" si="482"/>
        <v>1</v>
      </c>
      <c r="AE763" s="16" t="b">
        <f t="shared" si="482"/>
        <v>1</v>
      </c>
      <c r="AF763" s="16" t="b">
        <f t="shared" si="482"/>
        <v>1</v>
      </c>
      <c r="AG763" s="16" t="b">
        <f t="shared" si="481"/>
        <v>1</v>
      </c>
    </row>
    <row r="764" spans="1:33" s="16" customFormat="1" ht="31.5" customHeight="1">
      <c r="A764" s="31" t="s">
        <v>345</v>
      </c>
      <c r="B764" s="23" t="s">
        <v>235</v>
      </c>
      <c r="C764" s="23" t="s">
        <v>347</v>
      </c>
      <c r="D764" s="24" t="s">
        <v>9</v>
      </c>
      <c r="E764" s="49">
        <f>E765</f>
        <v>100</v>
      </c>
      <c r="F764" s="49">
        <f t="shared" ref="F764:J764" si="499">F765</f>
        <v>100</v>
      </c>
      <c r="G764" s="49">
        <f t="shared" si="499"/>
        <v>100</v>
      </c>
      <c r="H764" s="25">
        <f>H765</f>
        <v>100</v>
      </c>
      <c r="I764" s="25">
        <f t="shared" si="499"/>
        <v>100</v>
      </c>
      <c r="J764" s="25">
        <f t="shared" si="499"/>
        <v>100</v>
      </c>
      <c r="K764" s="49">
        <f t="shared" si="464"/>
        <v>0</v>
      </c>
      <c r="L764" s="49">
        <f t="shared" si="464"/>
        <v>0</v>
      </c>
      <c r="M764" s="49">
        <f t="shared" si="464"/>
        <v>0</v>
      </c>
      <c r="O764" s="32">
        <v>100</v>
      </c>
      <c r="P764" s="32">
        <v>100</v>
      </c>
      <c r="Q764" s="32">
        <v>100</v>
      </c>
      <c r="R764" s="29">
        <f t="shared" si="471"/>
        <v>0</v>
      </c>
      <c r="S764" s="29">
        <f t="shared" si="471"/>
        <v>0</v>
      </c>
      <c r="T764" s="29">
        <f t="shared" si="471"/>
        <v>0</v>
      </c>
      <c r="W764" s="81" t="s">
        <v>345</v>
      </c>
      <c r="X764" s="75" t="s">
        <v>235</v>
      </c>
      <c r="Y764" s="75" t="s">
        <v>347</v>
      </c>
      <c r="Z764" s="76" t="s">
        <v>9</v>
      </c>
      <c r="AA764" s="77">
        <v>100</v>
      </c>
      <c r="AB764" s="77">
        <v>100</v>
      </c>
      <c r="AC764" s="77">
        <v>100</v>
      </c>
      <c r="AD764" s="16" t="b">
        <f t="shared" si="482"/>
        <v>1</v>
      </c>
      <c r="AE764" s="16" t="b">
        <f t="shared" si="482"/>
        <v>1</v>
      </c>
      <c r="AF764" s="16" t="b">
        <f t="shared" si="482"/>
        <v>1</v>
      </c>
      <c r="AG764" s="16" t="b">
        <f t="shared" si="481"/>
        <v>1</v>
      </c>
    </row>
    <row r="765" spans="1:33" s="16" customFormat="1" ht="31.5" customHeight="1">
      <c r="A765" s="31" t="s">
        <v>28</v>
      </c>
      <c r="B765" s="23" t="s">
        <v>235</v>
      </c>
      <c r="C765" s="23" t="s">
        <v>347</v>
      </c>
      <c r="D765" s="23" t="s">
        <v>29</v>
      </c>
      <c r="E765" s="49">
        <v>100</v>
      </c>
      <c r="F765" s="49">
        <v>100</v>
      </c>
      <c r="G765" s="49">
        <v>100</v>
      </c>
      <c r="H765" s="25">
        <v>100</v>
      </c>
      <c r="I765" s="25">
        <v>100</v>
      </c>
      <c r="J765" s="25">
        <v>100</v>
      </c>
      <c r="K765" s="49">
        <f t="shared" si="464"/>
        <v>0</v>
      </c>
      <c r="L765" s="49">
        <f t="shared" si="464"/>
        <v>0</v>
      </c>
      <c r="M765" s="49">
        <f t="shared" si="464"/>
        <v>0</v>
      </c>
      <c r="O765" s="32">
        <v>100</v>
      </c>
      <c r="P765" s="32">
        <v>100</v>
      </c>
      <c r="Q765" s="32">
        <v>100</v>
      </c>
      <c r="R765" s="29">
        <f t="shared" si="471"/>
        <v>0</v>
      </c>
      <c r="S765" s="29">
        <f t="shared" si="471"/>
        <v>0</v>
      </c>
      <c r="T765" s="29">
        <f t="shared" si="471"/>
        <v>0</v>
      </c>
      <c r="W765" s="82" t="s">
        <v>28</v>
      </c>
      <c r="X765" s="78" t="s">
        <v>235</v>
      </c>
      <c r="Y765" s="78" t="s">
        <v>347</v>
      </c>
      <c r="Z765" s="72" t="s">
        <v>29</v>
      </c>
      <c r="AA765" s="79">
        <v>100</v>
      </c>
      <c r="AB765" s="79">
        <v>100</v>
      </c>
      <c r="AC765" s="79">
        <v>100</v>
      </c>
      <c r="AD765" s="16" t="b">
        <f t="shared" si="482"/>
        <v>1</v>
      </c>
      <c r="AE765" s="16" t="b">
        <f t="shared" si="482"/>
        <v>1</v>
      </c>
      <c r="AF765" s="16" t="b">
        <f t="shared" si="482"/>
        <v>1</v>
      </c>
      <c r="AG765" s="16" t="b">
        <f t="shared" si="481"/>
        <v>1</v>
      </c>
    </row>
    <row r="766" spans="1:33" s="16" customFormat="1" ht="31.5" customHeight="1">
      <c r="A766" s="31" t="s">
        <v>99</v>
      </c>
      <c r="B766" s="23" t="s">
        <v>235</v>
      </c>
      <c r="C766" s="23" t="s">
        <v>368</v>
      </c>
      <c r="D766" s="24" t="s">
        <v>9</v>
      </c>
      <c r="E766" s="49">
        <f>E767</f>
        <v>500</v>
      </c>
      <c r="F766" s="49">
        <f t="shared" ref="F766:J766" si="500">F767</f>
        <v>1000</v>
      </c>
      <c r="G766" s="49">
        <f t="shared" si="500"/>
        <v>1000</v>
      </c>
      <c r="H766" s="25">
        <f>H767</f>
        <v>1030</v>
      </c>
      <c r="I766" s="25">
        <f t="shared" si="500"/>
        <v>1000</v>
      </c>
      <c r="J766" s="25">
        <f t="shared" si="500"/>
        <v>1000</v>
      </c>
      <c r="K766" s="49">
        <f t="shared" si="464"/>
        <v>530</v>
      </c>
      <c r="L766" s="49">
        <f t="shared" si="464"/>
        <v>0</v>
      </c>
      <c r="M766" s="49">
        <f t="shared" si="464"/>
        <v>0</v>
      </c>
      <c r="O766" s="32">
        <v>1030</v>
      </c>
      <c r="P766" s="32">
        <v>1000</v>
      </c>
      <c r="Q766" s="32">
        <v>1000</v>
      </c>
      <c r="R766" s="29">
        <f t="shared" si="471"/>
        <v>0</v>
      </c>
      <c r="S766" s="29">
        <f t="shared" si="471"/>
        <v>0</v>
      </c>
      <c r="T766" s="29">
        <f t="shared" si="471"/>
        <v>0</v>
      </c>
      <c r="W766" s="82" t="s">
        <v>99</v>
      </c>
      <c r="X766" s="78" t="s">
        <v>235</v>
      </c>
      <c r="Y766" s="78" t="s">
        <v>368</v>
      </c>
      <c r="Z766" s="78" t="s">
        <v>9</v>
      </c>
      <c r="AA766" s="79">
        <v>1030</v>
      </c>
      <c r="AB766" s="79">
        <v>1000</v>
      </c>
      <c r="AC766" s="79">
        <v>1000</v>
      </c>
      <c r="AD766" s="16" t="b">
        <f t="shared" si="482"/>
        <v>1</v>
      </c>
      <c r="AE766" s="16" t="b">
        <f t="shared" si="482"/>
        <v>1</v>
      </c>
      <c r="AF766" s="16" t="b">
        <f t="shared" si="482"/>
        <v>1</v>
      </c>
      <c r="AG766" s="16" t="b">
        <f t="shared" si="481"/>
        <v>1</v>
      </c>
    </row>
    <row r="767" spans="1:33" s="16" customFormat="1" ht="15.75" customHeight="1">
      <c r="A767" s="31" t="s">
        <v>32</v>
      </c>
      <c r="B767" s="23" t="s">
        <v>235</v>
      </c>
      <c r="C767" s="23" t="s">
        <v>368</v>
      </c>
      <c r="D767" s="23" t="s">
        <v>33</v>
      </c>
      <c r="E767" s="49">
        <v>500</v>
      </c>
      <c r="F767" s="49">
        <v>1000</v>
      </c>
      <c r="G767" s="49">
        <v>1000</v>
      </c>
      <c r="H767" s="25">
        <f>500+530</f>
        <v>1030</v>
      </c>
      <c r="I767" s="25">
        <v>1000</v>
      </c>
      <c r="J767" s="25">
        <v>1000</v>
      </c>
      <c r="K767" s="49">
        <f t="shared" si="464"/>
        <v>530</v>
      </c>
      <c r="L767" s="49">
        <f t="shared" si="464"/>
        <v>0</v>
      </c>
      <c r="M767" s="49">
        <f t="shared" si="464"/>
        <v>0</v>
      </c>
      <c r="O767" s="32">
        <v>1030</v>
      </c>
      <c r="P767" s="32">
        <v>1000</v>
      </c>
      <c r="Q767" s="32">
        <v>1000</v>
      </c>
      <c r="R767" s="29">
        <f t="shared" si="471"/>
        <v>0</v>
      </c>
      <c r="S767" s="29">
        <f t="shared" si="471"/>
        <v>0</v>
      </c>
      <c r="T767" s="29">
        <f t="shared" si="471"/>
        <v>0</v>
      </c>
      <c r="W767" s="81" t="s">
        <v>32</v>
      </c>
      <c r="X767" s="75" t="s">
        <v>235</v>
      </c>
      <c r="Y767" s="75" t="s">
        <v>368</v>
      </c>
      <c r="Z767" s="76" t="s">
        <v>33</v>
      </c>
      <c r="AA767" s="77">
        <v>1030</v>
      </c>
      <c r="AB767" s="77">
        <v>1000</v>
      </c>
      <c r="AC767" s="77">
        <v>1000</v>
      </c>
      <c r="AD767" s="16" t="b">
        <f t="shared" si="482"/>
        <v>1</v>
      </c>
      <c r="AE767" s="16" t="b">
        <f t="shared" si="482"/>
        <v>1</v>
      </c>
      <c r="AF767" s="16" t="b">
        <f t="shared" si="482"/>
        <v>1</v>
      </c>
      <c r="AG767" s="16" t="b">
        <f t="shared" si="481"/>
        <v>1</v>
      </c>
    </row>
    <row r="768" spans="1:33" s="16" customFormat="1" ht="31.5" customHeight="1">
      <c r="A768" s="31" t="s">
        <v>167</v>
      </c>
      <c r="B768" s="23" t="s">
        <v>235</v>
      </c>
      <c r="C768" s="23" t="s">
        <v>168</v>
      </c>
      <c r="D768" s="24" t="s">
        <v>9</v>
      </c>
      <c r="E768" s="49">
        <f>E769</f>
        <v>200</v>
      </c>
      <c r="F768" s="49">
        <f t="shared" ref="F768:J768" si="501">F769</f>
        <v>300</v>
      </c>
      <c r="G768" s="49">
        <f t="shared" si="501"/>
        <v>300</v>
      </c>
      <c r="H768" s="25">
        <f>H769</f>
        <v>200</v>
      </c>
      <c r="I768" s="25">
        <f t="shared" si="501"/>
        <v>300</v>
      </c>
      <c r="J768" s="25">
        <f t="shared" si="501"/>
        <v>300</v>
      </c>
      <c r="K768" s="49">
        <f t="shared" si="464"/>
        <v>0</v>
      </c>
      <c r="L768" s="49">
        <f t="shared" si="464"/>
        <v>0</v>
      </c>
      <c r="M768" s="49">
        <f t="shared" si="464"/>
        <v>0</v>
      </c>
      <c r="O768" s="32">
        <v>200</v>
      </c>
      <c r="P768" s="32">
        <v>300</v>
      </c>
      <c r="Q768" s="32">
        <v>300</v>
      </c>
      <c r="R768" s="29">
        <f t="shared" si="471"/>
        <v>0</v>
      </c>
      <c r="S768" s="29">
        <f t="shared" si="471"/>
        <v>0</v>
      </c>
      <c r="T768" s="29">
        <f t="shared" si="471"/>
        <v>0</v>
      </c>
      <c r="W768" s="81" t="s">
        <v>167</v>
      </c>
      <c r="X768" s="75" t="s">
        <v>235</v>
      </c>
      <c r="Y768" s="75" t="s">
        <v>168</v>
      </c>
      <c r="Z768" s="76" t="s">
        <v>9</v>
      </c>
      <c r="AA768" s="77">
        <v>200</v>
      </c>
      <c r="AB768" s="77">
        <v>300</v>
      </c>
      <c r="AC768" s="77">
        <v>300</v>
      </c>
      <c r="AD768" s="16" t="b">
        <f t="shared" si="482"/>
        <v>1</v>
      </c>
      <c r="AE768" s="16" t="b">
        <f t="shared" si="482"/>
        <v>1</v>
      </c>
      <c r="AF768" s="16" t="b">
        <f t="shared" si="482"/>
        <v>1</v>
      </c>
      <c r="AG768" s="16" t="b">
        <f t="shared" si="481"/>
        <v>1</v>
      </c>
    </row>
    <row r="769" spans="1:33" s="16" customFormat="1" ht="31.5" customHeight="1">
      <c r="A769" s="31" t="s">
        <v>28</v>
      </c>
      <c r="B769" s="23" t="s">
        <v>235</v>
      </c>
      <c r="C769" s="23" t="s">
        <v>168</v>
      </c>
      <c r="D769" s="23" t="s">
        <v>29</v>
      </c>
      <c r="E769" s="49">
        <v>200</v>
      </c>
      <c r="F769" s="49">
        <v>300</v>
      </c>
      <c r="G769" s="49">
        <v>300</v>
      </c>
      <c r="H769" s="25">
        <v>200</v>
      </c>
      <c r="I769" s="25">
        <v>300</v>
      </c>
      <c r="J769" s="25">
        <v>300</v>
      </c>
      <c r="K769" s="49">
        <f t="shared" si="464"/>
        <v>0</v>
      </c>
      <c r="L769" s="49">
        <f t="shared" si="464"/>
        <v>0</v>
      </c>
      <c r="M769" s="49">
        <f t="shared" si="464"/>
        <v>0</v>
      </c>
      <c r="O769" s="32">
        <v>200</v>
      </c>
      <c r="P769" s="32">
        <v>300</v>
      </c>
      <c r="Q769" s="32">
        <v>300</v>
      </c>
      <c r="R769" s="29">
        <f t="shared" si="471"/>
        <v>0</v>
      </c>
      <c r="S769" s="29">
        <f t="shared" si="471"/>
        <v>0</v>
      </c>
      <c r="T769" s="29">
        <f t="shared" si="471"/>
        <v>0</v>
      </c>
      <c r="W769" s="81" t="s">
        <v>28</v>
      </c>
      <c r="X769" s="75" t="s">
        <v>235</v>
      </c>
      <c r="Y769" s="75" t="s">
        <v>168</v>
      </c>
      <c r="Z769" s="76" t="s">
        <v>29</v>
      </c>
      <c r="AA769" s="77">
        <v>200</v>
      </c>
      <c r="AB769" s="77">
        <v>300</v>
      </c>
      <c r="AC769" s="77">
        <v>300</v>
      </c>
      <c r="AD769" s="16" t="b">
        <f t="shared" si="482"/>
        <v>1</v>
      </c>
      <c r="AE769" s="16" t="b">
        <f t="shared" si="482"/>
        <v>1</v>
      </c>
      <c r="AF769" s="16" t="b">
        <f t="shared" si="482"/>
        <v>1</v>
      </c>
      <c r="AG769" s="16" t="b">
        <f t="shared" si="481"/>
        <v>1</v>
      </c>
    </row>
    <row r="770" spans="1:33" s="16" customFormat="1" ht="31.5" customHeight="1">
      <c r="A770" s="22" t="s">
        <v>31</v>
      </c>
      <c r="B770" s="23" t="s">
        <v>235</v>
      </c>
      <c r="C770" s="23" t="s">
        <v>30</v>
      </c>
      <c r="D770" s="24" t="s">
        <v>9</v>
      </c>
      <c r="E770" s="49">
        <f>E771+E772</f>
        <v>240</v>
      </c>
      <c r="F770" s="49">
        <f t="shared" ref="F770:G770" si="502">F771+F772</f>
        <v>310</v>
      </c>
      <c r="G770" s="49">
        <f t="shared" si="502"/>
        <v>310</v>
      </c>
      <c r="H770" s="25">
        <f>H771+H772</f>
        <v>240</v>
      </c>
      <c r="I770" s="25">
        <f t="shared" ref="I770:J770" si="503">I771+I772</f>
        <v>310</v>
      </c>
      <c r="J770" s="25">
        <f t="shared" si="503"/>
        <v>310</v>
      </c>
      <c r="K770" s="49">
        <f t="shared" si="464"/>
        <v>0</v>
      </c>
      <c r="L770" s="49">
        <f t="shared" si="464"/>
        <v>0</v>
      </c>
      <c r="M770" s="49">
        <f t="shared" si="464"/>
        <v>0</v>
      </c>
      <c r="O770" s="32">
        <v>240</v>
      </c>
      <c r="P770" s="32">
        <v>310</v>
      </c>
      <c r="Q770" s="32">
        <v>310</v>
      </c>
      <c r="R770" s="29">
        <f t="shared" si="471"/>
        <v>0</v>
      </c>
      <c r="S770" s="29">
        <f t="shared" si="471"/>
        <v>0</v>
      </c>
      <c r="T770" s="29">
        <f t="shared" si="471"/>
        <v>0</v>
      </c>
      <c r="W770" s="82" t="s">
        <v>31</v>
      </c>
      <c r="X770" s="78" t="s">
        <v>235</v>
      </c>
      <c r="Y770" s="78" t="s">
        <v>30</v>
      </c>
      <c r="Z770" s="72" t="s">
        <v>9</v>
      </c>
      <c r="AA770" s="79">
        <v>240</v>
      </c>
      <c r="AB770" s="79">
        <v>310</v>
      </c>
      <c r="AC770" s="79">
        <v>310</v>
      </c>
      <c r="AD770" s="16" t="b">
        <f t="shared" si="482"/>
        <v>1</v>
      </c>
      <c r="AE770" s="16" t="b">
        <f t="shared" si="482"/>
        <v>1</v>
      </c>
      <c r="AF770" s="16" t="b">
        <f t="shared" si="482"/>
        <v>1</v>
      </c>
      <c r="AG770" s="16" t="b">
        <f t="shared" si="481"/>
        <v>1</v>
      </c>
    </row>
    <row r="771" spans="1:33" s="16" customFormat="1" ht="31.5" customHeight="1">
      <c r="A771" s="31" t="s">
        <v>28</v>
      </c>
      <c r="B771" s="23" t="s">
        <v>235</v>
      </c>
      <c r="C771" s="23" t="s">
        <v>30</v>
      </c>
      <c r="D771" s="23" t="s">
        <v>29</v>
      </c>
      <c r="E771" s="49">
        <v>10</v>
      </c>
      <c r="F771" s="49">
        <v>10</v>
      </c>
      <c r="G771" s="49">
        <v>10</v>
      </c>
      <c r="H771" s="25">
        <v>10</v>
      </c>
      <c r="I771" s="25">
        <v>10</v>
      </c>
      <c r="J771" s="25">
        <v>10</v>
      </c>
      <c r="K771" s="49">
        <f t="shared" si="464"/>
        <v>0</v>
      </c>
      <c r="L771" s="49">
        <f t="shared" si="464"/>
        <v>0</v>
      </c>
      <c r="M771" s="49">
        <f t="shared" si="464"/>
        <v>0</v>
      </c>
      <c r="O771" s="32">
        <v>10</v>
      </c>
      <c r="P771" s="32">
        <v>10</v>
      </c>
      <c r="Q771" s="32">
        <v>10</v>
      </c>
      <c r="R771" s="29">
        <f t="shared" si="471"/>
        <v>0</v>
      </c>
      <c r="S771" s="29">
        <f t="shared" si="471"/>
        <v>0</v>
      </c>
      <c r="T771" s="29">
        <f t="shared" si="471"/>
        <v>0</v>
      </c>
      <c r="W771" s="82" t="s">
        <v>28</v>
      </c>
      <c r="X771" s="78" t="s">
        <v>235</v>
      </c>
      <c r="Y771" s="78" t="s">
        <v>30</v>
      </c>
      <c r="Z771" s="78" t="s">
        <v>29</v>
      </c>
      <c r="AA771" s="79">
        <v>10</v>
      </c>
      <c r="AB771" s="79">
        <v>10</v>
      </c>
      <c r="AC771" s="79">
        <v>10</v>
      </c>
      <c r="AD771" s="16" t="b">
        <f t="shared" si="482"/>
        <v>1</v>
      </c>
      <c r="AE771" s="16" t="b">
        <f t="shared" si="482"/>
        <v>1</v>
      </c>
      <c r="AF771" s="16" t="b">
        <f t="shared" si="482"/>
        <v>1</v>
      </c>
      <c r="AG771" s="16" t="b">
        <f t="shared" si="481"/>
        <v>1</v>
      </c>
    </row>
    <row r="772" spans="1:33" s="16" customFormat="1" ht="15.75" customHeight="1">
      <c r="A772" s="31" t="s">
        <v>32</v>
      </c>
      <c r="B772" s="23" t="s">
        <v>235</v>
      </c>
      <c r="C772" s="23" t="s">
        <v>30</v>
      </c>
      <c r="D772" s="23" t="s">
        <v>33</v>
      </c>
      <c r="E772" s="49">
        <v>230</v>
      </c>
      <c r="F772" s="49">
        <v>300</v>
      </c>
      <c r="G772" s="49">
        <v>300</v>
      </c>
      <c r="H772" s="25">
        <v>230</v>
      </c>
      <c r="I772" s="25">
        <v>300</v>
      </c>
      <c r="J772" s="25">
        <v>300</v>
      </c>
      <c r="K772" s="49">
        <f t="shared" si="464"/>
        <v>0</v>
      </c>
      <c r="L772" s="49">
        <f t="shared" si="464"/>
        <v>0</v>
      </c>
      <c r="M772" s="49">
        <f t="shared" si="464"/>
        <v>0</v>
      </c>
      <c r="O772" s="32">
        <v>230</v>
      </c>
      <c r="P772" s="32">
        <v>300</v>
      </c>
      <c r="Q772" s="32">
        <v>300</v>
      </c>
      <c r="R772" s="29">
        <f t="shared" si="471"/>
        <v>0</v>
      </c>
      <c r="S772" s="29">
        <f t="shared" si="471"/>
        <v>0</v>
      </c>
      <c r="T772" s="29">
        <f t="shared" si="471"/>
        <v>0</v>
      </c>
      <c r="W772" s="81" t="s">
        <v>32</v>
      </c>
      <c r="X772" s="75" t="s">
        <v>235</v>
      </c>
      <c r="Y772" s="75" t="s">
        <v>30</v>
      </c>
      <c r="Z772" s="76" t="s">
        <v>33</v>
      </c>
      <c r="AA772" s="77">
        <v>230</v>
      </c>
      <c r="AB772" s="77">
        <v>300</v>
      </c>
      <c r="AC772" s="77">
        <v>300</v>
      </c>
      <c r="AD772" s="16" t="b">
        <f t="shared" si="482"/>
        <v>1</v>
      </c>
      <c r="AE772" s="16" t="b">
        <f t="shared" si="482"/>
        <v>1</v>
      </c>
      <c r="AF772" s="16" t="b">
        <f t="shared" si="482"/>
        <v>1</v>
      </c>
      <c r="AG772" s="16" t="b">
        <f t="shared" si="481"/>
        <v>1</v>
      </c>
    </row>
    <row r="773" spans="1:33" s="16" customFormat="1" ht="31.5" customHeight="1">
      <c r="A773" s="26" t="s">
        <v>242</v>
      </c>
      <c r="B773" s="24" t="s">
        <v>243</v>
      </c>
      <c r="C773" s="27" t="s">
        <v>9</v>
      </c>
      <c r="D773" s="27" t="s">
        <v>9</v>
      </c>
      <c r="E773" s="48">
        <f>E774+E806</f>
        <v>298129.19999999995</v>
      </c>
      <c r="F773" s="48">
        <f t="shared" ref="F773:G773" si="504">F774+F806</f>
        <v>298660.40000000002</v>
      </c>
      <c r="G773" s="48">
        <f t="shared" si="504"/>
        <v>304129.90000000002</v>
      </c>
      <c r="H773" s="28">
        <f>H774+H806</f>
        <v>315577</v>
      </c>
      <c r="I773" s="28">
        <f>I774+I806</f>
        <v>308954.00000000006</v>
      </c>
      <c r="J773" s="28">
        <f t="shared" ref="J773" si="505">J774+J806</f>
        <v>314423.50000000006</v>
      </c>
      <c r="K773" s="48">
        <f t="shared" si="464"/>
        <v>17447.800000000047</v>
      </c>
      <c r="L773" s="48">
        <f t="shared" si="464"/>
        <v>10293.600000000035</v>
      </c>
      <c r="M773" s="48">
        <f t="shared" si="464"/>
        <v>10293.600000000035</v>
      </c>
      <c r="O773" s="28">
        <v>315577.02755</v>
      </c>
      <c r="P773" s="28">
        <v>308954.04998000001</v>
      </c>
      <c r="Q773" s="28">
        <v>314423.53998</v>
      </c>
      <c r="R773" s="29">
        <f t="shared" si="471"/>
        <v>2.7549999998882413E-2</v>
      </c>
      <c r="S773" s="29">
        <f t="shared" si="471"/>
        <v>4.9979999952483922E-2</v>
      </c>
      <c r="T773" s="29">
        <f t="shared" si="471"/>
        <v>3.9979999943170696E-2</v>
      </c>
      <c r="W773" s="82" t="s">
        <v>242</v>
      </c>
      <c r="X773" s="78" t="s">
        <v>243</v>
      </c>
      <c r="Y773" s="78" t="s">
        <v>9</v>
      </c>
      <c r="Z773" s="72" t="s">
        <v>9</v>
      </c>
      <c r="AA773" s="79">
        <v>315577.02755</v>
      </c>
      <c r="AB773" s="79">
        <v>308954.04998000001</v>
      </c>
      <c r="AC773" s="79">
        <v>314423.53998</v>
      </c>
      <c r="AD773" s="16" t="b">
        <f t="shared" si="482"/>
        <v>1</v>
      </c>
      <c r="AE773" s="16" t="b">
        <f t="shared" si="482"/>
        <v>1</v>
      </c>
      <c r="AF773" s="16" t="b">
        <f t="shared" si="482"/>
        <v>1</v>
      </c>
      <c r="AG773" s="16" t="b">
        <f t="shared" si="481"/>
        <v>1</v>
      </c>
    </row>
    <row r="774" spans="1:33" s="16" customFormat="1" ht="31.5" customHeight="1">
      <c r="A774" s="22" t="s">
        <v>43</v>
      </c>
      <c r="B774" s="23" t="s">
        <v>243</v>
      </c>
      <c r="C774" s="23" t="s">
        <v>10</v>
      </c>
      <c r="D774" s="24" t="s">
        <v>9</v>
      </c>
      <c r="E774" s="49">
        <f>E775+E779+E801</f>
        <v>298117.19999999995</v>
      </c>
      <c r="F774" s="49">
        <f t="shared" ref="F774:G774" si="506">F775+F779+F801</f>
        <v>298648.40000000002</v>
      </c>
      <c r="G774" s="49">
        <f t="shared" si="506"/>
        <v>304117.90000000002</v>
      </c>
      <c r="H774" s="25">
        <f>H775+H779+H801</f>
        <v>315565</v>
      </c>
      <c r="I774" s="25">
        <f t="shared" ref="I774:J774" si="507">I775+I779+I801</f>
        <v>308942.00000000006</v>
      </c>
      <c r="J774" s="25">
        <f t="shared" si="507"/>
        <v>314411.50000000006</v>
      </c>
      <c r="K774" s="49">
        <f t="shared" si="464"/>
        <v>17447.800000000047</v>
      </c>
      <c r="L774" s="49">
        <f t="shared" si="464"/>
        <v>10293.600000000035</v>
      </c>
      <c r="M774" s="49">
        <f t="shared" si="464"/>
        <v>10293.600000000035</v>
      </c>
      <c r="O774" s="32">
        <v>315565.02755</v>
      </c>
      <c r="P774" s="32">
        <v>308942.04998000001</v>
      </c>
      <c r="Q774" s="32">
        <v>314411.53998</v>
      </c>
      <c r="R774" s="29">
        <f t="shared" si="471"/>
        <v>2.7549999998882413E-2</v>
      </c>
      <c r="S774" s="29">
        <f t="shared" si="471"/>
        <v>4.9979999952483922E-2</v>
      </c>
      <c r="T774" s="29">
        <f t="shared" si="471"/>
        <v>3.9979999943170696E-2</v>
      </c>
      <c r="W774" s="82" t="s">
        <v>43</v>
      </c>
      <c r="X774" s="78" t="s">
        <v>243</v>
      </c>
      <c r="Y774" s="78" t="s">
        <v>10</v>
      </c>
      <c r="Z774" s="78" t="s">
        <v>9</v>
      </c>
      <c r="AA774" s="79">
        <v>315565.02755</v>
      </c>
      <c r="AB774" s="79">
        <v>308942.04998000001</v>
      </c>
      <c r="AC774" s="79">
        <v>314411.53998</v>
      </c>
      <c r="AD774" s="16" t="b">
        <f t="shared" si="482"/>
        <v>1</v>
      </c>
      <c r="AE774" s="16" t="b">
        <f t="shared" si="482"/>
        <v>1</v>
      </c>
      <c r="AF774" s="16" t="b">
        <f t="shared" si="482"/>
        <v>1</v>
      </c>
      <c r="AG774" s="16" t="b">
        <f t="shared" si="481"/>
        <v>1</v>
      </c>
    </row>
    <row r="775" spans="1:33" s="16" customFormat="1" ht="31.5" customHeight="1">
      <c r="A775" s="22" t="s">
        <v>44</v>
      </c>
      <c r="B775" s="23" t="s">
        <v>243</v>
      </c>
      <c r="C775" s="23" t="s">
        <v>45</v>
      </c>
      <c r="D775" s="24" t="s">
        <v>9</v>
      </c>
      <c r="E775" s="49">
        <f>E776</f>
        <v>1370</v>
      </c>
      <c r="F775" s="49">
        <f t="shared" ref="F775:J777" si="508">F776</f>
        <v>477.4</v>
      </c>
      <c r="G775" s="49">
        <f t="shared" si="508"/>
        <v>477.4</v>
      </c>
      <c r="H775" s="25">
        <f>H776</f>
        <v>1370</v>
      </c>
      <c r="I775" s="25">
        <f t="shared" si="508"/>
        <v>477.4</v>
      </c>
      <c r="J775" s="25">
        <f t="shared" si="508"/>
        <v>477.4</v>
      </c>
      <c r="K775" s="49">
        <f t="shared" si="464"/>
        <v>0</v>
      </c>
      <c r="L775" s="49">
        <f t="shared" si="464"/>
        <v>0</v>
      </c>
      <c r="M775" s="49">
        <f t="shared" si="464"/>
        <v>0</v>
      </c>
      <c r="O775" s="32">
        <v>1370</v>
      </c>
      <c r="P775" s="32">
        <v>477.4</v>
      </c>
      <c r="Q775" s="32">
        <v>477.4</v>
      </c>
      <c r="R775" s="29">
        <f t="shared" si="471"/>
        <v>0</v>
      </c>
      <c r="S775" s="29">
        <f t="shared" si="471"/>
        <v>0</v>
      </c>
      <c r="T775" s="29">
        <f t="shared" si="471"/>
        <v>0</v>
      </c>
      <c r="W775" s="82" t="s">
        <v>44</v>
      </c>
      <c r="X775" s="78" t="s">
        <v>243</v>
      </c>
      <c r="Y775" s="78" t="s">
        <v>45</v>
      </c>
      <c r="Z775" s="72" t="s">
        <v>9</v>
      </c>
      <c r="AA775" s="79">
        <v>1370</v>
      </c>
      <c r="AB775" s="79">
        <v>477.4</v>
      </c>
      <c r="AC775" s="79">
        <v>477.4</v>
      </c>
      <c r="AD775" s="16" t="b">
        <f t="shared" si="482"/>
        <v>1</v>
      </c>
      <c r="AE775" s="16" t="b">
        <f t="shared" si="482"/>
        <v>1</v>
      </c>
      <c r="AF775" s="16" t="b">
        <f t="shared" si="482"/>
        <v>1</v>
      </c>
      <c r="AG775" s="16" t="b">
        <f t="shared" si="481"/>
        <v>1</v>
      </c>
    </row>
    <row r="776" spans="1:33" s="16" customFormat="1" ht="47.25" customHeight="1">
      <c r="A776" s="22" t="s">
        <v>46</v>
      </c>
      <c r="B776" s="23" t="s">
        <v>243</v>
      </c>
      <c r="C776" s="23" t="s">
        <v>47</v>
      </c>
      <c r="D776" s="24" t="s">
        <v>9</v>
      </c>
      <c r="E776" s="49">
        <f>E777</f>
        <v>1370</v>
      </c>
      <c r="F776" s="49">
        <f t="shared" si="508"/>
        <v>477.4</v>
      </c>
      <c r="G776" s="49">
        <f t="shared" si="508"/>
        <v>477.4</v>
      </c>
      <c r="H776" s="25">
        <f>H777</f>
        <v>1370</v>
      </c>
      <c r="I776" s="25">
        <f t="shared" si="508"/>
        <v>477.4</v>
      </c>
      <c r="J776" s="25">
        <f t="shared" si="508"/>
        <v>477.4</v>
      </c>
      <c r="K776" s="49">
        <f t="shared" si="464"/>
        <v>0</v>
      </c>
      <c r="L776" s="49">
        <f t="shared" si="464"/>
        <v>0</v>
      </c>
      <c r="M776" s="49">
        <f t="shared" si="464"/>
        <v>0</v>
      </c>
      <c r="O776" s="32">
        <v>1370</v>
      </c>
      <c r="P776" s="32">
        <v>477.4</v>
      </c>
      <c r="Q776" s="32">
        <v>477.4</v>
      </c>
      <c r="R776" s="29">
        <f t="shared" si="471"/>
        <v>0</v>
      </c>
      <c r="S776" s="29">
        <f t="shared" si="471"/>
        <v>0</v>
      </c>
      <c r="T776" s="29">
        <f t="shared" si="471"/>
        <v>0</v>
      </c>
      <c r="W776" s="82" t="s">
        <v>46</v>
      </c>
      <c r="X776" s="78" t="s">
        <v>243</v>
      </c>
      <c r="Y776" s="78" t="s">
        <v>47</v>
      </c>
      <c r="Z776" s="78" t="s">
        <v>9</v>
      </c>
      <c r="AA776" s="79">
        <v>1370</v>
      </c>
      <c r="AB776" s="79">
        <v>477.4</v>
      </c>
      <c r="AC776" s="79">
        <v>477.4</v>
      </c>
      <c r="AD776" s="16" t="b">
        <f t="shared" si="482"/>
        <v>1</v>
      </c>
      <c r="AE776" s="16" t="b">
        <f t="shared" si="482"/>
        <v>1</v>
      </c>
      <c r="AF776" s="16" t="b">
        <f t="shared" si="482"/>
        <v>1</v>
      </c>
      <c r="AG776" s="16" t="b">
        <f t="shared" si="481"/>
        <v>1</v>
      </c>
    </row>
    <row r="777" spans="1:33" s="16" customFormat="1" ht="47.25" customHeight="1">
      <c r="A777" s="31" t="s">
        <v>48</v>
      </c>
      <c r="B777" s="23" t="s">
        <v>243</v>
      </c>
      <c r="C777" s="23" t="s">
        <v>353</v>
      </c>
      <c r="D777" s="24" t="s">
        <v>9</v>
      </c>
      <c r="E777" s="49">
        <f>E778</f>
        <v>1370</v>
      </c>
      <c r="F777" s="49">
        <f t="shared" si="508"/>
        <v>477.4</v>
      </c>
      <c r="G777" s="49">
        <f t="shared" si="508"/>
        <v>477.4</v>
      </c>
      <c r="H777" s="25">
        <f>H778</f>
        <v>1370</v>
      </c>
      <c r="I777" s="25">
        <f t="shared" si="508"/>
        <v>477.4</v>
      </c>
      <c r="J777" s="25">
        <f t="shared" si="508"/>
        <v>477.4</v>
      </c>
      <c r="K777" s="49">
        <f t="shared" si="464"/>
        <v>0</v>
      </c>
      <c r="L777" s="49">
        <f t="shared" si="464"/>
        <v>0</v>
      </c>
      <c r="M777" s="49">
        <f t="shared" si="464"/>
        <v>0</v>
      </c>
      <c r="O777" s="32">
        <v>1370</v>
      </c>
      <c r="P777" s="32">
        <v>477.4</v>
      </c>
      <c r="Q777" s="32">
        <v>477.4</v>
      </c>
      <c r="R777" s="29">
        <f t="shared" si="471"/>
        <v>0</v>
      </c>
      <c r="S777" s="29">
        <f t="shared" si="471"/>
        <v>0</v>
      </c>
      <c r="T777" s="29">
        <f t="shared" si="471"/>
        <v>0</v>
      </c>
      <c r="W777" s="82" t="s">
        <v>48</v>
      </c>
      <c r="X777" s="78" t="s">
        <v>243</v>
      </c>
      <c r="Y777" s="78" t="s">
        <v>353</v>
      </c>
      <c r="Z777" s="72" t="s">
        <v>9</v>
      </c>
      <c r="AA777" s="79">
        <v>1370</v>
      </c>
      <c r="AB777" s="79">
        <v>477.4</v>
      </c>
      <c r="AC777" s="79">
        <v>477.4</v>
      </c>
      <c r="AD777" s="16" t="b">
        <f t="shared" si="482"/>
        <v>1</v>
      </c>
      <c r="AE777" s="16" t="b">
        <f t="shared" si="482"/>
        <v>1</v>
      </c>
      <c r="AF777" s="16" t="b">
        <f t="shared" si="482"/>
        <v>1</v>
      </c>
      <c r="AG777" s="16" t="b">
        <f t="shared" si="481"/>
        <v>1</v>
      </c>
    </row>
    <row r="778" spans="1:33" s="16" customFormat="1" ht="31.5" customHeight="1">
      <c r="A778" s="31" t="s">
        <v>58</v>
      </c>
      <c r="B778" s="23" t="s">
        <v>243</v>
      </c>
      <c r="C778" s="23" t="s">
        <v>353</v>
      </c>
      <c r="D778" s="23" t="s">
        <v>59</v>
      </c>
      <c r="E778" s="49">
        <v>1370</v>
      </c>
      <c r="F778" s="49">
        <v>477.4</v>
      </c>
      <c r="G778" s="49">
        <v>477.4</v>
      </c>
      <c r="H778" s="25">
        <v>1370</v>
      </c>
      <c r="I778" s="25">
        <v>477.4</v>
      </c>
      <c r="J778" s="25">
        <v>477.4</v>
      </c>
      <c r="K778" s="49">
        <f t="shared" si="464"/>
        <v>0</v>
      </c>
      <c r="L778" s="49">
        <f t="shared" si="464"/>
        <v>0</v>
      </c>
      <c r="M778" s="49">
        <f t="shared" si="464"/>
        <v>0</v>
      </c>
      <c r="O778" s="32">
        <v>1370</v>
      </c>
      <c r="P778" s="32">
        <v>477.4</v>
      </c>
      <c r="Q778" s="32">
        <v>477.4</v>
      </c>
      <c r="R778" s="29">
        <f t="shared" si="471"/>
        <v>0</v>
      </c>
      <c r="S778" s="29">
        <f t="shared" si="471"/>
        <v>0</v>
      </c>
      <c r="T778" s="29">
        <f t="shared" si="471"/>
        <v>0</v>
      </c>
      <c r="W778" s="82" t="s">
        <v>58</v>
      </c>
      <c r="X778" s="78" t="s">
        <v>243</v>
      </c>
      <c r="Y778" s="78" t="s">
        <v>353</v>
      </c>
      <c r="Z778" s="78" t="s">
        <v>59</v>
      </c>
      <c r="AA778" s="79">
        <v>1370</v>
      </c>
      <c r="AB778" s="79">
        <v>477.4</v>
      </c>
      <c r="AC778" s="79">
        <v>477.4</v>
      </c>
      <c r="AD778" s="16" t="b">
        <f t="shared" si="482"/>
        <v>1</v>
      </c>
      <c r="AE778" s="16" t="b">
        <f t="shared" si="482"/>
        <v>1</v>
      </c>
      <c r="AF778" s="16" t="b">
        <f t="shared" si="482"/>
        <v>1</v>
      </c>
      <c r="AG778" s="16" t="b">
        <f t="shared" si="481"/>
        <v>1</v>
      </c>
    </row>
    <row r="779" spans="1:33" s="16" customFormat="1" ht="31.5" customHeight="1">
      <c r="A779" s="22" t="s">
        <v>181</v>
      </c>
      <c r="B779" s="23" t="s">
        <v>243</v>
      </c>
      <c r="C779" s="23" t="s">
        <v>182</v>
      </c>
      <c r="D779" s="24" t="s">
        <v>9</v>
      </c>
      <c r="E779" s="49">
        <f>E780+E783+E790+E793+E798</f>
        <v>286338.09999999998</v>
      </c>
      <c r="F779" s="49">
        <f t="shared" ref="F779:J779" si="509">F780+F783+F790+F793+F798</f>
        <v>287750.5</v>
      </c>
      <c r="G779" s="49">
        <f t="shared" si="509"/>
        <v>293170</v>
      </c>
      <c r="H779" s="25">
        <f t="shared" si="509"/>
        <v>303785.90000000002</v>
      </c>
      <c r="I779" s="25">
        <f t="shared" si="509"/>
        <v>298044.10000000003</v>
      </c>
      <c r="J779" s="25">
        <f t="shared" si="509"/>
        <v>303463.60000000003</v>
      </c>
      <c r="K779" s="49">
        <f t="shared" si="464"/>
        <v>17447.800000000047</v>
      </c>
      <c r="L779" s="49">
        <f t="shared" si="464"/>
        <v>10293.600000000035</v>
      </c>
      <c r="M779" s="49">
        <f t="shared" si="464"/>
        <v>10293.600000000035</v>
      </c>
      <c r="O779" s="32">
        <v>303785.89035</v>
      </c>
      <c r="P779" s="32">
        <v>298044.14584999997</v>
      </c>
      <c r="Q779" s="32">
        <v>303463.63585000002</v>
      </c>
      <c r="R779" s="29">
        <f t="shared" si="471"/>
        <v>-9.6500000217929482E-3</v>
      </c>
      <c r="S779" s="29">
        <f t="shared" si="471"/>
        <v>4.5849999936763197E-2</v>
      </c>
      <c r="T779" s="29">
        <f t="shared" si="471"/>
        <v>3.5849999985657632E-2</v>
      </c>
      <c r="W779" s="81" t="s">
        <v>181</v>
      </c>
      <c r="X779" s="75" t="s">
        <v>243</v>
      </c>
      <c r="Y779" s="75" t="s">
        <v>182</v>
      </c>
      <c r="Z779" s="76" t="s">
        <v>9</v>
      </c>
      <c r="AA779" s="77">
        <v>303785.89035</v>
      </c>
      <c r="AB779" s="77">
        <v>298044.14584999997</v>
      </c>
      <c r="AC779" s="77">
        <v>303463.63585000002</v>
      </c>
      <c r="AD779" s="16" t="b">
        <f t="shared" si="482"/>
        <v>1</v>
      </c>
      <c r="AE779" s="16" t="b">
        <f t="shared" si="482"/>
        <v>1</v>
      </c>
      <c r="AF779" s="16" t="b">
        <f t="shared" si="482"/>
        <v>1</v>
      </c>
      <c r="AG779" s="16" t="b">
        <f t="shared" si="481"/>
        <v>1</v>
      </c>
    </row>
    <row r="780" spans="1:33" s="16" customFormat="1" ht="110.25" customHeight="1">
      <c r="A780" s="22" t="s">
        <v>693</v>
      </c>
      <c r="B780" s="23" t="s">
        <v>243</v>
      </c>
      <c r="C780" s="23" t="s">
        <v>694</v>
      </c>
      <c r="D780" s="23" t="s">
        <v>9</v>
      </c>
      <c r="E780" s="49">
        <f>E781</f>
        <v>0</v>
      </c>
      <c r="F780" s="49">
        <f t="shared" ref="F780:J781" si="510">F781</f>
        <v>0</v>
      </c>
      <c r="G780" s="49">
        <f t="shared" si="510"/>
        <v>0</v>
      </c>
      <c r="H780" s="25">
        <f t="shared" si="510"/>
        <v>3288</v>
      </c>
      <c r="I780" s="25">
        <f t="shared" si="510"/>
        <v>0</v>
      </c>
      <c r="J780" s="25">
        <f t="shared" si="510"/>
        <v>0</v>
      </c>
      <c r="K780" s="49">
        <f t="shared" si="464"/>
        <v>3288</v>
      </c>
      <c r="L780" s="49">
        <f t="shared" si="464"/>
        <v>0</v>
      </c>
      <c r="M780" s="49">
        <f t="shared" si="464"/>
        <v>0</v>
      </c>
      <c r="O780" s="32">
        <v>3287.9723100000001</v>
      </c>
      <c r="P780" s="32">
        <v>0</v>
      </c>
      <c r="Q780" s="32">
        <v>0</v>
      </c>
      <c r="R780" s="29">
        <f t="shared" si="471"/>
        <v>-2.7689999999893189E-2</v>
      </c>
      <c r="S780" s="29">
        <f t="shared" si="471"/>
        <v>0</v>
      </c>
      <c r="T780" s="29">
        <f t="shared" si="471"/>
        <v>0</v>
      </c>
      <c r="W780" s="82" t="s">
        <v>693</v>
      </c>
      <c r="X780" s="78" t="s">
        <v>243</v>
      </c>
      <c r="Y780" s="78" t="s">
        <v>694</v>
      </c>
      <c r="Z780" s="78" t="s">
        <v>9</v>
      </c>
      <c r="AA780" s="79">
        <v>3287.9723100000001</v>
      </c>
      <c r="AB780" s="79" t="s">
        <v>9</v>
      </c>
      <c r="AC780" s="79" t="s">
        <v>9</v>
      </c>
      <c r="AD780" s="16" t="b">
        <f t="shared" si="482"/>
        <v>1</v>
      </c>
      <c r="AE780" s="16" t="b">
        <f t="shared" si="482"/>
        <v>1</v>
      </c>
      <c r="AF780" s="16" t="b">
        <f t="shared" si="482"/>
        <v>1</v>
      </c>
      <c r="AG780" s="16" t="b">
        <f t="shared" si="481"/>
        <v>1</v>
      </c>
    </row>
    <row r="781" spans="1:33" s="16" customFormat="1" ht="47.25" customHeight="1">
      <c r="A781" s="22" t="s">
        <v>695</v>
      </c>
      <c r="B781" s="23" t="s">
        <v>243</v>
      </c>
      <c r="C781" s="23" t="s">
        <v>696</v>
      </c>
      <c r="D781" s="23" t="s">
        <v>9</v>
      </c>
      <c r="E781" s="49">
        <f>E782</f>
        <v>0</v>
      </c>
      <c r="F781" s="49">
        <f t="shared" si="510"/>
        <v>0</v>
      </c>
      <c r="G781" s="49">
        <f t="shared" si="510"/>
        <v>0</v>
      </c>
      <c r="H781" s="25">
        <f t="shared" si="510"/>
        <v>3288</v>
      </c>
      <c r="I781" s="25">
        <f t="shared" si="510"/>
        <v>0</v>
      </c>
      <c r="J781" s="25">
        <f t="shared" si="510"/>
        <v>0</v>
      </c>
      <c r="K781" s="49">
        <f t="shared" si="464"/>
        <v>3288</v>
      </c>
      <c r="L781" s="49">
        <f t="shared" si="464"/>
        <v>0</v>
      </c>
      <c r="M781" s="49">
        <f t="shared" si="464"/>
        <v>0</v>
      </c>
      <c r="O781" s="32">
        <v>3287.9723100000001</v>
      </c>
      <c r="P781" s="32">
        <v>0</v>
      </c>
      <c r="Q781" s="32">
        <v>0</v>
      </c>
      <c r="R781" s="29">
        <f t="shared" ref="R781:T844" si="511">O781-H781</f>
        <v>-2.7689999999893189E-2</v>
      </c>
      <c r="S781" s="29">
        <f t="shared" si="511"/>
        <v>0</v>
      </c>
      <c r="T781" s="29">
        <f t="shared" si="511"/>
        <v>0</v>
      </c>
      <c r="W781" s="82" t="s">
        <v>695</v>
      </c>
      <c r="X781" s="78" t="s">
        <v>243</v>
      </c>
      <c r="Y781" s="78" t="s">
        <v>696</v>
      </c>
      <c r="Z781" s="78" t="s">
        <v>9</v>
      </c>
      <c r="AA781" s="79">
        <v>3287.9723100000001</v>
      </c>
      <c r="AB781" s="79" t="s">
        <v>9</v>
      </c>
      <c r="AC781" s="79" t="s">
        <v>9</v>
      </c>
      <c r="AD781" s="16" t="b">
        <f t="shared" si="482"/>
        <v>1</v>
      </c>
      <c r="AE781" s="16" t="b">
        <f t="shared" si="482"/>
        <v>1</v>
      </c>
      <c r="AF781" s="16" t="b">
        <f t="shared" si="482"/>
        <v>1</v>
      </c>
      <c r="AG781" s="16" t="b">
        <f t="shared" si="481"/>
        <v>1</v>
      </c>
    </row>
    <row r="782" spans="1:33" s="16" customFormat="1" ht="31.5" customHeight="1">
      <c r="A782" s="22" t="s">
        <v>58</v>
      </c>
      <c r="B782" s="23" t="s">
        <v>243</v>
      </c>
      <c r="C782" s="23" t="s">
        <v>696</v>
      </c>
      <c r="D782" s="23" t="s">
        <v>59</v>
      </c>
      <c r="E782" s="49"/>
      <c r="F782" s="49"/>
      <c r="G782" s="49"/>
      <c r="H782" s="25">
        <v>3288</v>
      </c>
      <c r="I782" s="25">
        <v>0</v>
      </c>
      <c r="J782" s="25">
        <v>0</v>
      </c>
      <c r="K782" s="49">
        <f t="shared" si="464"/>
        <v>3288</v>
      </c>
      <c r="L782" s="49">
        <f t="shared" si="464"/>
        <v>0</v>
      </c>
      <c r="M782" s="49">
        <f t="shared" si="464"/>
        <v>0</v>
      </c>
      <c r="O782" s="32">
        <v>3287.9723100000001</v>
      </c>
      <c r="P782" s="32">
        <v>0</v>
      </c>
      <c r="Q782" s="32">
        <v>0</v>
      </c>
      <c r="R782" s="29">
        <f t="shared" si="511"/>
        <v>-2.7689999999893189E-2</v>
      </c>
      <c r="S782" s="29">
        <f t="shared" si="511"/>
        <v>0</v>
      </c>
      <c r="T782" s="29">
        <f t="shared" si="511"/>
        <v>0</v>
      </c>
      <c r="W782" s="80" t="s">
        <v>58</v>
      </c>
      <c r="X782" s="72" t="s">
        <v>243</v>
      </c>
      <c r="Y782" s="73" t="s">
        <v>696</v>
      </c>
      <c r="Z782" s="73" t="s">
        <v>59</v>
      </c>
      <c r="AA782" s="74">
        <v>3287.9723100000001</v>
      </c>
      <c r="AB782" s="74" t="s">
        <v>9</v>
      </c>
      <c r="AC782" s="74" t="s">
        <v>9</v>
      </c>
      <c r="AD782" s="16" t="b">
        <f t="shared" si="482"/>
        <v>1</v>
      </c>
      <c r="AE782" s="16" t="b">
        <f t="shared" si="482"/>
        <v>1</v>
      </c>
      <c r="AF782" s="16" t="b">
        <f t="shared" si="482"/>
        <v>1</v>
      </c>
      <c r="AG782" s="16" t="b">
        <f t="shared" si="481"/>
        <v>1</v>
      </c>
    </row>
    <row r="783" spans="1:33" s="16" customFormat="1" ht="47.25" customHeight="1">
      <c r="A783" s="22" t="s">
        <v>55</v>
      </c>
      <c r="B783" s="23" t="s">
        <v>243</v>
      </c>
      <c r="C783" s="23" t="s">
        <v>244</v>
      </c>
      <c r="D783" s="24" t="s">
        <v>9</v>
      </c>
      <c r="E783" s="49">
        <f>E784+E786+E788</f>
        <v>281289.89999999997</v>
      </c>
      <c r="F783" s="49">
        <f t="shared" ref="F783:G783" si="512">F784+F786+F788</f>
        <v>282702.3</v>
      </c>
      <c r="G783" s="49">
        <f t="shared" si="512"/>
        <v>288121.8</v>
      </c>
      <c r="H783" s="25">
        <f>H784+H786+H788</f>
        <v>291583.5</v>
      </c>
      <c r="I783" s="25">
        <f t="shared" ref="I783:J783" si="513">I784+I786+I788</f>
        <v>292995.90000000002</v>
      </c>
      <c r="J783" s="25">
        <f t="shared" si="513"/>
        <v>298415.40000000002</v>
      </c>
      <c r="K783" s="49">
        <f t="shared" si="464"/>
        <v>10293.600000000035</v>
      </c>
      <c r="L783" s="49">
        <f t="shared" si="464"/>
        <v>10293.600000000035</v>
      </c>
      <c r="M783" s="49">
        <f t="shared" si="464"/>
        <v>10293.600000000035</v>
      </c>
      <c r="O783" s="32">
        <v>291583.49404000002</v>
      </c>
      <c r="P783" s="32">
        <v>292995.92184999998</v>
      </c>
      <c r="Q783" s="32">
        <v>298415.41184999997</v>
      </c>
      <c r="R783" s="29">
        <f t="shared" si="511"/>
        <v>-5.959999980404973E-3</v>
      </c>
      <c r="S783" s="29">
        <f t="shared" si="511"/>
        <v>2.1849999960977584E-2</v>
      </c>
      <c r="T783" s="29">
        <f t="shared" si="511"/>
        <v>1.1849999951664358E-2</v>
      </c>
      <c r="W783" s="81" t="s">
        <v>55</v>
      </c>
      <c r="X783" s="75" t="s">
        <v>243</v>
      </c>
      <c r="Y783" s="75" t="s">
        <v>244</v>
      </c>
      <c r="Z783" s="76" t="s">
        <v>9</v>
      </c>
      <c r="AA783" s="77">
        <v>291583.49404000002</v>
      </c>
      <c r="AB783" s="77">
        <v>292995.92184999998</v>
      </c>
      <c r="AC783" s="77">
        <v>298415.41184999997</v>
      </c>
      <c r="AD783" s="16" t="b">
        <f t="shared" si="482"/>
        <v>1</v>
      </c>
      <c r="AE783" s="16" t="b">
        <f t="shared" si="482"/>
        <v>1</v>
      </c>
      <c r="AF783" s="16" t="b">
        <f t="shared" si="482"/>
        <v>1</v>
      </c>
      <c r="AG783" s="16" t="b">
        <f t="shared" si="481"/>
        <v>1</v>
      </c>
    </row>
    <row r="784" spans="1:33" s="16" customFormat="1" ht="31.5" customHeight="1">
      <c r="A784" s="31" t="s">
        <v>222</v>
      </c>
      <c r="B784" s="23" t="s">
        <v>243</v>
      </c>
      <c r="C784" s="23" t="s">
        <v>245</v>
      </c>
      <c r="D784" s="24" t="s">
        <v>9</v>
      </c>
      <c r="E784" s="49">
        <f>E785</f>
        <v>51090.400000000001</v>
      </c>
      <c r="F784" s="49">
        <f t="shared" ref="F784:J784" si="514">F785</f>
        <v>51090.400000000001</v>
      </c>
      <c r="G784" s="49">
        <f t="shared" si="514"/>
        <v>51090.400000000001</v>
      </c>
      <c r="H784" s="25">
        <f>H785</f>
        <v>61488</v>
      </c>
      <c r="I784" s="25">
        <f t="shared" si="514"/>
        <v>61488</v>
      </c>
      <c r="J784" s="25">
        <f t="shared" si="514"/>
        <v>61488</v>
      </c>
      <c r="K784" s="49">
        <f t="shared" si="464"/>
        <v>10397.599999999999</v>
      </c>
      <c r="L784" s="49">
        <f t="shared" si="464"/>
        <v>10397.599999999999</v>
      </c>
      <c r="M784" s="49">
        <f t="shared" si="464"/>
        <v>10397.599999999999</v>
      </c>
      <c r="O784" s="32">
        <v>61487.99596</v>
      </c>
      <c r="P784" s="32">
        <v>61487.99596</v>
      </c>
      <c r="Q784" s="32">
        <v>61487.99596</v>
      </c>
      <c r="R784" s="29">
        <f t="shared" si="511"/>
        <v>-4.0399999998044223E-3</v>
      </c>
      <c r="S784" s="29">
        <f t="shared" si="511"/>
        <v>-4.0399999998044223E-3</v>
      </c>
      <c r="T784" s="29">
        <f t="shared" si="511"/>
        <v>-4.0399999998044223E-3</v>
      </c>
      <c r="W784" s="81" t="s">
        <v>222</v>
      </c>
      <c r="X784" s="75" t="s">
        <v>243</v>
      </c>
      <c r="Y784" s="75" t="s">
        <v>245</v>
      </c>
      <c r="Z784" s="76" t="s">
        <v>9</v>
      </c>
      <c r="AA784" s="77">
        <v>61487.99596</v>
      </c>
      <c r="AB784" s="77">
        <v>61487.99596</v>
      </c>
      <c r="AC784" s="77">
        <v>61487.99596</v>
      </c>
      <c r="AD784" s="16" t="b">
        <f t="shared" si="482"/>
        <v>1</v>
      </c>
      <c r="AE784" s="16" t="b">
        <f t="shared" si="482"/>
        <v>1</v>
      </c>
      <c r="AF784" s="16" t="b">
        <f t="shared" si="482"/>
        <v>1</v>
      </c>
      <c r="AG784" s="16" t="b">
        <f t="shared" si="481"/>
        <v>1</v>
      </c>
    </row>
    <row r="785" spans="1:33" s="16" customFormat="1" ht="31.5" customHeight="1">
      <c r="A785" s="31" t="s">
        <v>58</v>
      </c>
      <c r="B785" s="23" t="s">
        <v>243</v>
      </c>
      <c r="C785" s="23" t="s">
        <v>245</v>
      </c>
      <c r="D785" s="23" t="s">
        <v>59</v>
      </c>
      <c r="E785" s="49">
        <v>51090.400000000001</v>
      </c>
      <c r="F785" s="49">
        <v>51090.400000000001</v>
      </c>
      <c r="G785" s="49">
        <v>51090.400000000001</v>
      </c>
      <c r="H785" s="25">
        <f>51090.4+10397.6</f>
        <v>61488</v>
      </c>
      <c r="I785" s="25">
        <f>51090.4+10397.6</f>
        <v>61488</v>
      </c>
      <c r="J785" s="25">
        <f>51090.4+10397.6</f>
        <v>61488</v>
      </c>
      <c r="K785" s="49">
        <f t="shared" si="464"/>
        <v>10397.599999999999</v>
      </c>
      <c r="L785" s="49">
        <f t="shared" si="464"/>
        <v>10397.599999999999</v>
      </c>
      <c r="M785" s="49">
        <f t="shared" si="464"/>
        <v>10397.599999999999</v>
      </c>
      <c r="O785" s="32">
        <v>61487.99596</v>
      </c>
      <c r="P785" s="32">
        <v>61487.99596</v>
      </c>
      <c r="Q785" s="32">
        <v>61487.99596</v>
      </c>
      <c r="R785" s="29">
        <f t="shared" si="511"/>
        <v>-4.0399999998044223E-3</v>
      </c>
      <c r="S785" s="29">
        <f t="shared" si="511"/>
        <v>-4.0399999998044223E-3</v>
      </c>
      <c r="T785" s="29">
        <f t="shared" si="511"/>
        <v>-4.0399999998044223E-3</v>
      </c>
      <c r="W785" s="81" t="s">
        <v>58</v>
      </c>
      <c r="X785" s="75" t="s">
        <v>243</v>
      </c>
      <c r="Y785" s="75" t="s">
        <v>245</v>
      </c>
      <c r="Z785" s="76" t="s">
        <v>59</v>
      </c>
      <c r="AA785" s="77">
        <v>61487.99596</v>
      </c>
      <c r="AB785" s="77">
        <v>61487.99596</v>
      </c>
      <c r="AC785" s="77">
        <v>61487.99596</v>
      </c>
      <c r="AD785" s="16" t="b">
        <f t="shared" si="482"/>
        <v>1</v>
      </c>
      <c r="AE785" s="16" t="b">
        <f t="shared" si="482"/>
        <v>1</v>
      </c>
      <c r="AF785" s="16" t="b">
        <f t="shared" si="482"/>
        <v>1</v>
      </c>
      <c r="AG785" s="16" t="b">
        <f t="shared" si="481"/>
        <v>1</v>
      </c>
    </row>
    <row r="786" spans="1:33" s="16" customFormat="1" ht="63" customHeight="1">
      <c r="A786" s="31" t="s">
        <v>418</v>
      </c>
      <c r="B786" s="23" t="s">
        <v>243</v>
      </c>
      <c r="C786" s="23" t="s">
        <v>246</v>
      </c>
      <c r="D786" s="24" t="s">
        <v>9</v>
      </c>
      <c r="E786" s="49">
        <f>E787</f>
        <v>1090.7</v>
      </c>
      <c r="F786" s="49">
        <f t="shared" ref="F786:J786" si="515">F787</f>
        <v>1090.7</v>
      </c>
      <c r="G786" s="49">
        <f t="shared" si="515"/>
        <v>1090.8</v>
      </c>
      <c r="H786" s="25">
        <f>H787</f>
        <v>1090.7</v>
      </c>
      <c r="I786" s="25">
        <f t="shared" si="515"/>
        <v>1090.7</v>
      </c>
      <c r="J786" s="25">
        <f t="shared" si="515"/>
        <v>1090.8</v>
      </c>
      <c r="K786" s="49">
        <f t="shared" si="464"/>
        <v>0</v>
      </c>
      <c r="L786" s="49">
        <f t="shared" si="464"/>
        <v>0</v>
      </c>
      <c r="M786" s="49">
        <f t="shared" si="464"/>
        <v>0</v>
      </c>
      <c r="O786" s="32">
        <v>1090.6780000000001</v>
      </c>
      <c r="P786" s="32">
        <v>1090.6780000000001</v>
      </c>
      <c r="Q786" s="32">
        <v>1090.768</v>
      </c>
      <c r="R786" s="29">
        <f t="shared" si="511"/>
        <v>-2.1999999999934516E-2</v>
      </c>
      <c r="S786" s="29">
        <f t="shared" si="511"/>
        <v>-2.1999999999934516E-2</v>
      </c>
      <c r="T786" s="29">
        <f t="shared" si="511"/>
        <v>-3.1999999999925421E-2</v>
      </c>
      <c r="W786" s="82" t="s">
        <v>418</v>
      </c>
      <c r="X786" s="78" t="s">
        <v>243</v>
      </c>
      <c r="Y786" s="78" t="s">
        <v>246</v>
      </c>
      <c r="Z786" s="72" t="s">
        <v>9</v>
      </c>
      <c r="AA786" s="79">
        <v>1090.6780000000001</v>
      </c>
      <c r="AB786" s="79">
        <v>1090.6780000000001</v>
      </c>
      <c r="AC786" s="79">
        <v>1090.768</v>
      </c>
      <c r="AD786" s="16" t="b">
        <f t="shared" si="482"/>
        <v>1</v>
      </c>
      <c r="AE786" s="16" t="b">
        <f t="shared" si="482"/>
        <v>1</v>
      </c>
      <c r="AF786" s="16" t="b">
        <f t="shared" si="482"/>
        <v>1</v>
      </c>
      <c r="AG786" s="16" t="b">
        <f t="shared" si="481"/>
        <v>1</v>
      </c>
    </row>
    <row r="787" spans="1:33" s="16" customFormat="1" ht="31.5" customHeight="1">
      <c r="A787" s="31" t="s">
        <v>58</v>
      </c>
      <c r="B787" s="23" t="s">
        <v>243</v>
      </c>
      <c r="C787" s="23" t="s">
        <v>246</v>
      </c>
      <c r="D787" s="23" t="s">
        <v>59</v>
      </c>
      <c r="E787" s="49">
        <v>1090.7</v>
      </c>
      <c r="F787" s="49">
        <v>1090.7</v>
      </c>
      <c r="G787" s="49">
        <v>1090.8</v>
      </c>
      <c r="H787" s="25">
        <v>1090.7</v>
      </c>
      <c r="I787" s="25">
        <v>1090.7</v>
      </c>
      <c r="J787" s="25">
        <v>1090.8</v>
      </c>
      <c r="K787" s="49">
        <f t="shared" si="464"/>
        <v>0</v>
      </c>
      <c r="L787" s="49">
        <f t="shared" si="464"/>
        <v>0</v>
      </c>
      <c r="M787" s="49">
        <f t="shared" si="464"/>
        <v>0</v>
      </c>
      <c r="O787" s="32">
        <v>1090.6780000000001</v>
      </c>
      <c r="P787" s="32">
        <v>1090.6780000000001</v>
      </c>
      <c r="Q787" s="32">
        <v>1090.768</v>
      </c>
      <c r="R787" s="29">
        <f t="shared" si="511"/>
        <v>-2.1999999999934516E-2</v>
      </c>
      <c r="S787" s="29">
        <f t="shared" si="511"/>
        <v>-2.1999999999934516E-2</v>
      </c>
      <c r="T787" s="29">
        <f t="shared" si="511"/>
        <v>-3.1999999999925421E-2</v>
      </c>
      <c r="W787" s="82" t="s">
        <v>58</v>
      </c>
      <c r="X787" s="78" t="s">
        <v>243</v>
      </c>
      <c r="Y787" s="78" t="s">
        <v>246</v>
      </c>
      <c r="Z787" s="78" t="s">
        <v>59</v>
      </c>
      <c r="AA787" s="79">
        <v>1090.6780000000001</v>
      </c>
      <c r="AB787" s="79">
        <v>1090.6780000000001</v>
      </c>
      <c r="AC787" s="79">
        <v>1090.768</v>
      </c>
      <c r="AD787" s="16" t="b">
        <f t="shared" si="482"/>
        <v>1</v>
      </c>
      <c r="AE787" s="16" t="b">
        <f t="shared" si="482"/>
        <v>1</v>
      </c>
      <c r="AF787" s="16" t="b">
        <f t="shared" si="482"/>
        <v>1</v>
      </c>
      <c r="AG787" s="16" t="b">
        <f t="shared" si="481"/>
        <v>1</v>
      </c>
    </row>
    <row r="788" spans="1:33" s="16" customFormat="1" ht="31.5" customHeight="1">
      <c r="A788" s="31" t="s">
        <v>57</v>
      </c>
      <c r="B788" s="23" t="s">
        <v>243</v>
      </c>
      <c r="C788" s="23" t="s">
        <v>425</v>
      </c>
      <c r="D788" s="24" t="s">
        <v>9</v>
      </c>
      <c r="E788" s="49">
        <f>E789</f>
        <v>229108.8</v>
      </c>
      <c r="F788" s="49">
        <f t="shared" ref="F788:J788" si="516">F789</f>
        <v>230521.2</v>
      </c>
      <c r="G788" s="49">
        <f t="shared" si="516"/>
        <v>235940.6</v>
      </c>
      <c r="H788" s="25">
        <f>H789</f>
        <v>229004.79999999999</v>
      </c>
      <c r="I788" s="25">
        <f t="shared" si="516"/>
        <v>230417.2</v>
      </c>
      <c r="J788" s="25">
        <f t="shared" si="516"/>
        <v>235836.6</v>
      </c>
      <c r="K788" s="49">
        <f t="shared" si="464"/>
        <v>-104</v>
      </c>
      <c r="L788" s="49">
        <f t="shared" si="464"/>
        <v>-104</v>
      </c>
      <c r="M788" s="49">
        <f t="shared" si="464"/>
        <v>-104</v>
      </c>
      <c r="O788" s="32">
        <v>229004.82008</v>
      </c>
      <c r="P788" s="32">
        <v>230417.24789</v>
      </c>
      <c r="Q788" s="32">
        <v>235836.64788999999</v>
      </c>
      <c r="R788" s="29">
        <f t="shared" si="511"/>
        <v>2.0080000016605482E-2</v>
      </c>
      <c r="S788" s="29">
        <f t="shared" si="511"/>
        <v>4.7889999987091869E-2</v>
      </c>
      <c r="T788" s="29">
        <f t="shared" si="511"/>
        <v>4.7889999987091869E-2</v>
      </c>
      <c r="W788" s="81" t="s">
        <v>57</v>
      </c>
      <c r="X788" s="75" t="s">
        <v>243</v>
      </c>
      <c r="Y788" s="75" t="s">
        <v>425</v>
      </c>
      <c r="Z788" s="76" t="s">
        <v>9</v>
      </c>
      <c r="AA788" s="77">
        <v>229004.82008</v>
      </c>
      <c r="AB788" s="77">
        <v>230417.24789</v>
      </c>
      <c r="AC788" s="77">
        <v>235836.64788999999</v>
      </c>
      <c r="AD788" s="16" t="b">
        <f t="shared" si="482"/>
        <v>1</v>
      </c>
      <c r="AE788" s="16" t="b">
        <f t="shared" si="482"/>
        <v>1</v>
      </c>
      <c r="AF788" s="16" t="b">
        <f t="shared" si="482"/>
        <v>1</v>
      </c>
      <c r="AG788" s="16" t="b">
        <f t="shared" si="481"/>
        <v>1</v>
      </c>
    </row>
    <row r="789" spans="1:33" s="16" customFormat="1" ht="31.5" customHeight="1">
      <c r="A789" s="31" t="s">
        <v>58</v>
      </c>
      <c r="B789" s="23" t="s">
        <v>243</v>
      </c>
      <c r="C789" s="23" t="s">
        <v>425</v>
      </c>
      <c r="D789" s="23" t="s">
        <v>59</v>
      </c>
      <c r="E789" s="49">
        <v>229108.8</v>
      </c>
      <c r="F789" s="49">
        <v>230521.2</v>
      </c>
      <c r="G789" s="49">
        <v>235940.6</v>
      </c>
      <c r="H789" s="25">
        <f>229108.8-104</f>
        <v>229004.79999999999</v>
      </c>
      <c r="I789" s="25">
        <f>230521.2-104</f>
        <v>230417.2</v>
      </c>
      <c r="J789" s="25">
        <f>235940.6-104</f>
        <v>235836.6</v>
      </c>
      <c r="K789" s="49">
        <f t="shared" ref="K789:M869" si="517">H789-E789</f>
        <v>-104</v>
      </c>
      <c r="L789" s="49">
        <f t="shared" si="517"/>
        <v>-104</v>
      </c>
      <c r="M789" s="49">
        <f t="shared" si="517"/>
        <v>-104</v>
      </c>
      <c r="O789" s="32">
        <v>229004.82008</v>
      </c>
      <c r="P789" s="32">
        <v>230417.24789</v>
      </c>
      <c r="Q789" s="32">
        <v>235836.64788999999</v>
      </c>
      <c r="R789" s="29">
        <f t="shared" si="511"/>
        <v>2.0080000016605482E-2</v>
      </c>
      <c r="S789" s="29">
        <f t="shared" si="511"/>
        <v>4.7889999987091869E-2</v>
      </c>
      <c r="T789" s="29">
        <f t="shared" si="511"/>
        <v>4.7889999987091869E-2</v>
      </c>
      <c r="W789" s="81" t="s">
        <v>58</v>
      </c>
      <c r="X789" s="75" t="s">
        <v>243</v>
      </c>
      <c r="Y789" s="75" t="s">
        <v>425</v>
      </c>
      <c r="Z789" s="76" t="s">
        <v>59</v>
      </c>
      <c r="AA789" s="77">
        <v>229004.82008</v>
      </c>
      <c r="AB789" s="77">
        <v>230417.24789</v>
      </c>
      <c r="AC789" s="77">
        <v>235836.64788999999</v>
      </c>
      <c r="AD789" s="16" t="b">
        <f t="shared" ref="AD789:AG852" si="518">W789=A789</f>
        <v>1</v>
      </c>
      <c r="AE789" s="16" t="b">
        <f t="shared" si="518"/>
        <v>1</v>
      </c>
      <c r="AF789" s="16" t="b">
        <f t="shared" si="518"/>
        <v>1</v>
      </c>
      <c r="AG789" s="16" t="b">
        <f t="shared" si="481"/>
        <v>1</v>
      </c>
    </row>
    <row r="790" spans="1:33" s="16" customFormat="1" ht="47.25" customHeight="1">
      <c r="A790" s="22" t="s">
        <v>60</v>
      </c>
      <c r="B790" s="23" t="s">
        <v>243</v>
      </c>
      <c r="C790" s="23" t="s">
        <v>247</v>
      </c>
      <c r="D790" s="24" t="s">
        <v>9</v>
      </c>
      <c r="E790" s="49">
        <f>E791</f>
        <v>4850</v>
      </c>
      <c r="F790" s="49">
        <f t="shared" ref="F790:J791" si="519">F791</f>
        <v>4850</v>
      </c>
      <c r="G790" s="49">
        <f t="shared" si="519"/>
        <v>4850</v>
      </c>
      <c r="H790" s="25">
        <f>H791</f>
        <v>7850</v>
      </c>
      <c r="I790" s="25">
        <f t="shared" si="519"/>
        <v>4850</v>
      </c>
      <c r="J790" s="25">
        <f t="shared" si="519"/>
        <v>4850</v>
      </c>
      <c r="K790" s="49">
        <f t="shared" si="517"/>
        <v>3000</v>
      </c>
      <c r="L790" s="49">
        <f t="shared" si="517"/>
        <v>0</v>
      </c>
      <c r="M790" s="49">
        <f t="shared" si="517"/>
        <v>0</v>
      </c>
      <c r="O790" s="32">
        <v>7850</v>
      </c>
      <c r="P790" s="32">
        <v>4850</v>
      </c>
      <c r="Q790" s="32">
        <v>4850</v>
      </c>
      <c r="R790" s="29">
        <f t="shared" si="511"/>
        <v>0</v>
      </c>
      <c r="S790" s="29">
        <f t="shared" si="511"/>
        <v>0</v>
      </c>
      <c r="T790" s="29">
        <f t="shared" si="511"/>
        <v>0</v>
      </c>
      <c r="W790" s="82" t="s">
        <v>60</v>
      </c>
      <c r="X790" s="78" t="s">
        <v>243</v>
      </c>
      <c r="Y790" s="78" t="s">
        <v>247</v>
      </c>
      <c r="Z790" s="72" t="s">
        <v>9</v>
      </c>
      <c r="AA790" s="79">
        <v>7850</v>
      </c>
      <c r="AB790" s="79">
        <v>4850</v>
      </c>
      <c r="AC790" s="79">
        <v>4850</v>
      </c>
      <c r="AD790" s="16" t="b">
        <f t="shared" si="518"/>
        <v>1</v>
      </c>
      <c r="AE790" s="16" t="b">
        <f t="shared" si="518"/>
        <v>1</v>
      </c>
      <c r="AF790" s="16" t="b">
        <f t="shared" si="518"/>
        <v>1</v>
      </c>
      <c r="AG790" s="16" t="b">
        <f t="shared" si="481"/>
        <v>1</v>
      </c>
    </row>
    <row r="791" spans="1:33" s="16" customFormat="1" ht="31.5" customHeight="1">
      <c r="A791" s="31" t="s">
        <v>61</v>
      </c>
      <c r="B791" s="23" t="s">
        <v>243</v>
      </c>
      <c r="C791" s="23" t="s">
        <v>426</v>
      </c>
      <c r="D791" s="24" t="s">
        <v>9</v>
      </c>
      <c r="E791" s="49">
        <f>E792</f>
        <v>4850</v>
      </c>
      <c r="F791" s="49">
        <f t="shared" si="519"/>
        <v>4850</v>
      </c>
      <c r="G791" s="49">
        <f t="shared" si="519"/>
        <v>4850</v>
      </c>
      <c r="H791" s="25">
        <f>H792</f>
        <v>7850</v>
      </c>
      <c r="I791" s="25">
        <f t="shared" si="519"/>
        <v>4850</v>
      </c>
      <c r="J791" s="25">
        <f t="shared" si="519"/>
        <v>4850</v>
      </c>
      <c r="K791" s="49">
        <f t="shared" si="517"/>
        <v>3000</v>
      </c>
      <c r="L791" s="49">
        <f t="shared" si="517"/>
        <v>0</v>
      </c>
      <c r="M791" s="49">
        <f t="shared" si="517"/>
        <v>0</v>
      </c>
      <c r="O791" s="32">
        <v>7850</v>
      </c>
      <c r="P791" s="32">
        <v>4850</v>
      </c>
      <c r="Q791" s="32">
        <v>4850</v>
      </c>
      <c r="R791" s="29">
        <f t="shared" si="511"/>
        <v>0</v>
      </c>
      <c r="S791" s="29">
        <f t="shared" si="511"/>
        <v>0</v>
      </c>
      <c r="T791" s="29">
        <f t="shared" si="511"/>
        <v>0</v>
      </c>
      <c r="W791" s="82" t="s">
        <v>61</v>
      </c>
      <c r="X791" s="78" t="s">
        <v>243</v>
      </c>
      <c r="Y791" s="78" t="s">
        <v>426</v>
      </c>
      <c r="Z791" s="78" t="s">
        <v>9</v>
      </c>
      <c r="AA791" s="79">
        <v>7850</v>
      </c>
      <c r="AB791" s="79">
        <v>4850</v>
      </c>
      <c r="AC791" s="79">
        <v>4850</v>
      </c>
      <c r="AD791" s="16" t="b">
        <f t="shared" si="518"/>
        <v>1</v>
      </c>
      <c r="AE791" s="16" t="b">
        <f t="shared" si="518"/>
        <v>1</v>
      </c>
      <c r="AF791" s="16" t="b">
        <f t="shared" si="518"/>
        <v>1</v>
      </c>
      <c r="AG791" s="16" t="b">
        <f t="shared" si="481"/>
        <v>1</v>
      </c>
    </row>
    <row r="792" spans="1:33" s="16" customFormat="1" ht="31.5" customHeight="1">
      <c r="A792" s="31" t="s">
        <v>58</v>
      </c>
      <c r="B792" s="23" t="s">
        <v>243</v>
      </c>
      <c r="C792" s="23" t="s">
        <v>426</v>
      </c>
      <c r="D792" s="23" t="s">
        <v>59</v>
      </c>
      <c r="E792" s="49">
        <v>4850</v>
      </c>
      <c r="F792" s="49">
        <v>4850</v>
      </c>
      <c r="G792" s="49">
        <v>4850</v>
      </c>
      <c r="H792" s="25">
        <f>4850+3000</f>
        <v>7850</v>
      </c>
      <c r="I792" s="25">
        <v>4850</v>
      </c>
      <c r="J792" s="25">
        <v>4850</v>
      </c>
      <c r="K792" s="49">
        <f t="shared" si="517"/>
        <v>3000</v>
      </c>
      <c r="L792" s="49">
        <f t="shared" si="517"/>
        <v>0</v>
      </c>
      <c r="M792" s="49">
        <f t="shared" si="517"/>
        <v>0</v>
      </c>
      <c r="O792" s="32">
        <v>7850</v>
      </c>
      <c r="P792" s="32">
        <v>4850</v>
      </c>
      <c r="Q792" s="32">
        <v>4850</v>
      </c>
      <c r="R792" s="29">
        <f t="shared" si="511"/>
        <v>0</v>
      </c>
      <c r="S792" s="29">
        <f t="shared" si="511"/>
        <v>0</v>
      </c>
      <c r="T792" s="29">
        <f t="shared" si="511"/>
        <v>0</v>
      </c>
      <c r="W792" s="81" t="s">
        <v>58</v>
      </c>
      <c r="X792" s="75" t="s">
        <v>243</v>
      </c>
      <c r="Y792" s="75" t="s">
        <v>426</v>
      </c>
      <c r="Z792" s="76" t="s">
        <v>59</v>
      </c>
      <c r="AA792" s="77">
        <v>7850</v>
      </c>
      <c r="AB792" s="77">
        <v>4850</v>
      </c>
      <c r="AC792" s="77">
        <v>4850</v>
      </c>
      <c r="AD792" s="16" t="b">
        <f t="shared" si="518"/>
        <v>1</v>
      </c>
      <c r="AE792" s="16" t="b">
        <f t="shared" si="518"/>
        <v>1</v>
      </c>
      <c r="AF792" s="16" t="b">
        <f t="shared" si="518"/>
        <v>1</v>
      </c>
      <c r="AG792" s="16" t="b">
        <f t="shared" si="481"/>
        <v>1</v>
      </c>
    </row>
    <row r="793" spans="1:33" s="16" customFormat="1" ht="15.75" customHeight="1">
      <c r="A793" s="31" t="s">
        <v>526</v>
      </c>
      <c r="B793" s="23" t="s">
        <v>243</v>
      </c>
      <c r="C793" s="23" t="s">
        <v>697</v>
      </c>
      <c r="D793" s="23" t="s">
        <v>9</v>
      </c>
      <c r="E793" s="49">
        <f>E794+E796</f>
        <v>0</v>
      </c>
      <c r="F793" s="49">
        <f t="shared" ref="F793:J793" si="520">F794+F796</f>
        <v>0</v>
      </c>
      <c r="G793" s="49">
        <f t="shared" si="520"/>
        <v>0</v>
      </c>
      <c r="H793" s="25">
        <f t="shared" si="520"/>
        <v>866.2</v>
      </c>
      <c r="I793" s="25">
        <f t="shared" si="520"/>
        <v>0</v>
      </c>
      <c r="J793" s="25">
        <f t="shared" si="520"/>
        <v>0</v>
      </c>
      <c r="K793" s="49">
        <f t="shared" si="517"/>
        <v>866.2</v>
      </c>
      <c r="L793" s="49">
        <f t="shared" si="517"/>
        <v>0</v>
      </c>
      <c r="M793" s="49">
        <f t="shared" si="517"/>
        <v>0</v>
      </c>
      <c r="O793" s="32">
        <v>866.2</v>
      </c>
      <c r="P793" s="32">
        <v>0</v>
      </c>
      <c r="Q793" s="32">
        <v>0</v>
      </c>
      <c r="R793" s="29">
        <f t="shared" si="511"/>
        <v>0</v>
      </c>
      <c r="S793" s="29">
        <f t="shared" si="511"/>
        <v>0</v>
      </c>
      <c r="T793" s="29">
        <f t="shared" si="511"/>
        <v>0</v>
      </c>
      <c r="W793" s="82" t="s">
        <v>526</v>
      </c>
      <c r="X793" s="78" t="s">
        <v>243</v>
      </c>
      <c r="Y793" s="78" t="s">
        <v>697</v>
      </c>
      <c r="Z793" s="72" t="s">
        <v>9</v>
      </c>
      <c r="AA793" s="79">
        <v>866.2</v>
      </c>
      <c r="AB793" s="79" t="s">
        <v>9</v>
      </c>
      <c r="AC793" s="79" t="s">
        <v>9</v>
      </c>
      <c r="AD793" s="16" t="b">
        <f t="shared" si="518"/>
        <v>1</v>
      </c>
      <c r="AE793" s="16" t="b">
        <f t="shared" si="518"/>
        <v>1</v>
      </c>
      <c r="AF793" s="16" t="b">
        <f t="shared" si="518"/>
        <v>1</v>
      </c>
      <c r="AG793" s="16" t="b">
        <f t="shared" si="481"/>
        <v>1</v>
      </c>
    </row>
    <row r="794" spans="1:33" s="16" customFormat="1" ht="31.5" customHeight="1">
      <c r="A794" s="31" t="s">
        <v>698</v>
      </c>
      <c r="B794" s="23" t="s">
        <v>243</v>
      </c>
      <c r="C794" s="23" t="s">
        <v>699</v>
      </c>
      <c r="D794" s="23" t="s">
        <v>9</v>
      </c>
      <c r="E794" s="49">
        <f>E795</f>
        <v>0</v>
      </c>
      <c r="F794" s="49">
        <f t="shared" ref="F794:J794" si="521">F795</f>
        <v>0</v>
      </c>
      <c r="G794" s="49">
        <f t="shared" si="521"/>
        <v>0</v>
      </c>
      <c r="H794" s="25">
        <f t="shared" si="521"/>
        <v>502.2</v>
      </c>
      <c r="I794" s="25">
        <f t="shared" si="521"/>
        <v>0</v>
      </c>
      <c r="J794" s="25">
        <f t="shared" si="521"/>
        <v>0</v>
      </c>
      <c r="K794" s="49">
        <f t="shared" si="517"/>
        <v>502.2</v>
      </c>
      <c r="L794" s="49">
        <f t="shared" si="517"/>
        <v>0</v>
      </c>
      <c r="M794" s="49">
        <f t="shared" si="517"/>
        <v>0</v>
      </c>
      <c r="O794" s="32">
        <v>502.2</v>
      </c>
      <c r="P794" s="32">
        <v>0</v>
      </c>
      <c r="Q794" s="32">
        <v>0</v>
      </c>
      <c r="R794" s="29">
        <f t="shared" si="511"/>
        <v>0</v>
      </c>
      <c r="S794" s="29">
        <f t="shared" si="511"/>
        <v>0</v>
      </c>
      <c r="T794" s="29">
        <f t="shared" si="511"/>
        <v>0</v>
      </c>
      <c r="W794" s="82" t="s">
        <v>698</v>
      </c>
      <c r="X794" s="78" t="s">
        <v>243</v>
      </c>
      <c r="Y794" s="78" t="s">
        <v>699</v>
      </c>
      <c r="Z794" s="78" t="s">
        <v>9</v>
      </c>
      <c r="AA794" s="79">
        <v>502.2</v>
      </c>
      <c r="AB794" s="79" t="s">
        <v>9</v>
      </c>
      <c r="AC794" s="79" t="s">
        <v>9</v>
      </c>
      <c r="AD794" s="16" t="b">
        <f t="shared" si="518"/>
        <v>1</v>
      </c>
      <c r="AE794" s="16" t="b">
        <f t="shared" si="518"/>
        <v>1</v>
      </c>
      <c r="AF794" s="16" t="b">
        <f t="shared" si="518"/>
        <v>1</v>
      </c>
      <c r="AG794" s="16" t="b">
        <f t="shared" si="481"/>
        <v>1</v>
      </c>
    </row>
    <row r="795" spans="1:33" s="16" customFormat="1" ht="31.5" customHeight="1">
      <c r="A795" s="31" t="s">
        <v>58</v>
      </c>
      <c r="B795" s="23" t="s">
        <v>243</v>
      </c>
      <c r="C795" s="23" t="s">
        <v>699</v>
      </c>
      <c r="D795" s="23" t="s">
        <v>59</v>
      </c>
      <c r="E795" s="49"/>
      <c r="F795" s="49"/>
      <c r="G795" s="49"/>
      <c r="H795" s="25">
        <v>502.2</v>
      </c>
      <c r="I795" s="25">
        <v>0</v>
      </c>
      <c r="J795" s="25">
        <v>0</v>
      </c>
      <c r="K795" s="49">
        <f t="shared" si="517"/>
        <v>502.2</v>
      </c>
      <c r="L795" s="49">
        <f t="shared" si="517"/>
        <v>0</v>
      </c>
      <c r="M795" s="49">
        <f t="shared" si="517"/>
        <v>0</v>
      </c>
      <c r="O795" s="32">
        <v>502.2</v>
      </c>
      <c r="P795" s="32">
        <v>0</v>
      </c>
      <c r="Q795" s="32">
        <v>0</v>
      </c>
      <c r="R795" s="29">
        <f t="shared" si="511"/>
        <v>0</v>
      </c>
      <c r="S795" s="29">
        <f t="shared" si="511"/>
        <v>0</v>
      </c>
      <c r="T795" s="29">
        <f t="shared" si="511"/>
        <v>0</v>
      </c>
      <c r="W795" s="82" t="s">
        <v>58</v>
      </c>
      <c r="X795" s="78" t="s">
        <v>243</v>
      </c>
      <c r="Y795" s="78" t="s">
        <v>699</v>
      </c>
      <c r="Z795" s="72" t="s">
        <v>59</v>
      </c>
      <c r="AA795" s="79">
        <v>502.2</v>
      </c>
      <c r="AB795" s="79" t="s">
        <v>9</v>
      </c>
      <c r="AC795" s="79" t="s">
        <v>9</v>
      </c>
      <c r="AD795" s="16" t="b">
        <f t="shared" si="518"/>
        <v>1</v>
      </c>
      <c r="AE795" s="16" t="b">
        <f t="shared" si="518"/>
        <v>1</v>
      </c>
      <c r="AF795" s="16" t="b">
        <f t="shared" si="518"/>
        <v>1</v>
      </c>
      <c r="AG795" s="16" t="b">
        <f t="shared" si="481"/>
        <v>1</v>
      </c>
    </row>
    <row r="796" spans="1:33" s="16" customFormat="1" ht="31.5" customHeight="1">
      <c r="A796" s="31" t="s">
        <v>700</v>
      </c>
      <c r="B796" s="23" t="s">
        <v>243</v>
      </c>
      <c r="C796" s="23" t="s">
        <v>701</v>
      </c>
      <c r="D796" s="23" t="s">
        <v>9</v>
      </c>
      <c r="E796" s="49">
        <f>E797</f>
        <v>0</v>
      </c>
      <c r="F796" s="49">
        <f t="shared" ref="F796:J796" si="522">F797</f>
        <v>0</v>
      </c>
      <c r="G796" s="49">
        <f t="shared" si="522"/>
        <v>0</v>
      </c>
      <c r="H796" s="25">
        <f t="shared" si="522"/>
        <v>364</v>
      </c>
      <c r="I796" s="25">
        <f t="shared" si="522"/>
        <v>0</v>
      </c>
      <c r="J796" s="25">
        <f t="shared" si="522"/>
        <v>0</v>
      </c>
      <c r="K796" s="49">
        <f t="shared" si="517"/>
        <v>364</v>
      </c>
      <c r="L796" s="49">
        <f t="shared" si="517"/>
        <v>0</v>
      </c>
      <c r="M796" s="49">
        <f t="shared" si="517"/>
        <v>0</v>
      </c>
      <c r="O796" s="32">
        <v>364</v>
      </c>
      <c r="P796" s="32">
        <v>0</v>
      </c>
      <c r="Q796" s="32">
        <v>0</v>
      </c>
      <c r="R796" s="29">
        <f t="shared" si="511"/>
        <v>0</v>
      </c>
      <c r="S796" s="29">
        <f t="shared" si="511"/>
        <v>0</v>
      </c>
      <c r="T796" s="29">
        <f t="shared" si="511"/>
        <v>0</v>
      </c>
      <c r="W796" s="82" t="s">
        <v>700</v>
      </c>
      <c r="X796" s="78" t="s">
        <v>243</v>
      </c>
      <c r="Y796" s="78" t="s">
        <v>701</v>
      </c>
      <c r="Z796" s="78" t="s">
        <v>9</v>
      </c>
      <c r="AA796" s="79">
        <v>364</v>
      </c>
      <c r="AB796" s="79" t="s">
        <v>9</v>
      </c>
      <c r="AC796" s="79" t="s">
        <v>9</v>
      </c>
      <c r="AD796" s="16" t="b">
        <f t="shared" si="518"/>
        <v>1</v>
      </c>
      <c r="AE796" s="16" t="b">
        <f t="shared" si="518"/>
        <v>1</v>
      </c>
      <c r="AF796" s="16" t="b">
        <f t="shared" si="518"/>
        <v>1</v>
      </c>
      <c r="AG796" s="16" t="b">
        <f t="shared" si="518"/>
        <v>1</v>
      </c>
    </row>
    <row r="797" spans="1:33" s="16" customFormat="1" ht="31.5" customHeight="1">
      <c r="A797" s="31" t="s">
        <v>58</v>
      </c>
      <c r="B797" s="23" t="s">
        <v>243</v>
      </c>
      <c r="C797" s="23" t="s">
        <v>701</v>
      </c>
      <c r="D797" s="23" t="s">
        <v>59</v>
      </c>
      <c r="E797" s="49"/>
      <c r="F797" s="49"/>
      <c r="G797" s="49"/>
      <c r="H797" s="25">
        <v>364</v>
      </c>
      <c r="I797" s="25">
        <v>0</v>
      </c>
      <c r="J797" s="25">
        <v>0</v>
      </c>
      <c r="K797" s="49">
        <f t="shared" si="517"/>
        <v>364</v>
      </c>
      <c r="L797" s="49">
        <f t="shared" si="517"/>
        <v>0</v>
      </c>
      <c r="M797" s="49">
        <f t="shared" si="517"/>
        <v>0</v>
      </c>
      <c r="O797" s="32">
        <v>364</v>
      </c>
      <c r="P797" s="32">
        <v>0</v>
      </c>
      <c r="Q797" s="32">
        <v>0</v>
      </c>
      <c r="R797" s="29">
        <f t="shared" si="511"/>
        <v>0</v>
      </c>
      <c r="S797" s="29">
        <f t="shared" si="511"/>
        <v>0</v>
      </c>
      <c r="T797" s="29">
        <f t="shared" si="511"/>
        <v>0</v>
      </c>
      <c r="W797" s="82" t="s">
        <v>58</v>
      </c>
      <c r="X797" s="78" t="s">
        <v>243</v>
      </c>
      <c r="Y797" s="78" t="s">
        <v>701</v>
      </c>
      <c r="Z797" s="72" t="s">
        <v>59</v>
      </c>
      <c r="AA797" s="79">
        <v>364</v>
      </c>
      <c r="AB797" s="79" t="s">
        <v>9</v>
      </c>
      <c r="AC797" s="79" t="s">
        <v>9</v>
      </c>
      <c r="AD797" s="16" t="b">
        <f t="shared" si="518"/>
        <v>1</v>
      </c>
      <c r="AE797" s="16" t="b">
        <f t="shared" si="518"/>
        <v>1</v>
      </c>
      <c r="AF797" s="16" t="b">
        <f t="shared" si="518"/>
        <v>1</v>
      </c>
      <c r="AG797" s="16" t="b">
        <f t="shared" si="518"/>
        <v>1</v>
      </c>
    </row>
    <row r="798" spans="1:33" s="16" customFormat="1" ht="110.25" customHeight="1">
      <c r="A798" s="22" t="s">
        <v>225</v>
      </c>
      <c r="B798" s="23" t="s">
        <v>243</v>
      </c>
      <c r="C798" s="23" t="s">
        <v>521</v>
      </c>
      <c r="D798" s="24" t="s">
        <v>9</v>
      </c>
      <c r="E798" s="49">
        <f>E799</f>
        <v>198.2</v>
      </c>
      <c r="F798" s="49">
        <f t="shared" ref="F798:J799" si="523">F799</f>
        <v>198.2</v>
      </c>
      <c r="G798" s="49">
        <f t="shared" si="523"/>
        <v>198.2</v>
      </c>
      <c r="H798" s="25">
        <f>H799</f>
        <v>198.2</v>
      </c>
      <c r="I798" s="25">
        <f t="shared" si="523"/>
        <v>198.2</v>
      </c>
      <c r="J798" s="25">
        <f t="shared" si="523"/>
        <v>198.2</v>
      </c>
      <c r="K798" s="49">
        <f t="shared" si="517"/>
        <v>0</v>
      </c>
      <c r="L798" s="49">
        <f t="shared" si="517"/>
        <v>0</v>
      </c>
      <c r="M798" s="49">
        <f t="shared" si="517"/>
        <v>0</v>
      </c>
      <c r="O798" s="32">
        <v>198.22399999999999</v>
      </c>
      <c r="P798" s="32">
        <v>198.22399999999999</v>
      </c>
      <c r="Q798" s="32">
        <v>198.22399999999999</v>
      </c>
      <c r="R798" s="29">
        <f t="shared" si="511"/>
        <v>2.4000000000000909E-2</v>
      </c>
      <c r="S798" s="29">
        <f t="shared" si="511"/>
        <v>2.4000000000000909E-2</v>
      </c>
      <c r="T798" s="29">
        <f t="shared" si="511"/>
        <v>2.4000000000000909E-2</v>
      </c>
      <c r="W798" s="82" t="s">
        <v>225</v>
      </c>
      <c r="X798" s="78" t="s">
        <v>243</v>
      </c>
      <c r="Y798" s="78" t="s">
        <v>521</v>
      </c>
      <c r="Z798" s="78" t="s">
        <v>9</v>
      </c>
      <c r="AA798" s="79">
        <v>198.22399999999999</v>
      </c>
      <c r="AB798" s="79">
        <v>198.22399999999999</v>
      </c>
      <c r="AC798" s="79">
        <v>198.22399999999999</v>
      </c>
      <c r="AD798" s="16" t="b">
        <f t="shared" si="518"/>
        <v>1</v>
      </c>
      <c r="AE798" s="16" t="b">
        <f t="shared" si="518"/>
        <v>1</v>
      </c>
      <c r="AF798" s="16" t="b">
        <f t="shared" si="518"/>
        <v>1</v>
      </c>
      <c r="AG798" s="16" t="b">
        <f t="shared" si="518"/>
        <v>1</v>
      </c>
    </row>
    <row r="799" spans="1:33" s="16" customFormat="1" ht="94.5" customHeight="1">
      <c r="A799" s="31" t="s">
        <v>227</v>
      </c>
      <c r="B799" s="23" t="s">
        <v>243</v>
      </c>
      <c r="C799" s="23" t="s">
        <v>522</v>
      </c>
      <c r="D799" s="24" t="s">
        <v>9</v>
      </c>
      <c r="E799" s="49">
        <f>E800</f>
        <v>198.2</v>
      </c>
      <c r="F799" s="49">
        <f t="shared" si="523"/>
        <v>198.2</v>
      </c>
      <c r="G799" s="49">
        <f t="shared" si="523"/>
        <v>198.2</v>
      </c>
      <c r="H799" s="25">
        <f>H800</f>
        <v>198.2</v>
      </c>
      <c r="I799" s="25">
        <f t="shared" si="523"/>
        <v>198.2</v>
      </c>
      <c r="J799" s="25">
        <f t="shared" si="523"/>
        <v>198.2</v>
      </c>
      <c r="K799" s="49">
        <f t="shared" si="517"/>
        <v>0</v>
      </c>
      <c r="L799" s="49">
        <f t="shared" si="517"/>
        <v>0</v>
      </c>
      <c r="M799" s="49">
        <f t="shared" si="517"/>
        <v>0</v>
      </c>
      <c r="N799" s="16" t="s">
        <v>344</v>
      </c>
      <c r="O799" s="32">
        <v>198.22399999999999</v>
      </c>
      <c r="P799" s="32">
        <v>198.22399999999999</v>
      </c>
      <c r="Q799" s="32">
        <v>198.22399999999999</v>
      </c>
      <c r="R799" s="29">
        <f t="shared" si="511"/>
        <v>2.4000000000000909E-2</v>
      </c>
      <c r="S799" s="29">
        <f t="shared" si="511"/>
        <v>2.4000000000000909E-2</v>
      </c>
      <c r="T799" s="29">
        <f t="shared" si="511"/>
        <v>2.4000000000000909E-2</v>
      </c>
      <c r="W799" s="81" t="s">
        <v>227</v>
      </c>
      <c r="X799" s="75" t="s">
        <v>243</v>
      </c>
      <c r="Y799" s="75" t="s">
        <v>522</v>
      </c>
      <c r="Z799" s="76" t="s">
        <v>9</v>
      </c>
      <c r="AA799" s="77">
        <v>198.22399999999999</v>
      </c>
      <c r="AB799" s="77">
        <v>198.22399999999999</v>
      </c>
      <c r="AC799" s="77">
        <v>198.22399999999999</v>
      </c>
      <c r="AD799" s="16" t="b">
        <f t="shared" si="518"/>
        <v>1</v>
      </c>
      <c r="AE799" s="16" t="b">
        <f t="shared" si="518"/>
        <v>1</v>
      </c>
      <c r="AF799" s="16" t="b">
        <f t="shared" si="518"/>
        <v>1</v>
      </c>
      <c r="AG799" s="16" t="b">
        <f t="shared" si="518"/>
        <v>1</v>
      </c>
    </row>
    <row r="800" spans="1:33" s="16" customFormat="1" ht="31.5" customHeight="1">
      <c r="A800" s="31" t="s">
        <v>58</v>
      </c>
      <c r="B800" s="23" t="s">
        <v>243</v>
      </c>
      <c r="C800" s="23" t="s">
        <v>522</v>
      </c>
      <c r="D800" s="23" t="s">
        <v>59</v>
      </c>
      <c r="E800" s="49">
        <v>198.2</v>
      </c>
      <c r="F800" s="49">
        <v>198.2</v>
      </c>
      <c r="G800" s="49">
        <v>198.2</v>
      </c>
      <c r="H800" s="83">
        <v>198.2</v>
      </c>
      <c r="I800" s="83">
        <v>198.2</v>
      </c>
      <c r="J800" s="83">
        <v>198.2</v>
      </c>
      <c r="K800" s="49">
        <f t="shared" si="517"/>
        <v>0</v>
      </c>
      <c r="L800" s="49">
        <f t="shared" si="517"/>
        <v>0</v>
      </c>
      <c r="M800" s="49">
        <f t="shared" si="517"/>
        <v>0</v>
      </c>
      <c r="N800" s="16" t="s">
        <v>344</v>
      </c>
      <c r="O800" s="32">
        <v>198.22399999999999</v>
      </c>
      <c r="P800" s="32">
        <v>198.22399999999999</v>
      </c>
      <c r="Q800" s="32">
        <v>198.22399999999999</v>
      </c>
      <c r="R800" s="29">
        <f t="shared" si="511"/>
        <v>2.4000000000000909E-2</v>
      </c>
      <c r="S800" s="29">
        <f t="shared" si="511"/>
        <v>2.4000000000000909E-2</v>
      </c>
      <c r="T800" s="29">
        <f t="shared" si="511"/>
        <v>2.4000000000000909E-2</v>
      </c>
      <c r="W800" s="82" t="s">
        <v>58</v>
      </c>
      <c r="X800" s="78" t="s">
        <v>243</v>
      </c>
      <c r="Y800" s="78" t="s">
        <v>522</v>
      </c>
      <c r="Z800" s="72" t="s">
        <v>59</v>
      </c>
      <c r="AA800" s="79">
        <v>198.22399999999999</v>
      </c>
      <c r="AB800" s="79">
        <v>198.22399999999999</v>
      </c>
      <c r="AC800" s="79">
        <v>198.22399999999999</v>
      </c>
      <c r="AD800" s="16" t="b">
        <f t="shared" si="518"/>
        <v>1</v>
      </c>
      <c r="AE800" s="16" t="b">
        <f t="shared" si="518"/>
        <v>1</v>
      </c>
      <c r="AF800" s="16" t="b">
        <f t="shared" si="518"/>
        <v>1</v>
      </c>
      <c r="AG800" s="16" t="b">
        <f t="shared" si="518"/>
        <v>1</v>
      </c>
    </row>
    <row r="801" spans="1:33" s="16" customFormat="1" ht="31.5" customHeight="1">
      <c r="A801" s="22" t="s">
        <v>74</v>
      </c>
      <c r="B801" s="23" t="s">
        <v>243</v>
      </c>
      <c r="C801" s="23" t="s">
        <v>229</v>
      </c>
      <c r="D801" s="24" t="s">
        <v>9</v>
      </c>
      <c r="E801" s="49">
        <f>E802</f>
        <v>10409.1</v>
      </c>
      <c r="F801" s="49">
        <f t="shared" ref="F801:J802" si="524">F802</f>
        <v>10420.5</v>
      </c>
      <c r="G801" s="49">
        <f t="shared" si="524"/>
        <v>10470.5</v>
      </c>
      <c r="H801" s="25">
        <f>H802</f>
        <v>10409.1</v>
      </c>
      <c r="I801" s="25">
        <f t="shared" si="524"/>
        <v>10420.5</v>
      </c>
      <c r="J801" s="25">
        <f t="shared" si="524"/>
        <v>10470.5</v>
      </c>
      <c r="K801" s="49">
        <f t="shared" si="517"/>
        <v>0</v>
      </c>
      <c r="L801" s="49">
        <f t="shared" si="517"/>
        <v>0</v>
      </c>
      <c r="M801" s="49">
        <f t="shared" si="517"/>
        <v>0</v>
      </c>
      <c r="O801" s="32">
        <v>10409.137199999999</v>
      </c>
      <c r="P801" s="32">
        <v>10420.504129999999</v>
      </c>
      <c r="Q801" s="32">
        <v>10470.504129999999</v>
      </c>
      <c r="R801" s="29">
        <f t="shared" si="511"/>
        <v>3.7199999998847488E-2</v>
      </c>
      <c r="S801" s="29">
        <f t="shared" si="511"/>
        <v>4.1299999993498204E-3</v>
      </c>
      <c r="T801" s="29">
        <f t="shared" si="511"/>
        <v>4.1299999993498204E-3</v>
      </c>
      <c r="W801" s="82" t="s">
        <v>74</v>
      </c>
      <c r="X801" s="78" t="s">
        <v>243</v>
      </c>
      <c r="Y801" s="78" t="s">
        <v>229</v>
      </c>
      <c r="Z801" s="78" t="s">
        <v>9</v>
      </c>
      <c r="AA801" s="79">
        <v>10409.137199999999</v>
      </c>
      <c r="AB801" s="79">
        <v>10420.504129999999</v>
      </c>
      <c r="AC801" s="79">
        <v>10470.504129999999</v>
      </c>
      <c r="AD801" s="16" t="b">
        <f t="shared" si="518"/>
        <v>1</v>
      </c>
      <c r="AE801" s="16" t="b">
        <f t="shared" si="518"/>
        <v>1</v>
      </c>
      <c r="AF801" s="16" t="b">
        <f t="shared" si="518"/>
        <v>1</v>
      </c>
      <c r="AG801" s="16" t="b">
        <f t="shared" si="518"/>
        <v>1</v>
      </c>
    </row>
    <row r="802" spans="1:33" s="16" customFormat="1" ht="47.25" customHeight="1">
      <c r="A802" s="22" t="s">
        <v>76</v>
      </c>
      <c r="B802" s="23" t="s">
        <v>243</v>
      </c>
      <c r="C802" s="23" t="s">
        <v>232</v>
      </c>
      <c r="D802" s="24" t="s">
        <v>9</v>
      </c>
      <c r="E802" s="49">
        <f>E803</f>
        <v>10409.1</v>
      </c>
      <c r="F802" s="49">
        <f t="shared" si="524"/>
        <v>10420.5</v>
      </c>
      <c r="G802" s="49">
        <f t="shared" si="524"/>
        <v>10470.5</v>
      </c>
      <c r="H802" s="25">
        <f>H803</f>
        <v>10409.1</v>
      </c>
      <c r="I802" s="25">
        <f t="shared" si="524"/>
        <v>10420.5</v>
      </c>
      <c r="J802" s="25">
        <f t="shared" si="524"/>
        <v>10470.5</v>
      </c>
      <c r="K802" s="49">
        <f t="shared" si="517"/>
        <v>0</v>
      </c>
      <c r="L802" s="49">
        <f t="shared" si="517"/>
        <v>0</v>
      </c>
      <c r="M802" s="49">
        <f t="shared" si="517"/>
        <v>0</v>
      </c>
      <c r="O802" s="32">
        <v>10409.137199999999</v>
      </c>
      <c r="P802" s="32">
        <v>10420.504129999999</v>
      </c>
      <c r="Q802" s="32">
        <v>10470.504129999999</v>
      </c>
      <c r="R802" s="29">
        <f t="shared" si="511"/>
        <v>3.7199999998847488E-2</v>
      </c>
      <c r="S802" s="29">
        <f t="shared" si="511"/>
        <v>4.1299999993498204E-3</v>
      </c>
      <c r="T802" s="29">
        <f t="shared" si="511"/>
        <v>4.1299999993498204E-3</v>
      </c>
      <c r="W802" s="81" t="s">
        <v>76</v>
      </c>
      <c r="X802" s="75" t="s">
        <v>243</v>
      </c>
      <c r="Y802" s="75" t="s">
        <v>232</v>
      </c>
      <c r="Z802" s="76" t="s">
        <v>9</v>
      </c>
      <c r="AA802" s="77">
        <v>10409.137199999999</v>
      </c>
      <c r="AB802" s="77">
        <v>10420.504129999999</v>
      </c>
      <c r="AC802" s="77">
        <v>10470.504129999999</v>
      </c>
      <c r="AD802" s="16" t="b">
        <f t="shared" si="518"/>
        <v>1</v>
      </c>
      <c r="AE802" s="16" t="b">
        <f t="shared" si="518"/>
        <v>1</v>
      </c>
      <c r="AF802" s="16" t="b">
        <f t="shared" si="518"/>
        <v>1</v>
      </c>
      <c r="AG802" s="16" t="b">
        <f t="shared" si="518"/>
        <v>1</v>
      </c>
    </row>
    <row r="803" spans="1:33" s="16" customFormat="1" ht="31.5" customHeight="1">
      <c r="A803" s="31" t="s">
        <v>25</v>
      </c>
      <c r="B803" s="23" t="s">
        <v>243</v>
      </c>
      <c r="C803" s="23" t="s">
        <v>421</v>
      </c>
      <c r="D803" s="24" t="s">
        <v>9</v>
      </c>
      <c r="E803" s="49">
        <f>E804+E805</f>
        <v>10409.1</v>
      </c>
      <c r="F803" s="49">
        <f t="shared" ref="F803:G803" si="525">F804+F805</f>
        <v>10420.5</v>
      </c>
      <c r="G803" s="49">
        <f t="shared" si="525"/>
        <v>10470.5</v>
      </c>
      <c r="H803" s="25">
        <f>H804+H805</f>
        <v>10409.1</v>
      </c>
      <c r="I803" s="25">
        <f t="shared" ref="I803:J803" si="526">I804+I805</f>
        <v>10420.5</v>
      </c>
      <c r="J803" s="25">
        <f t="shared" si="526"/>
        <v>10470.5</v>
      </c>
      <c r="K803" s="49">
        <f t="shared" si="517"/>
        <v>0</v>
      </c>
      <c r="L803" s="49">
        <f t="shared" si="517"/>
        <v>0</v>
      </c>
      <c r="M803" s="49">
        <f t="shared" si="517"/>
        <v>0</v>
      </c>
      <c r="O803" s="32">
        <v>10409.137199999999</v>
      </c>
      <c r="P803" s="32">
        <v>10420.504129999999</v>
      </c>
      <c r="Q803" s="32">
        <v>10470.504129999999</v>
      </c>
      <c r="R803" s="29">
        <f t="shared" si="511"/>
        <v>3.7199999998847488E-2</v>
      </c>
      <c r="S803" s="29">
        <f t="shared" si="511"/>
        <v>4.1299999993498204E-3</v>
      </c>
      <c r="T803" s="29">
        <f t="shared" si="511"/>
        <v>4.1299999993498204E-3</v>
      </c>
      <c r="W803" s="82" t="s">
        <v>25</v>
      </c>
      <c r="X803" s="78" t="s">
        <v>243</v>
      </c>
      <c r="Y803" s="78" t="s">
        <v>421</v>
      </c>
      <c r="Z803" s="72" t="s">
        <v>9</v>
      </c>
      <c r="AA803" s="79">
        <v>10409.137199999999</v>
      </c>
      <c r="AB803" s="79">
        <v>10420.504129999999</v>
      </c>
      <c r="AC803" s="79">
        <v>10470.504129999999</v>
      </c>
      <c r="AD803" s="16" t="b">
        <f t="shared" si="518"/>
        <v>1</v>
      </c>
      <c r="AE803" s="16" t="b">
        <f t="shared" si="518"/>
        <v>1</v>
      </c>
      <c r="AF803" s="16" t="b">
        <f t="shared" si="518"/>
        <v>1</v>
      </c>
      <c r="AG803" s="16" t="b">
        <f t="shared" si="518"/>
        <v>1</v>
      </c>
    </row>
    <row r="804" spans="1:33" s="16" customFormat="1" ht="78.75" customHeight="1">
      <c r="A804" s="31" t="s">
        <v>26</v>
      </c>
      <c r="B804" s="23" t="s">
        <v>243</v>
      </c>
      <c r="C804" s="23" t="s">
        <v>421</v>
      </c>
      <c r="D804" s="23" t="s">
        <v>27</v>
      </c>
      <c r="E804" s="49">
        <v>9970</v>
      </c>
      <c r="F804" s="49">
        <v>9981.4</v>
      </c>
      <c r="G804" s="49">
        <v>10031.4</v>
      </c>
      <c r="H804" s="25">
        <v>9970</v>
      </c>
      <c r="I804" s="25">
        <v>9981.4</v>
      </c>
      <c r="J804" s="25">
        <v>10031.4</v>
      </c>
      <c r="K804" s="49">
        <f t="shared" si="517"/>
        <v>0</v>
      </c>
      <c r="L804" s="49">
        <f t="shared" si="517"/>
        <v>0</v>
      </c>
      <c r="M804" s="49">
        <f t="shared" si="517"/>
        <v>0</v>
      </c>
      <c r="O804" s="32">
        <v>9969.9851999999992</v>
      </c>
      <c r="P804" s="32">
        <v>9981.3521299999993</v>
      </c>
      <c r="Q804" s="32">
        <v>10031.352129999999</v>
      </c>
      <c r="R804" s="29">
        <f t="shared" si="511"/>
        <v>-1.480000000083237E-2</v>
      </c>
      <c r="S804" s="29">
        <f t="shared" si="511"/>
        <v>-4.7870000000330037E-2</v>
      </c>
      <c r="T804" s="29">
        <f t="shared" si="511"/>
        <v>-4.7870000000330037E-2</v>
      </c>
      <c r="W804" s="82" t="s">
        <v>26</v>
      </c>
      <c r="X804" s="78" t="s">
        <v>243</v>
      </c>
      <c r="Y804" s="78" t="s">
        <v>421</v>
      </c>
      <c r="Z804" s="78" t="s">
        <v>27</v>
      </c>
      <c r="AA804" s="79">
        <v>9969.9851999999992</v>
      </c>
      <c r="AB804" s="79">
        <v>9981.3521299999993</v>
      </c>
      <c r="AC804" s="79">
        <v>10031.352129999999</v>
      </c>
      <c r="AD804" s="16" t="b">
        <f t="shared" si="518"/>
        <v>1</v>
      </c>
      <c r="AE804" s="16" t="b">
        <f t="shared" si="518"/>
        <v>1</v>
      </c>
      <c r="AF804" s="16" t="b">
        <f t="shared" si="518"/>
        <v>1</v>
      </c>
      <c r="AG804" s="16" t="b">
        <f t="shared" si="518"/>
        <v>1</v>
      </c>
    </row>
    <row r="805" spans="1:33" s="16" customFormat="1" ht="31.5" customHeight="1">
      <c r="A805" s="31" t="s">
        <v>28</v>
      </c>
      <c r="B805" s="23" t="s">
        <v>243</v>
      </c>
      <c r="C805" s="23" t="s">
        <v>421</v>
      </c>
      <c r="D805" s="23" t="s">
        <v>29</v>
      </c>
      <c r="E805" s="49">
        <v>439.1</v>
      </c>
      <c r="F805" s="49">
        <v>439.1</v>
      </c>
      <c r="G805" s="49">
        <v>439.1</v>
      </c>
      <c r="H805" s="25">
        <v>439.1</v>
      </c>
      <c r="I805" s="25">
        <v>439.1</v>
      </c>
      <c r="J805" s="25">
        <v>439.1</v>
      </c>
      <c r="K805" s="49">
        <f t="shared" si="517"/>
        <v>0</v>
      </c>
      <c r="L805" s="49">
        <f t="shared" si="517"/>
        <v>0</v>
      </c>
      <c r="M805" s="49">
        <f t="shared" si="517"/>
        <v>0</v>
      </c>
      <c r="O805" s="32">
        <v>439.15199999999999</v>
      </c>
      <c r="P805" s="32">
        <v>439.15199999999999</v>
      </c>
      <c r="Q805" s="32">
        <v>439.15199999999999</v>
      </c>
      <c r="R805" s="29">
        <f t="shared" si="511"/>
        <v>5.1999999999964075E-2</v>
      </c>
      <c r="S805" s="29">
        <f t="shared" si="511"/>
        <v>5.1999999999964075E-2</v>
      </c>
      <c r="T805" s="29">
        <f t="shared" si="511"/>
        <v>5.1999999999964075E-2</v>
      </c>
      <c r="W805" s="82" t="s">
        <v>28</v>
      </c>
      <c r="X805" s="78" t="s">
        <v>243</v>
      </c>
      <c r="Y805" s="78" t="s">
        <v>421</v>
      </c>
      <c r="Z805" s="72" t="s">
        <v>29</v>
      </c>
      <c r="AA805" s="79">
        <v>439.15199999999999</v>
      </c>
      <c r="AB805" s="79">
        <v>439.15199999999999</v>
      </c>
      <c r="AC805" s="79">
        <v>439.15199999999999</v>
      </c>
      <c r="AD805" s="16" t="b">
        <f t="shared" si="518"/>
        <v>1</v>
      </c>
      <c r="AE805" s="16" t="b">
        <f t="shared" si="518"/>
        <v>1</v>
      </c>
      <c r="AF805" s="16" t="b">
        <f t="shared" si="518"/>
        <v>1</v>
      </c>
      <c r="AG805" s="16" t="b">
        <f t="shared" si="518"/>
        <v>1</v>
      </c>
    </row>
    <row r="806" spans="1:33" s="16" customFormat="1" ht="15.75" customHeight="1">
      <c r="A806" s="22" t="s">
        <v>23</v>
      </c>
      <c r="B806" s="23" t="s">
        <v>243</v>
      </c>
      <c r="C806" s="23" t="s">
        <v>11</v>
      </c>
      <c r="D806" s="24" t="s">
        <v>9</v>
      </c>
      <c r="E806" s="49">
        <f>E807</f>
        <v>12</v>
      </c>
      <c r="F806" s="49">
        <f t="shared" ref="F806:J807" si="527">F807</f>
        <v>12</v>
      </c>
      <c r="G806" s="49">
        <f t="shared" si="527"/>
        <v>12</v>
      </c>
      <c r="H806" s="25">
        <f>H807</f>
        <v>12</v>
      </c>
      <c r="I806" s="25">
        <f t="shared" si="527"/>
        <v>12</v>
      </c>
      <c r="J806" s="25">
        <f t="shared" si="527"/>
        <v>12</v>
      </c>
      <c r="K806" s="49">
        <f t="shared" si="517"/>
        <v>0</v>
      </c>
      <c r="L806" s="49">
        <f t="shared" si="517"/>
        <v>0</v>
      </c>
      <c r="M806" s="49">
        <f t="shared" si="517"/>
        <v>0</v>
      </c>
      <c r="O806" s="32">
        <v>12</v>
      </c>
      <c r="P806" s="32">
        <v>12</v>
      </c>
      <c r="Q806" s="32">
        <v>12</v>
      </c>
      <c r="R806" s="29">
        <f t="shared" si="511"/>
        <v>0</v>
      </c>
      <c r="S806" s="29">
        <f t="shared" si="511"/>
        <v>0</v>
      </c>
      <c r="T806" s="29">
        <f t="shared" si="511"/>
        <v>0</v>
      </c>
      <c r="W806" s="82" t="s">
        <v>23</v>
      </c>
      <c r="X806" s="78" t="s">
        <v>243</v>
      </c>
      <c r="Y806" s="78" t="s">
        <v>11</v>
      </c>
      <c r="Z806" s="78" t="s">
        <v>9</v>
      </c>
      <c r="AA806" s="79">
        <v>12</v>
      </c>
      <c r="AB806" s="79">
        <v>12</v>
      </c>
      <c r="AC806" s="79">
        <v>12</v>
      </c>
      <c r="AD806" s="16" t="b">
        <f t="shared" si="518"/>
        <v>1</v>
      </c>
      <c r="AE806" s="16" t="b">
        <f t="shared" si="518"/>
        <v>1</v>
      </c>
      <c r="AF806" s="16" t="b">
        <f t="shared" si="518"/>
        <v>1</v>
      </c>
      <c r="AG806" s="16" t="b">
        <f t="shared" si="518"/>
        <v>1</v>
      </c>
    </row>
    <row r="807" spans="1:33" s="16" customFormat="1" ht="31.5" customHeight="1">
      <c r="A807" s="31" t="s">
        <v>345</v>
      </c>
      <c r="B807" s="23" t="s">
        <v>243</v>
      </c>
      <c r="C807" s="23" t="s">
        <v>347</v>
      </c>
      <c r="D807" s="24" t="s">
        <v>9</v>
      </c>
      <c r="E807" s="49">
        <f>E808</f>
        <v>12</v>
      </c>
      <c r="F807" s="49">
        <f t="shared" si="527"/>
        <v>12</v>
      </c>
      <c r="G807" s="49">
        <f t="shared" si="527"/>
        <v>12</v>
      </c>
      <c r="H807" s="25">
        <f>H808</f>
        <v>12</v>
      </c>
      <c r="I807" s="25">
        <f t="shared" si="527"/>
        <v>12</v>
      </c>
      <c r="J807" s="25">
        <f t="shared" si="527"/>
        <v>12</v>
      </c>
      <c r="K807" s="49">
        <f t="shared" si="517"/>
        <v>0</v>
      </c>
      <c r="L807" s="49">
        <f t="shared" si="517"/>
        <v>0</v>
      </c>
      <c r="M807" s="49">
        <f t="shared" si="517"/>
        <v>0</v>
      </c>
      <c r="O807" s="32">
        <v>12</v>
      </c>
      <c r="P807" s="32">
        <v>12</v>
      </c>
      <c r="Q807" s="32">
        <v>12</v>
      </c>
      <c r="R807" s="29">
        <f t="shared" si="511"/>
        <v>0</v>
      </c>
      <c r="S807" s="29">
        <f t="shared" si="511"/>
        <v>0</v>
      </c>
      <c r="T807" s="29">
        <f t="shared" si="511"/>
        <v>0</v>
      </c>
      <c r="W807" s="81" t="s">
        <v>345</v>
      </c>
      <c r="X807" s="75" t="s">
        <v>243</v>
      </c>
      <c r="Y807" s="75" t="s">
        <v>347</v>
      </c>
      <c r="Z807" s="76" t="s">
        <v>9</v>
      </c>
      <c r="AA807" s="77">
        <v>12</v>
      </c>
      <c r="AB807" s="77">
        <v>12</v>
      </c>
      <c r="AC807" s="77">
        <v>12</v>
      </c>
      <c r="AD807" s="16" t="b">
        <f t="shared" si="518"/>
        <v>1</v>
      </c>
      <c r="AE807" s="16" t="b">
        <f t="shared" si="518"/>
        <v>1</v>
      </c>
      <c r="AF807" s="16" t="b">
        <f t="shared" si="518"/>
        <v>1</v>
      </c>
      <c r="AG807" s="16" t="b">
        <f t="shared" si="518"/>
        <v>1</v>
      </c>
    </row>
    <row r="808" spans="1:33" s="16" customFormat="1" ht="31.5" customHeight="1">
      <c r="A808" s="31" t="s">
        <v>28</v>
      </c>
      <c r="B808" s="23" t="s">
        <v>243</v>
      </c>
      <c r="C808" s="23" t="s">
        <v>347</v>
      </c>
      <c r="D808" s="23" t="s">
        <v>29</v>
      </c>
      <c r="E808" s="49">
        <v>12</v>
      </c>
      <c r="F808" s="49">
        <v>12</v>
      </c>
      <c r="G808" s="49">
        <v>12</v>
      </c>
      <c r="H808" s="25">
        <v>12</v>
      </c>
      <c r="I808" s="25">
        <v>12</v>
      </c>
      <c r="J808" s="25">
        <v>12</v>
      </c>
      <c r="K808" s="49">
        <f t="shared" si="517"/>
        <v>0</v>
      </c>
      <c r="L808" s="49">
        <f t="shared" si="517"/>
        <v>0</v>
      </c>
      <c r="M808" s="49">
        <f t="shared" si="517"/>
        <v>0</v>
      </c>
      <c r="O808" s="32">
        <v>12</v>
      </c>
      <c r="P808" s="32">
        <v>12</v>
      </c>
      <c r="Q808" s="32">
        <v>12</v>
      </c>
      <c r="R808" s="29">
        <f t="shared" si="511"/>
        <v>0</v>
      </c>
      <c r="S808" s="29">
        <f t="shared" si="511"/>
        <v>0</v>
      </c>
      <c r="T808" s="29">
        <f t="shared" si="511"/>
        <v>0</v>
      </c>
      <c r="W808" s="82" t="s">
        <v>28</v>
      </c>
      <c r="X808" s="78" t="s">
        <v>243</v>
      </c>
      <c r="Y808" s="78" t="s">
        <v>347</v>
      </c>
      <c r="Z808" s="72" t="s">
        <v>29</v>
      </c>
      <c r="AA808" s="79">
        <v>12</v>
      </c>
      <c r="AB808" s="79">
        <v>12</v>
      </c>
      <c r="AC808" s="79">
        <v>12</v>
      </c>
      <c r="AD808" s="16" t="b">
        <f t="shared" si="518"/>
        <v>1</v>
      </c>
      <c r="AE808" s="16" t="b">
        <f t="shared" si="518"/>
        <v>1</v>
      </c>
      <c r="AF808" s="16" t="b">
        <f t="shared" si="518"/>
        <v>1</v>
      </c>
      <c r="AG808" s="16" t="b">
        <f t="shared" si="518"/>
        <v>1</v>
      </c>
    </row>
    <row r="809" spans="1:33" s="16" customFormat="1" ht="63" customHeight="1">
      <c r="A809" s="26" t="s">
        <v>248</v>
      </c>
      <c r="B809" s="24" t="s">
        <v>249</v>
      </c>
      <c r="C809" s="27" t="s">
        <v>9</v>
      </c>
      <c r="D809" s="27" t="s">
        <v>9</v>
      </c>
      <c r="E809" s="48">
        <f>E810+E870+E875+E880</f>
        <v>3035358.4</v>
      </c>
      <c r="F809" s="48">
        <f t="shared" ref="F809:G809" si="528">F810+F870+F875+F880</f>
        <v>3045723.8000000003</v>
      </c>
      <c r="G809" s="48">
        <f t="shared" si="528"/>
        <v>3075073.8</v>
      </c>
      <c r="H809" s="28">
        <f>H810+H870+H875+H880</f>
        <v>3272285.0999999996</v>
      </c>
      <c r="I809" s="28">
        <f t="shared" ref="I809:J809" si="529">I810+I870+I875+I880</f>
        <v>3280405.3999999994</v>
      </c>
      <c r="J809" s="28">
        <f t="shared" si="529"/>
        <v>3309594.2</v>
      </c>
      <c r="K809" s="48">
        <f t="shared" si="517"/>
        <v>236926.69999999972</v>
      </c>
      <c r="L809" s="48">
        <f t="shared" si="517"/>
        <v>234681.59999999916</v>
      </c>
      <c r="M809" s="48">
        <f t="shared" si="517"/>
        <v>234520.40000000037</v>
      </c>
      <c r="O809" s="28">
        <v>3272285.07393</v>
      </c>
      <c r="P809" s="28">
        <v>3280405.3791100001</v>
      </c>
      <c r="Q809" s="28">
        <v>3309594.1951100002</v>
      </c>
      <c r="R809" s="29">
        <f t="shared" si="511"/>
        <v>-2.6069999672472477E-2</v>
      </c>
      <c r="S809" s="29">
        <f t="shared" si="511"/>
        <v>-2.0889999344944954E-2</v>
      </c>
      <c r="T809" s="29">
        <f t="shared" si="511"/>
        <v>-4.889999981969595E-3</v>
      </c>
      <c r="W809" s="82" t="s">
        <v>248</v>
      </c>
      <c r="X809" s="78" t="s">
        <v>249</v>
      </c>
      <c r="Y809" s="78" t="s">
        <v>9</v>
      </c>
      <c r="Z809" s="78" t="s">
        <v>9</v>
      </c>
      <c r="AA809" s="79">
        <v>3272285.07393</v>
      </c>
      <c r="AB809" s="79">
        <v>3280405.3791100001</v>
      </c>
      <c r="AC809" s="79">
        <v>3309594.1951100002</v>
      </c>
      <c r="AD809" s="16" t="b">
        <f t="shared" si="518"/>
        <v>1</v>
      </c>
      <c r="AE809" s="16" t="b">
        <f t="shared" si="518"/>
        <v>1</v>
      </c>
      <c r="AF809" s="16" t="b">
        <f t="shared" si="518"/>
        <v>1</v>
      </c>
      <c r="AG809" s="16" t="b">
        <f t="shared" si="518"/>
        <v>1</v>
      </c>
    </row>
    <row r="810" spans="1:33" s="16" customFormat="1" ht="15.75" customHeight="1">
      <c r="A810" s="22" t="s">
        <v>175</v>
      </c>
      <c r="B810" s="23" t="s">
        <v>249</v>
      </c>
      <c r="C810" s="23" t="s">
        <v>13</v>
      </c>
      <c r="D810" s="24" t="s">
        <v>9</v>
      </c>
      <c r="E810" s="49">
        <f>E811+E838+E848+E855</f>
        <v>3033258.4</v>
      </c>
      <c r="F810" s="49">
        <f t="shared" ref="F810:G810" si="530">F811+F838+F848+F855</f>
        <v>3043623.8000000003</v>
      </c>
      <c r="G810" s="49">
        <f t="shared" si="530"/>
        <v>3072973.8</v>
      </c>
      <c r="H810" s="25">
        <f>H811+H838+H848+H855</f>
        <v>3270185.0999999996</v>
      </c>
      <c r="I810" s="25">
        <f t="shared" ref="I810" si="531">I811+I838+I848+I855</f>
        <v>3278305.3999999994</v>
      </c>
      <c r="J810" s="25">
        <f>J811+J838+J848+J855</f>
        <v>3307494.2</v>
      </c>
      <c r="K810" s="49">
        <f t="shared" si="517"/>
        <v>236926.69999999972</v>
      </c>
      <c r="L810" s="49">
        <f t="shared" si="517"/>
        <v>234681.59999999916</v>
      </c>
      <c r="M810" s="49">
        <f t="shared" si="517"/>
        <v>234520.40000000037</v>
      </c>
      <c r="O810" s="32">
        <v>3270185.07393</v>
      </c>
      <c r="P810" s="32">
        <v>3278305.3791100001</v>
      </c>
      <c r="Q810" s="32">
        <v>3307494.1951100002</v>
      </c>
      <c r="R810" s="29">
        <f t="shared" si="511"/>
        <v>-2.6069999672472477E-2</v>
      </c>
      <c r="S810" s="29">
        <f t="shared" si="511"/>
        <v>-2.0889999344944954E-2</v>
      </c>
      <c r="T810" s="29">
        <f t="shared" si="511"/>
        <v>-4.889999981969595E-3</v>
      </c>
      <c r="W810" s="81" t="s">
        <v>175</v>
      </c>
      <c r="X810" s="75" t="s">
        <v>249</v>
      </c>
      <c r="Y810" s="75" t="s">
        <v>13</v>
      </c>
      <c r="Z810" s="76" t="s">
        <v>9</v>
      </c>
      <c r="AA810" s="77">
        <v>3270185.07393</v>
      </c>
      <c r="AB810" s="77">
        <v>3278305.3791100001</v>
      </c>
      <c r="AC810" s="77">
        <v>3307494.1951100002</v>
      </c>
      <c r="AD810" s="16" t="b">
        <f t="shared" si="518"/>
        <v>1</v>
      </c>
      <c r="AE810" s="16" t="b">
        <f t="shared" si="518"/>
        <v>1</v>
      </c>
      <c r="AF810" s="16" t="b">
        <f t="shared" si="518"/>
        <v>1</v>
      </c>
      <c r="AG810" s="16" t="b">
        <f t="shared" si="518"/>
        <v>1</v>
      </c>
    </row>
    <row r="811" spans="1:33" s="16" customFormat="1" ht="15.75" customHeight="1">
      <c r="A811" s="22" t="s">
        <v>176</v>
      </c>
      <c r="B811" s="23" t="s">
        <v>249</v>
      </c>
      <c r="C811" s="23" t="s">
        <v>177</v>
      </c>
      <c r="D811" s="24" t="s">
        <v>9</v>
      </c>
      <c r="E811" s="49">
        <f>E812+E815+E822+E827+E832+E835</f>
        <v>2859712.4</v>
      </c>
      <c r="F811" s="49">
        <f t="shared" ref="F811:J811" si="532">F812+F815+F822+F827+F832+F835</f>
        <v>2869085.9</v>
      </c>
      <c r="G811" s="49">
        <f t="shared" si="532"/>
        <v>2898176.6999999997</v>
      </c>
      <c r="H811" s="25">
        <f>H812+H815+H822+H827+H832+H835</f>
        <v>3092056</v>
      </c>
      <c r="I811" s="25">
        <f t="shared" si="532"/>
        <v>3099624.1999999997</v>
      </c>
      <c r="J811" s="25">
        <f t="shared" si="532"/>
        <v>3128715</v>
      </c>
      <c r="K811" s="49">
        <f t="shared" si="517"/>
        <v>232343.60000000009</v>
      </c>
      <c r="L811" s="49">
        <f t="shared" si="517"/>
        <v>230538.29999999981</v>
      </c>
      <c r="M811" s="49">
        <f t="shared" si="517"/>
        <v>230538.30000000028</v>
      </c>
      <c r="O811" s="32">
        <v>3092056.0545800002</v>
      </c>
      <c r="P811" s="32">
        <v>3099624.2878</v>
      </c>
      <c r="Q811" s="32">
        <v>3128715.0808000001</v>
      </c>
      <c r="R811" s="29">
        <f t="shared" si="511"/>
        <v>5.4580000229179859E-2</v>
      </c>
      <c r="S811" s="29">
        <f t="shared" si="511"/>
        <v>8.7800000328570604E-2</v>
      </c>
      <c r="T811" s="29">
        <f t="shared" si="511"/>
        <v>8.0800000112503767E-2</v>
      </c>
      <c r="W811" s="81" t="s">
        <v>176</v>
      </c>
      <c r="X811" s="75" t="s">
        <v>249</v>
      </c>
      <c r="Y811" s="75" t="s">
        <v>177</v>
      </c>
      <c r="Z811" s="76" t="s">
        <v>9</v>
      </c>
      <c r="AA811" s="77">
        <v>3092056.0545800002</v>
      </c>
      <c r="AB811" s="77">
        <v>3099624.2878</v>
      </c>
      <c r="AC811" s="77">
        <v>3128715.0808000001</v>
      </c>
      <c r="AD811" s="16" t="b">
        <f t="shared" si="518"/>
        <v>1</v>
      </c>
      <c r="AE811" s="16" t="b">
        <f t="shared" si="518"/>
        <v>1</v>
      </c>
      <c r="AF811" s="16" t="b">
        <f t="shared" si="518"/>
        <v>1</v>
      </c>
      <c r="AG811" s="16" t="b">
        <f t="shared" si="518"/>
        <v>1</v>
      </c>
    </row>
    <row r="812" spans="1:33" s="16" customFormat="1" ht="94.5" customHeight="1">
      <c r="A812" s="22" t="s">
        <v>250</v>
      </c>
      <c r="B812" s="23" t="s">
        <v>249</v>
      </c>
      <c r="C812" s="23" t="s">
        <v>251</v>
      </c>
      <c r="D812" s="24" t="s">
        <v>9</v>
      </c>
      <c r="E812" s="49">
        <f>E813</f>
        <v>112911.2</v>
      </c>
      <c r="F812" s="49">
        <f t="shared" ref="F812:J813" si="533">F813</f>
        <v>112911.2</v>
      </c>
      <c r="G812" s="49">
        <f t="shared" si="533"/>
        <v>112911.2</v>
      </c>
      <c r="H812" s="25">
        <f>H813</f>
        <v>112911.2</v>
      </c>
      <c r="I812" s="25">
        <f t="shared" si="533"/>
        <v>112911.2</v>
      </c>
      <c r="J812" s="25">
        <f t="shared" si="533"/>
        <v>112911.2</v>
      </c>
      <c r="K812" s="49">
        <f t="shared" si="517"/>
        <v>0</v>
      </c>
      <c r="L812" s="49">
        <f t="shared" si="517"/>
        <v>0</v>
      </c>
      <c r="M812" s="49">
        <f t="shared" si="517"/>
        <v>0</v>
      </c>
      <c r="O812" s="32">
        <v>112911.2</v>
      </c>
      <c r="P812" s="32">
        <v>112911.2</v>
      </c>
      <c r="Q812" s="32">
        <v>112911.2</v>
      </c>
      <c r="R812" s="29">
        <f t="shared" si="511"/>
        <v>0</v>
      </c>
      <c r="S812" s="29">
        <f t="shared" si="511"/>
        <v>0</v>
      </c>
      <c r="T812" s="29">
        <f t="shared" si="511"/>
        <v>0</v>
      </c>
      <c r="W812" s="82" t="s">
        <v>250</v>
      </c>
      <c r="X812" s="78" t="s">
        <v>249</v>
      </c>
      <c r="Y812" s="78" t="s">
        <v>251</v>
      </c>
      <c r="Z812" s="72" t="s">
        <v>9</v>
      </c>
      <c r="AA812" s="79">
        <v>112911.2</v>
      </c>
      <c r="AB812" s="79">
        <v>112911.2</v>
      </c>
      <c r="AC812" s="79">
        <v>112911.2</v>
      </c>
      <c r="AD812" s="16" t="b">
        <f t="shared" si="518"/>
        <v>1</v>
      </c>
      <c r="AE812" s="16" t="b">
        <f t="shared" si="518"/>
        <v>1</v>
      </c>
      <c r="AF812" s="16" t="b">
        <f t="shared" si="518"/>
        <v>1</v>
      </c>
      <c r="AG812" s="16" t="b">
        <f t="shared" si="518"/>
        <v>1</v>
      </c>
    </row>
    <row r="813" spans="1:33" s="16" customFormat="1" ht="94.5" customHeight="1">
      <c r="A813" s="31" t="s">
        <v>252</v>
      </c>
      <c r="B813" s="23" t="s">
        <v>249</v>
      </c>
      <c r="C813" s="23" t="s">
        <v>253</v>
      </c>
      <c r="D813" s="24" t="s">
        <v>9</v>
      </c>
      <c r="E813" s="49">
        <f>E814</f>
        <v>112911.2</v>
      </c>
      <c r="F813" s="49">
        <f t="shared" si="533"/>
        <v>112911.2</v>
      </c>
      <c r="G813" s="49">
        <f t="shared" si="533"/>
        <v>112911.2</v>
      </c>
      <c r="H813" s="25">
        <f>H814</f>
        <v>112911.2</v>
      </c>
      <c r="I813" s="25">
        <f t="shared" si="533"/>
        <v>112911.2</v>
      </c>
      <c r="J813" s="25">
        <f t="shared" si="533"/>
        <v>112911.2</v>
      </c>
      <c r="K813" s="49">
        <f t="shared" si="517"/>
        <v>0</v>
      </c>
      <c r="L813" s="49">
        <f t="shared" si="517"/>
        <v>0</v>
      </c>
      <c r="M813" s="49">
        <f t="shared" si="517"/>
        <v>0</v>
      </c>
      <c r="N813" s="16" t="s">
        <v>344</v>
      </c>
      <c r="O813" s="32">
        <v>112911.2</v>
      </c>
      <c r="P813" s="32">
        <v>112911.2</v>
      </c>
      <c r="Q813" s="32">
        <v>112911.2</v>
      </c>
      <c r="R813" s="29">
        <f t="shared" si="511"/>
        <v>0</v>
      </c>
      <c r="S813" s="29">
        <f t="shared" si="511"/>
        <v>0</v>
      </c>
      <c r="T813" s="29">
        <f t="shared" si="511"/>
        <v>0</v>
      </c>
      <c r="W813" s="82" t="s">
        <v>252</v>
      </c>
      <c r="X813" s="78" t="s">
        <v>249</v>
      </c>
      <c r="Y813" s="78" t="s">
        <v>253</v>
      </c>
      <c r="Z813" s="78" t="s">
        <v>9</v>
      </c>
      <c r="AA813" s="79">
        <v>112911.2</v>
      </c>
      <c r="AB813" s="79">
        <v>112911.2</v>
      </c>
      <c r="AC813" s="79">
        <v>112911.2</v>
      </c>
      <c r="AD813" s="16" t="b">
        <f t="shared" si="518"/>
        <v>1</v>
      </c>
      <c r="AE813" s="16" t="b">
        <f t="shared" si="518"/>
        <v>1</v>
      </c>
      <c r="AF813" s="16" t="b">
        <f t="shared" si="518"/>
        <v>1</v>
      </c>
      <c r="AG813" s="16" t="b">
        <f t="shared" si="518"/>
        <v>1</v>
      </c>
    </row>
    <row r="814" spans="1:33" s="16" customFormat="1" ht="31.5" customHeight="1">
      <c r="A814" s="31" t="s">
        <v>58</v>
      </c>
      <c r="B814" s="23" t="s">
        <v>249</v>
      </c>
      <c r="C814" s="23" t="s">
        <v>253</v>
      </c>
      <c r="D814" s="23" t="s">
        <v>59</v>
      </c>
      <c r="E814" s="49">
        <v>112911.2</v>
      </c>
      <c r="F814" s="49">
        <v>112911.2</v>
      </c>
      <c r="G814" s="49">
        <v>112911.2</v>
      </c>
      <c r="H814" s="83">
        <v>112911.2</v>
      </c>
      <c r="I814" s="83">
        <v>112911.2</v>
      </c>
      <c r="J814" s="83">
        <v>112911.2</v>
      </c>
      <c r="K814" s="49">
        <f t="shared" si="517"/>
        <v>0</v>
      </c>
      <c r="L814" s="49">
        <f t="shared" si="517"/>
        <v>0</v>
      </c>
      <c r="M814" s="49">
        <f t="shared" si="517"/>
        <v>0</v>
      </c>
      <c r="N814" s="16" t="s">
        <v>344</v>
      </c>
      <c r="O814" s="32">
        <v>112911.2</v>
      </c>
      <c r="P814" s="32">
        <v>112911.2</v>
      </c>
      <c r="Q814" s="32">
        <v>112911.2</v>
      </c>
      <c r="R814" s="29">
        <f t="shared" si="511"/>
        <v>0</v>
      </c>
      <c r="S814" s="29">
        <f t="shared" si="511"/>
        <v>0</v>
      </c>
      <c r="T814" s="29">
        <f t="shared" si="511"/>
        <v>0</v>
      </c>
      <c r="W814" s="82" t="s">
        <v>58</v>
      </c>
      <c r="X814" s="78" t="s">
        <v>249</v>
      </c>
      <c r="Y814" s="78" t="s">
        <v>253</v>
      </c>
      <c r="Z814" s="78" t="s">
        <v>59</v>
      </c>
      <c r="AA814" s="79">
        <v>112911.2</v>
      </c>
      <c r="AB814" s="79">
        <v>112911.2</v>
      </c>
      <c r="AC814" s="79">
        <v>112911.2</v>
      </c>
      <c r="AD814" s="16" t="b">
        <f t="shared" si="518"/>
        <v>1</v>
      </c>
      <c r="AE814" s="16" t="b">
        <f t="shared" si="518"/>
        <v>1</v>
      </c>
      <c r="AF814" s="16" t="b">
        <f t="shared" si="518"/>
        <v>1</v>
      </c>
      <c r="AG814" s="16" t="b">
        <f t="shared" si="518"/>
        <v>1</v>
      </c>
    </row>
    <row r="815" spans="1:33" s="16" customFormat="1" ht="47.25" customHeight="1">
      <c r="A815" s="22" t="s">
        <v>55</v>
      </c>
      <c r="B815" s="23" t="s">
        <v>249</v>
      </c>
      <c r="C815" s="23" t="s">
        <v>254</v>
      </c>
      <c r="D815" s="24" t="s">
        <v>9</v>
      </c>
      <c r="E815" s="49">
        <f>E816+E818+E820</f>
        <v>410202.6</v>
      </c>
      <c r="F815" s="49">
        <f t="shared" ref="F815:G815" si="534">F816+F818+F820</f>
        <v>431751.1</v>
      </c>
      <c r="G815" s="49">
        <f t="shared" si="534"/>
        <v>460841.89999999997</v>
      </c>
      <c r="H815" s="25">
        <f>H816+H818+H820</f>
        <v>410202.6</v>
      </c>
      <c r="I815" s="25">
        <f t="shared" ref="I815:J815" si="535">I816+I818+I820</f>
        <v>431751.1</v>
      </c>
      <c r="J815" s="25">
        <f t="shared" si="535"/>
        <v>460841.89999999997</v>
      </c>
      <c r="K815" s="49">
        <f t="shared" si="517"/>
        <v>0</v>
      </c>
      <c r="L815" s="49">
        <f t="shared" si="517"/>
        <v>0</v>
      </c>
      <c r="M815" s="49">
        <f t="shared" si="517"/>
        <v>0</v>
      </c>
      <c r="O815" s="32">
        <v>410202.60944999999</v>
      </c>
      <c r="P815" s="32">
        <v>431751.12044999999</v>
      </c>
      <c r="Q815" s="32">
        <v>460841.91344999999</v>
      </c>
      <c r="R815" s="29">
        <f t="shared" si="511"/>
        <v>9.450000012293458E-3</v>
      </c>
      <c r="S815" s="29">
        <f t="shared" si="511"/>
        <v>2.0450000010896474E-2</v>
      </c>
      <c r="T815" s="29">
        <f t="shared" si="511"/>
        <v>1.345000002766028E-2</v>
      </c>
      <c r="W815" s="81" t="s">
        <v>55</v>
      </c>
      <c r="X815" s="75" t="s">
        <v>249</v>
      </c>
      <c r="Y815" s="75" t="s">
        <v>254</v>
      </c>
      <c r="Z815" s="76" t="s">
        <v>9</v>
      </c>
      <c r="AA815" s="77">
        <v>410202.60944999999</v>
      </c>
      <c r="AB815" s="77">
        <v>431751.12044999999</v>
      </c>
      <c r="AC815" s="77">
        <v>460841.91344999999</v>
      </c>
      <c r="AD815" s="16" t="b">
        <f t="shared" si="518"/>
        <v>1</v>
      </c>
      <c r="AE815" s="16" t="b">
        <f t="shared" si="518"/>
        <v>1</v>
      </c>
      <c r="AF815" s="16" t="b">
        <f t="shared" si="518"/>
        <v>1</v>
      </c>
      <c r="AG815" s="16" t="b">
        <f t="shared" si="518"/>
        <v>1</v>
      </c>
    </row>
    <row r="816" spans="1:33" s="16" customFormat="1" ht="31.5" customHeight="1">
      <c r="A816" s="31" t="s">
        <v>222</v>
      </c>
      <c r="B816" s="23" t="s">
        <v>249</v>
      </c>
      <c r="C816" s="23" t="s">
        <v>255</v>
      </c>
      <c r="D816" s="24" t="s">
        <v>9</v>
      </c>
      <c r="E816" s="49">
        <f>E817</f>
        <v>271.89999999999998</v>
      </c>
      <c r="F816" s="49">
        <f t="shared" ref="F816:J816" si="536">F817</f>
        <v>271.89999999999998</v>
      </c>
      <c r="G816" s="49">
        <f t="shared" si="536"/>
        <v>271.89999999999998</v>
      </c>
      <c r="H816" s="25">
        <f>H817</f>
        <v>271.89999999999998</v>
      </c>
      <c r="I816" s="25">
        <f t="shared" si="536"/>
        <v>271.89999999999998</v>
      </c>
      <c r="J816" s="25">
        <f t="shared" si="536"/>
        <v>271.89999999999998</v>
      </c>
      <c r="K816" s="49">
        <f t="shared" si="517"/>
        <v>0</v>
      </c>
      <c r="L816" s="49">
        <f t="shared" si="517"/>
        <v>0</v>
      </c>
      <c r="M816" s="49">
        <f t="shared" si="517"/>
        <v>0</v>
      </c>
      <c r="O816" s="32">
        <v>271.90285999999998</v>
      </c>
      <c r="P816" s="32">
        <v>271.90285999999998</v>
      </c>
      <c r="Q816" s="32">
        <v>271.90285999999998</v>
      </c>
      <c r="R816" s="29">
        <f t="shared" si="511"/>
        <v>2.8599999999983083E-3</v>
      </c>
      <c r="S816" s="29">
        <f t="shared" si="511"/>
        <v>2.8599999999983083E-3</v>
      </c>
      <c r="T816" s="29">
        <f t="shared" si="511"/>
        <v>2.8599999999983083E-3</v>
      </c>
      <c r="W816" s="82" t="s">
        <v>222</v>
      </c>
      <c r="X816" s="78" t="s">
        <v>249</v>
      </c>
      <c r="Y816" s="78" t="s">
        <v>255</v>
      </c>
      <c r="Z816" s="72" t="s">
        <v>9</v>
      </c>
      <c r="AA816" s="79">
        <v>271.90285999999998</v>
      </c>
      <c r="AB816" s="79">
        <v>271.90285999999998</v>
      </c>
      <c r="AC816" s="79">
        <v>271.90285999999998</v>
      </c>
      <c r="AD816" s="16" t="b">
        <f t="shared" si="518"/>
        <v>1</v>
      </c>
      <c r="AE816" s="16" t="b">
        <f t="shared" si="518"/>
        <v>1</v>
      </c>
      <c r="AF816" s="16" t="b">
        <f t="shared" si="518"/>
        <v>1</v>
      </c>
      <c r="AG816" s="16" t="b">
        <f t="shared" si="518"/>
        <v>1</v>
      </c>
    </row>
    <row r="817" spans="1:33" s="16" customFormat="1" ht="31.5" customHeight="1">
      <c r="A817" s="31" t="s">
        <v>58</v>
      </c>
      <c r="B817" s="23" t="s">
        <v>249</v>
      </c>
      <c r="C817" s="23" t="s">
        <v>255</v>
      </c>
      <c r="D817" s="23" t="s">
        <v>59</v>
      </c>
      <c r="E817" s="49">
        <v>271.89999999999998</v>
      </c>
      <c r="F817" s="49">
        <v>271.89999999999998</v>
      </c>
      <c r="G817" s="49">
        <v>271.89999999999998</v>
      </c>
      <c r="H817" s="25">
        <v>271.89999999999998</v>
      </c>
      <c r="I817" s="25">
        <v>271.89999999999998</v>
      </c>
      <c r="J817" s="25">
        <v>271.89999999999998</v>
      </c>
      <c r="K817" s="49">
        <f t="shared" si="517"/>
        <v>0</v>
      </c>
      <c r="L817" s="49">
        <f t="shared" si="517"/>
        <v>0</v>
      </c>
      <c r="M817" s="49">
        <f t="shared" si="517"/>
        <v>0</v>
      </c>
      <c r="O817" s="32">
        <v>271.90285999999998</v>
      </c>
      <c r="P817" s="32">
        <v>271.90285999999998</v>
      </c>
      <c r="Q817" s="32">
        <v>271.90285999999998</v>
      </c>
      <c r="R817" s="29">
        <f t="shared" si="511"/>
        <v>2.8599999999983083E-3</v>
      </c>
      <c r="S817" s="29">
        <f t="shared" si="511"/>
        <v>2.8599999999983083E-3</v>
      </c>
      <c r="T817" s="29">
        <f t="shared" si="511"/>
        <v>2.8599999999983083E-3</v>
      </c>
      <c r="W817" s="82" t="s">
        <v>58</v>
      </c>
      <c r="X817" s="78" t="s">
        <v>249</v>
      </c>
      <c r="Y817" s="78" t="s">
        <v>255</v>
      </c>
      <c r="Z817" s="78" t="s">
        <v>59</v>
      </c>
      <c r="AA817" s="79">
        <v>271.90285999999998</v>
      </c>
      <c r="AB817" s="79">
        <v>271.90285999999998</v>
      </c>
      <c r="AC817" s="79">
        <v>271.90285999999998</v>
      </c>
      <c r="AD817" s="16" t="b">
        <f t="shared" si="518"/>
        <v>1</v>
      </c>
      <c r="AE817" s="16" t="b">
        <f t="shared" si="518"/>
        <v>1</v>
      </c>
      <c r="AF817" s="16" t="b">
        <f t="shared" si="518"/>
        <v>1</v>
      </c>
      <c r="AG817" s="16" t="b">
        <f t="shared" si="518"/>
        <v>1</v>
      </c>
    </row>
    <row r="818" spans="1:33" s="16" customFormat="1" ht="63" customHeight="1">
      <c r="A818" s="31" t="s">
        <v>418</v>
      </c>
      <c r="B818" s="23" t="s">
        <v>249</v>
      </c>
      <c r="C818" s="23" t="s">
        <v>256</v>
      </c>
      <c r="D818" s="24" t="s">
        <v>9</v>
      </c>
      <c r="E818" s="49">
        <f>E819</f>
        <v>7310.7</v>
      </c>
      <c r="F818" s="49">
        <f t="shared" ref="F818:J818" si="537">F819</f>
        <v>7310.7</v>
      </c>
      <c r="G818" s="49">
        <f t="shared" si="537"/>
        <v>7310.7</v>
      </c>
      <c r="H818" s="25">
        <f>H819</f>
        <v>7310.7</v>
      </c>
      <c r="I818" s="25">
        <f t="shared" si="537"/>
        <v>7310.7</v>
      </c>
      <c r="J818" s="25">
        <f t="shared" si="537"/>
        <v>7310.7</v>
      </c>
      <c r="K818" s="49">
        <f t="shared" si="517"/>
        <v>0</v>
      </c>
      <c r="L818" s="49">
        <f t="shared" si="517"/>
        <v>0</v>
      </c>
      <c r="M818" s="49">
        <f t="shared" si="517"/>
        <v>0</v>
      </c>
      <c r="O818" s="32">
        <v>7310.7160000000003</v>
      </c>
      <c r="P818" s="32">
        <v>7310.7160000000003</v>
      </c>
      <c r="Q818" s="32">
        <v>7310.7160000000003</v>
      </c>
      <c r="R818" s="29">
        <f t="shared" si="511"/>
        <v>1.6000000000531145E-2</v>
      </c>
      <c r="S818" s="29">
        <f t="shared" si="511"/>
        <v>1.6000000000531145E-2</v>
      </c>
      <c r="T818" s="29">
        <f t="shared" si="511"/>
        <v>1.6000000000531145E-2</v>
      </c>
      <c r="W818" s="80" t="s">
        <v>418</v>
      </c>
      <c r="X818" s="72" t="s">
        <v>249</v>
      </c>
      <c r="Y818" s="73" t="s">
        <v>256</v>
      </c>
      <c r="Z818" s="73" t="s">
        <v>9</v>
      </c>
      <c r="AA818" s="74">
        <v>7310.7160000000003</v>
      </c>
      <c r="AB818" s="74">
        <v>7310.7160000000003</v>
      </c>
      <c r="AC818" s="74">
        <v>7310.7160000000003</v>
      </c>
      <c r="AD818" s="16" t="b">
        <f t="shared" si="518"/>
        <v>1</v>
      </c>
      <c r="AE818" s="16" t="b">
        <f t="shared" si="518"/>
        <v>1</v>
      </c>
      <c r="AF818" s="16" t="b">
        <f t="shared" si="518"/>
        <v>1</v>
      </c>
      <c r="AG818" s="16" t="b">
        <f t="shared" si="518"/>
        <v>1</v>
      </c>
    </row>
    <row r="819" spans="1:33" s="16" customFormat="1" ht="31.5" customHeight="1">
      <c r="A819" s="31" t="s">
        <v>58</v>
      </c>
      <c r="B819" s="23" t="s">
        <v>249</v>
      </c>
      <c r="C819" s="23" t="s">
        <v>256</v>
      </c>
      <c r="D819" s="23" t="s">
        <v>59</v>
      </c>
      <c r="E819" s="49">
        <v>7310.7</v>
      </c>
      <c r="F819" s="49">
        <v>7310.7</v>
      </c>
      <c r="G819" s="49">
        <v>7310.7</v>
      </c>
      <c r="H819" s="25">
        <v>7310.7</v>
      </c>
      <c r="I819" s="25">
        <v>7310.7</v>
      </c>
      <c r="J819" s="25">
        <v>7310.7</v>
      </c>
      <c r="K819" s="49">
        <f t="shared" si="517"/>
        <v>0</v>
      </c>
      <c r="L819" s="49">
        <f t="shared" si="517"/>
        <v>0</v>
      </c>
      <c r="M819" s="49">
        <f t="shared" si="517"/>
        <v>0</v>
      </c>
      <c r="O819" s="32">
        <v>7310.7160000000003</v>
      </c>
      <c r="P819" s="32">
        <v>7310.7160000000003</v>
      </c>
      <c r="Q819" s="32">
        <v>7310.7160000000003</v>
      </c>
      <c r="R819" s="29">
        <f t="shared" si="511"/>
        <v>1.6000000000531145E-2</v>
      </c>
      <c r="S819" s="29">
        <f t="shared" si="511"/>
        <v>1.6000000000531145E-2</v>
      </c>
      <c r="T819" s="29">
        <f t="shared" si="511"/>
        <v>1.6000000000531145E-2</v>
      </c>
      <c r="W819" s="81" t="s">
        <v>58</v>
      </c>
      <c r="X819" s="75" t="s">
        <v>249</v>
      </c>
      <c r="Y819" s="75" t="s">
        <v>256</v>
      </c>
      <c r="Z819" s="76" t="s">
        <v>59</v>
      </c>
      <c r="AA819" s="77">
        <v>7310.7160000000003</v>
      </c>
      <c r="AB819" s="77">
        <v>7310.7160000000003</v>
      </c>
      <c r="AC819" s="77">
        <v>7310.7160000000003</v>
      </c>
      <c r="AD819" s="16" t="b">
        <f t="shared" si="518"/>
        <v>1</v>
      </c>
      <c r="AE819" s="16" t="b">
        <f t="shared" si="518"/>
        <v>1</v>
      </c>
      <c r="AF819" s="16" t="b">
        <f t="shared" si="518"/>
        <v>1</v>
      </c>
      <c r="AG819" s="16" t="b">
        <f t="shared" si="518"/>
        <v>1</v>
      </c>
    </row>
    <row r="820" spans="1:33" s="16" customFormat="1" ht="31.5" customHeight="1">
      <c r="A820" s="31" t="s">
        <v>57</v>
      </c>
      <c r="B820" s="23" t="s">
        <v>249</v>
      </c>
      <c r="C820" s="23" t="s">
        <v>427</v>
      </c>
      <c r="D820" s="24" t="s">
        <v>9</v>
      </c>
      <c r="E820" s="49">
        <f>E821</f>
        <v>402620</v>
      </c>
      <c r="F820" s="49">
        <f t="shared" ref="F820:J820" si="538">F821</f>
        <v>424168.5</v>
      </c>
      <c r="G820" s="49">
        <f t="shared" si="538"/>
        <v>453259.3</v>
      </c>
      <c r="H820" s="25">
        <f>H821</f>
        <v>402620</v>
      </c>
      <c r="I820" s="25">
        <f t="shared" si="538"/>
        <v>424168.5</v>
      </c>
      <c r="J820" s="25">
        <f t="shared" si="538"/>
        <v>453259.3</v>
      </c>
      <c r="K820" s="49">
        <f t="shared" si="517"/>
        <v>0</v>
      </c>
      <c r="L820" s="49">
        <f t="shared" si="517"/>
        <v>0</v>
      </c>
      <c r="M820" s="49">
        <f t="shared" si="517"/>
        <v>0</v>
      </c>
      <c r="O820" s="32">
        <v>402619.99059</v>
      </c>
      <c r="P820" s="32">
        <v>424168.50159</v>
      </c>
      <c r="Q820" s="32">
        <v>453259.29459</v>
      </c>
      <c r="R820" s="29">
        <f t="shared" si="511"/>
        <v>-9.4099999987520278E-3</v>
      </c>
      <c r="S820" s="29">
        <f t="shared" si="511"/>
        <v>1.5899999998509884E-3</v>
      </c>
      <c r="T820" s="29">
        <f t="shared" si="511"/>
        <v>-5.4099999833852053E-3</v>
      </c>
      <c r="W820" s="81" t="s">
        <v>57</v>
      </c>
      <c r="X820" s="75" t="s">
        <v>249</v>
      </c>
      <c r="Y820" s="75" t="s">
        <v>427</v>
      </c>
      <c r="Z820" s="76" t="s">
        <v>9</v>
      </c>
      <c r="AA820" s="77">
        <v>402619.99059</v>
      </c>
      <c r="AB820" s="77">
        <v>424168.50159</v>
      </c>
      <c r="AC820" s="77">
        <v>453259.29459</v>
      </c>
      <c r="AD820" s="16" t="b">
        <f t="shared" si="518"/>
        <v>1</v>
      </c>
      <c r="AE820" s="16" t="b">
        <f t="shared" si="518"/>
        <v>1</v>
      </c>
      <c r="AF820" s="16" t="b">
        <f t="shared" si="518"/>
        <v>1</v>
      </c>
      <c r="AG820" s="16" t="b">
        <f t="shared" si="518"/>
        <v>1</v>
      </c>
    </row>
    <row r="821" spans="1:33" s="16" customFormat="1" ht="31.5" customHeight="1">
      <c r="A821" s="31" t="s">
        <v>58</v>
      </c>
      <c r="B821" s="23" t="s">
        <v>249</v>
      </c>
      <c r="C821" s="23" t="s">
        <v>427</v>
      </c>
      <c r="D821" s="23" t="s">
        <v>59</v>
      </c>
      <c r="E821" s="49">
        <v>402620</v>
      </c>
      <c r="F821" s="49">
        <v>424168.5</v>
      </c>
      <c r="G821" s="49">
        <v>453259.3</v>
      </c>
      <c r="H821" s="25">
        <v>402620</v>
      </c>
      <c r="I821" s="25">
        <v>424168.5</v>
      </c>
      <c r="J821" s="25">
        <v>453259.3</v>
      </c>
      <c r="K821" s="49">
        <f t="shared" si="517"/>
        <v>0</v>
      </c>
      <c r="L821" s="49">
        <f t="shared" si="517"/>
        <v>0</v>
      </c>
      <c r="M821" s="49">
        <f t="shared" si="517"/>
        <v>0</v>
      </c>
      <c r="O821" s="32">
        <v>402619.99059</v>
      </c>
      <c r="P821" s="32">
        <v>424168.50159</v>
      </c>
      <c r="Q821" s="32">
        <v>453259.29459</v>
      </c>
      <c r="R821" s="29">
        <f t="shared" si="511"/>
        <v>-9.4099999987520278E-3</v>
      </c>
      <c r="S821" s="29">
        <f t="shared" si="511"/>
        <v>1.5899999998509884E-3</v>
      </c>
      <c r="T821" s="29">
        <f t="shared" si="511"/>
        <v>-5.4099999833852053E-3</v>
      </c>
      <c r="W821" s="81" t="s">
        <v>58</v>
      </c>
      <c r="X821" s="75" t="s">
        <v>249</v>
      </c>
      <c r="Y821" s="75" t="s">
        <v>427</v>
      </c>
      <c r="Z821" s="76" t="s">
        <v>59</v>
      </c>
      <c r="AA821" s="77">
        <v>402619.99059</v>
      </c>
      <c r="AB821" s="77">
        <v>424168.50159</v>
      </c>
      <c r="AC821" s="77">
        <v>453259.29459</v>
      </c>
      <c r="AD821" s="16" t="b">
        <f t="shared" si="518"/>
        <v>1</v>
      </c>
      <c r="AE821" s="16" t="b">
        <f t="shared" si="518"/>
        <v>1</v>
      </c>
      <c r="AF821" s="16" t="b">
        <f t="shared" si="518"/>
        <v>1</v>
      </c>
      <c r="AG821" s="16" t="b">
        <f t="shared" si="518"/>
        <v>1</v>
      </c>
    </row>
    <row r="822" spans="1:33" s="16" customFormat="1" ht="47.25" customHeight="1">
      <c r="A822" s="22" t="s">
        <v>60</v>
      </c>
      <c r="B822" s="23" t="s">
        <v>249</v>
      </c>
      <c r="C822" s="23" t="s">
        <v>257</v>
      </c>
      <c r="D822" s="24" t="s">
        <v>9</v>
      </c>
      <c r="E822" s="49">
        <f>E823+E825</f>
        <v>33217</v>
      </c>
      <c r="F822" s="49">
        <f t="shared" ref="F822:J822" si="539">F823+F825</f>
        <v>21042</v>
      </c>
      <c r="G822" s="49">
        <f t="shared" si="539"/>
        <v>21042</v>
      </c>
      <c r="H822" s="25">
        <f t="shared" si="539"/>
        <v>51923.7</v>
      </c>
      <c r="I822" s="25">
        <f t="shared" si="539"/>
        <v>39748.699999999997</v>
      </c>
      <c r="J822" s="25">
        <f t="shared" si="539"/>
        <v>39748.699999999997</v>
      </c>
      <c r="K822" s="49">
        <f t="shared" si="517"/>
        <v>18706.699999999997</v>
      </c>
      <c r="L822" s="49">
        <f t="shared" si="517"/>
        <v>18706.699999999997</v>
      </c>
      <c r="M822" s="49">
        <f t="shared" si="517"/>
        <v>18706.699999999997</v>
      </c>
      <c r="O822" s="32">
        <v>51923.733350000002</v>
      </c>
      <c r="P822" s="32">
        <v>39748.733350000002</v>
      </c>
      <c r="Q822" s="32">
        <v>39748.733350000002</v>
      </c>
      <c r="R822" s="29">
        <f t="shared" si="511"/>
        <v>3.3350000005157199E-2</v>
      </c>
      <c r="S822" s="29">
        <f t="shared" si="511"/>
        <v>3.3350000005157199E-2</v>
      </c>
      <c r="T822" s="29">
        <f t="shared" si="511"/>
        <v>3.3350000005157199E-2</v>
      </c>
      <c r="W822" s="82" t="s">
        <v>60</v>
      </c>
      <c r="X822" s="78" t="s">
        <v>249</v>
      </c>
      <c r="Y822" s="78" t="s">
        <v>257</v>
      </c>
      <c r="Z822" s="72" t="s">
        <v>9</v>
      </c>
      <c r="AA822" s="79">
        <v>51923.733350000002</v>
      </c>
      <c r="AB822" s="79">
        <v>39748.733350000002</v>
      </c>
      <c r="AC822" s="79">
        <v>39748.733350000002</v>
      </c>
      <c r="AD822" s="16" t="b">
        <f t="shared" si="518"/>
        <v>1</v>
      </c>
      <c r="AE822" s="16" t="b">
        <f t="shared" si="518"/>
        <v>1</v>
      </c>
      <c r="AF822" s="16" t="b">
        <f t="shared" si="518"/>
        <v>1</v>
      </c>
      <c r="AG822" s="16" t="b">
        <f t="shared" si="518"/>
        <v>1</v>
      </c>
    </row>
    <row r="823" spans="1:33" s="16" customFormat="1" ht="31.5" customHeight="1">
      <c r="A823" s="22" t="s">
        <v>705</v>
      </c>
      <c r="B823" s="23" t="s">
        <v>249</v>
      </c>
      <c r="C823" s="23" t="s">
        <v>732</v>
      </c>
      <c r="D823" s="23" t="s">
        <v>9</v>
      </c>
      <c r="E823" s="49">
        <f>E824</f>
        <v>0</v>
      </c>
      <c r="F823" s="49">
        <f t="shared" ref="F823:J823" si="540">F824</f>
        <v>0</v>
      </c>
      <c r="G823" s="49">
        <f t="shared" si="540"/>
        <v>0</v>
      </c>
      <c r="H823" s="25">
        <f t="shared" si="540"/>
        <v>18706.7</v>
      </c>
      <c r="I823" s="25">
        <f t="shared" si="540"/>
        <v>18706.7</v>
      </c>
      <c r="J823" s="25">
        <f t="shared" si="540"/>
        <v>18706.7</v>
      </c>
      <c r="K823" s="49">
        <f t="shared" si="517"/>
        <v>18706.7</v>
      </c>
      <c r="L823" s="49">
        <f t="shared" si="517"/>
        <v>18706.7</v>
      </c>
      <c r="M823" s="49">
        <f t="shared" si="517"/>
        <v>18706.7</v>
      </c>
      <c r="O823" s="32">
        <v>18706.733349999999</v>
      </c>
      <c r="P823" s="32">
        <v>18706.733349999999</v>
      </c>
      <c r="Q823" s="32">
        <v>18706.733349999999</v>
      </c>
      <c r="R823" s="29">
        <f t="shared" si="511"/>
        <v>3.3349999997881241E-2</v>
      </c>
      <c r="S823" s="29">
        <f t="shared" si="511"/>
        <v>3.3349999997881241E-2</v>
      </c>
      <c r="T823" s="29">
        <f t="shared" si="511"/>
        <v>3.3349999997881241E-2</v>
      </c>
      <c r="W823" s="82" t="s">
        <v>705</v>
      </c>
      <c r="X823" s="78" t="s">
        <v>249</v>
      </c>
      <c r="Y823" s="78" t="s">
        <v>732</v>
      </c>
      <c r="Z823" s="78" t="s">
        <v>9</v>
      </c>
      <c r="AA823" s="79">
        <v>18706.733349999999</v>
      </c>
      <c r="AB823" s="79">
        <v>18706.733349999999</v>
      </c>
      <c r="AC823" s="79">
        <v>18706.733349999999</v>
      </c>
      <c r="AD823" s="16" t="b">
        <f t="shared" si="518"/>
        <v>1</v>
      </c>
      <c r="AE823" s="16" t="b">
        <f t="shared" si="518"/>
        <v>1</v>
      </c>
      <c r="AF823" s="16" t="b">
        <f t="shared" si="518"/>
        <v>1</v>
      </c>
      <c r="AG823" s="16" t="b">
        <f t="shared" si="518"/>
        <v>1</v>
      </c>
    </row>
    <row r="824" spans="1:33" s="16" customFormat="1" ht="31.5" customHeight="1">
      <c r="A824" s="22" t="s">
        <v>58</v>
      </c>
      <c r="B824" s="23" t="s">
        <v>249</v>
      </c>
      <c r="C824" s="23" t="s">
        <v>732</v>
      </c>
      <c r="D824" s="23" t="s">
        <v>59</v>
      </c>
      <c r="E824" s="49"/>
      <c r="F824" s="49"/>
      <c r="G824" s="49"/>
      <c r="H824" s="25">
        <v>18706.7</v>
      </c>
      <c r="I824" s="25">
        <v>18706.7</v>
      </c>
      <c r="J824" s="25">
        <v>18706.7</v>
      </c>
      <c r="K824" s="49">
        <f t="shared" si="517"/>
        <v>18706.7</v>
      </c>
      <c r="L824" s="49">
        <f t="shared" si="517"/>
        <v>18706.7</v>
      </c>
      <c r="M824" s="49">
        <f t="shared" si="517"/>
        <v>18706.7</v>
      </c>
      <c r="O824" s="32">
        <v>18706.733349999999</v>
      </c>
      <c r="P824" s="32">
        <v>18706.733349999999</v>
      </c>
      <c r="Q824" s="32">
        <v>18706.733349999999</v>
      </c>
      <c r="R824" s="29">
        <f t="shared" si="511"/>
        <v>3.3349999997881241E-2</v>
      </c>
      <c r="S824" s="29">
        <f t="shared" si="511"/>
        <v>3.3349999997881241E-2</v>
      </c>
      <c r="T824" s="29">
        <f t="shared" si="511"/>
        <v>3.3349999997881241E-2</v>
      </c>
      <c r="W824" s="81" t="s">
        <v>58</v>
      </c>
      <c r="X824" s="75" t="s">
        <v>249</v>
      </c>
      <c r="Y824" s="75" t="s">
        <v>732</v>
      </c>
      <c r="Z824" s="76" t="s">
        <v>59</v>
      </c>
      <c r="AA824" s="77">
        <v>18706.733349999999</v>
      </c>
      <c r="AB824" s="77">
        <v>18706.733349999999</v>
      </c>
      <c r="AC824" s="77">
        <v>18706.733349999999</v>
      </c>
      <c r="AD824" s="16" t="b">
        <f t="shared" si="518"/>
        <v>1</v>
      </c>
      <c r="AE824" s="16" t="b">
        <f t="shared" si="518"/>
        <v>1</v>
      </c>
      <c r="AF824" s="16" t="b">
        <f t="shared" si="518"/>
        <v>1</v>
      </c>
      <c r="AG824" s="16" t="b">
        <f t="shared" si="518"/>
        <v>1</v>
      </c>
    </row>
    <row r="825" spans="1:33" s="16" customFormat="1" ht="31.5" customHeight="1">
      <c r="A825" s="31" t="s">
        <v>61</v>
      </c>
      <c r="B825" s="23" t="s">
        <v>249</v>
      </c>
      <c r="C825" s="23" t="s">
        <v>428</v>
      </c>
      <c r="D825" s="24" t="s">
        <v>9</v>
      </c>
      <c r="E825" s="49">
        <f>E826</f>
        <v>33217</v>
      </c>
      <c r="F825" s="49">
        <f t="shared" ref="F825:J825" si="541">F826</f>
        <v>21042</v>
      </c>
      <c r="G825" s="49">
        <f t="shared" si="541"/>
        <v>21042</v>
      </c>
      <c r="H825" s="25">
        <f>H826</f>
        <v>33217</v>
      </c>
      <c r="I825" s="25">
        <f t="shared" si="541"/>
        <v>21042</v>
      </c>
      <c r="J825" s="25">
        <f t="shared" si="541"/>
        <v>21042</v>
      </c>
      <c r="K825" s="49">
        <f t="shared" si="517"/>
        <v>0</v>
      </c>
      <c r="L825" s="49">
        <f t="shared" si="517"/>
        <v>0</v>
      </c>
      <c r="M825" s="49">
        <f t="shared" si="517"/>
        <v>0</v>
      </c>
      <c r="O825" s="32">
        <v>33217</v>
      </c>
      <c r="P825" s="32">
        <v>21042</v>
      </c>
      <c r="Q825" s="32">
        <v>21042</v>
      </c>
      <c r="R825" s="29">
        <f t="shared" si="511"/>
        <v>0</v>
      </c>
      <c r="S825" s="29">
        <f t="shared" si="511"/>
        <v>0</v>
      </c>
      <c r="T825" s="29">
        <f t="shared" si="511"/>
        <v>0</v>
      </c>
      <c r="W825" s="82" t="s">
        <v>61</v>
      </c>
      <c r="X825" s="78" t="s">
        <v>249</v>
      </c>
      <c r="Y825" s="78" t="s">
        <v>428</v>
      </c>
      <c r="Z825" s="72" t="s">
        <v>9</v>
      </c>
      <c r="AA825" s="79">
        <v>33217</v>
      </c>
      <c r="AB825" s="79">
        <v>21042</v>
      </c>
      <c r="AC825" s="79">
        <v>21042</v>
      </c>
      <c r="AD825" s="16" t="b">
        <f t="shared" si="518"/>
        <v>1</v>
      </c>
      <c r="AE825" s="16" t="b">
        <f t="shared" si="518"/>
        <v>1</v>
      </c>
      <c r="AF825" s="16" t="b">
        <f t="shared" si="518"/>
        <v>1</v>
      </c>
      <c r="AG825" s="16" t="b">
        <f t="shared" si="518"/>
        <v>1</v>
      </c>
    </row>
    <row r="826" spans="1:33" s="16" customFormat="1" ht="31.5" customHeight="1">
      <c r="A826" s="31" t="s">
        <v>58</v>
      </c>
      <c r="B826" s="23" t="s">
        <v>249</v>
      </c>
      <c r="C826" s="23" t="s">
        <v>428</v>
      </c>
      <c r="D826" s="23" t="s">
        <v>59</v>
      </c>
      <c r="E826" s="49">
        <v>33217</v>
      </c>
      <c r="F826" s="49">
        <v>21042</v>
      </c>
      <c r="G826" s="49">
        <v>21042</v>
      </c>
      <c r="H826" s="25">
        <v>33217</v>
      </c>
      <c r="I826" s="25">
        <v>21042</v>
      </c>
      <c r="J826" s="25">
        <v>21042</v>
      </c>
      <c r="K826" s="49">
        <f t="shared" si="517"/>
        <v>0</v>
      </c>
      <c r="L826" s="49">
        <f t="shared" si="517"/>
        <v>0</v>
      </c>
      <c r="M826" s="49">
        <f t="shared" si="517"/>
        <v>0</v>
      </c>
      <c r="O826" s="32">
        <v>33217</v>
      </c>
      <c r="P826" s="32">
        <v>21042</v>
      </c>
      <c r="Q826" s="32">
        <v>21042</v>
      </c>
      <c r="R826" s="29">
        <f t="shared" si="511"/>
        <v>0</v>
      </c>
      <c r="S826" s="29">
        <f t="shared" si="511"/>
        <v>0</v>
      </c>
      <c r="T826" s="29">
        <f t="shared" si="511"/>
        <v>0</v>
      </c>
      <c r="W826" s="82" t="s">
        <v>58</v>
      </c>
      <c r="X826" s="78" t="s">
        <v>249</v>
      </c>
      <c r="Y826" s="78" t="s">
        <v>428</v>
      </c>
      <c r="Z826" s="78" t="s">
        <v>59</v>
      </c>
      <c r="AA826" s="79">
        <v>33217</v>
      </c>
      <c r="AB826" s="79">
        <v>21042</v>
      </c>
      <c r="AC826" s="79">
        <v>21042</v>
      </c>
      <c r="AD826" s="16" t="b">
        <f t="shared" si="518"/>
        <v>1</v>
      </c>
      <c r="AE826" s="16" t="b">
        <f t="shared" si="518"/>
        <v>1</v>
      </c>
      <c r="AF826" s="16" t="b">
        <f t="shared" si="518"/>
        <v>1</v>
      </c>
      <c r="AG826" s="16" t="b">
        <f t="shared" si="518"/>
        <v>1</v>
      </c>
    </row>
    <row r="827" spans="1:33" s="16" customFormat="1" ht="15.75" customHeight="1">
      <c r="A827" s="31" t="s">
        <v>526</v>
      </c>
      <c r="B827" s="23" t="s">
        <v>249</v>
      </c>
      <c r="C827" s="23" t="s">
        <v>702</v>
      </c>
      <c r="D827" s="23" t="s">
        <v>9</v>
      </c>
      <c r="E827" s="49">
        <f>E828+E830</f>
        <v>0</v>
      </c>
      <c r="F827" s="49">
        <f t="shared" ref="F827:J827" si="542">F828+F830</f>
        <v>0</v>
      </c>
      <c r="G827" s="49">
        <f t="shared" si="542"/>
        <v>0</v>
      </c>
      <c r="H827" s="25">
        <f t="shared" si="542"/>
        <v>1805.3</v>
      </c>
      <c r="I827" s="25">
        <f t="shared" si="542"/>
        <v>0</v>
      </c>
      <c r="J827" s="25">
        <f t="shared" si="542"/>
        <v>0</v>
      </c>
      <c r="K827" s="49">
        <f t="shared" si="517"/>
        <v>1805.3</v>
      </c>
      <c r="L827" s="49">
        <f t="shared" si="517"/>
        <v>0</v>
      </c>
      <c r="M827" s="49">
        <f t="shared" si="517"/>
        <v>0</v>
      </c>
      <c r="O827" s="32">
        <v>1805.2777799999999</v>
      </c>
      <c r="P827" s="32">
        <v>0</v>
      </c>
      <c r="Q827" s="32">
        <v>0</v>
      </c>
      <c r="R827" s="29">
        <f t="shared" si="511"/>
        <v>-2.2220000000061191E-2</v>
      </c>
      <c r="S827" s="29">
        <f t="shared" si="511"/>
        <v>0</v>
      </c>
      <c r="T827" s="29">
        <f t="shared" si="511"/>
        <v>0</v>
      </c>
      <c r="W827" s="82" t="s">
        <v>526</v>
      </c>
      <c r="X827" s="78" t="s">
        <v>249</v>
      </c>
      <c r="Y827" s="78" t="s">
        <v>702</v>
      </c>
      <c r="Z827" s="72" t="s">
        <v>9</v>
      </c>
      <c r="AA827" s="79">
        <v>1805.2777799999999</v>
      </c>
      <c r="AB827" s="79" t="s">
        <v>9</v>
      </c>
      <c r="AC827" s="79" t="s">
        <v>9</v>
      </c>
      <c r="AD827" s="16" t="b">
        <f t="shared" si="518"/>
        <v>1</v>
      </c>
      <c r="AE827" s="16" t="b">
        <f t="shared" si="518"/>
        <v>1</v>
      </c>
      <c r="AF827" s="16" t="b">
        <f t="shared" si="518"/>
        <v>1</v>
      </c>
      <c r="AG827" s="16" t="b">
        <f t="shared" si="518"/>
        <v>1</v>
      </c>
    </row>
    <row r="828" spans="1:33" s="16" customFormat="1" ht="31.5" customHeight="1">
      <c r="A828" s="31" t="s">
        <v>708</v>
      </c>
      <c r="B828" s="23" t="s">
        <v>249</v>
      </c>
      <c r="C828" s="23" t="s">
        <v>733</v>
      </c>
      <c r="D828" s="23" t="s">
        <v>9</v>
      </c>
      <c r="E828" s="49">
        <f>E829</f>
        <v>0</v>
      </c>
      <c r="F828" s="49">
        <f t="shared" ref="F828:J828" si="543">F829</f>
        <v>0</v>
      </c>
      <c r="G828" s="49">
        <f t="shared" si="543"/>
        <v>0</v>
      </c>
      <c r="H828" s="25">
        <f t="shared" si="543"/>
        <v>1777.8</v>
      </c>
      <c r="I828" s="25">
        <f t="shared" si="543"/>
        <v>0</v>
      </c>
      <c r="J828" s="25">
        <f t="shared" si="543"/>
        <v>0</v>
      </c>
      <c r="K828" s="49">
        <f t="shared" si="517"/>
        <v>1777.8</v>
      </c>
      <c r="L828" s="49">
        <f t="shared" si="517"/>
        <v>0</v>
      </c>
      <c r="M828" s="49">
        <f t="shared" si="517"/>
        <v>0</v>
      </c>
      <c r="O828" s="32">
        <v>1777.7777799999999</v>
      </c>
      <c r="P828" s="32">
        <v>0</v>
      </c>
      <c r="Q828" s="32">
        <v>0</v>
      </c>
      <c r="R828" s="29">
        <f t="shared" si="511"/>
        <v>-2.2220000000061191E-2</v>
      </c>
      <c r="S828" s="29">
        <f t="shared" si="511"/>
        <v>0</v>
      </c>
      <c r="T828" s="29">
        <f t="shared" si="511"/>
        <v>0</v>
      </c>
      <c r="W828" s="82" t="s">
        <v>708</v>
      </c>
      <c r="X828" s="78" t="s">
        <v>249</v>
      </c>
      <c r="Y828" s="78" t="s">
        <v>733</v>
      </c>
      <c r="Z828" s="78" t="s">
        <v>9</v>
      </c>
      <c r="AA828" s="79">
        <v>1777.7777799999999</v>
      </c>
      <c r="AB828" s="79" t="s">
        <v>9</v>
      </c>
      <c r="AC828" s="79" t="s">
        <v>9</v>
      </c>
      <c r="AD828" s="16" t="b">
        <f t="shared" si="518"/>
        <v>1</v>
      </c>
      <c r="AE828" s="16" t="b">
        <f t="shared" si="518"/>
        <v>1</v>
      </c>
      <c r="AF828" s="16" t="b">
        <f t="shared" si="518"/>
        <v>1</v>
      </c>
      <c r="AG828" s="16" t="b">
        <f t="shared" si="518"/>
        <v>1</v>
      </c>
    </row>
    <row r="829" spans="1:33" s="16" customFormat="1" ht="31.5" customHeight="1">
      <c r="A829" s="31" t="s">
        <v>58</v>
      </c>
      <c r="B829" s="23" t="s">
        <v>249</v>
      </c>
      <c r="C829" s="23" t="s">
        <v>733</v>
      </c>
      <c r="D829" s="23" t="s">
        <v>59</v>
      </c>
      <c r="E829" s="49"/>
      <c r="F829" s="49"/>
      <c r="G829" s="49"/>
      <c r="H829" s="25">
        <v>1777.8</v>
      </c>
      <c r="I829" s="25">
        <v>0</v>
      </c>
      <c r="J829" s="25">
        <v>0</v>
      </c>
      <c r="K829" s="49">
        <f t="shared" si="517"/>
        <v>1777.8</v>
      </c>
      <c r="L829" s="49">
        <f t="shared" si="517"/>
        <v>0</v>
      </c>
      <c r="M829" s="49">
        <f t="shared" si="517"/>
        <v>0</v>
      </c>
      <c r="O829" s="32">
        <v>1777.7777799999999</v>
      </c>
      <c r="P829" s="32">
        <v>0</v>
      </c>
      <c r="Q829" s="32">
        <v>0</v>
      </c>
      <c r="R829" s="29">
        <f t="shared" si="511"/>
        <v>-2.2220000000061191E-2</v>
      </c>
      <c r="S829" s="29">
        <f t="shared" si="511"/>
        <v>0</v>
      </c>
      <c r="T829" s="29">
        <f t="shared" si="511"/>
        <v>0</v>
      </c>
      <c r="W829" s="82" t="s">
        <v>58</v>
      </c>
      <c r="X829" s="78" t="s">
        <v>249</v>
      </c>
      <c r="Y829" s="78" t="s">
        <v>733</v>
      </c>
      <c r="Z829" s="72" t="s">
        <v>59</v>
      </c>
      <c r="AA829" s="79">
        <v>1777.7777799999999</v>
      </c>
      <c r="AB829" s="79" t="s">
        <v>9</v>
      </c>
      <c r="AC829" s="79" t="s">
        <v>9</v>
      </c>
      <c r="AD829" s="16" t="b">
        <f t="shared" si="518"/>
        <v>1</v>
      </c>
      <c r="AE829" s="16" t="b">
        <f t="shared" si="518"/>
        <v>1</v>
      </c>
      <c r="AF829" s="16" t="b">
        <f t="shared" si="518"/>
        <v>1</v>
      </c>
      <c r="AG829" s="16" t="b">
        <f t="shared" si="518"/>
        <v>1</v>
      </c>
    </row>
    <row r="830" spans="1:33" s="16" customFormat="1" ht="15.75" customHeight="1">
      <c r="A830" s="31" t="s">
        <v>703</v>
      </c>
      <c r="B830" s="23" t="s">
        <v>249</v>
      </c>
      <c r="C830" s="23" t="s">
        <v>704</v>
      </c>
      <c r="D830" s="23" t="s">
        <v>9</v>
      </c>
      <c r="E830" s="49">
        <f>E831</f>
        <v>0</v>
      </c>
      <c r="F830" s="49">
        <f t="shared" ref="F830:J830" si="544">F831</f>
        <v>0</v>
      </c>
      <c r="G830" s="49">
        <f t="shared" si="544"/>
        <v>0</v>
      </c>
      <c r="H830" s="25">
        <f t="shared" si="544"/>
        <v>27.5</v>
      </c>
      <c r="I830" s="25">
        <f t="shared" si="544"/>
        <v>0</v>
      </c>
      <c r="J830" s="25">
        <f t="shared" si="544"/>
        <v>0</v>
      </c>
      <c r="K830" s="49">
        <f t="shared" si="517"/>
        <v>27.5</v>
      </c>
      <c r="L830" s="49">
        <f t="shared" si="517"/>
        <v>0</v>
      </c>
      <c r="M830" s="49">
        <f t="shared" si="517"/>
        <v>0</v>
      </c>
      <c r="O830" s="32">
        <v>27.5</v>
      </c>
      <c r="P830" s="32">
        <v>0</v>
      </c>
      <c r="Q830" s="32">
        <v>0</v>
      </c>
      <c r="R830" s="29">
        <f t="shared" si="511"/>
        <v>0</v>
      </c>
      <c r="S830" s="29">
        <f t="shared" si="511"/>
        <v>0</v>
      </c>
      <c r="T830" s="29">
        <f t="shared" si="511"/>
        <v>0</v>
      </c>
      <c r="W830" s="82" t="s">
        <v>703</v>
      </c>
      <c r="X830" s="78" t="s">
        <v>249</v>
      </c>
      <c r="Y830" s="78" t="s">
        <v>704</v>
      </c>
      <c r="Z830" s="78" t="s">
        <v>9</v>
      </c>
      <c r="AA830" s="79">
        <v>27.5</v>
      </c>
      <c r="AB830" s="79" t="s">
        <v>9</v>
      </c>
      <c r="AC830" s="79" t="s">
        <v>9</v>
      </c>
      <c r="AD830" s="16" t="b">
        <f t="shared" si="518"/>
        <v>1</v>
      </c>
      <c r="AE830" s="16" t="b">
        <f t="shared" si="518"/>
        <v>1</v>
      </c>
      <c r="AF830" s="16" t="b">
        <f t="shared" si="518"/>
        <v>1</v>
      </c>
      <c r="AG830" s="16" t="b">
        <f t="shared" si="518"/>
        <v>1</v>
      </c>
    </row>
    <row r="831" spans="1:33" s="16" customFormat="1" ht="31.5" customHeight="1">
      <c r="A831" s="31" t="s">
        <v>58</v>
      </c>
      <c r="B831" s="23" t="s">
        <v>249</v>
      </c>
      <c r="C831" s="23" t="s">
        <v>704</v>
      </c>
      <c r="D831" s="23" t="s">
        <v>59</v>
      </c>
      <c r="E831" s="49"/>
      <c r="F831" s="49"/>
      <c r="G831" s="49"/>
      <c r="H831" s="25">
        <v>27.5</v>
      </c>
      <c r="I831" s="25">
        <v>0</v>
      </c>
      <c r="J831" s="25">
        <v>0</v>
      </c>
      <c r="K831" s="49">
        <f t="shared" si="517"/>
        <v>27.5</v>
      </c>
      <c r="L831" s="49">
        <f t="shared" si="517"/>
        <v>0</v>
      </c>
      <c r="M831" s="49">
        <f t="shared" si="517"/>
        <v>0</v>
      </c>
      <c r="O831" s="32">
        <v>27.5</v>
      </c>
      <c r="P831" s="32">
        <v>0</v>
      </c>
      <c r="Q831" s="32">
        <v>0</v>
      </c>
      <c r="R831" s="29">
        <f t="shared" si="511"/>
        <v>0</v>
      </c>
      <c r="S831" s="29">
        <f t="shared" si="511"/>
        <v>0</v>
      </c>
      <c r="T831" s="29">
        <f t="shared" si="511"/>
        <v>0</v>
      </c>
      <c r="W831" s="81" t="s">
        <v>58</v>
      </c>
      <c r="X831" s="75" t="s">
        <v>249</v>
      </c>
      <c r="Y831" s="75" t="s">
        <v>704</v>
      </c>
      <c r="Z831" s="76" t="s">
        <v>59</v>
      </c>
      <c r="AA831" s="77">
        <v>27.5</v>
      </c>
      <c r="AB831" s="77" t="s">
        <v>9</v>
      </c>
      <c r="AC831" s="77" t="s">
        <v>9</v>
      </c>
      <c r="AD831" s="16" t="b">
        <f t="shared" si="518"/>
        <v>1</v>
      </c>
      <c r="AE831" s="16" t="b">
        <f t="shared" si="518"/>
        <v>1</v>
      </c>
      <c r="AF831" s="16" t="b">
        <f t="shared" si="518"/>
        <v>1</v>
      </c>
      <c r="AG831" s="16" t="b">
        <f t="shared" si="518"/>
        <v>1</v>
      </c>
    </row>
    <row r="832" spans="1:33" s="16" customFormat="1" ht="110.25" customHeight="1">
      <c r="A832" s="22" t="s">
        <v>225</v>
      </c>
      <c r="B832" s="23" t="s">
        <v>249</v>
      </c>
      <c r="C832" s="23" t="s">
        <v>258</v>
      </c>
      <c r="D832" s="24" t="s">
        <v>9</v>
      </c>
      <c r="E832" s="49">
        <f>E833</f>
        <v>2656.2</v>
      </c>
      <c r="F832" s="49">
        <f t="shared" ref="F832:J833" si="545">F833</f>
        <v>2656.2</v>
      </c>
      <c r="G832" s="49">
        <f t="shared" si="545"/>
        <v>2656.2</v>
      </c>
      <c r="H832" s="25">
        <f>H833</f>
        <v>2656.2</v>
      </c>
      <c r="I832" s="25">
        <f t="shared" si="545"/>
        <v>2656.2</v>
      </c>
      <c r="J832" s="25">
        <f t="shared" si="545"/>
        <v>2656.2</v>
      </c>
      <c r="K832" s="49">
        <f t="shared" si="517"/>
        <v>0</v>
      </c>
      <c r="L832" s="49">
        <f t="shared" si="517"/>
        <v>0</v>
      </c>
      <c r="M832" s="49">
        <f t="shared" si="517"/>
        <v>0</v>
      </c>
      <c r="O832" s="32">
        <v>2656.2139999999999</v>
      </c>
      <c r="P832" s="32">
        <v>2656.2139999999999</v>
      </c>
      <c r="Q832" s="32">
        <v>2656.2139999999999</v>
      </c>
      <c r="R832" s="29">
        <f t="shared" si="511"/>
        <v>1.4000000000123691E-2</v>
      </c>
      <c r="S832" s="29">
        <f t="shared" si="511"/>
        <v>1.4000000000123691E-2</v>
      </c>
      <c r="T832" s="29">
        <f t="shared" si="511"/>
        <v>1.4000000000123691E-2</v>
      </c>
      <c r="W832" s="82" t="s">
        <v>225</v>
      </c>
      <c r="X832" s="78" t="s">
        <v>249</v>
      </c>
      <c r="Y832" s="78" t="s">
        <v>258</v>
      </c>
      <c r="Z832" s="72" t="s">
        <v>9</v>
      </c>
      <c r="AA832" s="79">
        <v>2656.2139999999999</v>
      </c>
      <c r="AB832" s="79">
        <v>2656.2139999999999</v>
      </c>
      <c r="AC832" s="79">
        <v>2656.2139999999999</v>
      </c>
      <c r="AD832" s="16" t="b">
        <f t="shared" si="518"/>
        <v>1</v>
      </c>
      <c r="AE832" s="16" t="b">
        <f t="shared" si="518"/>
        <v>1</v>
      </c>
      <c r="AF832" s="16" t="b">
        <f t="shared" si="518"/>
        <v>1</v>
      </c>
      <c r="AG832" s="16" t="b">
        <f t="shared" si="518"/>
        <v>1</v>
      </c>
    </row>
    <row r="833" spans="1:33" s="16" customFormat="1" ht="94.5" customHeight="1">
      <c r="A833" s="31" t="s">
        <v>227</v>
      </c>
      <c r="B833" s="23" t="s">
        <v>249</v>
      </c>
      <c r="C833" s="23" t="s">
        <v>259</v>
      </c>
      <c r="D833" s="24" t="s">
        <v>9</v>
      </c>
      <c r="E833" s="49">
        <f>E834</f>
        <v>2656.2</v>
      </c>
      <c r="F833" s="49">
        <f t="shared" si="545"/>
        <v>2656.2</v>
      </c>
      <c r="G833" s="49">
        <f t="shared" si="545"/>
        <v>2656.2</v>
      </c>
      <c r="H833" s="25">
        <f>H834</f>
        <v>2656.2</v>
      </c>
      <c r="I833" s="25">
        <f t="shared" si="545"/>
        <v>2656.2</v>
      </c>
      <c r="J833" s="25">
        <f t="shared" si="545"/>
        <v>2656.2</v>
      </c>
      <c r="K833" s="49">
        <f t="shared" si="517"/>
        <v>0</v>
      </c>
      <c r="L833" s="49">
        <f t="shared" si="517"/>
        <v>0</v>
      </c>
      <c r="M833" s="49">
        <f t="shared" si="517"/>
        <v>0</v>
      </c>
      <c r="N833" s="16" t="s">
        <v>344</v>
      </c>
      <c r="O833" s="32">
        <v>2656.2139999999999</v>
      </c>
      <c r="P833" s="32">
        <v>2656.2139999999999</v>
      </c>
      <c r="Q833" s="32">
        <v>2656.2139999999999</v>
      </c>
      <c r="R833" s="29">
        <f t="shared" si="511"/>
        <v>1.4000000000123691E-2</v>
      </c>
      <c r="S833" s="29">
        <f t="shared" si="511"/>
        <v>1.4000000000123691E-2</v>
      </c>
      <c r="T833" s="29">
        <f t="shared" si="511"/>
        <v>1.4000000000123691E-2</v>
      </c>
      <c r="W833" s="82" t="s">
        <v>227</v>
      </c>
      <c r="X833" s="78" t="s">
        <v>249</v>
      </c>
      <c r="Y833" s="78" t="s">
        <v>259</v>
      </c>
      <c r="Z833" s="78" t="s">
        <v>9</v>
      </c>
      <c r="AA833" s="79">
        <v>2656.2139999999999</v>
      </c>
      <c r="AB833" s="79">
        <v>2656.2139999999999</v>
      </c>
      <c r="AC833" s="79">
        <v>2656.2139999999999</v>
      </c>
      <c r="AD833" s="16" t="b">
        <f t="shared" si="518"/>
        <v>1</v>
      </c>
      <c r="AE833" s="16" t="b">
        <f t="shared" si="518"/>
        <v>1</v>
      </c>
      <c r="AF833" s="16" t="b">
        <f t="shared" si="518"/>
        <v>1</v>
      </c>
      <c r="AG833" s="16" t="b">
        <f t="shared" si="518"/>
        <v>1</v>
      </c>
    </row>
    <row r="834" spans="1:33" s="16" customFormat="1" ht="31.5" customHeight="1">
      <c r="A834" s="31" t="s">
        <v>58</v>
      </c>
      <c r="B834" s="23" t="s">
        <v>249</v>
      </c>
      <c r="C834" s="23" t="s">
        <v>259</v>
      </c>
      <c r="D834" s="23" t="s">
        <v>59</v>
      </c>
      <c r="E834" s="49">
        <v>2656.2</v>
      </c>
      <c r="F834" s="49">
        <v>2656.2</v>
      </c>
      <c r="G834" s="49">
        <v>2656.2</v>
      </c>
      <c r="H834" s="83">
        <v>2656.2</v>
      </c>
      <c r="I834" s="83">
        <v>2656.2</v>
      </c>
      <c r="J834" s="83">
        <v>2656.2</v>
      </c>
      <c r="K834" s="49">
        <f t="shared" si="517"/>
        <v>0</v>
      </c>
      <c r="L834" s="49">
        <f t="shared" si="517"/>
        <v>0</v>
      </c>
      <c r="M834" s="49">
        <f t="shared" si="517"/>
        <v>0</v>
      </c>
      <c r="N834" s="16" t="s">
        <v>344</v>
      </c>
      <c r="O834" s="32">
        <v>2656.2139999999999</v>
      </c>
      <c r="P834" s="32">
        <v>2656.2139999999999</v>
      </c>
      <c r="Q834" s="32">
        <v>2656.2139999999999</v>
      </c>
      <c r="R834" s="29">
        <f t="shared" si="511"/>
        <v>1.4000000000123691E-2</v>
      </c>
      <c r="S834" s="29">
        <f t="shared" si="511"/>
        <v>1.4000000000123691E-2</v>
      </c>
      <c r="T834" s="29">
        <f t="shared" si="511"/>
        <v>1.4000000000123691E-2</v>
      </c>
      <c r="W834" s="82" t="s">
        <v>58</v>
      </c>
      <c r="X834" s="78" t="s">
        <v>249</v>
      </c>
      <c r="Y834" s="78" t="s">
        <v>259</v>
      </c>
      <c r="Z834" s="72" t="s">
        <v>59</v>
      </c>
      <c r="AA834" s="79">
        <v>2656.2139999999999</v>
      </c>
      <c r="AB834" s="79">
        <v>2656.2139999999999</v>
      </c>
      <c r="AC834" s="79">
        <v>2656.2139999999999</v>
      </c>
      <c r="AD834" s="16" t="b">
        <f t="shared" si="518"/>
        <v>1</v>
      </c>
      <c r="AE834" s="16" t="b">
        <f t="shared" si="518"/>
        <v>1</v>
      </c>
      <c r="AF834" s="16" t="b">
        <f t="shared" si="518"/>
        <v>1</v>
      </c>
      <c r="AG834" s="16" t="b">
        <f t="shared" si="518"/>
        <v>1</v>
      </c>
    </row>
    <row r="835" spans="1:33" s="16" customFormat="1" ht="47.25" customHeight="1">
      <c r="A835" s="22" t="s">
        <v>260</v>
      </c>
      <c r="B835" s="23" t="s">
        <v>249</v>
      </c>
      <c r="C835" s="23" t="s">
        <v>261</v>
      </c>
      <c r="D835" s="24" t="s">
        <v>9</v>
      </c>
      <c r="E835" s="49">
        <f>E836</f>
        <v>2300725.4</v>
      </c>
      <c r="F835" s="49">
        <f t="shared" ref="F835:J836" si="546">F836</f>
        <v>2300725.4</v>
      </c>
      <c r="G835" s="49">
        <f t="shared" si="546"/>
        <v>2300725.4</v>
      </c>
      <c r="H835" s="25">
        <f>H836</f>
        <v>2512557</v>
      </c>
      <c r="I835" s="25">
        <f t="shared" si="546"/>
        <v>2512557</v>
      </c>
      <c r="J835" s="25">
        <f t="shared" si="546"/>
        <v>2512557</v>
      </c>
      <c r="K835" s="49">
        <f t="shared" si="517"/>
        <v>211831.60000000009</v>
      </c>
      <c r="L835" s="49">
        <f t="shared" si="517"/>
        <v>211831.60000000009</v>
      </c>
      <c r="M835" s="49">
        <f t="shared" si="517"/>
        <v>211831.60000000009</v>
      </c>
      <c r="O835" s="32">
        <v>2512557.02</v>
      </c>
      <c r="P835" s="32">
        <v>2512557.02</v>
      </c>
      <c r="Q835" s="32">
        <v>2512557.02</v>
      </c>
      <c r="R835" s="29">
        <f t="shared" si="511"/>
        <v>2.0000000018626451E-2</v>
      </c>
      <c r="S835" s="29">
        <f t="shared" si="511"/>
        <v>2.0000000018626451E-2</v>
      </c>
      <c r="T835" s="29">
        <f t="shared" si="511"/>
        <v>2.0000000018626451E-2</v>
      </c>
      <c r="W835" s="82" t="s">
        <v>260</v>
      </c>
      <c r="X835" s="78" t="s">
        <v>249</v>
      </c>
      <c r="Y835" s="78" t="s">
        <v>261</v>
      </c>
      <c r="Z835" s="78" t="s">
        <v>9</v>
      </c>
      <c r="AA835" s="79">
        <v>2512557.02</v>
      </c>
      <c r="AB835" s="79">
        <v>2512557.02</v>
      </c>
      <c r="AC835" s="79">
        <v>2512557.02</v>
      </c>
      <c r="AD835" s="16" t="b">
        <f t="shared" si="518"/>
        <v>1</v>
      </c>
      <c r="AE835" s="16" t="b">
        <f t="shared" si="518"/>
        <v>1</v>
      </c>
      <c r="AF835" s="16" t="b">
        <f t="shared" si="518"/>
        <v>1</v>
      </c>
      <c r="AG835" s="16" t="b">
        <f t="shared" si="518"/>
        <v>1</v>
      </c>
    </row>
    <row r="836" spans="1:33" s="16" customFormat="1" ht="47.25" customHeight="1">
      <c r="A836" s="31" t="s">
        <v>262</v>
      </c>
      <c r="B836" s="23" t="s">
        <v>249</v>
      </c>
      <c r="C836" s="23" t="s">
        <v>263</v>
      </c>
      <c r="D836" s="24" t="s">
        <v>9</v>
      </c>
      <c r="E836" s="49">
        <f>E837</f>
        <v>2300725.4</v>
      </c>
      <c r="F836" s="49">
        <f t="shared" si="546"/>
        <v>2300725.4</v>
      </c>
      <c r="G836" s="49">
        <f t="shared" si="546"/>
        <v>2300725.4</v>
      </c>
      <c r="H836" s="25">
        <f>H837</f>
        <v>2512557</v>
      </c>
      <c r="I836" s="25">
        <f t="shared" si="546"/>
        <v>2512557</v>
      </c>
      <c r="J836" s="25">
        <f t="shared" si="546"/>
        <v>2512557</v>
      </c>
      <c r="K836" s="49">
        <f t="shared" si="517"/>
        <v>211831.60000000009</v>
      </c>
      <c r="L836" s="49">
        <f t="shared" si="517"/>
        <v>211831.60000000009</v>
      </c>
      <c r="M836" s="49">
        <f t="shared" si="517"/>
        <v>211831.60000000009</v>
      </c>
      <c r="N836" s="16" t="s">
        <v>344</v>
      </c>
      <c r="O836" s="32">
        <v>2512557.02</v>
      </c>
      <c r="P836" s="32">
        <v>2512557.02</v>
      </c>
      <c r="Q836" s="32">
        <v>2512557.02</v>
      </c>
      <c r="R836" s="29">
        <f t="shared" si="511"/>
        <v>2.0000000018626451E-2</v>
      </c>
      <c r="S836" s="29">
        <f t="shared" si="511"/>
        <v>2.0000000018626451E-2</v>
      </c>
      <c r="T836" s="29">
        <f t="shared" si="511"/>
        <v>2.0000000018626451E-2</v>
      </c>
      <c r="W836" s="81" t="s">
        <v>262</v>
      </c>
      <c r="X836" s="75" t="s">
        <v>249</v>
      </c>
      <c r="Y836" s="75" t="s">
        <v>263</v>
      </c>
      <c r="Z836" s="76" t="s">
        <v>9</v>
      </c>
      <c r="AA836" s="77">
        <v>2512557.02</v>
      </c>
      <c r="AB836" s="77">
        <v>2512557.02</v>
      </c>
      <c r="AC836" s="77">
        <v>2512557.02</v>
      </c>
      <c r="AD836" s="16" t="b">
        <f t="shared" si="518"/>
        <v>1</v>
      </c>
      <c r="AE836" s="16" t="b">
        <f t="shared" si="518"/>
        <v>1</v>
      </c>
      <c r="AF836" s="16" t="b">
        <f t="shared" si="518"/>
        <v>1</v>
      </c>
      <c r="AG836" s="16" t="b">
        <f t="shared" si="518"/>
        <v>1</v>
      </c>
    </row>
    <row r="837" spans="1:33" s="16" customFormat="1" ht="31.5" customHeight="1">
      <c r="A837" s="31" t="s">
        <v>58</v>
      </c>
      <c r="B837" s="23" t="s">
        <v>249</v>
      </c>
      <c r="C837" s="23" t="s">
        <v>263</v>
      </c>
      <c r="D837" s="23" t="s">
        <v>59</v>
      </c>
      <c r="E837" s="49">
        <v>2300725.4</v>
      </c>
      <c r="F837" s="49">
        <v>2300725.4</v>
      </c>
      <c r="G837" s="49">
        <v>2300725.4</v>
      </c>
      <c r="H837" s="83">
        <f>2300725.4+211831.6</f>
        <v>2512557</v>
      </c>
      <c r="I837" s="83">
        <f>2300725.4+211831.6</f>
        <v>2512557</v>
      </c>
      <c r="J837" s="83">
        <f>2300725.4+211831.6</f>
        <v>2512557</v>
      </c>
      <c r="K837" s="49">
        <f t="shared" si="517"/>
        <v>211831.60000000009</v>
      </c>
      <c r="L837" s="49">
        <f t="shared" si="517"/>
        <v>211831.60000000009</v>
      </c>
      <c r="M837" s="49">
        <f t="shared" si="517"/>
        <v>211831.60000000009</v>
      </c>
      <c r="N837" s="16" t="s">
        <v>344</v>
      </c>
      <c r="O837" s="32">
        <v>2512557.02</v>
      </c>
      <c r="P837" s="32">
        <v>2512557.02</v>
      </c>
      <c r="Q837" s="32">
        <v>2512557.02</v>
      </c>
      <c r="R837" s="29">
        <f t="shared" si="511"/>
        <v>2.0000000018626451E-2</v>
      </c>
      <c r="S837" s="29">
        <f t="shared" si="511"/>
        <v>2.0000000018626451E-2</v>
      </c>
      <c r="T837" s="29">
        <f t="shared" si="511"/>
        <v>2.0000000018626451E-2</v>
      </c>
      <c r="W837" s="82" t="s">
        <v>58</v>
      </c>
      <c r="X837" s="78" t="s">
        <v>249</v>
      </c>
      <c r="Y837" s="78" t="s">
        <v>263</v>
      </c>
      <c r="Z837" s="72" t="s">
        <v>59</v>
      </c>
      <c r="AA837" s="79">
        <v>2512557.02</v>
      </c>
      <c r="AB837" s="79">
        <v>2512557.02</v>
      </c>
      <c r="AC837" s="79">
        <v>2512557.02</v>
      </c>
      <c r="AD837" s="16" t="b">
        <f t="shared" si="518"/>
        <v>1</v>
      </c>
      <c r="AE837" s="16" t="b">
        <f t="shared" si="518"/>
        <v>1</v>
      </c>
      <c r="AF837" s="16" t="b">
        <f t="shared" si="518"/>
        <v>1</v>
      </c>
      <c r="AG837" s="16" t="b">
        <f t="shared" si="518"/>
        <v>1</v>
      </c>
    </row>
    <row r="838" spans="1:33" s="16" customFormat="1" ht="31.5" customHeight="1">
      <c r="A838" s="22" t="s">
        <v>236</v>
      </c>
      <c r="B838" s="23" t="s">
        <v>249</v>
      </c>
      <c r="C838" s="23" t="s">
        <v>237</v>
      </c>
      <c r="D838" s="24" t="s">
        <v>9</v>
      </c>
      <c r="E838" s="49">
        <f>E839+E842+E845</f>
        <v>14964.2</v>
      </c>
      <c r="F838" s="49">
        <f t="shared" ref="F838:J838" si="547">F839+F842+F845</f>
        <v>14964.2</v>
      </c>
      <c r="G838" s="49">
        <f t="shared" si="547"/>
        <v>14964.2</v>
      </c>
      <c r="H838" s="25">
        <f t="shared" si="547"/>
        <v>19457.8</v>
      </c>
      <c r="I838" s="25">
        <f t="shared" si="547"/>
        <v>19013.5</v>
      </c>
      <c r="J838" s="25">
        <f t="shared" si="547"/>
        <v>18850.600000000002</v>
      </c>
      <c r="K838" s="49">
        <f t="shared" si="517"/>
        <v>4493.5999999999985</v>
      </c>
      <c r="L838" s="49">
        <f t="shared" si="517"/>
        <v>4049.2999999999993</v>
      </c>
      <c r="M838" s="49">
        <f t="shared" si="517"/>
        <v>3886.4000000000015</v>
      </c>
      <c r="O838" s="32">
        <v>19457.712</v>
      </c>
      <c r="P838" s="32">
        <v>19013.43172</v>
      </c>
      <c r="Q838" s="32">
        <v>18850.563030000001</v>
      </c>
      <c r="R838" s="29">
        <f t="shared" si="511"/>
        <v>-8.7999999999738066E-2</v>
      </c>
      <c r="S838" s="29">
        <f t="shared" si="511"/>
        <v>-6.8279999999504071E-2</v>
      </c>
      <c r="T838" s="29">
        <f t="shared" si="511"/>
        <v>-3.6970000001019798E-2</v>
      </c>
      <c r="W838" s="82" t="s">
        <v>236</v>
      </c>
      <c r="X838" s="78" t="s">
        <v>249</v>
      </c>
      <c r="Y838" s="78" t="s">
        <v>237</v>
      </c>
      <c r="Z838" s="78" t="s">
        <v>9</v>
      </c>
      <c r="AA838" s="79">
        <v>19457.712</v>
      </c>
      <c r="AB838" s="79">
        <v>19013.43172</v>
      </c>
      <c r="AC838" s="79">
        <v>18850.563030000001</v>
      </c>
      <c r="AD838" s="16" t="b">
        <f t="shared" si="518"/>
        <v>1</v>
      </c>
      <c r="AE838" s="16" t="b">
        <f t="shared" si="518"/>
        <v>1</v>
      </c>
      <c r="AF838" s="16" t="b">
        <f t="shared" si="518"/>
        <v>1</v>
      </c>
      <c r="AG838" s="16" t="b">
        <f t="shared" si="518"/>
        <v>1</v>
      </c>
    </row>
    <row r="839" spans="1:33" s="16" customFormat="1" ht="47.25" customHeight="1">
      <c r="A839" s="22" t="s">
        <v>264</v>
      </c>
      <c r="B839" s="23" t="s">
        <v>249</v>
      </c>
      <c r="C839" s="23" t="s">
        <v>265</v>
      </c>
      <c r="D839" s="23" t="s">
        <v>9</v>
      </c>
      <c r="E839" s="49">
        <f>E840</f>
        <v>0</v>
      </c>
      <c r="F839" s="49">
        <f t="shared" ref="F839:J840" si="548">F840</f>
        <v>0</v>
      </c>
      <c r="G839" s="49">
        <f t="shared" si="548"/>
        <v>0</v>
      </c>
      <c r="H839" s="25">
        <f t="shared" si="548"/>
        <v>3293.6</v>
      </c>
      <c r="I839" s="25">
        <f t="shared" si="548"/>
        <v>2847</v>
      </c>
      <c r="J839" s="25">
        <f t="shared" si="548"/>
        <v>2679.5</v>
      </c>
      <c r="K839" s="49">
        <f t="shared" si="517"/>
        <v>3293.6</v>
      </c>
      <c r="L839" s="49">
        <f t="shared" si="517"/>
        <v>2847</v>
      </c>
      <c r="M839" s="49">
        <f t="shared" si="517"/>
        <v>2679.5</v>
      </c>
      <c r="O839" s="32">
        <v>3293.5320000000002</v>
      </c>
      <c r="P839" s="32">
        <v>2846.95172</v>
      </c>
      <c r="Q839" s="32">
        <v>2679.4830299999999</v>
      </c>
      <c r="R839" s="29">
        <f t="shared" si="511"/>
        <v>-6.7999999999756255E-2</v>
      </c>
      <c r="S839" s="29">
        <f t="shared" si="511"/>
        <v>-4.8279999999977008E-2</v>
      </c>
      <c r="T839" s="29">
        <f t="shared" si="511"/>
        <v>-1.6970000000128493E-2</v>
      </c>
      <c r="W839" s="82" t="s">
        <v>264</v>
      </c>
      <c r="X839" s="78" t="s">
        <v>249</v>
      </c>
      <c r="Y839" s="78" t="s">
        <v>265</v>
      </c>
      <c r="Z839" s="72" t="s">
        <v>9</v>
      </c>
      <c r="AA839" s="79">
        <v>3293.5320000000002</v>
      </c>
      <c r="AB839" s="79">
        <v>2846.95172</v>
      </c>
      <c r="AC839" s="79">
        <v>2679.4830299999999</v>
      </c>
      <c r="AD839" s="16" t="b">
        <f t="shared" si="518"/>
        <v>1</v>
      </c>
      <c r="AE839" s="16" t="b">
        <f t="shared" si="518"/>
        <v>1</v>
      </c>
      <c r="AF839" s="16" t="b">
        <f t="shared" si="518"/>
        <v>1</v>
      </c>
      <c r="AG839" s="16" t="b">
        <f t="shared" si="518"/>
        <v>1</v>
      </c>
    </row>
    <row r="840" spans="1:33" s="16" customFormat="1" ht="47.25" customHeight="1">
      <c r="A840" s="22" t="s">
        <v>531</v>
      </c>
      <c r="B840" s="23" t="s">
        <v>249</v>
      </c>
      <c r="C840" s="23" t="s">
        <v>267</v>
      </c>
      <c r="D840" s="23" t="s">
        <v>9</v>
      </c>
      <c r="E840" s="49">
        <f>E841</f>
        <v>0</v>
      </c>
      <c r="F840" s="49">
        <f t="shared" si="548"/>
        <v>0</v>
      </c>
      <c r="G840" s="49">
        <f t="shared" si="548"/>
        <v>0</v>
      </c>
      <c r="H840" s="25">
        <f t="shared" si="548"/>
        <v>3293.6</v>
      </c>
      <c r="I840" s="25">
        <f t="shared" si="548"/>
        <v>2847</v>
      </c>
      <c r="J840" s="25">
        <f t="shared" si="548"/>
        <v>2679.5</v>
      </c>
      <c r="K840" s="49">
        <f t="shared" si="517"/>
        <v>3293.6</v>
      </c>
      <c r="L840" s="49">
        <f t="shared" si="517"/>
        <v>2847</v>
      </c>
      <c r="M840" s="49">
        <f t="shared" si="517"/>
        <v>2679.5</v>
      </c>
      <c r="O840" s="32">
        <v>3293.5320000000002</v>
      </c>
      <c r="P840" s="32">
        <v>2846.95172</v>
      </c>
      <c r="Q840" s="32">
        <v>2679.4830299999999</v>
      </c>
      <c r="R840" s="29">
        <f t="shared" si="511"/>
        <v>-6.7999999999756255E-2</v>
      </c>
      <c r="S840" s="29">
        <f t="shared" si="511"/>
        <v>-4.8279999999977008E-2</v>
      </c>
      <c r="T840" s="29">
        <f t="shared" si="511"/>
        <v>-1.6970000000128493E-2</v>
      </c>
      <c r="W840" s="82" t="s">
        <v>531</v>
      </c>
      <c r="X840" s="78" t="s">
        <v>249</v>
      </c>
      <c r="Y840" s="78" t="s">
        <v>267</v>
      </c>
      <c r="Z840" s="78" t="s">
        <v>9</v>
      </c>
      <c r="AA840" s="79">
        <v>3293.5320000000002</v>
      </c>
      <c r="AB840" s="79">
        <v>2846.95172</v>
      </c>
      <c r="AC840" s="79">
        <v>2679.4830299999999</v>
      </c>
      <c r="AD840" s="16" t="b">
        <f t="shared" si="518"/>
        <v>1</v>
      </c>
      <c r="AE840" s="16" t="b">
        <f t="shared" si="518"/>
        <v>1</v>
      </c>
      <c r="AF840" s="16" t="b">
        <f t="shared" si="518"/>
        <v>1</v>
      </c>
      <c r="AG840" s="16" t="b">
        <f t="shared" si="518"/>
        <v>1</v>
      </c>
    </row>
    <row r="841" spans="1:33" s="16" customFormat="1" ht="31.5" customHeight="1">
      <c r="A841" s="22" t="s">
        <v>58</v>
      </c>
      <c r="B841" s="23" t="s">
        <v>249</v>
      </c>
      <c r="C841" s="23" t="s">
        <v>267</v>
      </c>
      <c r="D841" s="23" t="s">
        <v>59</v>
      </c>
      <c r="E841" s="49"/>
      <c r="F841" s="49"/>
      <c r="G841" s="49"/>
      <c r="H841" s="25">
        <v>3293.6</v>
      </c>
      <c r="I841" s="25">
        <v>2847</v>
      </c>
      <c r="J841" s="25">
        <v>2679.5</v>
      </c>
      <c r="K841" s="49">
        <f t="shared" si="517"/>
        <v>3293.6</v>
      </c>
      <c r="L841" s="49">
        <f t="shared" si="517"/>
        <v>2847</v>
      </c>
      <c r="M841" s="49">
        <f t="shared" si="517"/>
        <v>2679.5</v>
      </c>
      <c r="O841" s="32">
        <v>3293.5320000000002</v>
      </c>
      <c r="P841" s="32">
        <v>2846.95172</v>
      </c>
      <c r="Q841" s="32">
        <v>2679.4830299999999</v>
      </c>
      <c r="R841" s="29">
        <f t="shared" si="511"/>
        <v>-6.7999999999756255E-2</v>
      </c>
      <c r="S841" s="29">
        <f t="shared" si="511"/>
        <v>-4.8279999999977008E-2</v>
      </c>
      <c r="T841" s="29">
        <f t="shared" si="511"/>
        <v>-1.6970000000128493E-2</v>
      </c>
      <c r="W841" s="81" t="s">
        <v>58</v>
      </c>
      <c r="X841" s="75" t="s">
        <v>249</v>
      </c>
      <c r="Y841" s="75" t="s">
        <v>267</v>
      </c>
      <c r="Z841" s="76" t="s">
        <v>59</v>
      </c>
      <c r="AA841" s="77">
        <v>3293.5320000000002</v>
      </c>
      <c r="AB841" s="77">
        <v>2846.95172</v>
      </c>
      <c r="AC841" s="77">
        <v>2679.4830299999999</v>
      </c>
      <c r="AD841" s="16" t="b">
        <f t="shared" si="518"/>
        <v>1</v>
      </c>
      <c r="AE841" s="16" t="b">
        <f t="shared" si="518"/>
        <v>1</v>
      </c>
      <c r="AF841" s="16" t="b">
        <f t="shared" si="518"/>
        <v>1</v>
      </c>
      <c r="AG841" s="16" t="b">
        <f t="shared" si="518"/>
        <v>1</v>
      </c>
    </row>
    <row r="842" spans="1:33" s="16" customFormat="1" ht="47.25" customHeight="1">
      <c r="A842" s="22" t="s">
        <v>260</v>
      </c>
      <c r="B842" s="23" t="s">
        <v>249</v>
      </c>
      <c r="C842" s="23" t="s">
        <v>269</v>
      </c>
      <c r="D842" s="24" t="s">
        <v>9</v>
      </c>
      <c r="E842" s="49">
        <f>E843</f>
        <v>14964.2</v>
      </c>
      <c r="F842" s="49">
        <f t="shared" ref="F842:J843" si="549">F843</f>
        <v>14964.2</v>
      </c>
      <c r="G842" s="49">
        <f t="shared" si="549"/>
        <v>14964.2</v>
      </c>
      <c r="H842" s="25">
        <f>H843</f>
        <v>14964.2</v>
      </c>
      <c r="I842" s="25">
        <f t="shared" si="549"/>
        <v>14964.2</v>
      </c>
      <c r="J842" s="25">
        <f t="shared" si="549"/>
        <v>14964.2</v>
      </c>
      <c r="K842" s="49">
        <f t="shared" si="517"/>
        <v>0</v>
      </c>
      <c r="L842" s="49">
        <f t="shared" si="517"/>
        <v>0</v>
      </c>
      <c r="M842" s="49">
        <f t="shared" si="517"/>
        <v>0</v>
      </c>
      <c r="O842" s="32">
        <v>14964.18</v>
      </c>
      <c r="P842" s="32">
        <v>14964.18</v>
      </c>
      <c r="Q842" s="32">
        <v>14964.18</v>
      </c>
      <c r="R842" s="29">
        <f t="shared" si="511"/>
        <v>-2.0000000000436557E-2</v>
      </c>
      <c r="S842" s="29">
        <f t="shared" si="511"/>
        <v>-2.0000000000436557E-2</v>
      </c>
      <c r="T842" s="29">
        <f t="shared" si="511"/>
        <v>-2.0000000000436557E-2</v>
      </c>
      <c r="W842" s="82" t="s">
        <v>260</v>
      </c>
      <c r="X842" s="78" t="s">
        <v>249</v>
      </c>
      <c r="Y842" s="78" t="s">
        <v>269</v>
      </c>
      <c r="Z842" s="72" t="s">
        <v>9</v>
      </c>
      <c r="AA842" s="79">
        <v>14964.18</v>
      </c>
      <c r="AB842" s="79">
        <v>14964.18</v>
      </c>
      <c r="AC842" s="79">
        <v>14964.18</v>
      </c>
      <c r="AD842" s="16" t="b">
        <f t="shared" si="518"/>
        <v>1</v>
      </c>
      <c r="AE842" s="16" t="b">
        <f t="shared" si="518"/>
        <v>1</v>
      </c>
      <c r="AF842" s="16" t="b">
        <f t="shared" si="518"/>
        <v>1</v>
      </c>
      <c r="AG842" s="16" t="b">
        <f t="shared" si="518"/>
        <v>1</v>
      </c>
    </row>
    <row r="843" spans="1:33" s="16" customFormat="1" ht="47.25" customHeight="1">
      <c r="A843" s="31" t="s">
        <v>262</v>
      </c>
      <c r="B843" s="23" t="s">
        <v>249</v>
      </c>
      <c r="C843" s="23" t="s">
        <v>270</v>
      </c>
      <c r="D843" s="24" t="s">
        <v>9</v>
      </c>
      <c r="E843" s="49">
        <f>E844</f>
        <v>14964.2</v>
      </c>
      <c r="F843" s="49">
        <f t="shared" si="549"/>
        <v>14964.2</v>
      </c>
      <c r="G843" s="49">
        <f t="shared" si="549"/>
        <v>14964.2</v>
      </c>
      <c r="H843" s="25">
        <f>H844</f>
        <v>14964.2</v>
      </c>
      <c r="I843" s="25">
        <f t="shared" si="549"/>
        <v>14964.2</v>
      </c>
      <c r="J843" s="25">
        <f t="shared" si="549"/>
        <v>14964.2</v>
      </c>
      <c r="K843" s="49">
        <f t="shared" si="517"/>
        <v>0</v>
      </c>
      <c r="L843" s="49">
        <f t="shared" si="517"/>
        <v>0</v>
      </c>
      <c r="M843" s="49">
        <f t="shared" si="517"/>
        <v>0</v>
      </c>
      <c r="N843" s="16" t="s">
        <v>344</v>
      </c>
      <c r="O843" s="32">
        <v>14964.18</v>
      </c>
      <c r="P843" s="32">
        <v>14964.18</v>
      </c>
      <c r="Q843" s="32">
        <v>14964.18</v>
      </c>
      <c r="R843" s="29">
        <f t="shared" si="511"/>
        <v>-2.0000000000436557E-2</v>
      </c>
      <c r="S843" s="29">
        <f t="shared" si="511"/>
        <v>-2.0000000000436557E-2</v>
      </c>
      <c r="T843" s="29">
        <f t="shared" si="511"/>
        <v>-2.0000000000436557E-2</v>
      </c>
      <c r="W843" s="82" t="s">
        <v>262</v>
      </c>
      <c r="X843" s="78" t="s">
        <v>249</v>
      </c>
      <c r="Y843" s="78" t="s">
        <v>270</v>
      </c>
      <c r="Z843" s="78" t="s">
        <v>9</v>
      </c>
      <c r="AA843" s="79">
        <v>14964.18</v>
      </c>
      <c r="AB843" s="79">
        <v>14964.18</v>
      </c>
      <c r="AC843" s="79">
        <v>14964.18</v>
      </c>
      <c r="AD843" s="16" t="b">
        <f t="shared" si="518"/>
        <v>1</v>
      </c>
      <c r="AE843" s="16" t="b">
        <f t="shared" si="518"/>
        <v>1</v>
      </c>
      <c r="AF843" s="16" t="b">
        <f t="shared" si="518"/>
        <v>1</v>
      </c>
      <c r="AG843" s="16" t="b">
        <f t="shared" si="518"/>
        <v>1</v>
      </c>
    </row>
    <row r="844" spans="1:33" s="16" customFormat="1" ht="31.5" customHeight="1">
      <c r="A844" s="31" t="s">
        <v>58</v>
      </c>
      <c r="B844" s="23" t="s">
        <v>249</v>
      </c>
      <c r="C844" s="23" t="s">
        <v>270</v>
      </c>
      <c r="D844" s="23" t="s">
        <v>59</v>
      </c>
      <c r="E844" s="49">
        <v>14964.2</v>
      </c>
      <c r="F844" s="49">
        <v>14964.2</v>
      </c>
      <c r="G844" s="49">
        <v>14964.2</v>
      </c>
      <c r="H844" s="83">
        <v>14964.2</v>
      </c>
      <c r="I844" s="83">
        <v>14964.2</v>
      </c>
      <c r="J844" s="83">
        <v>14964.2</v>
      </c>
      <c r="K844" s="49">
        <f t="shared" si="517"/>
        <v>0</v>
      </c>
      <c r="L844" s="49">
        <f t="shared" si="517"/>
        <v>0</v>
      </c>
      <c r="M844" s="49">
        <f t="shared" si="517"/>
        <v>0</v>
      </c>
      <c r="N844" s="16" t="s">
        <v>344</v>
      </c>
      <c r="O844" s="32">
        <v>14964.18</v>
      </c>
      <c r="P844" s="32">
        <v>14964.18</v>
      </c>
      <c r="Q844" s="32">
        <v>14964.18</v>
      </c>
      <c r="R844" s="29">
        <f t="shared" si="511"/>
        <v>-2.0000000000436557E-2</v>
      </c>
      <c r="S844" s="29">
        <f t="shared" si="511"/>
        <v>-2.0000000000436557E-2</v>
      </c>
      <c r="T844" s="29">
        <f t="shared" si="511"/>
        <v>-2.0000000000436557E-2</v>
      </c>
      <c r="W844" s="81" t="s">
        <v>58</v>
      </c>
      <c r="X844" s="75" t="s">
        <v>249</v>
      </c>
      <c r="Y844" s="75" t="s">
        <v>270</v>
      </c>
      <c r="Z844" s="76" t="s">
        <v>59</v>
      </c>
      <c r="AA844" s="77">
        <v>14964.18</v>
      </c>
      <c r="AB844" s="77">
        <v>14964.18</v>
      </c>
      <c r="AC844" s="77">
        <v>14964.18</v>
      </c>
      <c r="AD844" s="16" t="b">
        <f t="shared" si="518"/>
        <v>1</v>
      </c>
      <c r="AE844" s="16" t="b">
        <f t="shared" si="518"/>
        <v>1</v>
      </c>
      <c r="AF844" s="16" t="b">
        <f t="shared" si="518"/>
        <v>1</v>
      </c>
      <c r="AG844" s="16" t="b">
        <f t="shared" si="518"/>
        <v>1</v>
      </c>
    </row>
    <row r="845" spans="1:33" s="16" customFormat="1" ht="47.25" customHeight="1">
      <c r="A845" s="31" t="s">
        <v>719</v>
      </c>
      <c r="B845" s="23" t="s">
        <v>249</v>
      </c>
      <c r="C845" s="23" t="s">
        <v>720</v>
      </c>
      <c r="D845" s="23" t="s">
        <v>9</v>
      </c>
      <c r="E845" s="49">
        <f>E846</f>
        <v>0</v>
      </c>
      <c r="F845" s="49">
        <f t="shared" ref="F845:J846" si="550">F846</f>
        <v>0</v>
      </c>
      <c r="G845" s="49">
        <f t="shared" si="550"/>
        <v>0</v>
      </c>
      <c r="H845" s="25">
        <f t="shared" si="550"/>
        <v>1200</v>
      </c>
      <c r="I845" s="25">
        <f t="shared" si="550"/>
        <v>1202.3</v>
      </c>
      <c r="J845" s="25">
        <f t="shared" si="550"/>
        <v>1206.9000000000001</v>
      </c>
      <c r="K845" s="49">
        <f t="shared" si="517"/>
        <v>1200</v>
      </c>
      <c r="L845" s="49">
        <f t="shared" si="517"/>
        <v>1202.3</v>
      </c>
      <c r="M845" s="49">
        <f t="shared" si="517"/>
        <v>1206.9000000000001</v>
      </c>
      <c r="O845" s="32">
        <v>1200</v>
      </c>
      <c r="P845" s="32">
        <v>1202.3</v>
      </c>
      <c r="Q845" s="32">
        <v>1206.9000000000001</v>
      </c>
      <c r="R845" s="29">
        <f t="shared" ref="R845:T908" si="551">O845-H845</f>
        <v>0</v>
      </c>
      <c r="S845" s="29">
        <f t="shared" si="551"/>
        <v>0</v>
      </c>
      <c r="T845" s="29">
        <f t="shared" si="551"/>
        <v>0</v>
      </c>
      <c r="W845" s="82" t="s">
        <v>719</v>
      </c>
      <c r="X845" s="78" t="s">
        <v>249</v>
      </c>
      <c r="Y845" s="78" t="s">
        <v>720</v>
      </c>
      <c r="Z845" s="72" t="s">
        <v>9</v>
      </c>
      <c r="AA845" s="79">
        <v>1200</v>
      </c>
      <c r="AB845" s="79">
        <v>1202.3</v>
      </c>
      <c r="AC845" s="79">
        <v>1206.9000000000001</v>
      </c>
      <c r="AD845" s="16" t="b">
        <f t="shared" si="518"/>
        <v>1</v>
      </c>
      <c r="AE845" s="16" t="b">
        <f t="shared" si="518"/>
        <v>1</v>
      </c>
      <c r="AF845" s="16" t="b">
        <f t="shared" si="518"/>
        <v>1</v>
      </c>
      <c r="AG845" s="16" t="b">
        <f t="shared" si="518"/>
        <v>1</v>
      </c>
    </row>
    <row r="846" spans="1:33" s="16" customFormat="1" ht="94.5" customHeight="1">
      <c r="A846" s="31" t="s">
        <v>725</v>
      </c>
      <c r="B846" s="23" t="s">
        <v>249</v>
      </c>
      <c r="C846" s="23" t="s">
        <v>726</v>
      </c>
      <c r="D846" s="23" t="s">
        <v>9</v>
      </c>
      <c r="E846" s="49">
        <f>E847</f>
        <v>0</v>
      </c>
      <c r="F846" s="49">
        <f t="shared" si="550"/>
        <v>0</v>
      </c>
      <c r="G846" s="49">
        <f t="shared" si="550"/>
        <v>0</v>
      </c>
      <c r="H846" s="25">
        <f t="shared" si="550"/>
        <v>1200</v>
      </c>
      <c r="I846" s="25">
        <f t="shared" si="550"/>
        <v>1202.3</v>
      </c>
      <c r="J846" s="25">
        <f t="shared" si="550"/>
        <v>1206.9000000000001</v>
      </c>
      <c r="K846" s="49">
        <f t="shared" si="517"/>
        <v>1200</v>
      </c>
      <c r="L846" s="49">
        <f t="shared" si="517"/>
        <v>1202.3</v>
      </c>
      <c r="M846" s="49">
        <f t="shared" si="517"/>
        <v>1206.9000000000001</v>
      </c>
      <c r="O846" s="32">
        <v>1200</v>
      </c>
      <c r="P846" s="32">
        <v>1202.3</v>
      </c>
      <c r="Q846" s="32">
        <v>1206.9000000000001</v>
      </c>
      <c r="R846" s="29">
        <f t="shared" si="551"/>
        <v>0</v>
      </c>
      <c r="S846" s="29">
        <f t="shared" si="551"/>
        <v>0</v>
      </c>
      <c r="T846" s="29">
        <f t="shared" si="551"/>
        <v>0</v>
      </c>
      <c r="W846" s="82" t="s">
        <v>725</v>
      </c>
      <c r="X846" s="78" t="s">
        <v>249</v>
      </c>
      <c r="Y846" s="78" t="s">
        <v>726</v>
      </c>
      <c r="Z846" s="78" t="s">
        <v>9</v>
      </c>
      <c r="AA846" s="79">
        <v>1200</v>
      </c>
      <c r="AB846" s="79">
        <v>1202.3</v>
      </c>
      <c r="AC846" s="79">
        <v>1206.9000000000001</v>
      </c>
      <c r="AD846" s="16" t="b">
        <f t="shared" si="518"/>
        <v>1</v>
      </c>
      <c r="AE846" s="16" t="b">
        <f t="shared" si="518"/>
        <v>1</v>
      </c>
      <c r="AF846" s="16" t="b">
        <f t="shared" si="518"/>
        <v>1</v>
      </c>
      <c r="AG846" s="16" t="b">
        <f t="shared" si="518"/>
        <v>1</v>
      </c>
    </row>
    <row r="847" spans="1:33" s="16" customFormat="1" ht="31.5" customHeight="1">
      <c r="A847" s="31" t="s">
        <v>58</v>
      </c>
      <c r="B847" s="23" t="s">
        <v>249</v>
      </c>
      <c r="C847" s="23" t="s">
        <v>726</v>
      </c>
      <c r="D847" s="23" t="s">
        <v>59</v>
      </c>
      <c r="E847" s="49"/>
      <c r="F847" s="49"/>
      <c r="G847" s="49"/>
      <c r="H847" s="83">
        <v>1200</v>
      </c>
      <c r="I847" s="83">
        <v>1202.3</v>
      </c>
      <c r="J847" s="83">
        <v>1206.9000000000001</v>
      </c>
      <c r="K847" s="49">
        <f t="shared" si="517"/>
        <v>1200</v>
      </c>
      <c r="L847" s="49">
        <f t="shared" si="517"/>
        <v>1202.3</v>
      </c>
      <c r="M847" s="49">
        <f t="shared" si="517"/>
        <v>1206.9000000000001</v>
      </c>
      <c r="N847" s="16" t="s">
        <v>532</v>
      </c>
      <c r="O847" s="32">
        <v>1200</v>
      </c>
      <c r="P847" s="32">
        <v>1202.3</v>
      </c>
      <c r="Q847" s="32">
        <v>1206.9000000000001</v>
      </c>
      <c r="R847" s="29">
        <f t="shared" si="551"/>
        <v>0</v>
      </c>
      <c r="S847" s="29">
        <f t="shared" si="551"/>
        <v>0</v>
      </c>
      <c r="T847" s="29">
        <f t="shared" si="551"/>
        <v>0</v>
      </c>
      <c r="W847" s="81" t="s">
        <v>58</v>
      </c>
      <c r="X847" s="75" t="s">
        <v>249</v>
      </c>
      <c r="Y847" s="75" t="s">
        <v>726</v>
      </c>
      <c r="Z847" s="76" t="s">
        <v>59</v>
      </c>
      <c r="AA847" s="77">
        <v>1200</v>
      </c>
      <c r="AB847" s="77">
        <v>1202.3</v>
      </c>
      <c r="AC847" s="77">
        <v>1206.9000000000001</v>
      </c>
      <c r="AD847" s="16" t="b">
        <f t="shared" si="518"/>
        <v>1</v>
      </c>
      <c r="AE847" s="16" t="b">
        <f t="shared" si="518"/>
        <v>1</v>
      </c>
      <c r="AF847" s="16" t="b">
        <f t="shared" si="518"/>
        <v>1</v>
      </c>
      <c r="AG847" s="16" t="b">
        <f t="shared" si="518"/>
        <v>1</v>
      </c>
    </row>
    <row r="848" spans="1:33" s="16" customFormat="1" ht="15.75" customHeight="1">
      <c r="A848" s="22" t="s">
        <v>214</v>
      </c>
      <c r="B848" s="23" t="s">
        <v>249</v>
      </c>
      <c r="C848" s="23" t="s">
        <v>215</v>
      </c>
      <c r="D848" s="24" t="s">
        <v>9</v>
      </c>
      <c r="E848" s="49">
        <f>E849+E852</f>
        <v>14</v>
      </c>
      <c r="F848" s="49">
        <f t="shared" ref="F848:J848" si="552">F849+F852</f>
        <v>14</v>
      </c>
      <c r="G848" s="49">
        <f t="shared" si="552"/>
        <v>14</v>
      </c>
      <c r="H848" s="25">
        <f t="shared" si="552"/>
        <v>136.4</v>
      </c>
      <c r="I848" s="25">
        <f t="shared" si="552"/>
        <v>136.4</v>
      </c>
      <c r="J848" s="25">
        <f t="shared" si="552"/>
        <v>136.4</v>
      </c>
      <c r="K848" s="49">
        <f t="shared" si="517"/>
        <v>122.4</v>
      </c>
      <c r="L848" s="49">
        <f t="shared" si="517"/>
        <v>122.4</v>
      </c>
      <c r="M848" s="49">
        <f t="shared" si="517"/>
        <v>122.4</v>
      </c>
      <c r="O848" s="32">
        <v>136.4</v>
      </c>
      <c r="P848" s="32">
        <v>136.4</v>
      </c>
      <c r="Q848" s="32">
        <v>136.4</v>
      </c>
      <c r="R848" s="29">
        <f t="shared" si="551"/>
        <v>0</v>
      </c>
      <c r="S848" s="29">
        <f t="shared" si="551"/>
        <v>0</v>
      </c>
      <c r="T848" s="29">
        <f t="shared" si="551"/>
        <v>0</v>
      </c>
      <c r="W848" s="81" t="s">
        <v>214</v>
      </c>
      <c r="X848" s="75" t="s">
        <v>249</v>
      </c>
      <c r="Y848" s="75" t="s">
        <v>215</v>
      </c>
      <c r="Z848" s="76" t="s">
        <v>9</v>
      </c>
      <c r="AA848" s="77">
        <v>136.4</v>
      </c>
      <c r="AB848" s="77">
        <v>136.4</v>
      </c>
      <c r="AC848" s="77">
        <v>136.4</v>
      </c>
      <c r="AD848" s="16" t="b">
        <f t="shared" si="518"/>
        <v>1</v>
      </c>
      <c r="AE848" s="16" t="b">
        <f t="shared" si="518"/>
        <v>1</v>
      </c>
      <c r="AF848" s="16" t="b">
        <f t="shared" si="518"/>
        <v>1</v>
      </c>
      <c r="AG848" s="16" t="b">
        <f t="shared" si="518"/>
        <v>1</v>
      </c>
    </row>
    <row r="849" spans="1:33" s="16" customFormat="1" ht="31.5" customHeight="1">
      <c r="A849" s="22" t="s">
        <v>727</v>
      </c>
      <c r="B849" s="23" t="s">
        <v>249</v>
      </c>
      <c r="C849" s="23" t="s">
        <v>728</v>
      </c>
      <c r="D849" s="23" t="s">
        <v>9</v>
      </c>
      <c r="E849" s="49">
        <f>E850</f>
        <v>0</v>
      </c>
      <c r="F849" s="49">
        <f t="shared" ref="F849:J850" si="553">F850</f>
        <v>0</v>
      </c>
      <c r="G849" s="49">
        <f t="shared" si="553"/>
        <v>0</v>
      </c>
      <c r="H849" s="25">
        <f t="shared" si="553"/>
        <v>122.4</v>
      </c>
      <c r="I849" s="25">
        <f t="shared" si="553"/>
        <v>122.4</v>
      </c>
      <c r="J849" s="25">
        <f t="shared" si="553"/>
        <v>122.4</v>
      </c>
      <c r="K849" s="49">
        <f t="shared" si="517"/>
        <v>122.4</v>
      </c>
      <c r="L849" s="49">
        <f t="shared" si="517"/>
        <v>122.4</v>
      </c>
      <c r="M849" s="49">
        <f t="shared" si="517"/>
        <v>122.4</v>
      </c>
      <c r="O849" s="32">
        <v>122.4</v>
      </c>
      <c r="P849" s="32">
        <v>122.4</v>
      </c>
      <c r="Q849" s="32">
        <v>122.4</v>
      </c>
      <c r="R849" s="29">
        <f t="shared" si="551"/>
        <v>0</v>
      </c>
      <c r="S849" s="29">
        <f t="shared" si="551"/>
        <v>0</v>
      </c>
      <c r="T849" s="29">
        <f t="shared" si="551"/>
        <v>0</v>
      </c>
      <c r="W849" s="82" t="s">
        <v>727</v>
      </c>
      <c r="X849" s="78" t="s">
        <v>249</v>
      </c>
      <c r="Y849" s="78" t="s">
        <v>728</v>
      </c>
      <c r="Z849" s="72" t="s">
        <v>9</v>
      </c>
      <c r="AA849" s="79">
        <v>122.4</v>
      </c>
      <c r="AB849" s="79">
        <v>122.4</v>
      </c>
      <c r="AC849" s="79">
        <v>122.4</v>
      </c>
      <c r="AD849" s="16" t="b">
        <f t="shared" si="518"/>
        <v>1</v>
      </c>
      <c r="AE849" s="16" t="b">
        <f t="shared" si="518"/>
        <v>1</v>
      </c>
      <c r="AF849" s="16" t="b">
        <f t="shared" si="518"/>
        <v>1</v>
      </c>
      <c r="AG849" s="16" t="b">
        <f t="shared" si="518"/>
        <v>1</v>
      </c>
    </row>
    <row r="850" spans="1:33" s="16" customFormat="1" ht="15.75" customHeight="1">
      <c r="A850" s="22" t="s">
        <v>729</v>
      </c>
      <c r="B850" s="23" t="s">
        <v>249</v>
      </c>
      <c r="C850" s="23" t="s">
        <v>730</v>
      </c>
      <c r="D850" s="23" t="s">
        <v>9</v>
      </c>
      <c r="E850" s="49">
        <f>E851</f>
        <v>0</v>
      </c>
      <c r="F850" s="49">
        <f t="shared" si="553"/>
        <v>0</v>
      </c>
      <c r="G850" s="49">
        <f t="shared" si="553"/>
        <v>0</v>
      </c>
      <c r="H850" s="25">
        <f t="shared" si="553"/>
        <v>122.4</v>
      </c>
      <c r="I850" s="25">
        <f t="shared" si="553"/>
        <v>122.4</v>
      </c>
      <c r="J850" s="25">
        <f t="shared" si="553"/>
        <v>122.4</v>
      </c>
      <c r="K850" s="49">
        <f t="shared" si="517"/>
        <v>122.4</v>
      </c>
      <c r="L850" s="49">
        <f t="shared" si="517"/>
        <v>122.4</v>
      </c>
      <c r="M850" s="49">
        <f t="shared" si="517"/>
        <v>122.4</v>
      </c>
      <c r="O850" s="32">
        <v>122.4</v>
      </c>
      <c r="P850" s="32">
        <v>122.4</v>
      </c>
      <c r="Q850" s="32">
        <v>122.4</v>
      </c>
      <c r="R850" s="29">
        <f t="shared" si="551"/>
        <v>0</v>
      </c>
      <c r="S850" s="29">
        <f t="shared" si="551"/>
        <v>0</v>
      </c>
      <c r="T850" s="29">
        <f t="shared" si="551"/>
        <v>0</v>
      </c>
      <c r="W850" s="82" t="s">
        <v>729</v>
      </c>
      <c r="X850" s="78" t="s">
        <v>249</v>
      </c>
      <c r="Y850" s="78" t="s">
        <v>730</v>
      </c>
      <c r="Z850" s="78" t="s">
        <v>9</v>
      </c>
      <c r="AA850" s="79">
        <v>122.4</v>
      </c>
      <c r="AB850" s="79">
        <v>122.4</v>
      </c>
      <c r="AC850" s="79">
        <v>122.4</v>
      </c>
      <c r="AD850" s="16" t="b">
        <f t="shared" si="518"/>
        <v>1</v>
      </c>
      <c r="AE850" s="16" t="b">
        <f t="shared" si="518"/>
        <v>1</v>
      </c>
      <c r="AF850" s="16" t="b">
        <f t="shared" si="518"/>
        <v>1</v>
      </c>
      <c r="AG850" s="16" t="b">
        <f t="shared" si="518"/>
        <v>1</v>
      </c>
    </row>
    <row r="851" spans="1:33" s="16" customFormat="1" ht="31.5" customHeight="1">
      <c r="A851" s="22" t="s">
        <v>58</v>
      </c>
      <c r="B851" s="23" t="s">
        <v>249</v>
      </c>
      <c r="C851" s="23" t="s">
        <v>730</v>
      </c>
      <c r="D851" s="23" t="s">
        <v>59</v>
      </c>
      <c r="E851" s="49"/>
      <c r="F851" s="49"/>
      <c r="G851" s="49"/>
      <c r="H851" s="25">
        <v>122.4</v>
      </c>
      <c r="I851" s="25">
        <v>122.4</v>
      </c>
      <c r="J851" s="25">
        <v>122.4</v>
      </c>
      <c r="K851" s="49">
        <f t="shared" si="517"/>
        <v>122.4</v>
      </c>
      <c r="L851" s="49">
        <f t="shared" si="517"/>
        <v>122.4</v>
      </c>
      <c r="M851" s="49">
        <f t="shared" si="517"/>
        <v>122.4</v>
      </c>
      <c r="O851" s="32">
        <v>122.4</v>
      </c>
      <c r="P851" s="32">
        <v>122.4</v>
      </c>
      <c r="Q851" s="32">
        <v>122.4</v>
      </c>
      <c r="R851" s="29">
        <f t="shared" si="551"/>
        <v>0</v>
      </c>
      <c r="S851" s="29">
        <f t="shared" si="551"/>
        <v>0</v>
      </c>
      <c r="T851" s="29">
        <f t="shared" si="551"/>
        <v>0</v>
      </c>
      <c r="W851" s="81" t="s">
        <v>58</v>
      </c>
      <c r="X851" s="75" t="s">
        <v>249</v>
      </c>
      <c r="Y851" s="75" t="s">
        <v>730</v>
      </c>
      <c r="Z851" s="76" t="s">
        <v>59</v>
      </c>
      <c r="AA851" s="77">
        <v>122.4</v>
      </c>
      <c r="AB851" s="77">
        <v>122.4</v>
      </c>
      <c r="AC851" s="77">
        <v>122.4</v>
      </c>
      <c r="AD851" s="16" t="b">
        <f t="shared" si="518"/>
        <v>1</v>
      </c>
      <c r="AE851" s="16" t="b">
        <f t="shared" si="518"/>
        <v>1</v>
      </c>
      <c r="AF851" s="16" t="b">
        <f t="shared" si="518"/>
        <v>1</v>
      </c>
      <c r="AG851" s="16" t="b">
        <f t="shared" si="518"/>
        <v>1</v>
      </c>
    </row>
    <row r="852" spans="1:33" s="16" customFormat="1" ht="47.25" customHeight="1">
      <c r="A852" s="22" t="s">
        <v>271</v>
      </c>
      <c r="B852" s="23" t="s">
        <v>249</v>
      </c>
      <c r="C852" s="23" t="s">
        <v>272</v>
      </c>
      <c r="D852" s="24" t="s">
        <v>9</v>
      </c>
      <c r="E852" s="49">
        <f>E853</f>
        <v>14</v>
      </c>
      <c r="F852" s="49">
        <f t="shared" ref="F852:J853" si="554">F853</f>
        <v>14</v>
      </c>
      <c r="G852" s="49">
        <f t="shared" si="554"/>
        <v>14</v>
      </c>
      <c r="H852" s="25">
        <f>H853</f>
        <v>14</v>
      </c>
      <c r="I852" s="25">
        <f t="shared" si="554"/>
        <v>14</v>
      </c>
      <c r="J852" s="25">
        <f t="shared" si="554"/>
        <v>14</v>
      </c>
      <c r="K852" s="49">
        <f t="shared" si="517"/>
        <v>0</v>
      </c>
      <c r="L852" s="49">
        <f t="shared" si="517"/>
        <v>0</v>
      </c>
      <c r="M852" s="49">
        <f t="shared" si="517"/>
        <v>0</v>
      </c>
      <c r="O852" s="32">
        <v>14</v>
      </c>
      <c r="P852" s="32">
        <v>14</v>
      </c>
      <c r="Q852" s="32">
        <v>14</v>
      </c>
      <c r="R852" s="29">
        <f t="shared" si="551"/>
        <v>0</v>
      </c>
      <c r="S852" s="29">
        <f t="shared" si="551"/>
        <v>0</v>
      </c>
      <c r="T852" s="29">
        <f t="shared" si="551"/>
        <v>0</v>
      </c>
      <c r="W852" s="82" t="s">
        <v>271</v>
      </c>
      <c r="X852" s="78" t="s">
        <v>249</v>
      </c>
      <c r="Y852" s="78" t="s">
        <v>272</v>
      </c>
      <c r="Z852" s="72" t="s">
        <v>9</v>
      </c>
      <c r="AA852" s="79">
        <v>14</v>
      </c>
      <c r="AB852" s="79">
        <v>14</v>
      </c>
      <c r="AC852" s="79">
        <v>14</v>
      </c>
      <c r="AD852" s="16" t="b">
        <f t="shared" si="518"/>
        <v>1</v>
      </c>
      <c r="AE852" s="16" t="b">
        <f t="shared" si="518"/>
        <v>1</v>
      </c>
      <c r="AF852" s="16" t="b">
        <f t="shared" si="518"/>
        <v>1</v>
      </c>
      <c r="AG852" s="16" t="b">
        <f t="shared" si="518"/>
        <v>1</v>
      </c>
    </row>
    <row r="853" spans="1:33" s="16" customFormat="1" ht="31.5" customHeight="1">
      <c r="A853" s="31" t="s">
        <v>273</v>
      </c>
      <c r="B853" s="23" t="s">
        <v>249</v>
      </c>
      <c r="C853" s="23" t="s">
        <v>429</v>
      </c>
      <c r="D853" s="24" t="s">
        <v>9</v>
      </c>
      <c r="E853" s="49">
        <f>E854</f>
        <v>14</v>
      </c>
      <c r="F853" s="49">
        <f t="shared" si="554"/>
        <v>14</v>
      </c>
      <c r="G853" s="49">
        <f t="shared" si="554"/>
        <v>14</v>
      </c>
      <c r="H853" s="25">
        <f>H854</f>
        <v>14</v>
      </c>
      <c r="I853" s="25">
        <f t="shared" si="554"/>
        <v>14</v>
      </c>
      <c r="J853" s="25">
        <f t="shared" si="554"/>
        <v>14</v>
      </c>
      <c r="K853" s="49">
        <f t="shared" si="517"/>
        <v>0</v>
      </c>
      <c r="L853" s="49">
        <f t="shared" si="517"/>
        <v>0</v>
      </c>
      <c r="M853" s="49">
        <f t="shared" si="517"/>
        <v>0</v>
      </c>
      <c r="O853" s="32">
        <v>14</v>
      </c>
      <c r="P853" s="32">
        <v>14</v>
      </c>
      <c r="Q853" s="32">
        <v>14</v>
      </c>
      <c r="R853" s="29">
        <f t="shared" si="551"/>
        <v>0</v>
      </c>
      <c r="S853" s="29">
        <f t="shared" si="551"/>
        <v>0</v>
      </c>
      <c r="T853" s="29">
        <f t="shared" si="551"/>
        <v>0</v>
      </c>
      <c r="W853" s="82" t="s">
        <v>273</v>
      </c>
      <c r="X853" s="78" t="s">
        <v>249</v>
      </c>
      <c r="Y853" s="78" t="s">
        <v>429</v>
      </c>
      <c r="Z853" s="78" t="s">
        <v>9</v>
      </c>
      <c r="AA853" s="79">
        <v>14</v>
      </c>
      <c r="AB853" s="79">
        <v>14</v>
      </c>
      <c r="AC853" s="79">
        <v>14</v>
      </c>
      <c r="AD853" s="16" t="b">
        <f t="shared" ref="AD853:AG904" si="555">W853=A853</f>
        <v>1</v>
      </c>
      <c r="AE853" s="16" t="b">
        <f t="shared" si="555"/>
        <v>1</v>
      </c>
      <c r="AF853" s="16" t="b">
        <f t="shared" si="555"/>
        <v>1</v>
      </c>
      <c r="AG853" s="16" t="b">
        <f t="shared" si="555"/>
        <v>1</v>
      </c>
    </row>
    <row r="854" spans="1:33" s="16" customFormat="1" ht="31.5" customHeight="1">
      <c r="A854" s="31" t="s">
        <v>28</v>
      </c>
      <c r="B854" s="23" t="s">
        <v>249</v>
      </c>
      <c r="C854" s="23" t="s">
        <v>429</v>
      </c>
      <c r="D854" s="23" t="s">
        <v>29</v>
      </c>
      <c r="E854" s="49">
        <v>14</v>
      </c>
      <c r="F854" s="49">
        <v>14</v>
      </c>
      <c r="G854" s="49">
        <v>14</v>
      </c>
      <c r="H854" s="25">
        <v>14</v>
      </c>
      <c r="I854" s="25">
        <v>14</v>
      </c>
      <c r="J854" s="25">
        <v>14</v>
      </c>
      <c r="K854" s="49">
        <f t="shared" si="517"/>
        <v>0</v>
      </c>
      <c r="L854" s="49">
        <f t="shared" si="517"/>
        <v>0</v>
      </c>
      <c r="M854" s="49">
        <f t="shared" si="517"/>
        <v>0</v>
      </c>
      <c r="O854" s="32">
        <v>14</v>
      </c>
      <c r="P854" s="32">
        <v>14</v>
      </c>
      <c r="Q854" s="32">
        <v>14</v>
      </c>
      <c r="R854" s="29">
        <f t="shared" si="551"/>
        <v>0</v>
      </c>
      <c r="S854" s="29">
        <f t="shared" si="551"/>
        <v>0</v>
      </c>
      <c r="T854" s="29">
        <f t="shared" si="551"/>
        <v>0</v>
      </c>
      <c r="W854" s="81" t="s">
        <v>28</v>
      </c>
      <c r="X854" s="75" t="s">
        <v>249</v>
      </c>
      <c r="Y854" s="75" t="s">
        <v>429</v>
      </c>
      <c r="Z854" s="76" t="s">
        <v>29</v>
      </c>
      <c r="AA854" s="77">
        <v>14</v>
      </c>
      <c r="AB854" s="77">
        <v>14</v>
      </c>
      <c r="AC854" s="77">
        <v>14</v>
      </c>
      <c r="AD854" s="16" t="b">
        <f t="shared" si="555"/>
        <v>1</v>
      </c>
      <c r="AE854" s="16" t="b">
        <f t="shared" si="555"/>
        <v>1</v>
      </c>
      <c r="AF854" s="16" t="b">
        <f t="shared" si="555"/>
        <v>1</v>
      </c>
      <c r="AG854" s="16" t="b">
        <f t="shared" si="555"/>
        <v>1</v>
      </c>
    </row>
    <row r="855" spans="1:33" s="16" customFormat="1" ht="31.5" customHeight="1">
      <c r="A855" s="22" t="s">
        <v>74</v>
      </c>
      <c r="B855" s="23" t="s">
        <v>249</v>
      </c>
      <c r="C855" s="23" t="s">
        <v>274</v>
      </c>
      <c r="D855" s="24" t="s">
        <v>9</v>
      </c>
      <c r="E855" s="49">
        <f>E856+E861+E866</f>
        <v>158567.79999999999</v>
      </c>
      <c r="F855" s="49">
        <f t="shared" ref="F855:G855" si="556">F856+F861+F866</f>
        <v>159559.70000000001</v>
      </c>
      <c r="G855" s="49">
        <f t="shared" si="556"/>
        <v>159818.9</v>
      </c>
      <c r="H855" s="25">
        <f>H856+H861+H866</f>
        <v>158534.9</v>
      </c>
      <c r="I855" s="25">
        <f t="shared" ref="I855:J855" si="557">I856+I861+I866</f>
        <v>159531.29999999999</v>
      </c>
      <c r="J855" s="25">
        <f t="shared" si="557"/>
        <v>159792.20000000001</v>
      </c>
      <c r="K855" s="49">
        <f t="shared" si="517"/>
        <v>-32.899999999994179</v>
      </c>
      <c r="L855" s="49">
        <f t="shared" si="517"/>
        <v>-28.400000000023283</v>
      </c>
      <c r="M855" s="49">
        <f t="shared" si="517"/>
        <v>-26.699999999982538</v>
      </c>
      <c r="O855" s="32">
        <v>158534.90734999999</v>
      </c>
      <c r="P855" s="32">
        <v>159531.25959</v>
      </c>
      <c r="Q855" s="32">
        <v>159792.15127999999</v>
      </c>
      <c r="R855" s="29">
        <f t="shared" si="551"/>
        <v>7.3499999998603016E-3</v>
      </c>
      <c r="S855" s="29">
        <f t="shared" si="551"/>
        <v>-4.0409999986877665E-2</v>
      </c>
      <c r="T855" s="29">
        <f t="shared" si="551"/>
        <v>-4.8720000020693988E-2</v>
      </c>
      <c r="W855" s="82" t="s">
        <v>74</v>
      </c>
      <c r="X855" s="78" t="s">
        <v>249</v>
      </c>
      <c r="Y855" s="78" t="s">
        <v>274</v>
      </c>
      <c r="Z855" s="72" t="s">
        <v>9</v>
      </c>
      <c r="AA855" s="79">
        <v>158534.90734999999</v>
      </c>
      <c r="AB855" s="79">
        <v>159531.25959</v>
      </c>
      <c r="AC855" s="79">
        <v>159792.15127999999</v>
      </c>
      <c r="AD855" s="16" t="b">
        <f t="shared" si="555"/>
        <v>1</v>
      </c>
      <c r="AE855" s="16" t="b">
        <f t="shared" si="555"/>
        <v>1</v>
      </c>
      <c r="AF855" s="16" t="b">
        <f t="shared" si="555"/>
        <v>1</v>
      </c>
      <c r="AG855" s="16" t="b">
        <f t="shared" si="555"/>
        <v>1</v>
      </c>
    </row>
    <row r="856" spans="1:33" s="16" customFormat="1" ht="47.25" customHeight="1">
      <c r="A856" s="22" t="s">
        <v>55</v>
      </c>
      <c r="B856" s="23" t="s">
        <v>249</v>
      </c>
      <c r="C856" s="23" t="s">
        <v>275</v>
      </c>
      <c r="D856" s="24" t="s">
        <v>9</v>
      </c>
      <c r="E856" s="49">
        <f>E857+E859</f>
        <v>114592.2</v>
      </c>
      <c r="F856" s="49">
        <f t="shared" ref="F856:G856" si="558">F857+F859</f>
        <v>114823.7</v>
      </c>
      <c r="G856" s="49">
        <f t="shared" si="558"/>
        <v>115082.9</v>
      </c>
      <c r="H856" s="25">
        <f>H857+H859</f>
        <v>114592.2</v>
      </c>
      <c r="I856" s="25">
        <f t="shared" ref="I856:J856" si="559">I857+I859</f>
        <v>114823.7</v>
      </c>
      <c r="J856" s="25">
        <f t="shared" si="559"/>
        <v>115082.9</v>
      </c>
      <c r="K856" s="49">
        <f t="shared" si="517"/>
        <v>0</v>
      </c>
      <c r="L856" s="49">
        <f t="shared" si="517"/>
        <v>0</v>
      </c>
      <c r="M856" s="49">
        <f t="shared" si="517"/>
        <v>0</v>
      </c>
      <c r="O856" s="32">
        <v>114592.24830000001</v>
      </c>
      <c r="P856" s="32">
        <v>114823.6923</v>
      </c>
      <c r="Q856" s="32">
        <v>115082.9093</v>
      </c>
      <c r="R856" s="29">
        <f t="shared" si="551"/>
        <v>4.8300000009476207E-2</v>
      </c>
      <c r="S856" s="29">
        <f t="shared" si="551"/>
        <v>-7.7000000019324943E-3</v>
      </c>
      <c r="T856" s="29">
        <f t="shared" si="551"/>
        <v>9.3000000051688403E-3</v>
      </c>
      <c r="W856" s="82" t="s">
        <v>55</v>
      </c>
      <c r="X856" s="78" t="s">
        <v>249</v>
      </c>
      <c r="Y856" s="78" t="s">
        <v>275</v>
      </c>
      <c r="Z856" s="78" t="s">
        <v>9</v>
      </c>
      <c r="AA856" s="79">
        <v>114592.24830000001</v>
      </c>
      <c r="AB856" s="79">
        <v>114823.6923</v>
      </c>
      <c r="AC856" s="79">
        <v>115082.9093</v>
      </c>
      <c r="AD856" s="16" t="b">
        <f t="shared" si="555"/>
        <v>1</v>
      </c>
      <c r="AE856" s="16" t="b">
        <f t="shared" si="555"/>
        <v>1</v>
      </c>
      <c r="AF856" s="16" t="b">
        <f t="shared" si="555"/>
        <v>1</v>
      </c>
      <c r="AG856" s="16" t="b">
        <f t="shared" si="555"/>
        <v>1</v>
      </c>
    </row>
    <row r="857" spans="1:33" s="16" customFormat="1" ht="31.5" customHeight="1">
      <c r="A857" s="31" t="s">
        <v>222</v>
      </c>
      <c r="B857" s="23" t="s">
        <v>249</v>
      </c>
      <c r="C857" s="23" t="s">
        <v>276</v>
      </c>
      <c r="D857" s="24" t="s">
        <v>9</v>
      </c>
      <c r="E857" s="49">
        <f>E858</f>
        <v>1163.5</v>
      </c>
      <c r="F857" s="49">
        <f t="shared" ref="F857:J857" si="560">F858</f>
        <v>1163.5</v>
      </c>
      <c r="G857" s="49">
        <f t="shared" si="560"/>
        <v>1163.5</v>
      </c>
      <c r="H857" s="25">
        <f>H858</f>
        <v>1163.5</v>
      </c>
      <c r="I857" s="25">
        <f t="shared" si="560"/>
        <v>1163.5</v>
      </c>
      <c r="J857" s="25">
        <f t="shared" si="560"/>
        <v>1163.5</v>
      </c>
      <c r="K857" s="49">
        <f t="shared" si="517"/>
        <v>0</v>
      </c>
      <c r="L857" s="49">
        <f t="shared" si="517"/>
        <v>0</v>
      </c>
      <c r="M857" s="49">
        <f t="shared" si="517"/>
        <v>0</v>
      </c>
      <c r="O857" s="32">
        <v>1163.4632999999999</v>
      </c>
      <c r="P857" s="32">
        <v>1163.4632999999999</v>
      </c>
      <c r="Q857" s="32">
        <v>1163.4632999999999</v>
      </c>
      <c r="R857" s="29">
        <f t="shared" si="551"/>
        <v>-3.6700000000109867E-2</v>
      </c>
      <c r="S857" s="29">
        <f t="shared" si="551"/>
        <v>-3.6700000000109867E-2</v>
      </c>
      <c r="T857" s="29">
        <f t="shared" si="551"/>
        <v>-3.6700000000109867E-2</v>
      </c>
      <c r="W857" s="81" t="s">
        <v>222</v>
      </c>
      <c r="X857" s="75" t="s">
        <v>249</v>
      </c>
      <c r="Y857" s="75" t="s">
        <v>276</v>
      </c>
      <c r="Z857" s="76" t="s">
        <v>9</v>
      </c>
      <c r="AA857" s="77">
        <v>1163.4632999999999</v>
      </c>
      <c r="AB857" s="77">
        <v>1163.4632999999999</v>
      </c>
      <c r="AC857" s="77">
        <v>1163.4632999999999</v>
      </c>
      <c r="AD857" s="16" t="b">
        <f t="shared" si="555"/>
        <v>1</v>
      </c>
      <c r="AE857" s="16" t="b">
        <f t="shared" si="555"/>
        <v>1</v>
      </c>
      <c r="AF857" s="16" t="b">
        <f t="shared" si="555"/>
        <v>1</v>
      </c>
      <c r="AG857" s="16" t="b">
        <f t="shared" si="555"/>
        <v>1</v>
      </c>
    </row>
    <row r="858" spans="1:33" s="16" customFormat="1" ht="31.5" customHeight="1">
      <c r="A858" s="31" t="s">
        <v>58</v>
      </c>
      <c r="B858" s="23" t="s">
        <v>249</v>
      </c>
      <c r="C858" s="23" t="s">
        <v>276</v>
      </c>
      <c r="D858" s="23" t="s">
        <v>59</v>
      </c>
      <c r="E858" s="49">
        <v>1163.5</v>
      </c>
      <c r="F858" s="49">
        <v>1163.5</v>
      </c>
      <c r="G858" s="49">
        <v>1163.5</v>
      </c>
      <c r="H858" s="25">
        <v>1163.5</v>
      </c>
      <c r="I858" s="25">
        <v>1163.5</v>
      </c>
      <c r="J858" s="25">
        <v>1163.5</v>
      </c>
      <c r="K858" s="49">
        <f t="shared" si="517"/>
        <v>0</v>
      </c>
      <c r="L858" s="49">
        <f t="shared" si="517"/>
        <v>0</v>
      </c>
      <c r="M858" s="49">
        <f t="shared" si="517"/>
        <v>0</v>
      </c>
      <c r="O858" s="32">
        <v>1163.4632999999999</v>
      </c>
      <c r="P858" s="32">
        <v>1163.4632999999999</v>
      </c>
      <c r="Q858" s="32">
        <v>1163.4632999999999</v>
      </c>
      <c r="R858" s="29">
        <f t="shared" si="551"/>
        <v>-3.6700000000109867E-2</v>
      </c>
      <c r="S858" s="29">
        <f t="shared" si="551"/>
        <v>-3.6700000000109867E-2</v>
      </c>
      <c r="T858" s="29">
        <f t="shared" si="551"/>
        <v>-3.6700000000109867E-2</v>
      </c>
      <c r="W858" s="81" t="s">
        <v>58</v>
      </c>
      <c r="X858" s="75" t="s">
        <v>249</v>
      </c>
      <c r="Y858" s="75" t="s">
        <v>276</v>
      </c>
      <c r="Z858" s="76" t="s">
        <v>59</v>
      </c>
      <c r="AA858" s="77">
        <v>1163.4632999999999</v>
      </c>
      <c r="AB858" s="77">
        <v>1163.4632999999999</v>
      </c>
      <c r="AC858" s="77">
        <v>1163.4632999999999</v>
      </c>
      <c r="AD858" s="16" t="b">
        <f t="shared" si="555"/>
        <v>1</v>
      </c>
      <c r="AE858" s="16" t="b">
        <f t="shared" si="555"/>
        <v>1</v>
      </c>
      <c r="AF858" s="16" t="b">
        <f t="shared" si="555"/>
        <v>1</v>
      </c>
      <c r="AG858" s="16" t="b">
        <f t="shared" si="555"/>
        <v>1</v>
      </c>
    </row>
    <row r="859" spans="1:33" s="16" customFormat="1" ht="31.5" customHeight="1">
      <c r="A859" s="31" t="s">
        <v>57</v>
      </c>
      <c r="B859" s="23" t="s">
        <v>249</v>
      </c>
      <c r="C859" s="23" t="s">
        <v>430</v>
      </c>
      <c r="D859" s="24" t="s">
        <v>9</v>
      </c>
      <c r="E859" s="49">
        <f>E860</f>
        <v>113428.7</v>
      </c>
      <c r="F859" s="49">
        <f t="shared" ref="F859:J859" si="561">F860</f>
        <v>113660.2</v>
      </c>
      <c r="G859" s="49">
        <f t="shared" si="561"/>
        <v>113919.4</v>
      </c>
      <c r="H859" s="25">
        <f>H860</f>
        <v>113428.7</v>
      </c>
      <c r="I859" s="25">
        <f t="shared" si="561"/>
        <v>113660.2</v>
      </c>
      <c r="J859" s="25">
        <f t="shared" si="561"/>
        <v>113919.4</v>
      </c>
      <c r="K859" s="49">
        <f t="shared" si="517"/>
        <v>0</v>
      </c>
      <c r="L859" s="49">
        <f t="shared" si="517"/>
        <v>0</v>
      </c>
      <c r="M859" s="49">
        <f t="shared" si="517"/>
        <v>0</v>
      </c>
      <c r="O859" s="32">
        <v>113428.785</v>
      </c>
      <c r="P859" s="32">
        <v>113660.22900000001</v>
      </c>
      <c r="Q859" s="32">
        <v>113919.446</v>
      </c>
      <c r="R859" s="29">
        <f t="shared" si="551"/>
        <v>8.5000000006402843E-2</v>
      </c>
      <c r="S859" s="29">
        <f t="shared" si="551"/>
        <v>2.9000000009546056E-2</v>
      </c>
      <c r="T859" s="29">
        <f t="shared" si="551"/>
        <v>4.6000000002095476E-2</v>
      </c>
      <c r="W859" s="82" t="s">
        <v>57</v>
      </c>
      <c r="X859" s="78" t="s">
        <v>249</v>
      </c>
      <c r="Y859" s="78" t="s">
        <v>430</v>
      </c>
      <c r="Z859" s="72" t="s">
        <v>9</v>
      </c>
      <c r="AA859" s="79">
        <v>113428.785</v>
      </c>
      <c r="AB859" s="79">
        <v>113660.22900000001</v>
      </c>
      <c r="AC859" s="79">
        <v>113919.446</v>
      </c>
      <c r="AD859" s="16" t="b">
        <f t="shared" si="555"/>
        <v>1</v>
      </c>
      <c r="AE859" s="16" t="b">
        <f t="shared" si="555"/>
        <v>1</v>
      </c>
      <c r="AF859" s="16" t="b">
        <f t="shared" si="555"/>
        <v>1</v>
      </c>
      <c r="AG859" s="16" t="b">
        <f t="shared" si="555"/>
        <v>1</v>
      </c>
    </row>
    <row r="860" spans="1:33" s="16" customFormat="1" ht="31.5" customHeight="1">
      <c r="A860" s="31" t="s">
        <v>58</v>
      </c>
      <c r="B860" s="23" t="s">
        <v>249</v>
      </c>
      <c r="C860" s="23" t="s">
        <v>430</v>
      </c>
      <c r="D860" s="23" t="s">
        <v>59</v>
      </c>
      <c r="E860" s="49">
        <v>113428.7</v>
      </c>
      <c r="F860" s="49">
        <v>113660.2</v>
      </c>
      <c r="G860" s="49">
        <v>113919.4</v>
      </c>
      <c r="H860" s="25">
        <v>113428.7</v>
      </c>
      <c r="I860" s="25">
        <v>113660.2</v>
      </c>
      <c r="J860" s="25">
        <v>113919.4</v>
      </c>
      <c r="K860" s="49">
        <f t="shared" si="517"/>
        <v>0</v>
      </c>
      <c r="L860" s="49">
        <f t="shared" si="517"/>
        <v>0</v>
      </c>
      <c r="M860" s="49">
        <f t="shared" si="517"/>
        <v>0</v>
      </c>
      <c r="O860" s="32">
        <v>113428.785</v>
      </c>
      <c r="P860" s="32">
        <v>113660.22900000001</v>
      </c>
      <c r="Q860" s="32">
        <v>113919.446</v>
      </c>
      <c r="R860" s="29">
        <f t="shared" si="551"/>
        <v>8.5000000006402843E-2</v>
      </c>
      <c r="S860" s="29">
        <f t="shared" si="551"/>
        <v>2.9000000009546056E-2</v>
      </c>
      <c r="T860" s="29">
        <f t="shared" si="551"/>
        <v>4.6000000002095476E-2</v>
      </c>
      <c r="W860" s="82" t="s">
        <v>58</v>
      </c>
      <c r="X860" s="78" t="s">
        <v>249</v>
      </c>
      <c r="Y860" s="78" t="s">
        <v>430</v>
      </c>
      <c r="Z860" s="78" t="s">
        <v>59</v>
      </c>
      <c r="AA860" s="79">
        <v>113428.785</v>
      </c>
      <c r="AB860" s="79">
        <v>113660.22900000001</v>
      </c>
      <c r="AC860" s="79">
        <v>113919.446</v>
      </c>
      <c r="AD860" s="16" t="b">
        <f t="shared" si="555"/>
        <v>1</v>
      </c>
      <c r="AE860" s="16" t="b">
        <f t="shared" si="555"/>
        <v>1</v>
      </c>
      <c r="AF860" s="16" t="b">
        <f t="shared" si="555"/>
        <v>1</v>
      </c>
      <c r="AG860" s="16" t="b">
        <f t="shared" si="555"/>
        <v>1</v>
      </c>
    </row>
    <row r="861" spans="1:33" s="16" customFormat="1" ht="47.25" customHeight="1">
      <c r="A861" s="22" t="s">
        <v>76</v>
      </c>
      <c r="B861" s="23" t="s">
        <v>249</v>
      </c>
      <c r="C861" s="23" t="s">
        <v>277</v>
      </c>
      <c r="D861" s="24" t="s">
        <v>9</v>
      </c>
      <c r="E861" s="49">
        <f>E862</f>
        <v>43850.6</v>
      </c>
      <c r="F861" s="49">
        <f t="shared" ref="F861:J861" si="562">F862</f>
        <v>44611</v>
      </c>
      <c r="G861" s="49">
        <f t="shared" si="562"/>
        <v>44611</v>
      </c>
      <c r="H861" s="25">
        <f>H862</f>
        <v>43817.7</v>
      </c>
      <c r="I861" s="25">
        <f t="shared" si="562"/>
        <v>44582.6</v>
      </c>
      <c r="J861" s="25">
        <f t="shared" si="562"/>
        <v>44584.3</v>
      </c>
      <c r="K861" s="49">
        <f t="shared" si="517"/>
        <v>-32.900000000001455</v>
      </c>
      <c r="L861" s="49">
        <f t="shared" si="517"/>
        <v>-28.400000000001455</v>
      </c>
      <c r="M861" s="49">
        <f t="shared" si="517"/>
        <v>-26.69999999999709</v>
      </c>
      <c r="O861" s="32">
        <v>43817.659050000002</v>
      </c>
      <c r="P861" s="32">
        <v>44582.567289999999</v>
      </c>
      <c r="Q861" s="32">
        <v>44584.241979999999</v>
      </c>
      <c r="R861" s="29">
        <f t="shared" si="551"/>
        <v>-4.094999999506399E-2</v>
      </c>
      <c r="S861" s="29">
        <f t="shared" si="551"/>
        <v>-3.2709999999497086E-2</v>
      </c>
      <c r="T861" s="29">
        <f t="shared" si="551"/>
        <v>-5.8020000004034955E-2</v>
      </c>
      <c r="W861" s="81" t="s">
        <v>76</v>
      </c>
      <c r="X861" s="75" t="s">
        <v>249</v>
      </c>
      <c r="Y861" s="75" t="s">
        <v>277</v>
      </c>
      <c r="Z861" s="76" t="s">
        <v>9</v>
      </c>
      <c r="AA861" s="77">
        <v>43817.659050000002</v>
      </c>
      <c r="AB861" s="77">
        <v>44582.567289999999</v>
      </c>
      <c r="AC861" s="77">
        <v>44584.241979999999</v>
      </c>
      <c r="AD861" s="16" t="b">
        <f t="shared" si="555"/>
        <v>1</v>
      </c>
      <c r="AE861" s="16" t="b">
        <f t="shared" si="555"/>
        <v>1</v>
      </c>
      <c r="AF861" s="16" t="b">
        <f t="shared" si="555"/>
        <v>1</v>
      </c>
      <c r="AG861" s="16" t="b">
        <f t="shared" si="555"/>
        <v>1</v>
      </c>
    </row>
    <row r="862" spans="1:33" s="16" customFormat="1" ht="31.5" customHeight="1">
      <c r="A862" s="31" t="s">
        <v>25</v>
      </c>
      <c r="B862" s="23" t="s">
        <v>249</v>
      </c>
      <c r="C862" s="23" t="s">
        <v>431</v>
      </c>
      <c r="D862" s="24" t="s">
        <v>9</v>
      </c>
      <c r="E862" s="49">
        <f>E863+E864+E865</f>
        <v>43850.6</v>
      </c>
      <c r="F862" s="49">
        <f t="shared" ref="F862:G862" si="563">F863+F864+F865</f>
        <v>44611</v>
      </c>
      <c r="G862" s="49">
        <f t="shared" si="563"/>
        <v>44611</v>
      </c>
      <c r="H862" s="25">
        <f>H863+H864+H865</f>
        <v>43817.7</v>
      </c>
      <c r="I862" s="25">
        <f t="shared" ref="I862:J862" si="564">I863+I864+I865</f>
        <v>44582.6</v>
      </c>
      <c r="J862" s="25">
        <f t="shared" si="564"/>
        <v>44584.3</v>
      </c>
      <c r="K862" s="49">
        <f t="shared" si="517"/>
        <v>-32.900000000001455</v>
      </c>
      <c r="L862" s="49">
        <f t="shared" si="517"/>
        <v>-28.400000000001455</v>
      </c>
      <c r="M862" s="49">
        <f t="shared" si="517"/>
        <v>-26.69999999999709</v>
      </c>
      <c r="O862" s="32">
        <v>43817.659050000002</v>
      </c>
      <c r="P862" s="32">
        <v>44582.567289999999</v>
      </c>
      <c r="Q862" s="32">
        <v>44584.241979999999</v>
      </c>
      <c r="R862" s="29">
        <f t="shared" si="551"/>
        <v>-4.094999999506399E-2</v>
      </c>
      <c r="S862" s="29">
        <f t="shared" si="551"/>
        <v>-3.2709999999497086E-2</v>
      </c>
      <c r="T862" s="29">
        <f t="shared" si="551"/>
        <v>-5.8020000004034955E-2</v>
      </c>
      <c r="W862" s="82" t="s">
        <v>25</v>
      </c>
      <c r="X862" s="78" t="s">
        <v>249</v>
      </c>
      <c r="Y862" s="78" t="s">
        <v>431</v>
      </c>
      <c r="Z862" s="72" t="s">
        <v>9</v>
      </c>
      <c r="AA862" s="79">
        <v>43817.659050000002</v>
      </c>
      <c r="AB862" s="79">
        <v>44582.567289999999</v>
      </c>
      <c r="AC862" s="79">
        <v>44584.241979999999</v>
      </c>
      <c r="AD862" s="16" t="b">
        <f t="shared" si="555"/>
        <v>1</v>
      </c>
      <c r="AE862" s="16" t="b">
        <f t="shared" si="555"/>
        <v>1</v>
      </c>
      <c r="AF862" s="16" t="b">
        <f t="shared" si="555"/>
        <v>1</v>
      </c>
      <c r="AG862" s="16" t="b">
        <f t="shared" si="555"/>
        <v>1</v>
      </c>
    </row>
    <row r="863" spans="1:33" s="16" customFormat="1" ht="78.75" customHeight="1">
      <c r="A863" s="31" t="s">
        <v>26</v>
      </c>
      <c r="B863" s="23" t="s">
        <v>249</v>
      </c>
      <c r="C863" s="23" t="s">
        <v>431</v>
      </c>
      <c r="D863" s="23" t="s">
        <v>27</v>
      </c>
      <c r="E863" s="49">
        <v>40096.5</v>
      </c>
      <c r="F863" s="49">
        <v>40856.9</v>
      </c>
      <c r="G863" s="49">
        <v>40856.9</v>
      </c>
      <c r="H863" s="25">
        <v>40096.5</v>
      </c>
      <c r="I863" s="25">
        <v>40856.9</v>
      </c>
      <c r="J863" s="25">
        <v>40856.9</v>
      </c>
      <c r="K863" s="49">
        <f t="shared" si="517"/>
        <v>0</v>
      </c>
      <c r="L863" s="49">
        <f t="shared" si="517"/>
        <v>0</v>
      </c>
      <c r="M863" s="49">
        <f t="shared" si="517"/>
        <v>0</v>
      </c>
      <c r="O863" s="32">
        <v>40096.534370000001</v>
      </c>
      <c r="P863" s="32">
        <v>40856.97681</v>
      </c>
      <c r="Q863" s="32">
        <v>40856.97681</v>
      </c>
      <c r="R863" s="29">
        <f t="shared" si="551"/>
        <v>3.4370000001217704E-2</v>
      </c>
      <c r="S863" s="29">
        <f t="shared" si="551"/>
        <v>7.6809999998658895E-2</v>
      </c>
      <c r="T863" s="29">
        <f t="shared" si="551"/>
        <v>7.6809999998658895E-2</v>
      </c>
      <c r="W863" s="82" t="s">
        <v>26</v>
      </c>
      <c r="X863" s="78" t="s">
        <v>249</v>
      </c>
      <c r="Y863" s="78" t="s">
        <v>431</v>
      </c>
      <c r="Z863" s="78" t="s">
        <v>27</v>
      </c>
      <c r="AA863" s="79">
        <v>40096.534370000001</v>
      </c>
      <c r="AB863" s="79">
        <v>40856.97681</v>
      </c>
      <c r="AC863" s="79">
        <v>40856.97681</v>
      </c>
      <c r="AD863" s="16" t="b">
        <f t="shared" si="555"/>
        <v>1</v>
      </c>
      <c r="AE863" s="16" t="b">
        <f t="shared" si="555"/>
        <v>1</v>
      </c>
      <c r="AF863" s="16" t="b">
        <f t="shared" si="555"/>
        <v>1</v>
      </c>
      <c r="AG863" s="16" t="b">
        <f t="shared" si="555"/>
        <v>1</v>
      </c>
    </row>
    <row r="864" spans="1:33" s="16" customFormat="1" ht="31.5" customHeight="1">
      <c r="A864" s="31" t="s">
        <v>28</v>
      </c>
      <c r="B864" s="23" t="s">
        <v>249</v>
      </c>
      <c r="C864" s="23" t="s">
        <v>431</v>
      </c>
      <c r="D864" s="23" t="s">
        <v>29</v>
      </c>
      <c r="E864" s="49">
        <v>3744.1</v>
      </c>
      <c r="F864" s="49">
        <v>3744.1</v>
      </c>
      <c r="G864" s="49">
        <v>3744.1</v>
      </c>
      <c r="H864" s="25">
        <f>3744.1-32.9</f>
        <v>3711.2</v>
      </c>
      <c r="I864" s="25">
        <f>3744.1-28.4</f>
        <v>3715.7</v>
      </c>
      <c r="J864" s="25">
        <f>3744.1-26.7</f>
        <v>3717.4</v>
      </c>
      <c r="K864" s="49">
        <f t="shared" si="517"/>
        <v>-32.900000000000091</v>
      </c>
      <c r="L864" s="49">
        <f t="shared" si="517"/>
        <v>-28.400000000000091</v>
      </c>
      <c r="M864" s="49">
        <f t="shared" si="517"/>
        <v>-26.699999999999818</v>
      </c>
      <c r="O864" s="32">
        <v>3711.1246799999999</v>
      </c>
      <c r="P864" s="32">
        <v>3715.5904799999998</v>
      </c>
      <c r="Q864" s="32">
        <v>3717.2651700000001</v>
      </c>
      <c r="R864" s="29">
        <f t="shared" si="551"/>
        <v>-7.5319999999919673E-2</v>
      </c>
      <c r="S864" s="29">
        <f t="shared" si="551"/>
        <v>-0.10951999999997497</v>
      </c>
      <c r="T864" s="29">
        <f t="shared" si="551"/>
        <v>-0.13482999999996537</v>
      </c>
      <c r="W864" s="81" t="s">
        <v>28</v>
      </c>
      <c r="X864" s="75" t="s">
        <v>249</v>
      </c>
      <c r="Y864" s="75" t="s">
        <v>431</v>
      </c>
      <c r="Z864" s="76" t="s">
        <v>29</v>
      </c>
      <c r="AA864" s="77">
        <v>3711.1246799999999</v>
      </c>
      <c r="AB864" s="77">
        <v>3715.5904799999998</v>
      </c>
      <c r="AC864" s="77">
        <v>3717.2651700000001</v>
      </c>
      <c r="AD864" s="16" t="b">
        <f t="shared" si="555"/>
        <v>1</v>
      </c>
      <c r="AE864" s="16" t="b">
        <f t="shared" si="555"/>
        <v>1</v>
      </c>
      <c r="AF864" s="16" t="b">
        <f t="shared" si="555"/>
        <v>1</v>
      </c>
      <c r="AG864" s="16" t="b">
        <f t="shared" si="555"/>
        <v>1</v>
      </c>
    </row>
    <row r="865" spans="1:33" s="16" customFormat="1" ht="15.75" customHeight="1">
      <c r="A865" s="31" t="s">
        <v>32</v>
      </c>
      <c r="B865" s="23" t="s">
        <v>249</v>
      </c>
      <c r="C865" s="23" t="s">
        <v>431</v>
      </c>
      <c r="D865" s="23" t="s">
        <v>33</v>
      </c>
      <c r="E865" s="49">
        <v>10</v>
      </c>
      <c r="F865" s="49">
        <v>10</v>
      </c>
      <c r="G865" s="49">
        <v>10</v>
      </c>
      <c r="H865" s="25">
        <v>10</v>
      </c>
      <c r="I865" s="25">
        <v>10</v>
      </c>
      <c r="J865" s="25">
        <v>10</v>
      </c>
      <c r="K865" s="49">
        <f t="shared" si="517"/>
        <v>0</v>
      </c>
      <c r="L865" s="49">
        <f t="shared" si="517"/>
        <v>0</v>
      </c>
      <c r="M865" s="49">
        <f t="shared" si="517"/>
        <v>0</v>
      </c>
      <c r="O865" s="32">
        <v>10</v>
      </c>
      <c r="P865" s="32">
        <v>10</v>
      </c>
      <c r="Q865" s="32">
        <v>10</v>
      </c>
      <c r="R865" s="29">
        <f t="shared" si="551"/>
        <v>0</v>
      </c>
      <c r="S865" s="29">
        <f t="shared" si="551"/>
        <v>0</v>
      </c>
      <c r="T865" s="29">
        <f t="shared" si="551"/>
        <v>0</v>
      </c>
      <c r="W865" s="81" t="s">
        <v>32</v>
      </c>
      <c r="X865" s="75" t="s">
        <v>249</v>
      </c>
      <c r="Y865" s="75" t="s">
        <v>431</v>
      </c>
      <c r="Z865" s="76" t="s">
        <v>33</v>
      </c>
      <c r="AA865" s="77">
        <v>10</v>
      </c>
      <c r="AB865" s="77">
        <v>10</v>
      </c>
      <c r="AC865" s="77">
        <v>10</v>
      </c>
      <c r="AD865" s="16" t="b">
        <f t="shared" si="555"/>
        <v>1</v>
      </c>
      <c r="AE865" s="16" t="b">
        <f t="shared" si="555"/>
        <v>1</v>
      </c>
      <c r="AF865" s="16" t="b">
        <f t="shared" si="555"/>
        <v>1</v>
      </c>
      <c r="AG865" s="16" t="b">
        <f t="shared" si="555"/>
        <v>1</v>
      </c>
    </row>
    <row r="866" spans="1:33" s="16" customFormat="1" ht="31.5" customHeight="1">
      <c r="A866" s="22" t="s">
        <v>172</v>
      </c>
      <c r="B866" s="23" t="s">
        <v>249</v>
      </c>
      <c r="C866" s="23" t="s">
        <v>278</v>
      </c>
      <c r="D866" s="24" t="s">
        <v>9</v>
      </c>
      <c r="E866" s="49">
        <f>E867</f>
        <v>125</v>
      </c>
      <c r="F866" s="49">
        <f t="shared" ref="F866:J866" si="565">F867</f>
        <v>125</v>
      </c>
      <c r="G866" s="49">
        <f t="shared" si="565"/>
        <v>125</v>
      </c>
      <c r="H866" s="25">
        <f>H867</f>
        <v>125</v>
      </c>
      <c r="I866" s="25">
        <f t="shared" si="565"/>
        <v>125</v>
      </c>
      <c r="J866" s="25">
        <f t="shared" si="565"/>
        <v>125</v>
      </c>
      <c r="K866" s="49">
        <f t="shared" si="517"/>
        <v>0</v>
      </c>
      <c r="L866" s="49">
        <f t="shared" si="517"/>
        <v>0</v>
      </c>
      <c r="M866" s="49">
        <f t="shared" si="517"/>
        <v>0</v>
      </c>
      <c r="O866" s="32">
        <v>125</v>
      </c>
      <c r="P866" s="32">
        <v>125</v>
      </c>
      <c r="Q866" s="32">
        <v>125</v>
      </c>
      <c r="R866" s="29">
        <f t="shared" si="551"/>
        <v>0</v>
      </c>
      <c r="S866" s="29">
        <f t="shared" si="551"/>
        <v>0</v>
      </c>
      <c r="T866" s="29">
        <f t="shared" si="551"/>
        <v>0</v>
      </c>
      <c r="W866" s="82" t="s">
        <v>172</v>
      </c>
      <c r="X866" s="78" t="s">
        <v>249</v>
      </c>
      <c r="Y866" s="78" t="s">
        <v>278</v>
      </c>
      <c r="Z866" s="72" t="s">
        <v>9</v>
      </c>
      <c r="AA866" s="79">
        <v>125</v>
      </c>
      <c r="AB866" s="79">
        <v>125</v>
      </c>
      <c r="AC866" s="79">
        <v>125</v>
      </c>
      <c r="AD866" s="16" t="b">
        <f t="shared" si="555"/>
        <v>1</v>
      </c>
      <c r="AE866" s="16" t="b">
        <f t="shared" si="555"/>
        <v>1</v>
      </c>
      <c r="AF866" s="16" t="b">
        <f t="shared" si="555"/>
        <v>1</v>
      </c>
      <c r="AG866" s="16" t="b">
        <f t="shared" si="555"/>
        <v>1</v>
      </c>
    </row>
    <row r="867" spans="1:33" s="16" customFormat="1" ht="31.5" customHeight="1">
      <c r="A867" s="31" t="s">
        <v>31</v>
      </c>
      <c r="B867" s="23" t="s">
        <v>249</v>
      </c>
      <c r="C867" s="23" t="s">
        <v>432</v>
      </c>
      <c r="D867" s="24" t="s">
        <v>9</v>
      </c>
      <c r="E867" s="49">
        <f>E868+E869</f>
        <v>125</v>
      </c>
      <c r="F867" s="49">
        <f t="shared" ref="F867:G867" si="566">F868+F869</f>
        <v>125</v>
      </c>
      <c r="G867" s="49">
        <f t="shared" si="566"/>
        <v>125</v>
      </c>
      <c r="H867" s="25">
        <f>H868+H869</f>
        <v>125</v>
      </c>
      <c r="I867" s="25">
        <f t="shared" ref="I867:J867" si="567">I868+I869</f>
        <v>125</v>
      </c>
      <c r="J867" s="25">
        <f t="shared" si="567"/>
        <v>125</v>
      </c>
      <c r="K867" s="49">
        <f t="shared" si="517"/>
        <v>0</v>
      </c>
      <c r="L867" s="49">
        <f t="shared" si="517"/>
        <v>0</v>
      </c>
      <c r="M867" s="49">
        <f t="shared" si="517"/>
        <v>0</v>
      </c>
      <c r="O867" s="32">
        <v>125</v>
      </c>
      <c r="P867" s="32">
        <v>125</v>
      </c>
      <c r="Q867" s="32">
        <v>125</v>
      </c>
      <c r="R867" s="29">
        <f t="shared" si="551"/>
        <v>0</v>
      </c>
      <c r="S867" s="29">
        <f t="shared" si="551"/>
        <v>0</v>
      </c>
      <c r="T867" s="29">
        <f t="shared" si="551"/>
        <v>0</v>
      </c>
      <c r="W867" s="82" t="s">
        <v>31</v>
      </c>
      <c r="X867" s="78" t="s">
        <v>249</v>
      </c>
      <c r="Y867" s="78" t="s">
        <v>432</v>
      </c>
      <c r="Z867" s="78" t="s">
        <v>9</v>
      </c>
      <c r="AA867" s="79">
        <v>125</v>
      </c>
      <c r="AB867" s="79">
        <v>125</v>
      </c>
      <c r="AC867" s="79">
        <v>125</v>
      </c>
      <c r="AD867" s="16" t="b">
        <f t="shared" si="555"/>
        <v>1</v>
      </c>
      <c r="AE867" s="16" t="b">
        <f t="shared" si="555"/>
        <v>1</v>
      </c>
      <c r="AF867" s="16" t="b">
        <f t="shared" si="555"/>
        <v>1</v>
      </c>
      <c r="AG867" s="16" t="b">
        <f t="shared" si="555"/>
        <v>1</v>
      </c>
    </row>
    <row r="868" spans="1:33" s="16" customFormat="1" ht="31.5" customHeight="1">
      <c r="A868" s="31" t="s">
        <v>28</v>
      </c>
      <c r="B868" s="23" t="s">
        <v>249</v>
      </c>
      <c r="C868" s="23" t="s">
        <v>432</v>
      </c>
      <c r="D868" s="23" t="s">
        <v>29</v>
      </c>
      <c r="E868" s="49">
        <v>100</v>
      </c>
      <c r="F868" s="49">
        <v>100</v>
      </c>
      <c r="G868" s="49">
        <v>100</v>
      </c>
      <c r="H868" s="25">
        <v>100</v>
      </c>
      <c r="I868" s="25">
        <v>100</v>
      </c>
      <c r="J868" s="25">
        <v>100</v>
      </c>
      <c r="K868" s="49">
        <f t="shared" si="517"/>
        <v>0</v>
      </c>
      <c r="L868" s="49">
        <f t="shared" si="517"/>
        <v>0</v>
      </c>
      <c r="M868" s="49">
        <f t="shared" si="517"/>
        <v>0</v>
      </c>
      <c r="O868" s="32">
        <v>100</v>
      </c>
      <c r="P868" s="32">
        <v>100</v>
      </c>
      <c r="Q868" s="32">
        <v>100</v>
      </c>
      <c r="R868" s="29">
        <f t="shared" si="551"/>
        <v>0</v>
      </c>
      <c r="S868" s="29">
        <f t="shared" si="551"/>
        <v>0</v>
      </c>
      <c r="T868" s="29">
        <f t="shared" si="551"/>
        <v>0</v>
      </c>
      <c r="W868" s="82" t="s">
        <v>28</v>
      </c>
      <c r="X868" s="78" t="s">
        <v>249</v>
      </c>
      <c r="Y868" s="78" t="s">
        <v>432</v>
      </c>
      <c r="Z868" s="72" t="s">
        <v>29</v>
      </c>
      <c r="AA868" s="79">
        <v>100</v>
      </c>
      <c r="AB868" s="79">
        <v>100</v>
      </c>
      <c r="AC868" s="79">
        <v>100</v>
      </c>
      <c r="AD868" s="16" t="b">
        <f t="shared" si="555"/>
        <v>1</v>
      </c>
      <c r="AE868" s="16" t="b">
        <f t="shared" si="555"/>
        <v>1</v>
      </c>
      <c r="AF868" s="16" t="b">
        <f t="shared" si="555"/>
        <v>1</v>
      </c>
      <c r="AG868" s="16" t="b">
        <f t="shared" si="555"/>
        <v>1</v>
      </c>
    </row>
    <row r="869" spans="1:33" s="16" customFormat="1" ht="15.75" customHeight="1">
      <c r="A869" s="31" t="s">
        <v>32</v>
      </c>
      <c r="B869" s="23" t="s">
        <v>249</v>
      </c>
      <c r="C869" s="23" t="s">
        <v>432</v>
      </c>
      <c r="D869" s="23" t="s">
        <v>33</v>
      </c>
      <c r="E869" s="49">
        <v>25</v>
      </c>
      <c r="F869" s="49">
        <v>25</v>
      </c>
      <c r="G869" s="49">
        <v>25</v>
      </c>
      <c r="H869" s="25">
        <v>25</v>
      </c>
      <c r="I869" s="25">
        <v>25</v>
      </c>
      <c r="J869" s="25">
        <v>25</v>
      </c>
      <c r="K869" s="49">
        <f t="shared" si="517"/>
        <v>0</v>
      </c>
      <c r="L869" s="49">
        <f t="shared" si="517"/>
        <v>0</v>
      </c>
      <c r="M869" s="49">
        <f t="shared" si="517"/>
        <v>0</v>
      </c>
      <c r="O869" s="32">
        <v>25</v>
      </c>
      <c r="P869" s="32">
        <v>25</v>
      </c>
      <c r="Q869" s="32">
        <v>25</v>
      </c>
      <c r="R869" s="29">
        <f t="shared" si="551"/>
        <v>0</v>
      </c>
      <c r="S869" s="29">
        <f t="shared" si="551"/>
        <v>0</v>
      </c>
      <c r="T869" s="29">
        <f t="shared" si="551"/>
        <v>0</v>
      </c>
      <c r="W869" s="82" t="s">
        <v>32</v>
      </c>
      <c r="X869" s="78" t="s">
        <v>249</v>
      </c>
      <c r="Y869" s="78" t="s">
        <v>432</v>
      </c>
      <c r="Z869" s="78" t="s">
        <v>33</v>
      </c>
      <c r="AA869" s="79">
        <v>25</v>
      </c>
      <c r="AB869" s="79">
        <v>25</v>
      </c>
      <c r="AC869" s="79">
        <v>25</v>
      </c>
      <c r="AD869" s="16" t="b">
        <f t="shared" si="555"/>
        <v>1</v>
      </c>
      <c r="AE869" s="16" t="b">
        <f t="shared" si="555"/>
        <v>1</v>
      </c>
      <c r="AF869" s="16" t="b">
        <f t="shared" si="555"/>
        <v>1</v>
      </c>
      <c r="AG869" s="16" t="b">
        <f t="shared" si="555"/>
        <v>1</v>
      </c>
    </row>
    <row r="870" spans="1:33" s="16" customFormat="1" ht="31.5" customHeight="1">
      <c r="A870" s="22" t="s">
        <v>43</v>
      </c>
      <c r="B870" s="23" t="s">
        <v>249</v>
      </c>
      <c r="C870" s="23" t="s">
        <v>10</v>
      </c>
      <c r="D870" s="24" t="s">
        <v>9</v>
      </c>
      <c r="E870" s="49">
        <f>E871</f>
        <v>350</v>
      </c>
      <c r="F870" s="49">
        <f t="shared" ref="F870:J873" si="568">F871</f>
        <v>350</v>
      </c>
      <c r="G870" s="49">
        <f t="shared" si="568"/>
        <v>350</v>
      </c>
      <c r="H870" s="25">
        <f>H871</f>
        <v>350</v>
      </c>
      <c r="I870" s="25">
        <f t="shared" si="568"/>
        <v>350</v>
      </c>
      <c r="J870" s="25">
        <f t="shared" si="568"/>
        <v>350</v>
      </c>
      <c r="K870" s="49">
        <f t="shared" ref="K870:M930" si="569">H870-E870</f>
        <v>0</v>
      </c>
      <c r="L870" s="49">
        <f t="shared" si="569"/>
        <v>0</v>
      </c>
      <c r="M870" s="49">
        <f t="shared" si="569"/>
        <v>0</v>
      </c>
      <c r="O870" s="32">
        <v>350</v>
      </c>
      <c r="P870" s="32">
        <v>350</v>
      </c>
      <c r="Q870" s="32">
        <v>350</v>
      </c>
      <c r="R870" s="29">
        <f t="shared" si="551"/>
        <v>0</v>
      </c>
      <c r="S870" s="29">
        <f t="shared" si="551"/>
        <v>0</v>
      </c>
      <c r="T870" s="29">
        <f t="shared" si="551"/>
        <v>0</v>
      </c>
      <c r="W870" s="81" t="s">
        <v>43</v>
      </c>
      <c r="X870" s="75" t="s">
        <v>249</v>
      </c>
      <c r="Y870" s="75" t="s">
        <v>10</v>
      </c>
      <c r="Z870" s="76" t="s">
        <v>9</v>
      </c>
      <c r="AA870" s="77">
        <v>350</v>
      </c>
      <c r="AB870" s="77">
        <v>350</v>
      </c>
      <c r="AC870" s="77">
        <v>350</v>
      </c>
      <c r="AD870" s="16" t="b">
        <f t="shared" si="555"/>
        <v>1</v>
      </c>
      <c r="AE870" s="16" t="b">
        <f t="shared" si="555"/>
        <v>1</v>
      </c>
      <c r="AF870" s="16" t="b">
        <f t="shared" si="555"/>
        <v>1</v>
      </c>
      <c r="AG870" s="16" t="b">
        <f t="shared" si="555"/>
        <v>1</v>
      </c>
    </row>
    <row r="871" spans="1:33" s="16" customFormat="1" ht="31.5" customHeight="1">
      <c r="A871" s="22" t="s">
        <v>44</v>
      </c>
      <c r="B871" s="23" t="s">
        <v>249</v>
      </c>
      <c r="C871" s="23" t="s">
        <v>45</v>
      </c>
      <c r="D871" s="24" t="s">
        <v>9</v>
      </c>
      <c r="E871" s="49">
        <f>E872</f>
        <v>350</v>
      </c>
      <c r="F871" s="49">
        <f t="shared" si="568"/>
        <v>350</v>
      </c>
      <c r="G871" s="49">
        <f t="shared" si="568"/>
        <v>350</v>
      </c>
      <c r="H871" s="25">
        <f>H872</f>
        <v>350</v>
      </c>
      <c r="I871" s="25">
        <f t="shared" si="568"/>
        <v>350</v>
      </c>
      <c r="J871" s="25">
        <f t="shared" si="568"/>
        <v>350</v>
      </c>
      <c r="K871" s="49">
        <f t="shared" si="569"/>
        <v>0</v>
      </c>
      <c r="L871" s="49">
        <f t="shared" si="569"/>
        <v>0</v>
      </c>
      <c r="M871" s="49">
        <f t="shared" si="569"/>
        <v>0</v>
      </c>
      <c r="O871" s="32">
        <v>350</v>
      </c>
      <c r="P871" s="32">
        <v>350</v>
      </c>
      <c r="Q871" s="32">
        <v>350</v>
      </c>
      <c r="R871" s="29">
        <f t="shared" si="551"/>
        <v>0</v>
      </c>
      <c r="S871" s="29">
        <f t="shared" si="551"/>
        <v>0</v>
      </c>
      <c r="T871" s="29">
        <f t="shared" si="551"/>
        <v>0</v>
      </c>
      <c r="W871" s="82" t="s">
        <v>44</v>
      </c>
      <c r="X871" s="78" t="s">
        <v>249</v>
      </c>
      <c r="Y871" s="78" t="s">
        <v>45</v>
      </c>
      <c r="Z871" s="72" t="s">
        <v>9</v>
      </c>
      <c r="AA871" s="79">
        <v>350</v>
      </c>
      <c r="AB871" s="79">
        <v>350</v>
      </c>
      <c r="AC871" s="79">
        <v>350</v>
      </c>
      <c r="AD871" s="16" t="b">
        <f t="shared" si="555"/>
        <v>1</v>
      </c>
      <c r="AE871" s="16" t="b">
        <f t="shared" si="555"/>
        <v>1</v>
      </c>
      <c r="AF871" s="16" t="b">
        <f t="shared" si="555"/>
        <v>1</v>
      </c>
      <c r="AG871" s="16" t="b">
        <f t="shared" si="555"/>
        <v>1</v>
      </c>
    </row>
    <row r="872" spans="1:33" s="16" customFormat="1" ht="47.25" customHeight="1">
      <c r="A872" s="22" t="s">
        <v>46</v>
      </c>
      <c r="B872" s="23" t="s">
        <v>249</v>
      </c>
      <c r="C872" s="23" t="s">
        <v>47</v>
      </c>
      <c r="D872" s="24" t="s">
        <v>9</v>
      </c>
      <c r="E872" s="49">
        <f>E873</f>
        <v>350</v>
      </c>
      <c r="F872" s="49">
        <f t="shared" si="568"/>
        <v>350</v>
      </c>
      <c r="G872" s="49">
        <f t="shared" si="568"/>
        <v>350</v>
      </c>
      <c r="H872" s="25">
        <f>H873</f>
        <v>350</v>
      </c>
      <c r="I872" s="25">
        <f t="shared" si="568"/>
        <v>350</v>
      </c>
      <c r="J872" s="25">
        <f t="shared" si="568"/>
        <v>350</v>
      </c>
      <c r="K872" s="49">
        <f t="shared" si="569"/>
        <v>0</v>
      </c>
      <c r="L872" s="49">
        <f t="shared" si="569"/>
        <v>0</v>
      </c>
      <c r="M872" s="49">
        <f t="shared" si="569"/>
        <v>0</v>
      </c>
      <c r="O872" s="32">
        <v>350</v>
      </c>
      <c r="P872" s="32">
        <v>350</v>
      </c>
      <c r="Q872" s="32">
        <v>350</v>
      </c>
      <c r="R872" s="29">
        <f t="shared" si="551"/>
        <v>0</v>
      </c>
      <c r="S872" s="29">
        <f t="shared" si="551"/>
        <v>0</v>
      </c>
      <c r="T872" s="29">
        <f t="shared" si="551"/>
        <v>0</v>
      </c>
      <c r="W872" s="82" t="s">
        <v>46</v>
      </c>
      <c r="X872" s="78" t="s">
        <v>249</v>
      </c>
      <c r="Y872" s="78" t="s">
        <v>47</v>
      </c>
      <c r="Z872" s="78" t="s">
        <v>9</v>
      </c>
      <c r="AA872" s="79">
        <v>350</v>
      </c>
      <c r="AB872" s="79">
        <v>350</v>
      </c>
      <c r="AC872" s="79">
        <v>350</v>
      </c>
      <c r="AD872" s="16" t="b">
        <f t="shared" si="555"/>
        <v>1</v>
      </c>
      <c r="AE872" s="16" t="b">
        <f t="shared" si="555"/>
        <v>1</v>
      </c>
      <c r="AF872" s="16" t="b">
        <f t="shared" si="555"/>
        <v>1</v>
      </c>
      <c r="AG872" s="16" t="b">
        <f t="shared" si="555"/>
        <v>1</v>
      </c>
    </row>
    <row r="873" spans="1:33" s="16" customFormat="1" ht="47.25" customHeight="1">
      <c r="A873" s="31" t="s">
        <v>48</v>
      </c>
      <c r="B873" s="23" t="s">
        <v>249</v>
      </c>
      <c r="C873" s="23" t="s">
        <v>353</v>
      </c>
      <c r="D873" s="24" t="s">
        <v>9</v>
      </c>
      <c r="E873" s="49">
        <f>E874</f>
        <v>350</v>
      </c>
      <c r="F873" s="49">
        <f t="shared" si="568"/>
        <v>350</v>
      </c>
      <c r="G873" s="49">
        <f t="shared" si="568"/>
        <v>350</v>
      </c>
      <c r="H873" s="25">
        <f>H874</f>
        <v>350</v>
      </c>
      <c r="I873" s="25">
        <f t="shared" si="568"/>
        <v>350</v>
      </c>
      <c r="J873" s="25">
        <f t="shared" si="568"/>
        <v>350</v>
      </c>
      <c r="K873" s="49">
        <f t="shared" si="569"/>
        <v>0</v>
      </c>
      <c r="L873" s="49">
        <f t="shared" si="569"/>
        <v>0</v>
      </c>
      <c r="M873" s="49">
        <f t="shared" si="569"/>
        <v>0</v>
      </c>
      <c r="O873" s="32">
        <v>350</v>
      </c>
      <c r="P873" s="32">
        <v>350</v>
      </c>
      <c r="Q873" s="32">
        <v>350</v>
      </c>
      <c r="R873" s="29">
        <f t="shared" si="551"/>
        <v>0</v>
      </c>
      <c r="S873" s="29">
        <f t="shared" si="551"/>
        <v>0</v>
      </c>
      <c r="T873" s="29">
        <f t="shared" si="551"/>
        <v>0</v>
      </c>
      <c r="W873" s="82" t="s">
        <v>48</v>
      </c>
      <c r="X873" s="78" t="s">
        <v>249</v>
      </c>
      <c r="Y873" s="78" t="s">
        <v>353</v>
      </c>
      <c r="Z873" s="78" t="s">
        <v>9</v>
      </c>
      <c r="AA873" s="79">
        <v>350</v>
      </c>
      <c r="AB873" s="79">
        <v>350</v>
      </c>
      <c r="AC873" s="79">
        <v>350</v>
      </c>
      <c r="AD873" s="16" t="b">
        <f t="shared" si="555"/>
        <v>1</v>
      </c>
      <c r="AE873" s="16" t="b">
        <f t="shared" si="555"/>
        <v>1</v>
      </c>
      <c r="AF873" s="16" t="b">
        <f t="shared" si="555"/>
        <v>1</v>
      </c>
      <c r="AG873" s="16" t="b">
        <f t="shared" si="555"/>
        <v>1</v>
      </c>
    </row>
    <row r="874" spans="1:33" s="16" customFormat="1" ht="31.5" customHeight="1">
      <c r="A874" s="31" t="s">
        <v>28</v>
      </c>
      <c r="B874" s="23" t="s">
        <v>249</v>
      </c>
      <c r="C874" s="23" t="s">
        <v>353</v>
      </c>
      <c r="D874" s="23" t="s">
        <v>29</v>
      </c>
      <c r="E874" s="49">
        <v>350</v>
      </c>
      <c r="F874" s="49">
        <v>350</v>
      </c>
      <c r="G874" s="49">
        <v>350</v>
      </c>
      <c r="H874" s="25">
        <v>350</v>
      </c>
      <c r="I874" s="25">
        <v>350</v>
      </c>
      <c r="J874" s="25">
        <v>350</v>
      </c>
      <c r="K874" s="49">
        <f t="shared" si="569"/>
        <v>0</v>
      </c>
      <c r="L874" s="49">
        <f t="shared" si="569"/>
        <v>0</v>
      </c>
      <c r="M874" s="49">
        <f t="shared" si="569"/>
        <v>0</v>
      </c>
      <c r="O874" s="32">
        <v>350</v>
      </c>
      <c r="P874" s="32">
        <v>350</v>
      </c>
      <c r="Q874" s="32">
        <v>350</v>
      </c>
      <c r="R874" s="29">
        <f t="shared" si="551"/>
        <v>0</v>
      </c>
      <c r="S874" s="29">
        <f t="shared" si="551"/>
        <v>0</v>
      </c>
      <c r="T874" s="29">
        <f t="shared" si="551"/>
        <v>0</v>
      </c>
      <c r="W874" s="82" t="s">
        <v>28</v>
      </c>
      <c r="X874" s="78" t="s">
        <v>249</v>
      </c>
      <c r="Y874" s="78" t="s">
        <v>353</v>
      </c>
      <c r="Z874" s="78" t="s">
        <v>29</v>
      </c>
      <c r="AA874" s="79">
        <v>350</v>
      </c>
      <c r="AB874" s="79">
        <v>350</v>
      </c>
      <c r="AC874" s="79">
        <v>350</v>
      </c>
      <c r="AD874" s="16" t="b">
        <f t="shared" si="555"/>
        <v>1</v>
      </c>
      <c r="AE874" s="16" t="b">
        <f t="shared" si="555"/>
        <v>1</v>
      </c>
      <c r="AF874" s="16" t="b">
        <f t="shared" si="555"/>
        <v>1</v>
      </c>
      <c r="AG874" s="16" t="b">
        <f t="shared" si="555"/>
        <v>1</v>
      </c>
    </row>
    <row r="875" spans="1:33" s="16" customFormat="1" ht="31.5" customHeight="1">
      <c r="A875" s="22" t="s">
        <v>73</v>
      </c>
      <c r="B875" s="23" t="s">
        <v>249</v>
      </c>
      <c r="C875" s="23" t="s">
        <v>12</v>
      </c>
      <c r="D875" s="24" t="s">
        <v>9</v>
      </c>
      <c r="E875" s="49">
        <f>E876</f>
        <v>1600</v>
      </c>
      <c r="F875" s="49">
        <f t="shared" ref="F875:J878" si="570">F876</f>
        <v>1600</v>
      </c>
      <c r="G875" s="49">
        <f t="shared" si="570"/>
        <v>1600</v>
      </c>
      <c r="H875" s="25">
        <f>H876</f>
        <v>1600</v>
      </c>
      <c r="I875" s="25">
        <f t="shared" si="570"/>
        <v>1600</v>
      </c>
      <c r="J875" s="25">
        <f t="shared" si="570"/>
        <v>1600</v>
      </c>
      <c r="K875" s="49">
        <f t="shared" si="569"/>
        <v>0</v>
      </c>
      <c r="L875" s="49">
        <f t="shared" si="569"/>
        <v>0</v>
      </c>
      <c r="M875" s="49">
        <f t="shared" si="569"/>
        <v>0</v>
      </c>
      <c r="O875" s="32">
        <v>1600</v>
      </c>
      <c r="P875" s="32">
        <v>1600</v>
      </c>
      <c r="Q875" s="32">
        <v>1600</v>
      </c>
      <c r="R875" s="29">
        <f t="shared" si="551"/>
        <v>0</v>
      </c>
      <c r="S875" s="29">
        <f t="shared" si="551"/>
        <v>0</v>
      </c>
      <c r="T875" s="29">
        <f t="shared" si="551"/>
        <v>0</v>
      </c>
      <c r="W875" s="81" t="s">
        <v>73</v>
      </c>
      <c r="X875" s="75" t="s">
        <v>249</v>
      </c>
      <c r="Y875" s="75" t="s">
        <v>12</v>
      </c>
      <c r="Z875" s="76" t="s">
        <v>9</v>
      </c>
      <c r="AA875" s="77">
        <v>1600</v>
      </c>
      <c r="AB875" s="77">
        <v>1600</v>
      </c>
      <c r="AC875" s="77">
        <v>1600</v>
      </c>
      <c r="AD875" s="16" t="b">
        <f t="shared" si="555"/>
        <v>1</v>
      </c>
      <c r="AE875" s="16" t="b">
        <f t="shared" si="555"/>
        <v>1</v>
      </c>
      <c r="AF875" s="16" t="b">
        <f t="shared" si="555"/>
        <v>1</v>
      </c>
      <c r="AG875" s="16" t="b">
        <f t="shared" si="555"/>
        <v>1</v>
      </c>
    </row>
    <row r="876" spans="1:33" s="16" customFormat="1" ht="31.5" customHeight="1">
      <c r="A876" s="22" t="s">
        <v>74</v>
      </c>
      <c r="B876" s="23" t="s">
        <v>249</v>
      </c>
      <c r="C876" s="23" t="s">
        <v>75</v>
      </c>
      <c r="D876" s="24" t="s">
        <v>9</v>
      </c>
      <c r="E876" s="49">
        <f>E877</f>
        <v>1600</v>
      </c>
      <c r="F876" s="49">
        <f t="shared" si="570"/>
        <v>1600</v>
      </c>
      <c r="G876" s="49">
        <f t="shared" si="570"/>
        <v>1600</v>
      </c>
      <c r="H876" s="25">
        <f>H877</f>
        <v>1600</v>
      </c>
      <c r="I876" s="25">
        <f t="shared" si="570"/>
        <v>1600</v>
      </c>
      <c r="J876" s="25">
        <f t="shared" si="570"/>
        <v>1600</v>
      </c>
      <c r="K876" s="49">
        <f t="shared" si="569"/>
        <v>0</v>
      </c>
      <c r="L876" s="49">
        <f t="shared" si="569"/>
        <v>0</v>
      </c>
      <c r="M876" s="49">
        <f t="shared" si="569"/>
        <v>0</v>
      </c>
      <c r="O876" s="32">
        <v>1600</v>
      </c>
      <c r="P876" s="32">
        <v>1600</v>
      </c>
      <c r="Q876" s="32">
        <v>1600</v>
      </c>
      <c r="R876" s="29">
        <f t="shared" si="551"/>
        <v>0</v>
      </c>
      <c r="S876" s="29">
        <f t="shared" si="551"/>
        <v>0</v>
      </c>
      <c r="T876" s="29">
        <f t="shared" si="551"/>
        <v>0</v>
      </c>
      <c r="W876" s="82" t="s">
        <v>74</v>
      </c>
      <c r="X876" s="78" t="s">
        <v>249</v>
      </c>
      <c r="Y876" s="78" t="s">
        <v>75</v>
      </c>
      <c r="Z876" s="72" t="s">
        <v>9</v>
      </c>
      <c r="AA876" s="79">
        <v>1600</v>
      </c>
      <c r="AB876" s="79">
        <v>1600</v>
      </c>
      <c r="AC876" s="79">
        <v>1600</v>
      </c>
      <c r="AD876" s="16" t="b">
        <f t="shared" si="555"/>
        <v>1</v>
      </c>
      <c r="AE876" s="16" t="b">
        <f t="shared" si="555"/>
        <v>1</v>
      </c>
      <c r="AF876" s="16" t="b">
        <f t="shared" si="555"/>
        <v>1</v>
      </c>
      <c r="AG876" s="16" t="b">
        <f t="shared" si="555"/>
        <v>1</v>
      </c>
    </row>
    <row r="877" spans="1:33" s="16" customFormat="1" ht="47.25" customHeight="1">
      <c r="A877" s="22" t="s">
        <v>76</v>
      </c>
      <c r="B877" s="23" t="s">
        <v>249</v>
      </c>
      <c r="C877" s="23" t="s">
        <v>77</v>
      </c>
      <c r="D877" s="24" t="s">
        <v>9</v>
      </c>
      <c r="E877" s="49">
        <f>E878</f>
        <v>1600</v>
      </c>
      <c r="F877" s="49">
        <f t="shared" si="570"/>
        <v>1600</v>
      </c>
      <c r="G877" s="49">
        <f t="shared" si="570"/>
        <v>1600</v>
      </c>
      <c r="H877" s="25">
        <f>H878</f>
        <v>1600</v>
      </c>
      <c r="I877" s="25">
        <f t="shared" si="570"/>
        <v>1600</v>
      </c>
      <c r="J877" s="25">
        <f t="shared" si="570"/>
        <v>1600</v>
      </c>
      <c r="K877" s="49">
        <f t="shared" si="569"/>
        <v>0</v>
      </c>
      <c r="L877" s="49">
        <f t="shared" si="569"/>
        <v>0</v>
      </c>
      <c r="M877" s="49">
        <f t="shared" si="569"/>
        <v>0</v>
      </c>
      <c r="O877" s="32">
        <v>1600</v>
      </c>
      <c r="P877" s="32">
        <v>1600</v>
      </c>
      <c r="Q877" s="32">
        <v>1600</v>
      </c>
      <c r="R877" s="29">
        <f t="shared" si="551"/>
        <v>0</v>
      </c>
      <c r="S877" s="29">
        <f t="shared" si="551"/>
        <v>0</v>
      </c>
      <c r="T877" s="29">
        <f t="shared" si="551"/>
        <v>0</v>
      </c>
      <c r="W877" s="82" t="s">
        <v>76</v>
      </c>
      <c r="X877" s="78" t="s">
        <v>249</v>
      </c>
      <c r="Y877" s="78" t="s">
        <v>77</v>
      </c>
      <c r="Z877" s="78" t="s">
        <v>9</v>
      </c>
      <c r="AA877" s="79">
        <v>1600</v>
      </c>
      <c r="AB877" s="79">
        <v>1600</v>
      </c>
      <c r="AC877" s="79">
        <v>1600</v>
      </c>
      <c r="AD877" s="16" t="b">
        <f t="shared" si="555"/>
        <v>1</v>
      </c>
      <c r="AE877" s="16" t="b">
        <f t="shared" si="555"/>
        <v>1</v>
      </c>
      <c r="AF877" s="16" t="b">
        <f t="shared" si="555"/>
        <v>1</v>
      </c>
      <c r="AG877" s="16" t="b">
        <f t="shared" si="555"/>
        <v>1</v>
      </c>
    </row>
    <row r="878" spans="1:33" s="16" customFormat="1" ht="78.75" customHeight="1">
      <c r="A878" s="31" t="s">
        <v>453</v>
      </c>
      <c r="B878" s="23" t="s">
        <v>249</v>
      </c>
      <c r="C878" s="23" t="s">
        <v>78</v>
      </c>
      <c r="D878" s="24" t="s">
        <v>9</v>
      </c>
      <c r="E878" s="49">
        <f>E879</f>
        <v>1600</v>
      </c>
      <c r="F878" s="49">
        <f t="shared" si="570"/>
        <v>1600</v>
      </c>
      <c r="G878" s="49">
        <f t="shared" si="570"/>
        <v>1600</v>
      </c>
      <c r="H878" s="25">
        <f>H879</f>
        <v>1600</v>
      </c>
      <c r="I878" s="25">
        <f t="shared" si="570"/>
        <v>1600</v>
      </c>
      <c r="J878" s="25">
        <f t="shared" si="570"/>
        <v>1600</v>
      </c>
      <c r="K878" s="49">
        <f t="shared" si="569"/>
        <v>0</v>
      </c>
      <c r="L878" s="49">
        <f t="shared" si="569"/>
        <v>0</v>
      </c>
      <c r="M878" s="49">
        <f t="shared" si="569"/>
        <v>0</v>
      </c>
      <c r="N878" s="16" t="s">
        <v>344</v>
      </c>
      <c r="O878" s="32">
        <v>1600</v>
      </c>
      <c r="P878" s="32">
        <v>1600</v>
      </c>
      <c r="Q878" s="32">
        <v>1600</v>
      </c>
      <c r="R878" s="29">
        <f t="shared" si="551"/>
        <v>0</v>
      </c>
      <c r="S878" s="29">
        <f t="shared" si="551"/>
        <v>0</v>
      </c>
      <c r="T878" s="29">
        <f t="shared" si="551"/>
        <v>0</v>
      </c>
      <c r="W878" s="82" t="s">
        <v>453</v>
      </c>
      <c r="X878" s="78" t="s">
        <v>249</v>
      </c>
      <c r="Y878" s="78" t="s">
        <v>78</v>
      </c>
      <c r="Z878" s="78" t="s">
        <v>9</v>
      </c>
      <c r="AA878" s="79">
        <v>1600</v>
      </c>
      <c r="AB878" s="79">
        <v>1600</v>
      </c>
      <c r="AC878" s="79">
        <v>1600</v>
      </c>
      <c r="AD878" s="16" t="b">
        <f t="shared" si="555"/>
        <v>1</v>
      </c>
      <c r="AE878" s="16" t="b">
        <f t="shared" si="555"/>
        <v>1</v>
      </c>
      <c r="AF878" s="16" t="b">
        <f t="shared" si="555"/>
        <v>1</v>
      </c>
      <c r="AG878" s="16" t="b">
        <f t="shared" si="555"/>
        <v>1</v>
      </c>
    </row>
    <row r="879" spans="1:33" s="16" customFormat="1" ht="31.5" customHeight="1">
      <c r="A879" s="31" t="s">
        <v>58</v>
      </c>
      <c r="B879" s="23" t="s">
        <v>249</v>
      </c>
      <c r="C879" s="23" t="s">
        <v>78</v>
      </c>
      <c r="D879" s="23" t="s">
        <v>59</v>
      </c>
      <c r="E879" s="49">
        <v>1600</v>
      </c>
      <c r="F879" s="49">
        <v>1600</v>
      </c>
      <c r="G879" s="49">
        <v>1600</v>
      </c>
      <c r="H879" s="83">
        <v>1600</v>
      </c>
      <c r="I879" s="83">
        <v>1600</v>
      </c>
      <c r="J879" s="83">
        <v>1600</v>
      </c>
      <c r="K879" s="49">
        <f t="shared" si="569"/>
        <v>0</v>
      </c>
      <c r="L879" s="49">
        <f t="shared" si="569"/>
        <v>0</v>
      </c>
      <c r="M879" s="49">
        <f t="shared" si="569"/>
        <v>0</v>
      </c>
      <c r="N879" s="16" t="s">
        <v>344</v>
      </c>
      <c r="O879" s="32">
        <v>1600</v>
      </c>
      <c r="P879" s="32">
        <v>1600</v>
      </c>
      <c r="Q879" s="32">
        <v>1600</v>
      </c>
      <c r="R879" s="29">
        <f t="shared" si="551"/>
        <v>0</v>
      </c>
      <c r="S879" s="29">
        <f t="shared" si="551"/>
        <v>0</v>
      </c>
      <c r="T879" s="29">
        <f t="shared" si="551"/>
        <v>0</v>
      </c>
      <c r="W879" s="81" t="s">
        <v>58</v>
      </c>
      <c r="X879" s="75" t="s">
        <v>249</v>
      </c>
      <c r="Y879" s="75" t="s">
        <v>78</v>
      </c>
      <c r="Z879" s="76" t="s">
        <v>59</v>
      </c>
      <c r="AA879" s="77">
        <v>1600</v>
      </c>
      <c r="AB879" s="77">
        <v>1600</v>
      </c>
      <c r="AC879" s="77">
        <v>1600</v>
      </c>
      <c r="AD879" s="16" t="b">
        <f t="shared" si="555"/>
        <v>1</v>
      </c>
      <c r="AE879" s="16" t="b">
        <f t="shared" si="555"/>
        <v>1</v>
      </c>
      <c r="AF879" s="16" t="b">
        <f t="shared" si="555"/>
        <v>1</v>
      </c>
      <c r="AG879" s="16" t="b">
        <f t="shared" si="555"/>
        <v>1</v>
      </c>
    </row>
    <row r="880" spans="1:33" s="16" customFormat="1" ht="15.75" customHeight="1">
      <c r="A880" s="22" t="s">
        <v>23</v>
      </c>
      <c r="B880" s="23" t="s">
        <v>249</v>
      </c>
      <c r="C880" s="23" t="s">
        <v>11</v>
      </c>
      <c r="D880" s="24" t="s">
        <v>9</v>
      </c>
      <c r="E880" s="49">
        <f>E881</f>
        <v>150</v>
      </c>
      <c r="F880" s="49">
        <f t="shared" ref="F880:J881" si="571">F881</f>
        <v>150</v>
      </c>
      <c r="G880" s="49">
        <f t="shared" si="571"/>
        <v>150</v>
      </c>
      <c r="H880" s="25">
        <f>H881</f>
        <v>150</v>
      </c>
      <c r="I880" s="25">
        <f t="shared" si="571"/>
        <v>150</v>
      </c>
      <c r="J880" s="25">
        <f t="shared" si="571"/>
        <v>150</v>
      </c>
      <c r="K880" s="49">
        <f t="shared" si="569"/>
        <v>0</v>
      </c>
      <c r="L880" s="49">
        <f t="shared" si="569"/>
        <v>0</v>
      </c>
      <c r="M880" s="49">
        <f t="shared" si="569"/>
        <v>0</v>
      </c>
      <c r="O880" s="32">
        <v>150</v>
      </c>
      <c r="P880" s="32">
        <v>150</v>
      </c>
      <c r="Q880" s="32">
        <v>150</v>
      </c>
      <c r="R880" s="29">
        <f t="shared" si="551"/>
        <v>0</v>
      </c>
      <c r="S880" s="29">
        <f t="shared" si="551"/>
        <v>0</v>
      </c>
      <c r="T880" s="29">
        <f t="shared" si="551"/>
        <v>0</v>
      </c>
      <c r="W880" s="81" t="s">
        <v>23</v>
      </c>
      <c r="X880" s="75" t="s">
        <v>249</v>
      </c>
      <c r="Y880" s="75" t="s">
        <v>11</v>
      </c>
      <c r="Z880" s="76" t="s">
        <v>9</v>
      </c>
      <c r="AA880" s="77">
        <v>150</v>
      </c>
      <c r="AB880" s="77">
        <v>150</v>
      </c>
      <c r="AC880" s="77">
        <v>150</v>
      </c>
      <c r="AD880" s="16" t="b">
        <f t="shared" si="555"/>
        <v>1</v>
      </c>
      <c r="AE880" s="16" t="b">
        <f t="shared" si="555"/>
        <v>1</v>
      </c>
      <c r="AF880" s="16" t="b">
        <f t="shared" si="555"/>
        <v>1</v>
      </c>
      <c r="AG880" s="16" t="b">
        <f t="shared" si="555"/>
        <v>1</v>
      </c>
    </row>
    <row r="881" spans="1:33" s="16" customFormat="1" ht="31.5" customHeight="1">
      <c r="A881" s="31" t="s">
        <v>345</v>
      </c>
      <c r="B881" s="23" t="s">
        <v>249</v>
      </c>
      <c r="C881" s="23" t="s">
        <v>347</v>
      </c>
      <c r="D881" s="24" t="s">
        <v>9</v>
      </c>
      <c r="E881" s="49">
        <f>E882</f>
        <v>150</v>
      </c>
      <c r="F881" s="49">
        <f t="shared" si="571"/>
        <v>150</v>
      </c>
      <c r="G881" s="49">
        <f t="shared" si="571"/>
        <v>150</v>
      </c>
      <c r="H881" s="25">
        <f>H882</f>
        <v>150</v>
      </c>
      <c r="I881" s="25">
        <f t="shared" si="571"/>
        <v>150</v>
      </c>
      <c r="J881" s="25">
        <f t="shared" si="571"/>
        <v>150</v>
      </c>
      <c r="K881" s="49">
        <f t="shared" si="569"/>
        <v>0</v>
      </c>
      <c r="L881" s="49">
        <f t="shared" si="569"/>
        <v>0</v>
      </c>
      <c r="M881" s="49">
        <f t="shared" si="569"/>
        <v>0</v>
      </c>
      <c r="O881" s="32">
        <v>150</v>
      </c>
      <c r="P881" s="32">
        <v>150</v>
      </c>
      <c r="Q881" s="32">
        <v>150</v>
      </c>
      <c r="R881" s="29">
        <f t="shared" si="551"/>
        <v>0</v>
      </c>
      <c r="S881" s="29">
        <f t="shared" si="551"/>
        <v>0</v>
      </c>
      <c r="T881" s="29">
        <f t="shared" si="551"/>
        <v>0</v>
      </c>
      <c r="W881" s="81" t="s">
        <v>345</v>
      </c>
      <c r="X881" s="75" t="s">
        <v>249</v>
      </c>
      <c r="Y881" s="75" t="s">
        <v>347</v>
      </c>
      <c r="Z881" s="76" t="s">
        <v>9</v>
      </c>
      <c r="AA881" s="77">
        <v>150</v>
      </c>
      <c r="AB881" s="77">
        <v>150</v>
      </c>
      <c r="AC881" s="77">
        <v>150</v>
      </c>
      <c r="AD881" s="16" t="b">
        <f t="shared" si="555"/>
        <v>1</v>
      </c>
      <c r="AE881" s="16" t="b">
        <f t="shared" si="555"/>
        <v>1</v>
      </c>
      <c r="AF881" s="16" t="b">
        <f t="shared" si="555"/>
        <v>1</v>
      </c>
      <c r="AG881" s="16" t="b">
        <f t="shared" si="555"/>
        <v>1</v>
      </c>
    </row>
    <row r="882" spans="1:33" s="16" customFormat="1" ht="31.5" customHeight="1">
      <c r="A882" s="31" t="s">
        <v>28</v>
      </c>
      <c r="B882" s="23" t="s">
        <v>249</v>
      </c>
      <c r="C882" s="23" t="s">
        <v>347</v>
      </c>
      <c r="D882" s="23" t="s">
        <v>29</v>
      </c>
      <c r="E882" s="49">
        <v>150</v>
      </c>
      <c r="F882" s="49">
        <v>150</v>
      </c>
      <c r="G882" s="49">
        <v>150</v>
      </c>
      <c r="H882" s="25">
        <v>150</v>
      </c>
      <c r="I882" s="25">
        <v>150</v>
      </c>
      <c r="J882" s="25">
        <v>150</v>
      </c>
      <c r="K882" s="49">
        <f t="shared" si="569"/>
        <v>0</v>
      </c>
      <c r="L882" s="49">
        <f t="shared" si="569"/>
        <v>0</v>
      </c>
      <c r="M882" s="49">
        <f t="shared" si="569"/>
        <v>0</v>
      </c>
      <c r="O882" s="32">
        <v>150</v>
      </c>
      <c r="P882" s="32">
        <v>150</v>
      </c>
      <c r="Q882" s="32">
        <v>150</v>
      </c>
      <c r="R882" s="29">
        <f t="shared" si="551"/>
        <v>0</v>
      </c>
      <c r="S882" s="29">
        <f t="shared" si="551"/>
        <v>0</v>
      </c>
      <c r="T882" s="29">
        <f t="shared" si="551"/>
        <v>0</v>
      </c>
      <c r="W882" s="82" t="s">
        <v>28</v>
      </c>
      <c r="X882" s="78" t="s">
        <v>249</v>
      </c>
      <c r="Y882" s="78" t="s">
        <v>347</v>
      </c>
      <c r="Z882" s="72" t="s">
        <v>29</v>
      </c>
      <c r="AA882" s="79">
        <v>150</v>
      </c>
      <c r="AB882" s="79">
        <v>150</v>
      </c>
      <c r="AC882" s="79">
        <v>150</v>
      </c>
      <c r="AD882" s="16" t="b">
        <f t="shared" si="555"/>
        <v>1</v>
      </c>
      <c r="AE882" s="16" t="b">
        <f t="shared" si="555"/>
        <v>1</v>
      </c>
      <c r="AF882" s="16" t="b">
        <f t="shared" si="555"/>
        <v>1</v>
      </c>
      <c r="AG882" s="16" t="b">
        <f t="shared" si="555"/>
        <v>1</v>
      </c>
    </row>
    <row r="883" spans="1:33" s="16" customFormat="1" ht="47.25" customHeight="1">
      <c r="A883" s="26" t="s">
        <v>281</v>
      </c>
      <c r="B883" s="24" t="s">
        <v>282</v>
      </c>
      <c r="C883" s="27" t="s">
        <v>9</v>
      </c>
      <c r="D883" s="27" t="s">
        <v>9</v>
      </c>
      <c r="E883" s="48">
        <f>E884+E968+E973+E978</f>
        <v>3537437.1</v>
      </c>
      <c r="F883" s="48">
        <f t="shared" ref="F883:G883" si="572">F884+F968+F973+F978</f>
        <v>3549500.5999999996</v>
      </c>
      <c r="G883" s="48">
        <f t="shared" si="572"/>
        <v>3575421</v>
      </c>
      <c r="H883" s="28">
        <f>H884+H968+H973+H978</f>
        <v>5114351.9000000004</v>
      </c>
      <c r="I883" s="28">
        <f t="shared" ref="I883:J883" si="573">I884+I968+I973+I978</f>
        <v>4670689.2</v>
      </c>
      <c r="J883" s="28">
        <f t="shared" si="573"/>
        <v>4563470.6999999993</v>
      </c>
      <c r="K883" s="48">
        <f t="shared" si="569"/>
        <v>1576914.8000000003</v>
      </c>
      <c r="L883" s="48">
        <f t="shared" si="569"/>
        <v>1121188.6000000006</v>
      </c>
      <c r="M883" s="48">
        <f t="shared" si="569"/>
        <v>988049.69999999925</v>
      </c>
      <c r="O883" s="28">
        <v>5114351.9017399997</v>
      </c>
      <c r="P883" s="28">
        <v>4670689.2140600001</v>
      </c>
      <c r="Q883" s="28">
        <v>4563470.73269</v>
      </c>
      <c r="R883" s="29">
        <f t="shared" si="551"/>
        <v>1.7399992793798447E-3</v>
      </c>
      <c r="S883" s="29">
        <f t="shared" si="551"/>
        <v>1.4059999957680702E-2</v>
      </c>
      <c r="T883" s="29">
        <f t="shared" si="551"/>
        <v>3.2690000720322132E-2</v>
      </c>
      <c r="W883" s="82" t="s">
        <v>281</v>
      </c>
      <c r="X883" s="78" t="s">
        <v>282</v>
      </c>
      <c r="Y883" s="78" t="s">
        <v>9</v>
      </c>
      <c r="Z883" s="78" t="s">
        <v>9</v>
      </c>
      <c r="AA883" s="79">
        <v>5114351.9017399997</v>
      </c>
      <c r="AB883" s="79">
        <v>4670689.2140600001</v>
      </c>
      <c r="AC883" s="79">
        <v>4563470.73269</v>
      </c>
      <c r="AD883" s="16" t="b">
        <f t="shared" si="555"/>
        <v>1</v>
      </c>
      <c r="AE883" s="16" t="b">
        <f t="shared" si="555"/>
        <v>1</v>
      </c>
      <c r="AF883" s="16" t="b">
        <f t="shared" si="555"/>
        <v>1</v>
      </c>
      <c r="AG883" s="16" t="b">
        <f t="shared" si="555"/>
        <v>1</v>
      </c>
    </row>
    <row r="884" spans="1:33" s="16" customFormat="1" ht="15.75" customHeight="1">
      <c r="A884" s="22" t="s">
        <v>175</v>
      </c>
      <c r="B884" s="23" t="s">
        <v>282</v>
      </c>
      <c r="C884" s="23" t="s">
        <v>13</v>
      </c>
      <c r="D884" s="24" t="s">
        <v>9</v>
      </c>
      <c r="E884" s="49">
        <f>E885+E936+E949</f>
        <v>3521392.1</v>
      </c>
      <c r="F884" s="49">
        <f>F885+F936+F949</f>
        <v>3533455.5999999996</v>
      </c>
      <c r="G884" s="49">
        <f t="shared" ref="G884" si="574">G885+G936+G949</f>
        <v>3559376</v>
      </c>
      <c r="H884" s="25">
        <f>H885+H936+H949</f>
        <v>5098306.9000000004</v>
      </c>
      <c r="I884" s="25">
        <f>I885+I936+I949</f>
        <v>4654644.2</v>
      </c>
      <c r="J884" s="25">
        <f>J885+J936+J949</f>
        <v>4547425.6999999993</v>
      </c>
      <c r="K884" s="49">
        <f t="shared" si="569"/>
        <v>1576914.8000000003</v>
      </c>
      <c r="L884" s="49">
        <f t="shared" si="569"/>
        <v>1121188.6000000006</v>
      </c>
      <c r="M884" s="49">
        <f t="shared" si="569"/>
        <v>988049.69999999925</v>
      </c>
      <c r="O884" s="32">
        <v>5098306.9017399997</v>
      </c>
      <c r="P884" s="32">
        <v>4654644.2140600001</v>
      </c>
      <c r="Q884" s="32">
        <v>4547425.73269</v>
      </c>
      <c r="R884" s="29">
        <f t="shared" si="551"/>
        <v>1.7399992793798447E-3</v>
      </c>
      <c r="S884" s="29">
        <f t="shared" si="551"/>
        <v>1.4059999957680702E-2</v>
      </c>
      <c r="T884" s="29">
        <f t="shared" si="551"/>
        <v>3.2690000720322132E-2</v>
      </c>
      <c r="W884" s="81" t="s">
        <v>175</v>
      </c>
      <c r="X884" s="75" t="s">
        <v>282</v>
      </c>
      <c r="Y884" s="75" t="s">
        <v>13</v>
      </c>
      <c r="Z884" s="76" t="s">
        <v>9</v>
      </c>
      <c r="AA884" s="77">
        <v>5098306.9017399997</v>
      </c>
      <c r="AB884" s="77">
        <v>4654644.2140600001</v>
      </c>
      <c r="AC884" s="77">
        <v>4547425.73269</v>
      </c>
      <c r="AD884" s="16" t="b">
        <f t="shared" si="555"/>
        <v>1</v>
      </c>
      <c r="AE884" s="16" t="b">
        <f t="shared" si="555"/>
        <v>1</v>
      </c>
      <c r="AF884" s="16" t="b">
        <f t="shared" si="555"/>
        <v>1</v>
      </c>
      <c r="AG884" s="16" t="b">
        <f t="shared" si="555"/>
        <v>1</v>
      </c>
    </row>
    <row r="885" spans="1:33" s="16" customFormat="1" ht="31.5" customHeight="1">
      <c r="A885" s="22" t="s">
        <v>236</v>
      </c>
      <c r="B885" s="23" t="s">
        <v>282</v>
      </c>
      <c r="C885" s="23" t="s">
        <v>237</v>
      </c>
      <c r="D885" s="24" t="s">
        <v>9</v>
      </c>
      <c r="E885" s="49">
        <f>E886+E891+E895+E902+E909+E918+E921+E924+E929</f>
        <v>3370848.6</v>
      </c>
      <c r="F885" s="49">
        <f t="shared" ref="F885:I885" si="575">F886+F891+F895+F902+F909+F918+F921+F924+F929</f>
        <v>3384504.8</v>
      </c>
      <c r="G885" s="49">
        <f t="shared" si="575"/>
        <v>3410398.4</v>
      </c>
      <c r="H885" s="25">
        <f>H886+H891+H895+H902+H909+H918+H921+H924+H929</f>
        <v>4924763</v>
      </c>
      <c r="I885" s="25">
        <f t="shared" si="575"/>
        <v>4482693</v>
      </c>
      <c r="J885" s="25">
        <f>J886+J891+J895+J902+J909+J918+J921+J924+J929</f>
        <v>4375447.6999999993</v>
      </c>
      <c r="K885" s="49">
        <f t="shared" si="569"/>
        <v>1553914.4</v>
      </c>
      <c r="L885" s="49">
        <f t="shared" si="569"/>
        <v>1098188.2000000002</v>
      </c>
      <c r="M885" s="49">
        <f>J885-G885</f>
        <v>965049.29999999935</v>
      </c>
      <c r="O885" s="32">
        <v>4924763.0281999996</v>
      </c>
      <c r="P885" s="32">
        <v>4482693.06965</v>
      </c>
      <c r="Q885" s="32">
        <v>4375447.7082799999</v>
      </c>
      <c r="R885" s="29">
        <f t="shared" si="551"/>
        <v>2.8199999593198299E-2</v>
      </c>
      <c r="S885" s="29">
        <f t="shared" si="551"/>
        <v>6.9649999961256981E-2</v>
      </c>
      <c r="T885" s="29">
        <f t="shared" si="551"/>
        <v>8.2800006493926048E-3</v>
      </c>
      <c r="W885" s="81" t="s">
        <v>236</v>
      </c>
      <c r="X885" s="75" t="s">
        <v>282</v>
      </c>
      <c r="Y885" s="75" t="s">
        <v>237</v>
      </c>
      <c r="Z885" s="76" t="s">
        <v>9</v>
      </c>
      <c r="AA885" s="77">
        <v>4924763.0281999996</v>
      </c>
      <c r="AB885" s="77">
        <v>4482693.06965</v>
      </c>
      <c r="AC885" s="77">
        <v>4375447.7082799999</v>
      </c>
      <c r="AD885" s="16" t="b">
        <f t="shared" si="555"/>
        <v>1</v>
      </c>
      <c r="AE885" s="16" t="b">
        <f t="shared" si="555"/>
        <v>1</v>
      </c>
      <c r="AF885" s="16" t="b">
        <f t="shared" si="555"/>
        <v>1</v>
      </c>
      <c r="AG885" s="16" t="b">
        <f t="shared" si="555"/>
        <v>1</v>
      </c>
    </row>
    <row r="886" spans="1:33" s="16" customFormat="1" ht="47.25" customHeight="1">
      <c r="A886" s="22" t="s">
        <v>264</v>
      </c>
      <c r="B886" s="23" t="s">
        <v>282</v>
      </c>
      <c r="C886" s="23" t="s">
        <v>265</v>
      </c>
      <c r="D886" s="24" t="s">
        <v>9</v>
      </c>
      <c r="E886" s="49">
        <f>E887+E889</f>
        <v>28465</v>
      </c>
      <c r="F886" s="49">
        <f t="shared" ref="F886:G886" si="576">F887+F889</f>
        <v>28465</v>
      </c>
      <c r="G886" s="49">
        <f t="shared" si="576"/>
        <v>28465</v>
      </c>
      <c r="H886" s="25">
        <f>H887+H889</f>
        <v>252825.1</v>
      </c>
      <c r="I886" s="25">
        <f t="shared" ref="I886:J886" si="577">I887+I889</f>
        <v>222403.4</v>
      </c>
      <c r="J886" s="25">
        <f t="shared" si="577"/>
        <v>210995.1</v>
      </c>
      <c r="K886" s="49">
        <f t="shared" si="569"/>
        <v>224360.1</v>
      </c>
      <c r="L886" s="49">
        <f t="shared" si="569"/>
        <v>193938.4</v>
      </c>
      <c r="M886" s="49">
        <f t="shared" si="569"/>
        <v>182530.1</v>
      </c>
      <c r="O886" s="32">
        <v>252825.12221</v>
      </c>
      <c r="P886" s="32">
        <v>222403.43669</v>
      </c>
      <c r="Q886" s="32">
        <v>210995.23069</v>
      </c>
      <c r="R886" s="29">
        <f t="shared" si="551"/>
        <v>2.2209999995538965E-2</v>
      </c>
      <c r="S886" s="29">
        <f t="shared" si="551"/>
        <v>3.6690000008093193E-2</v>
      </c>
      <c r="T886" s="29">
        <f t="shared" si="551"/>
        <v>0.13068999999086373</v>
      </c>
      <c r="W886" s="81" t="s">
        <v>264</v>
      </c>
      <c r="X886" s="75" t="s">
        <v>282</v>
      </c>
      <c r="Y886" s="75" t="s">
        <v>265</v>
      </c>
      <c r="Z886" s="76" t="s">
        <v>9</v>
      </c>
      <c r="AA886" s="77">
        <v>252825.12221</v>
      </c>
      <c r="AB886" s="77">
        <v>222403.43669</v>
      </c>
      <c r="AC886" s="77">
        <v>210995.23069</v>
      </c>
      <c r="AD886" s="16" t="b">
        <f t="shared" si="555"/>
        <v>1</v>
      </c>
      <c r="AE886" s="16" t="b">
        <f t="shared" si="555"/>
        <v>1</v>
      </c>
      <c r="AF886" s="16" t="b">
        <f t="shared" si="555"/>
        <v>1</v>
      </c>
      <c r="AG886" s="16" t="b">
        <f t="shared" si="555"/>
        <v>1</v>
      </c>
    </row>
    <row r="887" spans="1:33" s="16" customFormat="1" ht="47.25" customHeight="1">
      <c r="A887" s="31" t="s">
        <v>531</v>
      </c>
      <c r="B887" s="23" t="s">
        <v>282</v>
      </c>
      <c r="C887" s="23" t="s">
        <v>267</v>
      </c>
      <c r="D887" s="24" t="s">
        <v>9</v>
      </c>
      <c r="E887" s="49">
        <f>E888</f>
        <v>2144.1</v>
      </c>
      <c r="F887" s="49">
        <f t="shared" ref="F887:J887" si="578">F888</f>
        <v>2144.1</v>
      </c>
      <c r="G887" s="49">
        <f t="shared" si="578"/>
        <v>2144.1</v>
      </c>
      <c r="H887" s="25">
        <f>H888</f>
        <v>226626.4</v>
      </c>
      <c r="I887" s="25">
        <f t="shared" si="578"/>
        <v>195897.4</v>
      </c>
      <c r="J887" s="25">
        <f t="shared" si="578"/>
        <v>184373.9</v>
      </c>
      <c r="K887" s="49">
        <f t="shared" si="569"/>
        <v>224482.3</v>
      </c>
      <c r="L887" s="49">
        <f t="shared" si="569"/>
        <v>193753.3</v>
      </c>
      <c r="M887" s="49">
        <f t="shared" si="569"/>
        <v>182229.8</v>
      </c>
      <c r="O887" s="32">
        <v>226626.36699000001</v>
      </c>
      <c r="P887" s="32">
        <v>195897.39172000001</v>
      </c>
      <c r="Q887" s="32">
        <v>184373.95131999999</v>
      </c>
      <c r="R887" s="29">
        <f t="shared" si="551"/>
        <v>-3.3009999984642491E-2</v>
      </c>
      <c r="S887" s="29">
        <f t="shared" si="551"/>
        <v>-8.2799999800045043E-3</v>
      </c>
      <c r="T887" s="29">
        <f t="shared" si="551"/>
        <v>5.1319999998668209E-2</v>
      </c>
      <c r="W887" s="82" t="s">
        <v>531</v>
      </c>
      <c r="X887" s="78" t="s">
        <v>282</v>
      </c>
      <c r="Y887" s="78" t="s">
        <v>267</v>
      </c>
      <c r="Z887" s="72" t="s">
        <v>9</v>
      </c>
      <c r="AA887" s="79">
        <v>226626.36699000001</v>
      </c>
      <c r="AB887" s="79">
        <v>195897.39172000001</v>
      </c>
      <c r="AC887" s="79">
        <v>184373.95131999999</v>
      </c>
      <c r="AD887" s="16" t="b">
        <f t="shared" si="555"/>
        <v>1</v>
      </c>
      <c r="AE887" s="16" t="b">
        <f t="shared" si="555"/>
        <v>1</v>
      </c>
      <c r="AF887" s="16" t="b">
        <f t="shared" si="555"/>
        <v>1</v>
      </c>
      <c r="AG887" s="16" t="b">
        <f t="shared" si="555"/>
        <v>1</v>
      </c>
    </row>
    <row r="888" spans="1:33" s="16" customFormat="1" ht="31.5" customHeight="1">
      <c r="A888" s="31" t="s">
        <v>58</v>
      </c>
      <c r="B888" s="23" t="s">
        <v>282</v>
      </c>
      <c r="C888" s="23" t="s">
        <v>267</v>
      </c>
      <c r="D888" s="23" t="s">
        <v>59</v>
      </c>
      <c r="E888" s="49">
        <v>2144.1</v>
      </c>
      <c r="F888" s="49">
        <v>2144.1</v>
      </c>
      <c r="G888" s="49">
        <v>2144.1</v>
      </c>
      <c r="H888" s="25">
        <f>2144.1+224482.3</f>
        <v>226626.4</v>
      </c>
      <c r="I888" s="25">
        <f>2144.1+193753.3</f>
        <v>195897.4</v>
      </c>
      <c r="J888" s="25">
        <f>2144.1+182229.8</f>
        <v>184373.9</v>
      </c>
      <c r="K888" s="49">
        <f t="shared" si="569"/>
        <v>224482.3</v>
      </c>
      <c r="L888" s="49">
        <f t="shared" si="569"/>
        <v>193753.3</v>
      </c>
      <c r="M888" s="49">
        <f t="shared" si="569"/>
        <v>182229.8</v>
      </c>
      <c r="O888" s="32">
        <v>226626.36699000001</v>
      </c>
      <c r="P888" s="32">
        <v>195897.39172000001</v>
      </c>
      <c r="Q888" s="32">
        <v>184373.95131999999</v>
      </c>
      <c r="R888" s="29">
        <f t="shared" si="551"/>
        <v>-3.3009999984642491E-2</v>
      </c>
      <c r="S888" s="29">
        <f t="shared" si="551"/>
        <v>-8.2799999800045043E-3</v>
      </c>
      <c r="T888" s="29">
        <f t="shared" si="551"/>
        <v>5.1319999998668209E-2</v>
      </c>
      <c r="W888" s="82" t="s">
        <v>58</v>
      </c>
      <c r="X888" s="78" t="s">
        <v>282</v>
      </c>
      <c r="Y888" s="78" t="s">
        <v>267</v>
      </c>
      <c r="Z888" s="78" t="s">
        <v>59</v>
      </c>
      <c r="AA888" s="79">
        <v>226626.36699000001</v>
      </c>
      <c r="AB888" s="79">
        <v>195897.39172000001</v>
      </c>
      <c r="AC888" s="79">
        <v>184373.95131999999</v>
      </c>
      <c r="AD888" s="16" t="b">
        <f t="shared" si="555"/>
        <v>1</v>
      </c>
      <c r="AE888" s="16" t="b">
        <f t="shared" si="555"/>
        <v>1</v>
      </c>
      <c r="AF888" s="16" t="b">
        <f t="shared" si="555"/>
        <v>1</v>
      </c>
      <c r="AG888" s="16" t="b">
        <f t="shared" si="555"/>
        <v>1</v>
      </c>
    </row>
    <row r="889" spans="1:33" s="16" customFormat="1" ht="31.5" customHeight="1">
      <c r="A889" s="31" t="s">
        <v>266</v>
      </c>
      <c r="B889" s="23" t="s">
        <v>282</v>
      </c>
      <c r="C889" s="23" t="s">
        <v>433</v>
      </c>
      <c r="D889" s="24" t="s">
        <v>9</v>
      </c>
      <c r="E889" s="49">
        <f>E890</f>
        <v>26320.9</v>
      </c>
      <c r="F889" s="49">
        <f t="shared" ref="F889:J889" si="579">F890</f>
        <v>26320.9</v>
      </c>
      <c r="G889" s="49">
        <f t="shared" si="579"/>
        <v>26320.9</v>
      </c>
      <c r="H889" s="25">
        <f>H890</f>
        <v>26198.7</v>
      </c>
      <c r="I889" s="25">
        <f t="shared" si="579"/>
        <v>26506</v>
      </c>
      <c r="J889" s="25">
        <f t="shared" si="579"/>
        <v>26621.200000000001</v>
      </c>
      <c r="K889" s="49">
        <f t="shared" si="569"/>
        <v>-122.20000000000073</v>
      </c>
      <c r="L889" s="49">
        <f t="shared" si="569"/>
        <v>185.09999999999854</v>
      </c>
      <c r="M889" s="49">
        <f t="shared" si="569"/>
        <v>300.29999999999927</v>
      </c>
      <c r="O889" s="32">
        <v>26198.755219999999</v>
      </c>
      <c r="P889" s="32">
        <v>26506.044969999999</v>
      </c>
      <c r="Q889" s="32">
        <v>26621.27937</v>
      </c>
      <c r="R889" s="29">
        <f t="shared" si="551"/>
        <v>5.521999999837135E-2</v>
      </c>
      <c r="S889" s="29">
        <f t="shared" si="551"/>
        <v>4.4969999999011634E-2</v>
      </c>
      <c r="T889" s="29">
        <f t="shared" si="551"/>
        <v>7.9369999999471474E-2</v>
      </c>
      <c r="W889" s="81" t="s">
        <v>266</v>
      </c>
      <c r="X889" s="75" t="s">
        <v>282</v>
      </c>
      <c r="Y889" s="75" t="s">
        <v>433</v>
      </c>
      <c r="Z889" s="76" t="s">
        <v>9</v>
      </c>
      <c r="AA889" s="77">
        <v>26198.755219999999</v>
      </c>
      <c r="AB889" s="77">
        <v>26506.044969999999</v>
      </c>
      <c r="AC889" s="77">
        <v>26621.27937</v>
      </c>
      <c r="AD889" s="16" t="b">
        <f t="shared" si="555"/>
        <v>1</v>
      </c>
      <c r="AE889" s="16" t="b">
        <f t="shared" si="555"/>
        <v>1</v>
      </c>
      <c r="AF889" s="16" t="b">
        <f t="shared" si="555"/>
        <v>1</v>
      </c>
      <c r="AG889" s="16" t="b">
        <f t="shared" si="555"/>
        <v>1</v>
      </c>
    </row>
    <row r="890" spans="1:33" s="16" customFormat="1" ht="31.5" customHeight="1">
      <c r="A890" s="31" t="s">
        <v>58</v>
      </c>
      <c r="B890" s="23" t="s">
        <v>282</v>
      </c>
      <c r="C890" s="23" t="s">
        <v>433</v>
      </c>
      <c r="D890" s="23" t="s">
        <v>59</v>
      </c>
      <c r="E890" s="49">
        <v>26320.9</v>
      </c>
      <c r="F890" s="49">
        <v>26320.9</v>
      </c>
      <c r="G890" s="49">
        <v>26320.9</v>
      </c>
      <c r="H890" s="25">
        <f>26320.9-122.2</f>
        <v>26198.7</v>
      </c>
      <c r="I890" s="25">
        <f>26320.9+185.1</f>
        <v>26506</v>
      </c>
      <c r="J890" s="25">
        <f>26320.9+300.3</f>
        <v>26621.200000000001</v>
      </c>
      <c r="K890" s="49">
        <f t="shared" si="569"/>
        <v>-122.20000000000073</v>
      </c>
      <c r="L890" s="49">
        <f t="shared" si="569"/>
        <v>185.09999999999854</v>
      </c>
      <c r="M890" s="49">
        <f t="shared" si="569"/>
        <v>300.29999999999927</v>
      </c>
      <c r="O890" s="32">
        <v>26198.755219999999</v>
      </c>
      <c r="P890" s="32">
        <v>26506.044969999999</v>
      </c>
      <c r="Q890" s="32">
        <v>26621.27937</v>
      </c>
      <c r="R890" s="29">
        <f t="shared" si="551"/>
        <v>5.521999999837135E-2</v>
      </c>
      <c r="S890" s="29">
        <f t="shared" si="551"/>
        <v>4.4969999999011634E-2</v>
      </c>
      <c r="T890" s="29">
        <f t="shared" si="551"/>
        <v>7.9369999999471474E-2</v>
      </c>
      <c r="W890" s="82" t="s">
        <v>58</v>
      </c>
      <c r="X890" s="78" t="s">
        <v>282</v>
      </c>
      <c r="Y890" s="78" t="s">
        <v>433</v>
      </c>
      <c r="Z890" s="72" t="s">
        <v>59</v>
      </c>
      <c r="AA890" s="79">
        <v>26198.755219999999</v>
      </c>
      <c r="AB890" s="79">
        <v>26506.044969999999</v>
      </c>
      <c r="AC890" s="79">
        <v>26621.27937</v>
      </c>
      <c r="AD890" s="16" t="b">
        <f t="shared" si="555"/>
        <v>1</v>
      </c>
      <c r="AE890" s="16" t="b">
        <f t="shared" si="555"/>
        <v>1</v>
      </c>
      <c r="AF890" s="16" t="b">
        <f t="shared" si="555"/>
        <v>1</v>
      </c>
      <c r="AG890" s="16" t="b">
        <f t="shared" si="555"/>
        <v>1</v>
      </c>
    </row>
    <row r="891" spans="1:33" s="16" customFormat="1" ht="47.25" customHeight="1">
      <c r="A891" s="22" t="s">
        <v>283</v>
      </c>
      <c r="B891" s="23" t="s">
        <v>282</v>
      </c>
      <c r="C891" s="23" t="s">
        <v>284</v>
      </c>
      <c r="D891" s="24" t="s">
        <v>9</v>
      </c>
      <c r="E891" s="49">
        <f>E892</f>
        <v>22383.4</v>
      </c>
      <c r="F891" s="49">
        <f t="shared" ref="F891:J891" si="580">F892</f>
        <v>21317.5</v>
      </c>
      <c r="G891" s="49">
        <f t="shared" si="580"/>
        <v>21317.5</v>
      </c>
      <c r="H891" s="25">
        <f>H892</f>
        <v>22383.4</v>
      </c>
      <c r="I891" s="25">
        <f t="shared" si="580"/>
        <v>21317.5</v>
      </c>
      <c r="J891" s="25">
        <f t="shared" si="580"/>
        <v>21317.5</v>
      </c>
      <c r="K891" s="49">
        <f t="shared" si="569"/>
        <v>0</v>
      </c>
      <c r="L891" s="49">
        <f t="shared" si="569"/>
        <v>0</v>
      </c>
      <c r="M891" s="49">
        <f t="shared" si="569"/>
        <v>0</v>
      </c>
      <c r="O891" s="32">
        <v>22383.360000000001</v>
      </c>
      <c r="P891" s="32">
        <v>21317.49</v>
      </c>
      <c r="Q891" s="32">
        <v>21317.49</v>
      </c>
      <c r="R891" s="29">
        <f t="shared" si="551"/>
        <v>-4.0000000000873115E-2</v>
      </c>
      <c r="S891" s="29">
        <f t="shared" si="551"/>
        <v>-9.9999999983992893E-3</v>
      </c>
      <c r="T891" s="29">
        <f t="shared" si="551"/>
        <v>-9.9999999983992893E-3</v>
      </c>
      <c r="W891" s="82" t="s">
        <v>283</v>
      </c>
      <c r="X891" s="78" t="s">
        <v>282</v>
      </c>
      <c r="Y891" s="78" t="s">
        <v>284</v>
      </c>
      <c r="Z891" s="78" t="s">
        <v>9</v>
      </c>
      <c r="AA891" s="79">
        <v>22383.360000000001</v>
      </c>
      <c r="AB891" s="79">
        <v>21317.49</v>
      </c>
      <c r="AC891" s="79">
        <v>21317.49</v>
      </c>
      <c r="AD891" s="16" t="b">
        <f t="shared" si="555"/>
        <v>1</v>
      </c>
      <c r="AE891" s="16" t="b">
        <f t="shared" si="555"/>
        <v>1</v>
      </c>
      <c r="AF891" s="16" t="b">
        <f t="shared" si="555"/>
        <v>1</v>
      </c>
      <c r="AG891" s="16" t="b">
        <f t="shared" si="555"/>
        <v>1</v>
      </c>
    </row>
    <row r="892" spans="1:33" s="16" customFormat="1" ht="31.5" customHeight="1">
      <c r="A892" s="31" t="s">
        <v>285</v>
      </c>
      <c r="B892" s="23" t="s">
        <v>282</v>
      </c>
      <c r="C892" s="23" t="s">
        <v>434</v>
      </c>
      <c r="D892" s="24" t="s">
        <v>9</v>
      </c>
      <c r="E892" s="49">
        <f>E893+E894</f>
        <v>22383.4</v>
      </c>
      <c r="F892" s="49">
        <f t="shared" ref="F892:G892" si="581">F893+F894</f>
        <v>21317.5</v>
      </c>
      <c r="G892" s="49">
        <f t="shared" si="581"/>
        <v>21317.5</v>
      </c>
      <c r="H892" s="25">
        <f>H893+H894</f>
        <v>22383.4</v>
      </c>
      <c r="I892" s="25">
        <f t="shared" ref="I892:J892" si="582">I893+I894</f>
        <v>21317.5</v>
      </c>
      <c r="J892" s="25">
        <f t="shared" si="582"/>
        <v>21317.5</v>
      </c>
      <c r="K892" s="49">
        <f t="shared" si="569"/>
        <v>0</v>
      </c>
      <c r="L892" s="49">
        <f t="shared" si="569"/>
        <v>0</v>
      </c>
      <c r="M892" s="49">
        <f t="shared" si="569"/>
        <v>0</v>
      </c>
      <c r="O892" s="32">
        <v>22383.360000000001</v>
      </c>
      <c r="P892" s="32">
        <v>21317.49</v>
      </c>
      <c r="Q892" s="32">
        <v>21317.49</v>
      </c>
      <c r="R892" s="29">
        <f t="shared" si="551"/>
        <v>-4.0000000000873115E-2</v>
      </c>
      <c r="S892" s="29">
        <f t="shared" si="551"/>
        <v>-9.9999999983992893E-3</v>
      </c>
      <c r="T892" s="29">
        <f t="shared" si="551"/>
        <v>-9.9999999983992893E-3</v>
      </c>
      <c r="W892" s="80" t="s">
        <v>285</v>
      </c>
      <c r="X892" s="72" t="s">
        <v>282</v>
      </c>
      <c r="Y892" s="73" t="s">
        <v>434</v>
      </c>
      <c r="Z892" s="73" t="s">
        <v>9</v>
      </c>
      <c r="AA892" s="74">
        <v>22383.360000000001</v>
      </c>
      <c r="AB892" s="74">
        <v>21317.49</v>
      </c>
      <c r="AC892" s="74">
        <v>21317.49</v>
      </c>
      <c r="AD892" s="16" t="b">
        <f t="shared" si="555"/>
        <v>1</v>
      </c>
      <c r="AE892" s="16" t="b">
        <f t="shared" si="555"/>
        <v>1</v>
      </c>
      <c r="AF892" s="16" t="b">
        <f t="shared" si="555"/>
        <v>1</v>
      </c>
      <c r="AG892" s="16" t="b">
        <f t="shared" si="555"/>
        <v>1</v>
      </c>
    </row>
    <row r="893" spans="1:33" s="16" customFormat="1" ht="31.5" customHeight="1">
      <c r="A893" s="31" t="s">
        <v>58</v>
      </c>
      <c r="B893" s="23" t="s">
        <v>282</v>
      </c>
      <c r="C893" s="23" t="s">
        <v>434</v>
      </c>
      <c r="D893" s="23" t="s">
        <v>59</v>
      </c>
      <c r="E893" s="49">
        <v>13383.4</v>
      </c>
      <c r="F893" s="49">
        <v>12817.5</v>
      </c>
      <c r="G893" s="49">
        <v>12817.5</v>
      </c>
      <c r="H893" s="25">
        <v>13383.4</v>
      </c>
      <c r="I893" s="25">
        <v>12817.5</v>
      </c>
      <c r="J893" s="25">
        <v>12817.5</v>
      </c>
      <c r="K893" s="49">
        <f t="shared" si="569"/>
        <v>0</v>
      </c>
      <c r="L893" s="49">
        <f t="shared" si="569"/>
        <v>0</v>
      </c>
      <c r="M893" s="49">
        <f t="shared" si="569"/>
        <v>0</v>
      </c>
      <c r="O893" s="32">
        <v>13383.36</v>
      </c>
      <c r="P893" s="32">
        <v>12817.49</v>
      </c>
      <c r="Q893" s="32">
        <v>12817.49</v>
      </c>
      <c r="R893" s="29">
        <f t="shared" si="551"/>
        <v>-3.9999999999054126E-2</v>
      </c>
      <c r="S893" s="29">
        <f t="shared" si="551"/>
        <v>-1.0000000000218279E-2</v>
      </c>
      <c r="T893" s="29">
        <f t="shared" si="551"/>
        <v>-1.0000000000218279E-2</v>
      </c>
      <c r="W893" s="81" t="s">
        <v>58</v>
      </c>
      <c r="X893" s="75" t="s">
        <v>282</v>
      </c>
      <c r="Y893" s="75" t="s">
        <v>434</v>
      </c>
      <c r="Z893" s="76" t="s">
        <v>59</v>
      </c>
      <c r="AA893" s="77">
        <v>13383.36</v>
      </c>
      <c r="AB893" s="77">
        <v>12817.49</v>
      </c>
      <c r="AC893" s="77">
        <v>12817.49</v>
      </c>
      <c r="AD893" s="16" t="b">
        <f t="shared" si="555"/>
        <v>1</v>
      </c>
      <c r="AE893" s="16" t="b">
        <f t="shared" si="555"/>
        <v>1</v>
      </c>
      <c r="AF893" s="16" t="b">
        <f t="shared" si="555"/>
        <v>1</v>
      </c>
      <c r="AG893" s="16" t="b">
        <f t="shared" si="555"/>
        <v>1</v>
      </c>
    </row>
    <row r="894" spans="1:33" s="16" customFormat="1" ht="15.75" customHeight="1">
      <c r="A894" s="31" t="s">
        <v>32</v>
      </c>
      <c r="B894" s="23" t="s">
        <v>282</v>
      </c>
      <c r="C894" s="23" t="s">
        <v>434</v>
      </c>
      <c r="D894" s="23" t="s">
        <v>33</v>
      </c>
      <c r="E894" s="49">
        <v>9000</v>
      </c>
      <c r="F894" s="49">
        <v>8500</v>
      </c>
      <c r="G894" s="49">
        <v>8500</v>
      </c>
      <c r="H894" s="25">
        <v>9000</v>
      </c>
      <c r="I894" s="25">
        <v>8500</v>
      </c>
      <c r="J894" s="25">
        <v>8500</v>
      </c>
      <c r="K894" s="49">
        <f t="shared" si="569"/>
        <v>0</v>
      </c>
      <c r="L894" s="49">
        <f t="shared" si="569"/>
        <v>0</v>
      </c>
      <c r="M894" s="49">
        <f t="shared" si="569"/>
        <v>0</v>
      </c>
      <c r="O894" s="32">
        <v>9000</v>
      </c>
      <c r="P894" s="32">
        <v>8500</v>
      </c>
      <c r="Q894" s="32">
        <v>8500</v>
      </c>
      <c r="R894" s="29">
        <f t="shared" si="551"/>
        <v>0</v>
      </c>
      <c r="S894" s="29">
        <f t="shared" si="551"/>
        <v>0</v>
      </c>
      <c r="T894" s="29">
        <f t="shared" si="551"/>
        <v>0</v>
      </c>
      <c r="W894" s="81" t="s">
        <v>32</v>
      </c>
      <c r="X894" s="75" t="s">
        <v>282</v>
      </c>
      <c r="Y894" s="75" t="s">
        <v>434</v>
      </c>
      <c r="Z894" s="76" t="s">
        <v>33</v>
      </c>
      <c r="AA894" s="77">
        <v>9000</v>
      </c>
      <c r="AB894" s="77">
        <v>8500</v>
      </c>
      <c r="AC894" s="77">
        <v>8500</v>
      </c>
      <c r="AD894" s="16" t="b">
        <f t="shared" si="555"/>
        <v>1</v>
      </c>
      <c r="AE894" s="16" t="b">
        <f t="shared" si="555"/>
        <v>1</v>
      </c>
      <c r="AF894" s="16" t="b">
        <f t="shared" si="555"/>
        <v>1</v>
      </c>
      <c r="AG894" s="16" t="b">
        <f t="shared" si="555"/>
        <v>1</v>
      </c>
    </row>
    <row r="895" spans="1:33" s="16" customFormat="1" ht="47.25" customHeight="1">
      <c r="A895" s="22" t="s">
        <v>55</v>
      </c>
      <c r="B895" s="23" t="s">
        <v>282</v>
      </c>
      <c r="C895" s="23" t="s">
        <v>268</v>
      </c>
      <c r="D895" s="24" t="s">
        <v>9</v>
      </c>
      <c r="E895" s="49">
        <f>E896+E898+E900</f>
        <v>616815.9</v>
      </c>
      <c r="F895" s="49">
        <f t="shared" ref="F895:G895" si="583">F896+F898+F900</f>
        <v>644537.69999999995</v>
      </c>
      <c r="G895" s="49">
        <f t="shared" si="583"/>
        <v>670431.29999999993</v>
      </c>
      <c r="H895" s="25">
        <f>H896+H898+H900</f>
        <v>644624.19999999995</v>
      </c>
      <c r="I895" s="25">
        <f t="shared" ref="I895:J895" si="584">I896+I898+I900</f>
        <v>672345.99999999988</v>
      </c>
      <c r="J895" s="25">
        <f t="shared" si="584"/>
        <v>698239.59999999986</v>
      </c>
      <c r="K895" s="49">
        <f t="shared" si="569"/>
        <v>27808.29999999993</v>
      </c>
      <c r="L895" s="49">
        <f t="shared" si="569"/>
        <v>27808.29999999993</v>
      </c>
      <c r="M895" s="49">
        <f t="shared" si="569"/>
        <v>27808.29999999993</v>
      </c>
      <c r="O895" s="32">
        <v>644624.15249999997</v>
      </c>
      <c r="P895" s="32">
        <v>672346.03032999998</v>
      </c>
      <c r="Q895" s="32">
        <v>698239.54032999999</v>
      </c>
      <c r="R895" s="29">
        <f t="shared" si="551"/>
        <v>-4.7499999986030161E-2</v>
      </c>
      <c r="S895" s="29">
        <f t="shared" si="551"/>
        <v>3.0330000096000731E-2</v>
      </c>
      <c r="T895" s="29">
        <f t="shared" si="551"/>
        <v>-5.9669999871402979E-2</v>
      </c>
      <c r="W895" s="81" t="s">
        <v>55</v>
      </c>
      <c r="X895" s="75" t="s">
        <v>282</v>
      </c>
      <c r="Y895" s="75" t="s">
        <v>268</v>
      </c>
      <c r="Z895" s="76" t="s">
        <v>9</v>
      </c>
      <c r="AA895" s="77">
        <v>644624.15249999997</v>
      </c>
      <c r="AB895" s="77">
        <v>672346.03032999998</v>
      </c>
      <c r="AC895" s="77">
        <v>698239.54032999999</v>
      </c>
      <c r="AD895" s="16" t="b">
        <f t="shared" si="555"/>
        <v>1</v>
      </c>
      <c r="AE895" s="16" t="b">
        <f t="shared" si="555"/>
        <v>1</v>
      </c>
      <c r="AF895" s="16" t="b">
        <f t="shared" si="555"/>
        <v>1</v>
      </c>
      <c r="AG895" s="16" t="b">
        <f t="shared" si="555"/>
        <v>1</v>
      </c>
    </row>
    <row r="896" spans="1:33" s="16" customFormat="1" ht="31.5" customHeight="1">
      <c r="A896" s="31" t="s">
        <v>222</v>
      </c>
      <c r="B896" s="23" t="s">
        <v>282</v>
      </c>
      <c r="C896" s="23" t="s">
        <v>286</v>
      </c>
      <c r="D896" s="24" t="s">
        <v>9</v>
      </c>
      <c r="E896" s="49">
        <f>E897</f>
        <v>82815.399999999994</v>
      </c>
      <c r="F896" s="49">
        <f t="shared" ref="F896:J896" si="585">F897</f>
        <v>82815.399999999994</v>
      </c>
      <c r="G896" s="49">
        <f t="shared" si="585"/>
        <v>82815.399999999994</v>
      </c>
      <c r="H896" s="25">
        <f>H897</f>
        <v>110904.5</v>
      </c>
      <c r="I896" s="25">
        <f t="shared" si="585"/>
        <v>110904.5</v>
      </c>
      <c r="J896" s="25">
        <f t="shared" si="585"/>
        <v>110904.5</v>
      </c>
      <c r="K896" s="49">
        <f t="shared" si="569"/>
        <v>28089.100000000006</v>
      </c>
      <c r="L896" s="49">
        <f t="shared" si="569"/>
        <v>28089.100000000006</v>
      </c>
      <c r="M896" s="49">
        <f t="shared" si="569"/>
        <v>28089.100000000006</v>
      </c>
      <c r="O896" s="32">
        <v>110904.53838</v>
      </c>
      <c r="P896" s="32">
        <v>110904.53838</v>
      </c>
      <c r="Q896" s="32">
        <v>110904.53838</v>
      </c>
      <c r="R896" s="29">
        <f t="shared" si="551"/>
        <v>3.8379999998142011E-2</v>
      </c>
      <c r="S896" s="29">
        <f t="shared" si="551"/>
        <v>3.8379999998142011E-2</v>
      </c>
      <c r="T896" s="29">
        <f t="shared" si="551"/>
        <v>3.8379999998142011E-2</v>
      </c>
      <c r="W896" s="82" t="s">
        <v>222</v>
      </c>
      <c r="X896" s="78" t="s">
        <v>282</v>
      </c>
      <c r="Y896" s="78" t="s">
        <v>286</v>
      </c>
      <c r="Z896" s="72" t="s">
        <v>9</v>
      </c>
      <c r="AA896" s="79">
        <v>110904.53838</v>
      </c>
      <c r="AB896" s="79">
        <v>110904.53838</v>
      </c>
      <c r="AC896" s="79">
        <v>110904.53838</v>
      </c>
      <c r="AD896" s="16" t="b">
        <f t="shared" si="555"/>
        <v>1</v>
      </c>
      <c r="AE896" s="16" t="b">
        <f t="shared" si="555"/>
        <v>1</v>
      </c>
      <c r="AF896" s="16" t="b">
        <f t="shared" si="555"/>
        <v>1</v>
      </c>
      <c r="AG896" s="16" t="b">
        <f t="shared" si="555"/>
        <v>1</v>
      </c>
    </row>
    <row r="897" spans="1:33" s="16" customFormat="1" ht="31.5" customHeight="1">
      <c r="A897" s="31" t="s">
        <v>58</v>
      </c>
      <c r="B897" s="23" t="s">
        <v>282</v>
      </c>
      <c r="C897" s="23" t="s">
        <v>286</v>
      </c>
      <c r="D897" s="23" t="s">
        <v>59</v>
      </c>
      <c r="E897" s="49">
        <v>82815.399999999994</v>
      </c>
      <c r="F897" s="49">
        <v>82815.399999999994</v>
      </c>
      <c r="G897" s="49">
        <v>82815.399999999994</v>
      </c>
      <c r="H897" s="25">
        <f>82815.4+28089.1</f>
        <v>110904.5</v>
      </c>
      <c r="I897" s="25">
        <f>82815.4+28089.1</f>
        <v>110904.5</v>
      </c>
      <c r="J897" s="25">
        <f>82815.4+28089.1</f>
        <v>110904.5</v>
      </c>
      <c r="K897" s="49">
        <f t="shared" si="569"/>
        <v>28089.100000000006</v>
      </c>
      <c r="L897" s="49">
        <f t="shared" si="569"/>
        <v>28089.100000000006</v>
      </c>
      <c r="M897" s="49">
        <f t="shared" si="569"/>
        <v>28089.100000000006</v>
      </c>
      <c r="O897" s="32">
        <v>110904.53838</v>
      </c>
      <c r="P897" s="32">
        <v>110904.53838</v>
      </c>
      <c r="Q897" s="32">
        <v>110904.53838</v>
      </c>
      <c r="R897" s="29">
        <f t="shared" si="551"/>
        <v>3.8379999998142011E-2</v>
      </c>
      <c r="S897" s="29">
        <f t="shared" si="551"/>
        <v>3.8379999998142011E-2</v>
      </c>
      <c r="T897" s="29">
        <f t="shared" si="551"/>
        <v>3.8379999998142011E-2</v>
      </c>
      <c r="W897" s="82" t="s">
        <v>58</v>
      </c>
      <c r="X897" s="78" t="s">
        <v>282</v>
      </c>
      <c r="Y897" s="78" t="s">
        <v>286</v>
      </c>
      <c r="Z897" s="78" t="s">
        <v>59</v>
      </c>
      <c r="AA897" s="79">
        <v>110904.53838</v>
      </c>
      <c r="AB897" s="79">
        <v>110904.53838</v>
      </c>
      <c r="AC897" s="79">
        <v>110904.53838</v>
      </c>
      <c r="AD897" s="16" t="b">
        <f t="shared" si="555"/>
        <v>1</v>
      </c>
      <c r="AE897" s="16" t="b">
        <f t="shared" si="555"/>
        <v>1</v>
      </c>
      <c r="AF897" s="16" t="b">
        <f t="shared" si="555"/>
        <v>1</v>
      </c>
      <c r="AG897" s="16" t="b">
        <f t="shared" si="555"/>
        <v>1</v>
      </c>
    </row>
    <row r="898" spans="1:33" s="16" customFormat="1" ht="63" customHeight="1">
      <c r="A898" s="31" t="s">
        <v>418</v>
      </c>
      <c r="B898" s="23" t="s">
        <v>282</v>
      </c>
      <c r="C898" s="23" t="s">
        <v>287</v>
      </c>
      <c r="D898" s="24" t="s">
        <v>9</v>
      </c>
      <c r="E898" s="49">
        <f>E899</f>
        <v>8382.2000000000007</v>
      </c>
      <c r="F898" s="49">
        <f t="shared" ref="F898:J898" si="586">F899</f>
        <v>8382.2000000000007</v>
      </c>
      <c r="G898" s="49">
        <f t="shared" si="586"/>
        <v>8382.2000000000007</v>
      </c>
      <c r="H898" s="25">
        <f>H899</f>
        <v>8382.2000000000007</v>
      </c>
      <c r="I898" s="25">
        <f t="shared" si="586"/>
        <v>8382.2000000000007</v>
      </c>
      <c r="J898" s="25">
        <f t="shared" si="586"/>
        <v>8382.2000000000007</v>
      </c>
      <c r="K898" s="49">
        <f t="shared" si="569"/>
        <v>0</v>
      </c>
      <c r="L898" s="49">
        <f t="shared" si="569"/>
        <v>0</v>
      </c>
      <c r="M898" s="49">
        <f t="shared" si="569"/>
        <v>0</v>
      </c>
      <c r="O898" s="32">
        <v>8382.16</v>
      </c>
      <c r="P898" s="32">
        <v>8382.16</v>
      </c>
      <c r="Q898" s="32">
        <v>8382.16</v>
      </c>
      <c r="R898" s="29">
        <f t="shared" si="551"/>
        <v>-4.0000000000873115E-2</v>
      </c>
      <c r="S898" s="29">
        <f t="shared" si="551"/>
        <v>-4.0000000000873115E-2</v>
      </c>
      <c r="T898" s="29">
        <f t="shared" si="551"/>
        <v>-4.0000000000873115E-2</v>
      </c>
      <c r="W898" s="82" t="s">
        <v>418</v>
      </c>
      <c r="X898" s="78" t="s">
        <v>282</v>
      </c>
      <c r="Y898" s="78" t="s">
        <v>287</v>
      </c>
      <c r="Z898" s="72" t="s">
        <v>9</v>
      </c>
      <c r="AA898" s="79">
        <v>8382.16</v>
      </c>
      <c r="AB898" s="79">
        <v>8382.16</v>
      </c>
      <c r="AC898" s="79">
        <v>8382.16</v>
      </c>
      <c r="AD898" s="16" t="b">
        <f t="shared" si="555"/>
        <v>1</v>
      </c>
      <c r="AE898" s="16" t="b">
        <f t="shared" si="555"/>
        <v>1</v>
      </c>
      <c r="AF898" s="16" t="b">
        <f t="shared" si="555"/>
        <v>1</v>
      </c>
      <c r="AG898" s="16" t="b">
        <f t="shared" si="555"/>
        <v>1</v>
      </c>
    </row>
    <row r="899" spans="1:33" s="16" customFormat="1" ht="31.5" customHeight="1">
      <c r="A899" s="31" t="s">
        <v>58</v>
      </c>
      <c r="B899" s="23" t="s">
        <v>282</v>
      </c>
      <c r="C899" s="23" t="s">
        <v>287</v>
      </c>
      <c r="D899" s="23" t="s">
        <v>59</v>
      </c>
      <c r="E899" s="49">
        <v>8382.2000000000007</v>
      </c>
      <c r="F899" s="49">
        <v>8382.2000000000007</v>
      </c>
      <c r="G899" s="49">
        <v>8382.2000000000007</v>
      </c>
      <c r="H899" s="25">
        <v>8382.2000000000007</v>
      </c>
      <c r="I899" s="25">
        <v>8382.2000000000007</v>
      </c>
      <c r="J899" s="25">
        <v>8382.2000000000007</v>
      </c>
      <c r="K899" s="49">
        <f t="shared" si="569"/>
        <v>0</v>
      </c>
      <c r="L899" s="49">
        <f t="shared" si="569"/>
        <v>0</v>
      </c>
      <c r="M899" s="49">
        <f t="shared" si="569"/>
        <v>0</v>
      </c>
      <c r="O899" s="32">
        <v>8382.16</v>
      </c>
      <c r="P899" s="32">
        <v>8382.16</v>
      </c>
      <c r="Q899" s="32">
        <v>8382.16</v>
      </c>
      <c r="R899" s="29">
        <f t="shared" si="551"/>
        <v>-4.0000000000873115E-2</v>
      </c>
      <c r="S899" s="29">
        <f t="shared" si="551"/>
        <v>-4.0000000000873115E-2</v>
      </c>
      <c r="T899" s="29">
        <f t="shared" si="551"/>
        <v>-4.0000000000873115E-2</v>
      </c>
      <c r="W899" s="82" t="s">
        <v>58</v>
      </c>
      <c r="X899" s="78" t="s">
        <v>282</v>
      </c>
      <c r="Y899" s="78" t="s">
        <v>287</v>
      </c>
      <c r="Z899" s="78" t="s">
        <v>59</v>
      </c>
      <c r="AA899" s="79">
        <v>8382.16</v>
      </c>
      <c r="AB899" s="79">
        <v>8382.16</v>
      </c>
      <c r="AC899" s="79">
        <v>8382.16</v>
      </c>
      <c r="AD899" s="16" t="b">
        <f t="shared" si="555"/>
        <v>1</v>
      </c>
      <c r="AE899" s="16" t="b">
        <f t="shared" si="555"/>
        <v>1</v>
      </c>
      <c r="AF899" s="16" t="b">
        <f t="shared" si="555"/>
        <v>1</v>
      </c>
      <c r="AG899" s="16" t="b">
        <f t="shared" si="555"/>
        <v>1</v>
      </c>
    </row>
    <row r="900" spans="1:33" s="16" customFormat="1" ht="31.5" customHeight="1">
      <c r="A900" s="31" t="s">
        <v>57</v>
      </c>
      <c r="B900" s="23" t="s">
        <v>282</v>
      </c>
      <c r="C900" s="23" t="s">
        <v>435</v>
      </c>
      <c r="D900" s="24" t="s">
        <v>9</v>
      </c>
      <c r="E900" s="49">
        <f>E901</f>
        <v>525618.30000000005</v>
      </c>
      <c r="F900" s="49">
        <f t="shared" ref="F900:J900" si="587">F901</f>
        <v>553340.1</v>
      </c>
      <c r="G900" s="49">
        <f t="shared" si="587"/>
        <v>579233.69999999995</v>
      </c>
      <c r="H900" s="25">
        <f>H901</f>
        <v>525337.5</v>
      </c>
      <c r="I900" s="25">
        <f t="shared" si="587"/>
        <v>553059.29999999993</v>
      </c>
      <c r="J900" s="25">
        <f t="shared" si="587"/>
        <v>578952.89999999991</v>
      </c>
      <c r="K900" s="49">
        <f t="shared" si="569"/>
        <v>-280.80000000004657</v>
      </c>
      <c r="L900" s="49">
        <f t="shared" si="569"/>
        <v>-280.80000000004657</v>
      </c>
      <c r="M900" s="49">
        <f t="shared" si="569"/>
        <v>-280.80000000004657</v>
      </c>
      <c r="O900" s="32">
        <v>525337.45412000001</v>
      </c>
      <c r="P900" s="32">
        <v>553059.33195000002</v>
      </c>
      <c r="Q900" s="32">
        <v>578952.84195000003</v>
      </c>
      <c r="R900" s="29">
        <f t="shared" si="551"/>
        <v>-4.5879999990575016E-2</v>
      </c>
      <c r="S900" s="29">
        <f t="shared" si="551"/>
        <v>3.1950000091455877E-2</v>
      </c>
      <c r="T900" s="29">
        <f t="shared" si="551"/>
        <v>-5.8049999875947833E-2</v>
      </c>
      <c r="W900" s="81" t="s">
        <v>57</v>
      </c>
      <c r="X900" s="75" t="s">
        <v>282</v>
      </c>
      <c r="Y900" s="75" t="s">
        <v>435</v>
      </c>
      <c r="Z900" s="76" t="s">
        <v>9</v>
      </c>
      <c r="AA900" s="77">
        <v>525337.45412000001</v>
      </c>
      <c r="AB900" s="77">
        <v>553059.33195000002</v>
      </c>
      <c r="AC900" s="77">
        <v>578952.84195000003</v>
      </c>
      <c r="AD900" s="16" t="b">
        <f t="shared" si="555"/>
        <v>1</v>
      </c>
      <c r="AE900" s="16" t="b">
        <f t="shared" si="555"/>
        <v>1</v>
      </c>
      <c r="AF900" s="16" t="b">
        <f t="shared" si="555"/>
        <v>1</v>
      </c>
      <c r="AG900" s="16" t="b">
        <f t="shared" si="555"/>
        <v>1</v>
      </c>
    </row>
    <row r="901" spans="1:33" s="16" customFormat="1" ht="31.5" customHeight="1">
      <c r="A901" s="31" t="s">
        <v>58</v>
      </c>
      <c r="B901" s="23" t="s">
        <v>282</v>
      </c>
      <c r="C901" s="23" t="s">
        <v>435</v>
      </c>
      <c r="D901" s="23" t="s">
        <v>59</v>
      </c>
      <c r="E901" s="49">
        <v>525618.30000000005</v>
      </c>
      <c r="F901" s="49">
        <v>553340.1</v>
      </c>
      <c r="G901" s="49">
        <v>579233.69999999995</v>
      </c>
      <c r="H901" s="25">
        <f>525618.3-280.8</f>
        <v>525337.5</v>
      </c>
      <c r="I901" s="25">
        <f>553340.1-280.8</f>
        <v>553059.29999999993</v>
      </c>
      <c r="J901" s="25">
        <f>579233.7-280.8</f>
        <v>578952.89999999991</v>
      </c>
      <c r="K901" s="49">
        <f t="shared" si="569"/>
        <v>-280.80000000004657</v>
      </c>
      <c r="L901" s="49">
        <f t="shared" si="569"/>
        <v>-280.80000000004657</v>
      </c>
      <c r="M901" s="49">
        <f t="shared" si="569"/>
        <v>-280.80000000004657</v>
      </c>
      <c r="O901" s="32">
        <v>525337.45412000001</v>
      </c>
      <c r="P901" s="32">
        <v>553059.33195000002</v>
      </c>
      <c r="Q901" s="32">
        <v>578952.84195000003</v>
      </c>
      <c r="R901" s="29">
        <f t="shared" si="551"/>
        <v>-4.5879999990575016E-2</v>
      </c>
      <c r="S901" s="29">
        <f t="shared" si="551"/>
        <v>3.1950000091455877E-2</v>
      </c>
      <c r="T901" s="29">
        <f t="shared" si="551"/>
        <v>-5.8049999875947833E-2</v>
      </c>
      <c r="W901" s="82" t="s">
        <v>58</v>
      </c>
      <c r="X901" s="78" t="s">
        <v>282</v>
      </c>
      <c r="Y901" s="78" t="s">
        <v>435</v>
      </c>
      <c r="Z901" s="72" t="s">
        <v>59</v>
      </c>
      <c r="AA901" s="79">
        <v>525337.45412000001</v>
      </c>
      <c r="AB901" s="79">
        <v>553059.33195000002</v>
      </c>
      <c r="AC901" s="79">
        <v>578952.84195000003</v>
      </c>
      <c r="AD901" s="16" t="b">
        <f t="shared" si="555"/>
        <v>1</v>
      </c>
      <c r="AE901" s="16" t="b">
        <f t="shared" si="555"/>
        <v>1</v>
      </c>
      <c r="AF901" s="16" t="b">
        <f t="shared" si="555"/>
        <v>1</v>
      </c>
      <c r="AG901" s="16" t="b">
        <f t="shared" si="555"/>
        <v>1</v>
      </c>
    </row>
    <row r="902" spans="1:33" s="16" customFormat="1" ht="47.25" customHeight="1">
      <c r="A902" s="22" t="s">
        <v>60</v>
      </c>
      <c r="B902" s="23" t="s">
        <v>282</v>
      </c>
      <c r="C902" s="23" t="s">
        <v>288</v>
      </c>
      <c r="D902" s="24" t="s">
        <v>9</v>
      </c>
      <c r="E902" s="49">
        <f>E903+E905+E907</f>
        <v>71616.7</v>
      </c>
      <c r="F902" s="49">
        <f t="shared" ref="F902:J902" si="588">F903+F905+F907</f>
        <v>58617</v>
      </c>
      <c r="G902" s="49">
        <f t="shared" si="588"/>
        <v>58617</v>
      </c>
      <c r="H902" s="25">
        <f t="shared" si="588"/>
        <v>100060.6</v>
      </c>
      <c r="I902" s="25">
        <f t="shared" si="588"/>
        <v>74818</v>
      </c>
      <c r="J902" s="25">
        <f t="shared" si="588"/>
        <v>77322.600000000006</v>
      </c>
      <c r="K902" s="49">
        <f t="shared" si="569"/>
        <v>28443.900000000009</v>
      </c>
      <c r="L902" s="49">
        <f t="shared" si="569"/>
        <v>16201</v>
      </c>
      <c r="M902" s="49">
        <f t="shared" si="569"/>
        <v>18705.600000000006</v>
      </c>
      <c r="O902" s="32">
        <v>100060.64399</v>
      </c>
      <c r="P902" s="32">
        <v>74818.021210000006</v>
      </c>
      <c r="Q902" s="32">
        <v>77322.597259999995</v>
      </c>
      <c r="R902" s="29">
        <f t="shared" si="551"/>
        <v>4.3989999991026707E-2</v>
      </c>
      <c r="S902" s="29">
        <f t="shared" si="551"/>
        <v>2.1210000006249174E-2</v>
      </c>
      <c r="T902" s="29">
        <f t="shared" si="551"/>
        <v>-2.7400000108173117E-3</v>
      </c>
      <c r="W902" s="82" t="s">
        <v>60</v>
      </c>
      <c r="X902" s="78" t="s">
        <v>282</v>
      </c>
      <c r="Y902" s="78" t="s">
        <v>288</v>
      </c>
      <c r="Z902" s="78" t="s">
        <v>9</v>
      </c>
      <c r="AA902" s="79">
        <v>100060.64399</v>
      </c>
      <c r="AB902" s="79">
        <v>74818.021210000006</v>
      </c>
      <c r="AC902" s="79">
        <v>77322.597259999995</v>
      </c>
      <c r="AD902" s="16" t="b">
        <f t="shared" si="555"/>
        <v>1</v>
      </c>
      <c r="AE902" s="16" t="b">
        <f t="shared" si="555"/>
        <v>1</v>
      </c>
      <c r="AF902" s="16" t="b">
        <f t="shared" si="555"/>
        <v>1</v>
      </c>
      <c r="AG902" s="16" t="b">
        <f t="shared" si="555"/>
        <v>1</v>
      </c>
    </row>
    <row r="903" spans="1:33" s="16" customFormat="1" ht="47.25" customHeight="1">
      <c r="A903" s="31" t="s">
        <v>436</v>
      </c>
      <c r="B903" s="23" t="s">
        <v>282</v>
      </c>
      <c r="C903" s="23" t="s">
        <v>763</v>
      </c>
      <c r="D903" s="24" t="s">
        <v>9</v>
      </c>
      <c r="E903" s="49">
        <f>E904</f>
        <v>10261.700000000001</v>
      </c>
      <c r="F903" s="49">
        <f t="shared" ref="F903:J903" si="589">F904</f>
        <v>2469.8000000000002</v>
      </c>
      <c r="G903" s="49">
        <f t="shared" si="589"/>
        <v>2469.8000000000002</v>
      </c>
      <c r="H903" s="25">
        <f>H904</f>
        <v>0</v>
      </c>
      <c r="I903" s="25">
        <f t="shared" si="589"/>
        <v>0</v>
      </c>
      <c r="J903" s="25">
        <f t="shared" si="589"/>
        <v>0</v>
      </c>
      <c r="K903" s="49">
        <f t="shared" si="569"/>
        <v>-10261.700000000001</v>
      </c>
      <c r="L903" s="49">
        <f t="shared" si="569"/>
        <v>-2469.8000000000002</v>
      </c>
      <c r="M903" s="49">
        <f t="shared" si="569"/>
        <v>-2469.8000000000002</v>
      </c>
      <c r="O903" s="32">
        <v>0</v>
      </c>
      <c r="P903" s="32">
        <v>0</v>
      </c>
      <c r="Q903" s="32">
        <v>0</v>
      </c>
      <c r="R903" s="29">
        <f t="shared" si="551"/>
        <v>0</v>
      </c>
      <c r="S903" s="29">
        <f t="shared" si="551"/>
        <v>0</v>
      </c>
      <c r="T903" s="29">
        <f t="shared" si="551"/>
        <v>0</v>
      </c>
      <c r="AD903" s="16" t="b">
        <f t="shared" si="555"/>
        <v>0</v>
      </c>
      <c r="AE903" s="16" t="b">
        <f t="shared" si="555"/>
        <v>0</v>
      </c>
      <c r="AF903" s="16" t="b">
        <f t="shared" si="555"/>
        <v>0</v>
      </c>
      <c r="AG903" s="16" t="b">
        <f t="shared" si="555"/>
        <v>1</v>
      </c>
    </row>
    <row r="904" spans="1:33" s="16" customFormat="1" ht="31.5" customHeight="1">
      <c r="A904" s="31" t="s">
        <v>58</v>
      </c>
      <c r="B904" s="23" t="s">
        <v>282</v>
      </c>
      <c r="C904" s="23" t="s">
        <v>763</v>
      </c>
      <c r="D904" s="23" t="s">
        <v>59</v>
      </c>
      <c r="E904" s="49">
        <v>10261.700000000001</v>
      </c>
      <c r="F904" s="49">
        <v>2469.8000000000002</v>
      </c>
      <c r="G904" s="49">
        <v>2469.8000000000002</v>
      </c>
      <c r="H904" s="25">
        <v>0</v>
      </c>
      <c r="I904" s="25">
        <v>0</v>
      </c>
      <c r="J904" s="25">
        <v>0</v>
      </c>
      <c r="K904" s="49">
        <f t="shared" si="569"/>
        <v>-10261.700000000001</v>
      </c>
      <c r="L904" s="49">
        <f t="shared" si="569"/>
        <v>-2469.8000000000002</v>
      </c>
      <c r="M904" s="49">
        <f t="shared" si="569"/>
        <v>-2469.8000000000002</v>
      </c>
      <c r="O904" s="32">
        <v>0</v>
      </c>
      <c r="P904" s="32">
        <v>0</v>
      </c>
      <c r="Q904" s="32">
        <v>0</v>
      </c>
      <c r="R904" s="29">
        <f t="shared" si="551"/>
        <v>0</v>
      </c>
      <c r="S904" s="29">
        <f t="shared" si="551"/>
        <v>0</v>
      </c>
      <c r="T904" s="29">
        <f t="shared" si="551"/>
        <v>0</v>
      </c>
      <c r="AD904" s="16" t="b">
        <f t="shared" si="555"/>
        <v>0</v>
      </c>
      <c r="AE904" s="16" t="b">
        <f t="shared" si="555"/>
        <v>0</v>
      </c>
      <c r="AF904" s="16" t="b">
        <f t="shared" si="555"/>
        <v>0</v>
      </c>
      <c r="AG904" s="16" t="b">
        <f t="shared" si="555"/>
        <v>0</v>
      </c>
    </row>
    <row r="905" spans="1:33" s="16" customFormat="1" ht="31.5" customHeight="1">
      <c r="A905" s="31" t="s">
        <v>705</v>
      </c>
      <c r="B905" s="23" t="s">
        <v>282</v>
      </c>
      <c r="C905" s="23" t="s">
        <v>706</v>
      </c>
      <c r="D905" s="23" t="s">
        <v>9</v>
      </c>
      <c r="E905" s="49">
        <f>E906</f>
        <v>0</v>
      </c>
      <c r="F905" s="49">
        <f t="shared" ref="F905:J905" si="590">F906</f>
        <v>0</v>
      </c>
      <c r="G905" s="49">
        <f t="shared" si="590"/>
        <v>0</v>
      </c>
      <c r="H905" s="25">
        <f t="shared" si="590"/>
        <v>18705.599999999999</v>
      </c>
      <c r="I905" s="25">
        <f t="shared" si="590"/>
        <v>18705.599999999999</v>
      </c>
      <c r="J905" s="25">
        <f t="shared" si="590"/>
        <v>18705.599999999999</v>
      </c>
      <c r="K905" s="49">
        <f t="shared" si="569"/>
        <v>18705.599999999999</v>
      </c>
      <c r="L905" s="49">
        <f t="shared" si="569"/>
        <v>18705.599999999999</v>
      </c>
      <c r="M905" s="49">
        <f t="shared" si="569"/>
        <v>18705.599999999999</v>
      </c>
      <c r="O905" s="32">
        <v>18705.599999999999</v>
      </c>
      <c r="P905" s="32">
        <v>18705.599999999999</v>
      </c>
      <c r="Q905" s="32">
        <v>18705.599999999999</v>
      </c>
      <c r="R905" s="29">
        <f t="shared" si="551"/>
        <v>0</v>
      </c>
      <c r="S905" s="29">
        <f t="shared" si="551"/>
        <v>0</v>
      </c>
      <c r="T905" s="29">
        <f t="shared" si="551"/>
        <v>0</v>
      </c>
      <c r="W905" s="82" t="s">
        <v>705</v>
      </c>
      <c r="X905" s="78" t="s">
        <v>282</v>
      </c>
      <c r="Y905" s="78" t="s">
        <v>706</v>
      </c>
      <c r="Z905" s="78" t="s">
        <v>9</v>
      </c>
      <c r="AA905" s="79">
        <v>18705.599999999999</v>
      </c>
      <c r="AB905" s="79">
        <v>18705.599999999999</v>
      </c>
      <c r="AC905" s="79">
        <v>18705.599999999999</v>
      </c>
      <c r="AD905" s="16" t="b">
        <f t="shared" ref="AD905:AG968" si="591">W905=A905</f>
        <v>1</v>
      </c>
      <c r="AE905" s="16" t="b">
        <f t="shared" si="591"/>
        <v>1</v>
      </c>
      <c r="AF905" s="16" t="b">
        <f t="shared" si="591"/>
        <v>1</v>
      </c>
      <c r="AG905" s="16" t="b">
        <f t="shared" si="591"/>
        <v>1</v>
      </c>
    </row>
    <row r="906" spans="1:33" s="16" customFormat="1" ht="31.5" customHeight="1">
      <c r="A906" s="31" t="s">
        <v>58</v>
      </c>
      <c r="B906" s="23" t="s">
        <v>282</v>
      </c>
      <c r="C906" s="23" t="s">
        <v>706</v>
      </c>
      <c r="D906" s="23" t="s">
        <v>59</v>
      </c>
      <c r="E906" s="49"/>
      <c r="F906" s="49"/>
      <c r="G906" s="49"/>
      <c r="H906" s="25">
        <v>18705.599999999999</v>
      </c>
      <c r="I906" s="25">
        <v>18705.599999999999</v>
      </c>
      <c r="J906" s="25">
        <v>18705.599999999999</v>
      </c>
      <c r="K906" s="49">
        <f t="shared" si="569"/>
        <v>18705.599999999999</v>
      </c>
      <c r="L906" s="49">
        <f t="shared" si="569"/>
        <v>18705.599999999999</v>
      </c>
      <c r="M906" s="49">
        <f t="shared" si="569"/>
        <v>18705.599999999999</v>
      </c>
      <c r="O906" s="32">
        <v>18705.599999999999</v>
      </c>
      <c r="P906" s="32">
        <v>18705.599999999999</v>
      </c>
      <c r="Q906" s="32">
        <v>18705.599999999999</v>
      </c>
      <c r="R906" s="29">
        <f t="shared" si="551"/>
        <v>0</v>
      </c>
      <c r="S906" s="29">
        <f t="shared" si="551"/>
        <v>0</v>
      </c>
      <c r="T906" s="29">
        <f t="shared" si="551"/>
        <v>0</v>
      </c>
      <c r="W906" s="81" t="s">
        <v>58</v>
      </c>
      <c r="X906" s="75" t="s">
        <v>282</v>
      </c>
      <c r="Y906" s="75" t="s">
        <v>706</v>
      </c>
      <c r="Z906" s="76" t="s">
        <v>59</v>
      </c>
      <c r="AA906" s="77">
        <v>18705.599999999999</v>
      </c>
      <c r="AB906" s="77">
        <v>18705.599999999999</v>
      </c>
      <c r="AC906" s="77">
        <v>18705.599999999999</v>
      </c>
      <c r="AD906" s="16" t="b">
        <f t="shared" si="591"/>
        <v>1</v>
      </c>
      <c r="AE906" s="16" t="b">
        <f t="shared" si="591"/>
        <v>1</v>
      </c>
      <c r="AF906" s="16" t="b">
        <f t="shared" si="591"/>
        <v>1</v>
      </c>
      <c r="AG906" s="16" t="b">
        <f t="shared" si="591"/>
        <v>1</v>
      </c>
    </row>
    <row r="907" spans="1:33" s="16" customFormat="1" ht="31.5" customHeight="1">
      <c r="A907" s="31" t="s">
        <v>61</v>
      </c>
      <c r="B907" s="23" t="s">
        <v>282</v>
      </c>
      <c r="C907" s="23" t="s">
        <v>437</v>
      </c>
      <c r="D907" s="24" t="s">
        <v>9</v>
      </c>
      <c r="E907" s="49">
        <f>E908</f>
        <v>61355</v>
      </c>
      <c r="F907" s="49">
        <f t="shared" ref="F907:J907" si="592">F908</f>
        <v>56147.199999999997</v>
      </c>
      <c r="G907" s="49">
        <f t="shared" si="592"/>
        <v>56147.199999999997</v>
      </c>
      <c r="H907" s="25">
        <f>H908</f>
        <v>81355</v>
      </c>
      <c r="I907" s="25">
        <f t="shared" si="592"/>
        <v>56112.399999999994</v>
      </c>
      <c r="J907" s="25">
        <f t="shared" si="592"/>
        <v>58617</v>
      </c>
      <c r="K907" s="49">
        <f t="shared" si="569"/>
        <v>20000</v>
      </c>
      <c r="L907" s="49">
        <f t="shared" si="569"/>
        <v>-34.80000000000291</v>
      </c>
      <c r="M907" s="49">
        <f t="shared" si="569"/>
        <v>2469.8000000000029</v>
      </c>
      <c r="O907" s="32">
        <v>81355.043990000006</v>
      </c>
      <c r="P907" s="32">
        <v>56112.42121</v>
      </c>
      <c r="Q907" s="32">
        <v>58616.997259999996</v>
      </c>
      <c r="R907" s="29">
        <f t="shared" si="551"/>
        <v>4.3990000005578622E-2</v>
      </c>
      <c r="S907" s="29">
        <f t="shared" si="551"/>
        <v>2.1210000006249174E-2</v>
      </c>
      <c r="T907" s="29">
        <f t="shared" si="551"/>
        <v>-2.7400000035413541E-3</v>
      </c>
      <c r="W907" s="82" t="s">
        <v>61</v>
      </c>
      <c r="X907" s="78" t="s">
        <v>282</v>
      </c>
      <c r="Y907" s="78" t="s">
        <v>437</v>
      </c>
      <c r="Z907" s="72" t="s">
        <v>9</v>
      </c>
      <c r="AA907" s="79">
        <v>81355.043990000006</v>
      </c>
      <c r="AB907" s="79">
        <v>56112.42121</v>
      </c>
      <c r="AC907" s="79">
        <v>58616.997259999996</v>
      </c>
      <c r="AD907" s="16" t="b">
        <f t="shared" si="591"/>
        <v>1</v>
      </c>
      <c r="AE907" s="16" t="b">
        <f t="shared" si="591"/>
        <v>1</v>
      </c>
      <c r="AF907" s="16" t="b">
        <f t="shared" si="591"/>
        <v>1</v>
      </c>
      <c r="AG907" s="16" t="b">
        <f t="shared" si="591"/>
        <v>1</v>
      </c>
    </row>
    <row r="908" spans="1:33" s="16" customFormat="1" ht="31.5" customHeight="1">
      <c r="A908" s="31" t="s">
        <v>58</v>
      </c>
      <c r="B908" s="23" t="s">
        <v>282</v>
      </c>
      <c r="C908" s="23" t="s">
        <v>437</v>
      </c>
      <c r="D908" s="23" t="s">
        <v>59</v>
      </c>
      <c r="E908" s="49">
        <v>61355</v>
      </c>
      <c r="F908" s="49">
        <v>56147.199999999997</v>
      </c>
      <c r="G908" s="49">
        <v>56147.199999999997</v>
      </c>
      <c r="H908" s="25">
        <f>61355+20000</f>
        <v>81355</v>
      </c>
      <c r="I908" s="25">
        <f>56147.2-34.8</f>
        <v>56112.399999999994</v>
      </c>
      <c r="J908" s="25">
        <f>56147.2+2469.8</f>
        <v>58617</v>
      </c>
      <c r="K908" s="49">
        <f t="shared" si="569"/>
        <v>20000</v>
      </c>
      <c r="L908" s="49">
        <f t="shared" si="569"/>
        <v>-34.80000000000291</v>
      </c>
      <c r="M908" s="49">
        <f t="shared" si="569"/>
        <v>2469.8000000000029</v>
      </c>
      <c r="O908" s="32">
        <v>81355.043990000006</v>
      </c>
      <c r="P908" s="32">
        <v>56112.42121</v>
      </c>
      <c r="Q908" s="32">
        <v>58616.997259999996</v>
      </c>
      <c r="R908" s="29">
        <f t="shared" si="551"/>
        <v>4.3990000005578622E-2</v>
      </c>
      <c r="S908" s="29">
        <f t="shared" si="551"/>
        <v>2.1210000006249174E-2</v>
      </c>
      <c r="T908" s="29">
        <f t="shared" si="551"/>
        <v>-2.7400000035413541E-3</v>
      </c>
      <c r="W908" s="82" t="s">
        <v>58</v>
      </c>
      <c r="X908" s="78" t="s">
        <v>282</v>
      </c>
      <c r="Y908" s="78" t="s">
        <v>437</v>
      </c>
      <c r="Z908" s="78" t="s">
        <v>59</v>
      </c>
      <c r="AA908" s="79">
        <v>81355.043990000006</v>
      </c>
      <c r="AB908" s="79">
        <v>56112.42121</v>
      </c>
      <c r="AC908" s="79">
        <v>58616.997259999996</v>
      </c>
      <c r="AD908" s="16" t="b">
        <f t="shared" si="591"/>
        <v>1</v>
      </c>
      <c r="AE908" s="16" t="b">
        <f t="shared" si="591"/>
        <v>1</v>
      </c>
      <c r="AF908" s="16" t="b">
        <f t="shared" si="591"/>
        <v>1</v>
      </c>
      <c r="AG908" s="16" t="b">
        <f t="shared" si="591"/>
        <v>1</v>
      </c>
    </row>
    <row r="909" spans="1:33" s="16" customFormat="1" ht="15.75" customHeight="1">
      <c r="A909" s="31" t="s">
        <v>526</v>
      </c>
      <c r="B909" s="23" t="s">
        <v>282</v>
      </c>
      <c r="C909" s="23" t="s">
        <v>707</v>
      </c>
      <c r="D909" s="23" t="s">
        <v>9</v>
      </c>
      <c r="E909" s="49">
        <f>E910+E912+E914+E916</f>
        <v>0</v>
      </c>
      <c r="F909" s="49">
        <f t="shared" ref="F909:J909" si="593">F910+F912+F914+F916</f>
        <v>0</v>
      </c>
      <c r="G909" s="49">
        <f t="shared" si="593"/>
        <v>0</v>
      </c>
      <c r="H909" s="25">
        <f>H910+H912+H914+H916</f>
        <v>2621.1</v>
      </c>
      <c r="I909" s="25">
        <f t="shared" si="593"/>
        <v>0</v>
      </c>
      <c r="J909" s="25">
        <f t="shared" si="593"/>
        <v>0</v>
      </c>
      <c r="K909" s="49">
        <f t="shared" si="569"/>
        <v>2621.1</v>
      </c>
      <c r="L909" s="49">
        <f t="shared" si="569"/>
        <v>0</v>
      </c>
      <c r="M909" s="49">
        <f t="shared" si="569"/>
        <v>0</v>
      </c>
      <c r="O909" s="32">
        <v>2621.1697800000002</v>
      </c>
      <c r="P909" s="32">
        <v>0</v>
      </c>
      <c r="Q909" s="32">
        <v>0</v>
      </c>
      <c r="R909" s="29">
        <f t="shared" ref="R909:T972" si="594">O909-H909</f>
        <v>6.9780000000264408E-2</v>
      </c>
      <c r="S909" s="29">
        <f t="shared" si="594"/>
        <v>0</v>
      </c>
      <c r="T909" s="29">
        <f t="shared" si="594"/>
        <v>0</v>
      </c>
      <c r="W909" s="82" t="s">
        <v>526</v>
      </c>
      <c r="X909" s="78" t="s">
        <v>282</v>
      </c>
      <c r="Y909" s="78" t="s">
        <v>707</v>
      </c>
      <c r="Z909" s="72" t="s">
        <v>9</v>
      </c>
      <c r="AA909" s="79">
        <v>2621.1697800000002</v>
      </c>
      <c r="AB909" s="79" t="s">
        <v>9</v>
      </c>
      <c r="AC909" s="79" t="s">
        <v>9</v>
      </c>
      <c r="AD909" s="16" t="b">
        <f t="shared" si="591"/>
        <v>1</v>
      </c>
      <c r="AE909" s="16" t="b">
        <f t="shared" si="591"/>
        <v>1</v>
      </c>
      <c r="AF909" s="16" t="b">
        <f t="shared" si="591"/>
        <v>1</v>
      </c>
      <c r="AG909" s="16" t="b">
        <f t="shared" si="591"/>
        <v>1</v>
      </c>
    </row>
    <row r="910" spans="1:33" s="16" customFormat="1" ht="31.5" customHeight="1">
      <c r="A910" s="31" t="s">
        <v>708</v>
      </c>
      <c r="B910" s="23" t="s">
        <v>282</v>
      </c>
      <c r="C910" s="23" t="s">
        <v>709</v>
      </c>
      <c r="D910" s="23" t="s">
        <v>9</v>
      </c>
      <c r="E910" s="49">
        <f>E911</f>
        <v>0</v>
      </c>
      <c r="F910" s="49">
        <f t="shared" ref="F910:J910" si="595">F911</f>
        <v>0</v>
      </c>
      <c r="G910" s="49">
        <f t="shared" si="595"/>
        <v>0</v>
      </c>
      <c r="H910" s="25">
        <f t="shared" si="595"/>
        <v>803.5</v>
      </c>
      <c r="I910" s="25">
        <f t="shared" si="595"/>
        <v>0</v>
      </c>
      <c r="J910" s="25">
        <f t="shared" si="595"/>
        <v>0</v>
      </c>
      <c r="K910" s="49">
        <f t="shared" si="569"/>
        <v>803.5</v>
      </c>
      <c r="L910" s="49">
        <f t="shared" si="569"/>
        <v>0</v>
      </c>
      <c r="M910" s="49">
        <f t="shared" si="569"/>
        <v>0</v>
      </c>
      <c r="O910" s="32">
        <v>803.49199999999996</v>
      </c>
      <c r="P910" s="32">
        <v>0</v>
      </c>
      <c r="Q910" s="32">
        <v>0</v>
      </c>
      <c r="R910" s="29">
        <f t="shared" si="594"/>
        <v>-8.0000000000381988E-3</v>
      </c>
      <c r="S910" s="29">
        <f t="shared" si="594"/>
        <v>0</v>
      </c>
      <c r="T910" s="29">
        <f t="shared" si="594"/>
        <v>0</v>
      </c>
      <c r="W910" s="82" t="s">
        <v>708</v>
      </c>
      <c r="X910" s="78" t="s">
        <v>282</v>
      </c>
      <c r="Y910" s="78" t="s">
        <v>709</v>
      </c>
      <c r="Z910" s="78" t="s">
        <v>9</v>
      </c>
      <c r="AA910" s="79">
        <v>803.49199999999996</v>
      </c>
      <c r="AB910" s="79" t="s">
        <v>9</v>
      </c>
      <c r="AC910" s="79" t="s">
        <v>9</v>
      </c>
      <c r="AD910" s="16" t="b">
        <f t="shared" si="591"/>
        <v>1</v>
      </c>
      <c r="AE910" s="16" t="b">
        <f t="shared" si="591"/>
        <v>1</v>
      </c>
      <c r="AF910" s="16" t="b">
        <f t="shared" si="591"/>
        <v>1</v>
      </c>
      <c r="AG910" s="16" t="b">
        <f t="shared" si="591"/>
        <v>1</v>
      </c>
    </row>
    <row r="911" spans="1:33" s="16" customFormat="1" ht="31.5" customHeight="1">
      <c r="A911" s="31" t="s">
        <v>58</v>
      </c>
      <c r="B911" s="23" t="s">
        <v>282</v>
      </c>
      <c r="C911" s="23" t="s">
        <v>709</v>
      </c>
      <c r="D911" s="23" t="s">
        <v>59</v>
      </c>
      <c r="E911" s="49"/>
      <c r="F911" s="49"/>
      <c r="G911" s="49"/>
      <c r="H911" s="25">
        <v>803.5</v>
      </c>
      <c r="I911" s="25"/>
      <c r="J911" s="25"/>
      <c r="K911" s="49">
        <f t="shared" si="569"/>
        <v>803.5</v>
      </c>
      <c r="L911" s="49">
        <f t="shared" si="569"/>
        <v>0</v>
      </c>
      <c r="M911" s="49">
        <f t="shared" si="569"/>
        <v>0</v>
      </c>
      <c r="O911" s="32">
        <v>803.49199999999996</v>
      </c>
      <c r="P911" s="32">
        <v>0</v>
      </c>
      <c r="Q911" s="32">
        <v>0</v>
      </c>
      <c r="R911" s="29">
        <f t="shared" si="594"/>
        <v>-8.0000000000381988E-3</v>
      </c>
      <c r="S911" s="29">
        <f t="shared" si="594"/>
        <v>0</v>
      </c>
      <c r="T911" s="29">
        <f t="shared" si="594"/>
        <v>0</v>
      </c>
      <c r="W911" s="82" t="s">
        <v>58</v>
      </c>
      <c r="X911" s="78" t="s">
        <v>282</v>
      </c>
      <c r="Y911" s="78" t="s">
        <v>709</v>
      </c>
      <c r="Z911" s="72" t="s">
        <v>59</v>
      </c>
      <c r="AA911" s="79">
        <v>803.49199999999996</v>
      </c>
      <c r="AB911" s="79" t="s">
        <v>9</v>
      </c>
      <c r="AC911" s="79" t="s">
        <v>9</v>
      </c>
      <c r="AD911" s="16" t="b">
        <f t="shared" si="591"/>
        <v>1</v>
      </c>
      <c r="AE911" s="16" t="b">
        <f t="shared" si="591"/>
        <v>1</v>
      </c>
      <c r="AF911" s="16" t="b">
        <f t="shared" si="591"/>
        <v>1</v>
      </c>
      <c r="AG911" s="16" t="b">
        <f t="shared" si="591"/>
        <v>1</v>
      </c>
    </row>
    <row r="912" spans="1:33" s="16" customFormat="1" ht="31.5" customHeight="1">
      <c r="A912" s="31" t="s">
        <v>708</v>
      </c>
      <c r="B912" s="23" t="s">
        <v>282</v>
      </c>
      <c r="C912" s="23" t="s">
        <v>710</v>
      </c>
      <c r="D912" s="23" t="s">
        <v>9</v>
      </c>
      <c r="E912" s="49">
        <f>E913</f>
        <v>0</v>
      </c>
      <c r="F912" s="49">
        <f t="shared" ref="F912:J912" si="596">F913</f>
        <v>0</v>
      </c>
      <c r="G912" s="49">
        <f t="shared" si="596"/>
        <v>0</v>
      </c>
      <c r="H912" s="25">
        <f t="shared" si="596"/>
        <v>1777.7</v>
      </c>
      <c r="I912" s="25">
        <f t="shared" si="596"/>
        <v>0</v>
      </c>
      <c r="J912" s="25">
        <f t="shared" si="596"/>
        <v>0</v>
      </c>
      <c r="K912" s="49">
        <f t="shared" si="569"/>
        <v>1777.7</v>
      </c>
      <c r="L912" s="49">
        <f t="shared" si="569"/>
        <v>0</v>
      </c>
      <c r="M912" s="49">
        <f t="shared" si="569"/>
        <v>0</v>
      </c>
      <c r="O912" s="32">
        <v>1777.7777799999999</v>
      </c>
      <c r="P912" s="32">
        <v>0</v>
      </c>
      <c r="Q912" s="32">
        <v>0</v>
      </c>
      <c r="R912" s="29">
        <f t="shared" si="594"/>
        <v>7.777999999984786E-2</v>
      </c>
      <c r="S912" s="29">
        <f t="shared" si="594"/>
        <v>0</v>
      </c>
      <c r="T912" s="29">
        <f t="shared" si="594"/>
        <v>0</v>
      </c>
      <c r="W912" s="82" t="s">
        <v>708</v>
      </c>
      <c r="X912" s="78" t="s">
        <v>282</v>
      </c>
      <c r="Y912" s="78" t="s">
        <v>710</v>
      </c>
      <c r="Z912" s="78" t="s">
        <v>9</v>
      </c>
      <c r="AA912" s="79">
        <v>1777.7777799999999</v>
      </c>
      <c r="AB912" s="79" t="s">
        <v>9</v>
      </c>
      <c r="AC912" s="79" t="s">
        <v>9</v>
      </c>
      <c r="AD912" s="16" t="b">
        <f t="shared" si="591"/>
        <v>1</v>
      </c>
      <c r="AE912" s="16" t="b">
        <f t="shared" si="591"/>
        <v>1</v>
      </c>
      <c r="AF912" s="16" t="b">
        <f t="shared" si="591"/>
        <v>1</v>
      </c>
      <c r="AG912" s="16" t="b">
        <f t="shared" si="591"/>
        <v>1</v>
      </c>
    </row>
    <row r="913" spans="1:33" s="16" customFormat="1" ht="31.5" customHeight="1">
      <c r="A913" s="31" t="s">
        <v>58</v>
      </c>
      <c r="B913" s="23" t="s">
        <v>282</v>
      </c>
      <c r="C913" s="23" t="s">
        <v>710</v>
      </c>
      <c r="D913" s="23" t="s">
        <v>59</v>
      </c>
      <c r="E913" s="49"/>
      <c r="F913" s="49"/>
      <c r="G913" s="49"/>
      <c r="H913" s="25">
        <v>1777.7</v>
      </c>
      <c r="I913" s="25"/>
      <c r="J913" s="25"/>
      <c r="K913" s="49">
        <f t="shared" si="569"/>
        <v>1777.7</v>
      </c>
      <c r="L913" s="49">
        <f t="shared" si="569"/>
        <v>0</v>
      </c>
      <c r="M913" s="49">
        <f t="shared" si="569"/>
        <v>0</v>
      </c>
      <c r="O913" s="32">
        <v>1777.7777799999999</v>
      </c>
      <c r="P913" s="32">
        <v>0</v>
      </c>
      <c r="Q913" s="32">
        <v>0</v>
      </c>
      <c r="R913" s="29">
        <f t="shared" si="594"/>
        <v>7.777999999984786E-2</v>
      </c>
      <c r="S913" s="29">
        <f t="shared" si="594"/>
        <v>0</v>
      </c>
      <c r="T913" s="29">
        <f t="shared" si="594"/>
        <v>0</v>
      </c>
      <c r="W913" s="81" t="s">
        <v>58</v>
      </c>
      <c r="X913" s="75" t="s">
        <v>282</v>
      </c>
      <c r="Y913" s="75" t="s">
        <v>710</v>
      </c>
      <c r="Z913" s="76" t="s">
        <v>59</v>
      </c>
      <c r="AA913" s="77">
        <v>1777.7777799999999</v>
      </c>
      <c r="AB913" s="77" t="s">
        <v>9</v>
      </c>
      <c r="AC913" s="77" t="s">
        <v>9</v>
      </c>
      <c r="AD913" s="16" t="b">
        <f t="shared" si="591"/>
        <v>1</v>
      </c>
      <c r="AE913" s="16" t="b">
        <f t="shared" si="591"/>
        <v>1</v>
      </c>
      <c r="AF913" s="16" t="b">
        <f t="shared" si="591"/>
        <v>1</v>
      </c>
      <c r="AG913" s="16" t="b">
        <f t="shared" si="591"/>
        <v>1</v>
      </c>
    </row>
    <row r="914" spans="1:33" s="16" customFormat="1" ht="31.5" customHeight="1">
      <c r="A914" s="31" t="s">
        <v>711</v>
      </c>
      <c r="B914" s="23" t="s">
        <v>282</v>
      </c>
      <c r="C914" s="23" t="s">
        <v>712</v>
      </c>
      <c r="D914" s="23" t="s">
        <v>9</v>
      </c>
      <c r="E914" s="49">
        <f>E915</f>
        <v>0</v>
      </c>
      <c r="F914" s="49">
        <f t="shared" ref="F914:J914" si="597">F915</f>
        <v>0</v>
      </c>
      <c r="G914" s="49">
        <f t="shared" si="597"/>
        <v>0</v>
      </c>
      <c r="H914" s="25">
        <f t="shared" si="597"/>
        <v>14.4</v>
      </c>
      <c r="I914" s="25">
        <f t="shared" si="597"/>
        <v>0</v>
      </c>
      <c r="J914" s="25">
        <f t="shared" si="597"/>
        <v>0</v>
      </c>
      <c r="K914" s="49">
        <f t="shared" si="569"/>
        <v>14.4</v>
      </c>
      <c r="L914" s="49">
        <f t="shared" si="569"/>
        <v>0</v>
      </c>
      <c r="M914" s="49">
        <f t="shared" si="569"/>
        <v>0</v>
      </c>
      <c r="O914" s="32">
        <v>14.4</v>
      </c>
      <c r="P914" s="32">
        <v>0</v>
      </c>
      <c r="Q914" s="32">
        <v>0</v>
      </c>
      <c r="R914" s="29">
        <f t="shared" si="594"/>
        <v>0</v>
      </c>
      <c r="S914" s="29">
        <f t="shared" si="594"/>
        <v>0</v>
      </c>
      <c r="T914" s="29">
        <f t="shared" si="594"/>
        <v>0</v>
      </c>
      <c r="W914" s="16" t="s">
        <v>711</v>
      </c>
      <c r="X914" s="16" t="s">
        <v>282</v>
      </c>
      <c r="Y914" s="16" t="s">
        <v>712</v>
      </c>
      <c r="Z914" s="16" t="s">
        <v>9</v>
      </c>
      <c r="AA914" s="16">
        <v>14.4</v>
      </c>
      <c r="AB914" s="16" t="s">
        <v>9</v>
      </c>
      <c r="AC914" s="16" t="s">
        <v>9</v>
      </c>
      <c r="AD914" s="16" t="b">
        <f t="shared" si="591"/>
        <v>1</v>
      </c>
      <c r="AE914" s="16" t="b">
        <f t="shared" si="591"/>
        <v>1</v>
      </c>
      <c r="AF914" s="16" t="b">
        <f t="shared" si="591"/>
        <v>1</v>
      </c>
      <c r="AG914" s="16" t="b">
        <f t="shared" si="591"/>
        <v>1</v>
      </c>
    </row>
    <row r="915" spans="1:33" s="16" customFormat="1" ht="31.5" customHeight="1">
      <c r="A915" s="31" t="s">
        <v>58</v>
      </c>
      <c r="B915" s="23" t="s">
        <v>282</v>
      </c>
      <c r="C915" s="23" t="s">
        <v>712</v>
      </c>
      <c r="D915" s="23" t="s">
        <v>59</v>
      </c>
      <c r="E915" s="49"/>
      <c r="F915" s="49"/>
      <c r="G915" s="49"/>
      <c r="H915" s="25">
        <v>14.4</v>
      </c>
      <c r="I915" s="25"/>
      <c r="J915" s="25"/>
      <c r="K915" s="49">
        <f t="shared" si="569"/>
        <v>14.4</v>
      </c>
      <c r="L915" s="49">
        <f t="shared" si="569"/>
        <v>0</v>
      </c>
      <c r="M915" s="49">
        <f t="shared" si="569"/>
        <v>0</v>
      </c>
      <c r="O915" s="32">
        <v>14.4</v>
      </c>
      <c r="P915" s="32">
        <v>0</v>
      </c>
      <c r="Q915" s="32">
        <v>0</v>
      </c>
      <c r="R915" s="29">
        <f t="shared" si="594"/>
        <v>0</v>
      </c>
      <c r="S915" s="29">
        <f t="shared" si="594"/>
        <v>0</v>
      </c>
      <c r="T915" s="29">
        <f t="shared" si="594"/>
        <v>0</v>
      </c>
      <c r="W915" s="16" t="s">
        <v>58</v>
      </c>
      <c r="X915" s="16" t="s">
        <v>282</v>
      </c>
      <c r="Y915" s="16" t="s">
        <v>712</v>
      </c>
      <c r="Z915" s="16" t="s">
        <v>59</v>
      </c>
      <c r="AA915" s="16">
        <v>14.4</v>
      </c>
      <c r="AB915" s="16" t="s">
        <v>9</v>
      </c>
      <c r="AC915" s="16" t="s">
        <v>9</v>
      </c>
      <c r="AD915" s="16" t="b">
        <f t="shared" si="591"/>
        <v>1</v>
      </c>
      <c r="AE915" s="16" t="b">
        <f t="shared" si="591"/>
        <v>1</v>
      </c>
      <c r="AF915" s="16" t="b">
        <f t="shared" si="591"/>
        <v>1</v>
      </c>
      <c r="AG915" s="16" t="b">
        <f t="shared" si="591"/>
        <v>1</v>
      </c>
    </row>
    <row r="916" spans="1:33" s="16" customFormat="1" ht="31.5" customHeight="1">
      <c r="A916" s="31" t="s">
        <v>713</v>
      </c>
      <c r="B916" s="23" t="s">
        <v>282</v>
      </c>
      <c r="C916" s="23" t="s">
        <v>714</v>
      </c>
      <c r="D916" s="23" t="s">
        <v>9</v>
      </c>
      <c r="E916" s="49">
        <f>E917</f>
        <v>0</v>
      </c>
      <c r="F916" s="49">
        <f t="shared" ref="F916:J916" si="598">F917</f>
        <v>0</v>
      </c>
      <c r="G916" s="49">
        <f t="shared" si="598"/>
        <v>0</v>
      </c>
      <c r="H916" s="25">
        <f t="shared" si="598"/>
        <v>25.5</v>
      </c>
      <c r="I916" s="25">
        <f t="shared" si="598"/>
        <v>0</v>
      </c>
      <c r="J916" s="25">
        <f t="shared" si="598"/>
        <v>0</v>
      </c>
      <c r="K916" s="49">
        <f t="shared" si="569"/>
        <v>25.5</v>
      </c>
      <c r="L916" s="49">
        <f t="shared" si="569"/>
        <v>0</v>
      </c>
      <c r="M916" s="49">
        <f t="shared" si="569"/>
        <v>0</v>
      </c>
      <c r="O916" s="32">
        <v>25.5</v>
      </c>
      <c r="P916" s="32">
        <v>0</v>
      </c>
      <c r="Q916" s="32">
        <v>0</v>
      </c>
      <c r="R916" s="29">
        <f t="shared" si="594"/>
        <v>0</v>
      </c>
      <c r="S916" s="29">
        <f t="shared" si="594"/>
        <v>0</v>
      </c>
      <c r="T916" s="29">
        <f t="shared" si="594"/>
        <v>0</v>
      </c>
      <c r="W916" s="82" t="s">
        <v>713</v>
      </c>
      <c r="X916" s="78" t="s">
        <v>282</v>
      </c>
      <c r="Y916" s="78" t="s">
        <v>714</v>
      </c>
      <c r="Z916" s="72" t="s">
        <v>9</v>
      </c>
      <c r="AA916" s="79">
        <v>25.5</v>
      </c>
      <c r="AB916" s="79" t="s">
        <v>9</v>
      </c>
      <c r="AC916" s="79" t="s">
        <v>9</v>
      </c>
      <c r="AD916" s="16" t="b">
        <f t="shared" si="591"/>
        <v>1</v>
      </c>
      <c r="AE916" s="16" t="b">
        <f t="shared" si="591"/>
        <v>1</v>
      </c>
      <c r="AF916" s="16" t="b">
        <f t="shared" si="591"/>
        <v>1</v>
      </c>
      <c r="AG916" s="16" t="b">
        <f t="shared" si="591"/>
        <v>1</v>
      </c>
    </row>
    <row r="917" spans="1:33" s="16" customFormat="1" ht="31.5" customHeight="1">
      <c r="A917" s="31" t="s">
        <v>58</v>
      </c>
      <c r="B917" s="23" t="s">
        <v>282</v>
      </c>
      <c r="C917" s="23" t="s">
        <v>714</v>
      </c>
      <c r="D917" s="23" t="s">
        <v>59</v>
      </c>
      <c r="E917" s="49"/>
      <c r="F917" s="49"/>
      <c r="G917" s="49"/>
      <c r="H917" s="25">
        <v>25.5</v>
      </c>
      <c r="I917" s="25"/>
      <c r="J917" s="25"/>
      <c r="K917" s="49">
        <f t="shared" si="569"/>
        <v>25.5</v>
      </c>
      <c r="L917" s="49">
        <f t="shared" si="569"/>
        <v>0</v>
      </c>
      <c r="M917" s="49">
        <f t="shared" si="569"/>
        <v>0</v>
      </c>
      <c r="O917" s="32">
        <v>25.5</v>
      </c>
      <c r="P917" s="32">
        <v>0</v>
      </c>
      <c r="Q917" s="32">
        <v>0</v>
      </c>
      <c r="R917" s="29">
        <f t="shared" si="594"/>
        <v>0</v>
      </c>
      <c r="S917" s="29">
        <f t="shared" si="594"/>
        <v>0</v>
      </c>
      <c r="T917" s="29">
        <f t="shared" si="594"/>
        <v>0</v>
      </c>
      <c r="W917" s="82" t="s">
        <v>58</v>
      </c>
      <c r="X917" s="78" t="s">
        <v>282</v>
      </c>
      <c r="Y917" s="78" t="s">
        <v>714</v>
      </c>
      <c r="Z917" s="78" t="s">
        <v>59</v>
      </c>
      <c r="AA917" s="79">
        <v>25.5</v>
      </c>
      <c r="AB917" s="79" t="s">
        <v>9</v>
      </c>
      <c r="AC917" s="79" t="s">
        <v>9</v>
      </c>
      <c r="AD917" s="16" t="b">
        <f t="shared" si="591"/>
        <v>1</v>
      </c>
      <c r="AE917" s="16" t="b">
        <f t="shared" si="591"/>
        <v>1</v>
      </c>
      <c r="AF917" s="16" t="b">
        <f t="shared" si="591"/>
        <v>1</v>
      </c>
      <c r="AG917" s="16" t="b">
        <f t="shared" si="591"/>
        <v>1</v>
      </c>
    </row>
    <row r="918" spans="1:33" s="16" customFormat="1" ht="110.25" customHeight="1">
      <c r="A918" s="22" t="s">
        <v>225</v>
      </c>
      <c r="B918" s="23" t="s">
        <v>282</v>
      </c>
      <c r="C918" s="23" t="s">
        <v>289</v>
      </c>
      <c r="D918" s="24" t="s">
        <v>9</v>
      </c>
      <c r="E918" s="49">
        <f>E919</f>
        <v>3369.1</v>
      </c>
      <c r="F918" s="49">
        <f t="shared" ref="F918:J919" si="599">F919</f>
        <v>3369.1</v>
      </c>
      <c r="G918" s="49">
        <f t="shared" si="599"/>
        <v>3369.1</v>
      </c>
      <c r="H918" s="25">
        <f>H919</f>
        <v>3369.1</v>
      </c>
      <c r="I918" s="25">
        <f t="shared" si="599"/>
        <v>3369.1</v>
      </c>
      <c r="J918" s="25">
        <f t="shared" si="599"/>
        <v>3369.1</v>
      </c>
      <c r="K918" s="49">
        <f t="shared" si="569"/>
        <v>0</v>
      </c>
      <c r="L918" s="49">
        <f t="shared" si="569"/>
        <v>0</v>
      </c>
      <c r="M918" s="49">
        <f t="shared" si="569"/>
        <v>0</v>
      </c>
      <c r="O918" s="32">
        <v>3369.0610000000001</v>
      </c>
      <c r="P918" s="32">
        <v>3369.0610000000001</v>
      </c>
      <c r="Q918" s="32">
        <v>3369.0610000000001</v>
      </c>
      <c r="R918" s="29">
        <f t="shared" si="594"/>
        <v>-3.8999999999759893E-2</v>
      </c>
      <c r="S918" s="29">
        <f t="shared" si="594"/>
        <v>-3.8999999999759893E-2</v>
      </c>
      <c r="T918" s="29">
        <f t="shared" si="594"/>
        <v>-3.8999999999759893E-2</v>
      </c>
      <c r="W918" s="82" t="s">
        <v>225</v>
      </c>
      <c r="X918" s="78" t="s">
        <v>282</v>
      </c>
      <c r="Y918" s="78" t="s">
        <v>289</v>
      </c>
      <c r="Z918" s="72" t="s">
        <v>9</v>
      </c>
      <c r="AA918" s="79">
        <v>3369.0610000000001</v>
      </c>
      <c r="AB918" s="79">
        <v>3369.0610000000001</v>
      </c>
      <c r="AC918" s="79">
        <v>3369.0610000000001</v>
      </c>
      <c r="AD918" s="16" t="b">
        <f t="shared" si="591"/>
        <v>1</v>
      </c>
      <c r="AE918" s="16" t="b">
        <f t="shared" si="591"/>
        <v>1</v>
      </c>
      <c r="AF918" s="16" t="b">
        <f t="shared" si="591"/>
        <v>1</v>
      </c>
      <c r="AG918" s="16" t="b">
        <f t="shared" si="591"/>
        <v>1</v>
      </c>
    </row>
    <row r="919" spans="1:33" s="16" customFormat="1" ht="94.5" customHeight="1">
      <c r="A919" s="31" t="s">
        <v>227</v>
      </c>
      <c r="B919" s="23" t="s">
        <v>282</v>
      </c>
      <c r="C919" s="23" t="s">
        <v>290</v>
      </c>
      <c r="D919" s="24" t="s">
        <v>9</v>
      </c>
      <c r="E919" s="49">
        <f>E920</f>
        <v>3369.1</v>
      </c>
      <c r="F919" s="49">
        <f t="shared" si="599"/>
        <v>3369.1</v>
      </c>
      <c r="G919" s="49">
        <f t="shared" si="599"/>
        <v>3369.1</v>
      </c>
      <c r="H919" s="25">
        <f>H920</f>
        <v>3369.1</v>
      </c>
      <c r="I919" s="25">
        <f t="shared" si="599"/>
        <v>3369.1</v>
      </c>
      <c r="J919" s="25">
        <f t="shared" si="599"/>
        <v>3369.1</v>
      </c>
      <c r="K919" s="49">
        <f t="shared" si="569"/>
        <v>0</v>
      </c>
      <c r="L919" s="49">
        <f t="shared" si="569"/>
        <v>0</v>
      </c>
      <c r="M919" s="49">
        <f t="shared" si="569"/>
        <v>0</v>
      </c>
      <c r="N919" s="16" t="s">
        <v>344</v>
      </c>
      <c r="O919" s="32">
        <v>3369.0610000000001</v>
      </c>
      <c r="P919" s="32">
        <v>3369.0610000000001</v>
      </c>
      <c r="Q919" s="32">
        <v>3369.0610000000001</v>
      </c>
      <c r="R919" s="29">
        <f t="shared" si="594"/>
        <v>-3.8999999999759893E-2</v>
      </c>
      <c r="S919" s="29">
        <f t="shared" si="594"/>
        <v>-3.8999999999759893E-2</v>
      </c>
      <c r="T919" s="29">
        <f t="shared" si="594"/>
        <v>-3.8999999999759893E-2</v>
      </c>
      <c r="W919" s="82" t="s">
        <v>227</v>
      </c>
      <c r="X919" s="78" t="s">
        <v>282</v>
      </c>
      <c r="Y919" s="78" t="s">
        <v>290</v>
      </c>
      <c r="Z919" s="78" t="s">
        <v>9</v>
      </c>
      <c r="AA919" s="79">
        <v>3369.0610000000001</v>
      </c>
      <c r="AB919" s="79">
        <v>3369.0610000000001</v>
      </c>
      <c r="AC919" s="79">
        <v>3369.0610000000001</v>
      </c>
      <c r="AD919" s="16" t="b">
        <f t="shared" si="591"/>
        <v>1</v>
      </c>
      <c r="AE919" s="16" t="b">
        <f t="shared" si="591"/>
        <v>1</v>
      </c>
      <c r="AF919" s="16" t="b">
        <f t="shared" si="591"/>
        <v>1</v>
      </c>
      <c r="AG919" s="16" t="b">
        <f t="shared" si="591"/>
        <v>1</v>
      </c>
    </row>
    <row r="920" spans="1:33" s="16" customFormat="1" ht="31.5" customHeight="1">
      <c r="A920" s="31" t="s">
        <v>58</v>
      </c>
      <c r="B920" s="23" t="s">
        <v>282</v>
      </c>
      <c r="C920" s="23" t="s">
        <v>290</v>
      </c>
      <c r="D920" s="23" t="s">
        <v>59</v>
      </c>
      <c r="E920" s="49">
        <v>3369.1</v>
      </c>
      <c r="F920" s="49">
        <v>3369.1</v>
      </c>
      <c r="G920" s="49">
        <v>3369.1</v>
      </c>
      <c r="H920" s="83">
        <v>3369.1</v>
      </c>
      <c r="I920" s="83">
        <v>3369.1</v>
      </c>
      <c r="J920" s="83">
        <v>3369.1</v>
      </c>
      <c r="K920" s="49">
        <f t="shared" si="569"/>
        <v>0</v>
      </c>
      <c r="L920" s="49">
        <f t="shared" si="569"/>
        <v>0</v>
      </c>
      <c r="M920" s="49">
        <f t="shared" si="569"/>
        <v>0</v>
      </c>
      <c r="N920" s="16" t="s">
        <v>344</v>
      </c>
      <c r="O920" s="32">
        <v>3369.0610000000001</v>
      </c>
      <c r="P920" s="32">
        <v>3369.0610000000001</v>
      </c>
      <c r="Q920" s="32">
        <v>3369.0610000000001</v>
      </c>
      <c r="R920" s="29">
        <f t="shared" si="594"/>
        <v>-3.8999999999759893E-2</v>
      </c>
      <c r="S920" s="29">
        <f t="shared" si="594"/>
        <v>-3.8999999999759893E-2</v>
      </c>
      <c r="T920" s="29">
        <f t="shared" si="594"/>
        <v>-3.8999999999759893E-2</v>
      </c>
      <c r="W920" s="81" t="s">
        <v>58</v>
      </c>
      <c r="X920" s="75" t="s">
        <v>282</v>
      </c>
      <c r="Y920" s="75" t="s">
        <v>290</v>
      </c>
      <c r="Z920" s="76" t="s">
        <v>59</v>
      </c>
      <c r="AA920" s="77">
        <v>3369.0610000000001</v>
      </c>
      <c r="AB920" s="77">
        <v>3369.0610000000001</v>
      </c>
      <c r="AC920" s="77">
        <v>3369.0610000000001</v>
      </c>
      <c r="AD920" s="16" t="b">
        <f t="shared" si="591"/>
        <v>1</v>
      </c>
      <c r="AE920" s="16" t="b">
        <f t="shared" si="591"/>
        <v>1</v>
      </c>
      <c r="AF920" s="16" t="b">
        <f t="shared" si="591"/>
        <v>1</v>
      </c>
      <c r="AG920" s="16" t="b">
        <f t="shared" si="591"/>
        <v>1</v>
      </c>
    </row>
    <row r="921" spans="1:33" s="16" customFormat="1" ht="47.25" customHeight="1">
      <c r="A921" s="22" t="s">
        <v>260</v>
      </c>
      <c r="B921" s="23" t="s">
        <v>282</v>
      </c>
      <c r="C921" s="23" t="s">
        <v>269</v>
      </c>
      <c r="D921" s="24" t="s">
        <v>9</v>
      </c>
      <c r="E921" s="49">
        <f>E922</f>
        <v>2628198.5</v>
      </c>
      <c r="F921" s="49">
        <f t="shared" ref="F921:J922" si="600">F922</f>
        <v>2628198.5</v>
      </c>
      <c r="G921" s="49">
        <f t="shared" si="600"/>
        <v>2628198.5</v>
      </c>
      <c r="H921" s="25">
        <f>H922</f>
        <v>3155306.3</v>
      </c>
      <c r="I921" s="25">
        <f t="shared" si="600"/>
        <v>3155306.3</v>
      </c>
      <c r="J921" s="25">
        <f t="shared" si="600"/>
        <v>3155306.3</v>
      </c>
      <c r="K921" s="49">
        <f t="shared" si="569"/>
        <v>527107.79999999981</v>
      </c>
      <c r="L921" s="49">
        <f t="shared" si="569"/>
        <v>527107.79999999981</v>
      </c>
      <c r="M921" s="49">
        <f t="shared" si="569"/>
        <v>527107.79999999981</v>
      </c>
      <c r="O921" s="32">
        <v>3155306.3</v>
      </c>
      <c r="P921" s="32">
        <v>3155306.3</v>
      </c>
      <c r="Q921" s="32">
        <v>3155306.3</v>
      </c>
      <c r="R921" s="29">
        <f t="shared" si="594"/>
        <v>0</v>
      </c>
      <c r="S921" s="29">
        <f t="shared" si="594"/>
        <v>0</v>
      </c>
      <c r="T921" s="29">
        <f t="shared" si="594"/>
        <v>0</v>
      </c>
      <c r="W921" s="82" t="s">
        <v>260</v>
      </c>
      <c r="X921" s="78" t="s">
        <v>282</v>
      </c>
      <c r="Y921" s="78" t="s">
        <v>269</v>
      </c>
      <c r="Z921" s="72" t="s">
        <v>9</v>
      </c>
      <c r="AA921" s="79">
        <v>3155306.3</v>
      </c>
      <c r="AB921" s="79">
        <v>3155306.3</v>
      </c>
      <c r="AC921" s="79">
        <v>3155306.3</v>
      </c>
      <c r="AD921" s="16" t="b">
        <f t="shared" si="591"/>
        <v>1</v>
      </c>
      <c r="AE921" s="16" t="b">
        <f t="shared" si="591"/>
        <v>1</v>
      </c>
      <c r="AF921" s="16" t="b">
        <f t="shared" si="591"/>
        <v>1</v>
      </c>
      <c r="AG921" s="16" t="b">
        <f t="shared" si="591"/>
        <v>1</v>
      </c>
    </row>
    <row r="922" spans="1:33" s="16" customFormat="1" ht="47.25" customHeight="1">
      <c r="A922" s="31" t="s">
        <v>262</v>
      </c>
      <c r="B922" s="23" t="s">
        <v>282</v>
      </c>
      <c r="C922" s="23" t="s">
        <v>270</v>
      </c>
      <c r="D922" s="24" t="s">
        <v>9</v>
      </c>
      <c r="E922" s="49">
        <f>E923</f>
        <v>2628198.5</v>
      </c>
      <c r="F922" s="49">
        <f t="shared" si="600"/>
        <v>2628198.5</v>
      </c>
      <c r="G922" s="49">
        <f t="shared" si="600"/>
        <v>2628198.5</v>
      </c>
      <c r="H922" s="25">
        <f>H923</f>
        <v>3155306.3</v>
      </c>
      <c r="I922" s="25">
        <f t="shared" si="600"/>
        <v>3155306.3</v>
      </c>
      <c r="J922" s="25">
        <f t="shared" si="600"/>
        <v>3155306.3</v>
      </c>
      <c r="K922" s="49">
        <f t="shared" si="569"/>
        <v>527107.79999999981</v>
      </c>
      <c r="L922" s="49">
        <f t="shared" si="569"/>
        <v>527107.79999999981</v>
      </c>
      <c r="M922" s="49">
        <f t="shared" si="569"/>
        <v>527107.79999999981</v>
      </c>
      <c r="N922" s="16" t="s">
        <v>344</v>
      </c>
      <c r="O922" s="32">
        <v>3155306.3</v>
      </c>
      <c r="P922" s="32">
        <v>3155306.3</v>
      </c>
      <c r="Q922" s="32">
        <v>3155306.3</v>
      </c>
      <c r="R922" s="29">
        <f t="shared" si="594"/>
        <v>0</v>
      </c>
      <c r="S922" s="29">
        <f t="shared" si="594"/>
        <v>0</v>
      </c>
      <c r="T922" s="29">
        <f t="shared" si="594"/>
        <v>0</v>
      </c>
      <c r="W922" s="82" t="s">
        <v>262</v>
      </c>
      <c r="X922" s="78" t="s">
        <v>282</v>
      </c>
      <c r="Y922" s="78" t="s">
        <v>270</v>
      </c>
      <c r="Z922" s="78" t="s">
        <v>9</v>
      </c>
      <c r="AA922" s="79">
        <v>3155306.3</v>
      </c>
      <c r="AB922" s="79">
        <v>3155306.3</v>
      </c>
      <c r="AC922" s="79">
        <v>3155306.3</v>
      </c>
      <c r="AD922" s="16" t="b">
        <f t="shared" si="591"/>
        <v>1</v>
      </c>
      <c r="AE922" s="16" t="b">
        <f t="shared" si="591"/>
        <v>1</v>
      </c>
      <c r="AF922" s="16" t="b">
        <f t="shared" si="591"/>
        <v>1</v>
      </c>
      <c r="AG922" s="16" t="b">
        <f t="shared" si="591"/>
        <v>1</v>
      </c>
    </row>
    <row r="923" spans="1:33" s="16" customFormat="1" ht="31.5" customHeight="1">
      <c r="A923" s="31" t="s">
        <v>58</v>
      </c>
      <c r="B923" s="23" t="s">
        <v>282</v>
      </c>
      <c r="C923" s="23" t="s">
        <v>270</v>
      </c>
      <c r="D923" s="23" t="s">
        <v>59</v>
      </c>
      <c r="E923" s="49">
        <v>2628198.5</v>
      </c>
      <c r="F923" s="49">
        <v>2628198.5</v>
      </c>
      <c r="G923" s="49">
        <v>2628198.5</v>
      </c>
      <c r="H923" s="83">
        <f>2628198.5+527107.8</f>
        <v>3155306.3</v>
      </c>
      <c r="I923" s="83">
        <f>2628198.5+527107.8</f>
        <v>3155306.3</v>
      </c>
      <c r="J923" s="83">
        <f>2628198.5+527107.8</f>
        <v>3155306.3</v>
      </c>
      <c r="K923" s="49">
        <f t="shared" si="569"/>
        <v>527107.79999999981</v>
      </c>
      <c r="L923" s="49">
        <f t="shared" si="569"/>
        <v>527107.79999999981</v>
      </c>
      <c r="M923" s="49">
        <f t="shared" si="569"/>
        <v>527107.79999999981</v>
      </c>
      <c r="N923" s="16" t="s">
        <v>344</v>
      </c>
      <c r="O923" s="32">
        <v>3155306.3</v>
      </c>
      <c r="P923" s="32">
        <v>3155306.3</v>
      </c>
      <c r="Q923" s="32">
        <v>3155306.3</v>
      </c>
      <c r="R923" s="29">
        <f t="shared" si="594"/>
        <v>0</v>
      </c>
      <c r="S923" s="29">
        <f t="shared" si="594"/>
        <v>0</v>
      </c>
      <c r="T923" s="29">
        <f t="shared" si="594"/>
        <v>0</v>
      </c>
      <c r="W923" s="82" t="s">
        <v>58</v>
      </c>
      <c r="X923" s="78" t="s">
        <v>282</v>
      </c>
      <c r="Y923" s="78" t="s">
        <v>270</v>
      </c>
      <c r="Z923" s="72" t="s">
        <v>59</v>
      </c>
      <c r="AA923" s="79">
        <v>3155306.3</v>
      </c>
      <c r="AB923" s="79">
        <v>3155306.3</v>
      </c>
      <c r="AC923" s="79">
        <v>3155306.3</v>
      </c>
      <c r="AD923" s="16" t="b">
        <f t="shared" si="591"/>
        <v>1</v>
      </c>
      <c r="AE923" s="16" t="b">
        <f t="shared" si="591"/>
        <v>1</v>
      </c>
      <c r="AF923" s="16" t="b">
        <f t="shared" si="591"/>
        <v>1</v>
      </c>
      <c r="AG923" s="16" t="b">
        <f t="shared" si="591"/>
        <v>1</v>
      </c>
    </row>
    <row r="924" spans="1:33" s="16" customFormat="1" ht="31.5" customHeight="1">
      <c r="A924" s="31" t="s">
        <v>715</v>
      </c>
      <c r="B924" s="23" t="s">
        <v>282</v>
      </c>
      <c r="C924" s="23" t="s">
        <v>716</v>
      </c>
      <c r="D924" s="23" t="s">
        <v>9</v>
      </c>
      <c r="E924" s="49">
        <f>E925+E927</f>
        <v>0</v>
      </c>
      <c r="F924" s="49">
        <f t="shared" ref="F924:J924" si="601">F925+F927</f>
        <v>0</v>
      </c>
      <c r="G924" s="49">
        <f t="shared" si="601"/>
        <v>0</v>
      </c>
      <c r="H924" s="25">
        <f t="shared" si="601"/>
        <v>536242.69999999995</v>
      </c>
      <c r="I924" s="25">
        <f t="shared" si="601"/>
        <v>125228.8</v>
      </c>
      <c r="J924" s="25">
        <f t="shared" si="601"/>
        <v>0</v>
      </c>
      <c r="K924" s="49">
        <f t="shared" si="569"/>
        <v>536242.69999999995</v>
      </c>
      <c r="L924" s="49">
        <f t="shared" si="569"/>
        <v>125228.8</v>
      </c>
      <c r="M924" s="49">
        <f t="shared" si="569"/>
        <v>0</v>
      </c>
      <c r="O924" s="32">
        <v>536242.76372000005</v>
      </c>
      <c r="P924" s="32">
        <v>125228.80142</v>
      </c>
      <c r="Q924" s="32">
        <v>0</v>
      </c>
      <c r="R924" s="29">
        <f t="shared" si="594"/>
        <v>6.3720000092871487E-2</v>
      </c>
      <c r="S924" s="29">
        <f t="shared" si="594"/>
        <v>1.4200000005075708E-3</v>
      </c>
      <c r="T924" s="29">
        <f t="shared" si="594"/>
        <v>0</v>
      </c>
      <c r="W924" s="82" t="s">
        <v>715</v>
      </c>
      <c r="X924" s="78" t="s">
        <v>282</v>
      </c>
      <c r="Y924" s="78" t="s">
        <v>716</v>
      </c>
      <c r="Z924" s="78" t="s">
        <v>9</v>
      </c>
      <c r="AA924" s="79">
        <v>536242.76372000005</v>
      </c>
      <c r="AB924" s="79">
        <v>125228.80142</v>
      </c>
      <c r="AC924" s="79" t="s">
        <v>9</v>
      </c>
      <c r="AD924" s="16" t="b">
        <f t="shared" si="591"/>
        <v>1</v>
      </c>
      <c r="AE924" s="16" t="b">
        <f t="shared" si="591"/>
        <v>1</v>
      </c>
      <c r="AF924" s="16" t="b">
        <f t="shared" si="591"/>
        <v>1</v>
      </c>
      <c r="AG924" s="16" t="b">
        <f t="shared" si="591"/>
        <v>1</v>
      </c>
    </row>
    <row r="925" spans="1:33" s="16" customFormat="1" ht="47.25" customHeight="1">
      <c r="A925" s="31" t="s">
        <v>436</v>
      </c>
      <c r="B925" s="23" t="s">
        <v>282</v>
      </c>
      <c r="C925" s="23" t="s">
        <v>717</v>
      </c>
      <c r="D925" s="23" t="s">
        <v>9</v>
      </c>
      <c r="E925" s="49">
        <f>E926</f>
        <v>0</v>
      </c>
      <c r="F925" s="49">
        <f t="shared" ref="F925:J925" si="602">F926</f>
        <v>0</v>
      </c>
      <c r="G925" s="49">
        <f t="shared" si="602"/>
        <v>0</v>
      </c>
      <c r="H925" s="25">
        <f t="shared" si="602"/>
        <v>513084</v>
      </c>
      <c r="I925" s="25">
        <f t="shared" si="602"/>
        <v>125228.8</v>
      </c>
      <c r="J925" s="25">
        <f t="shared" si="602"/>
        <v>0</v>
      </c>
      <c r="K925" s="49">
        <f t="shared" si="569"/>
        <v>513084</v>
      </c>
      <c r="L925" s="49">
        <f t="shared" si="569"/>
        <v>125228.8</v>
      </c>
      <c r="M925" s="49">
        <f t="shared" si="569"/>
        <v>0</v>
      </c>
      <c r="O925" s="32">
        <v>513084.04203000001</v>
      </c>
      <c r="P925" s="32">
        <v>125228.80142</v>
      </c>
      <c r="Q925" s="32">
        <v>0</v>
      </c>
      <c r="R925" s="29">
        <f t="shared" si="594"/>
        <v>4.2030000011436641E-2</v>
      </c>
      <c r="S925" s="29">
        <f t="shared" si="594"/>
        <v>1.4200000005075708E-3</v>
      </c>
      <c r="T925" s="29">
        <f t="shared" si="594"/>
        <v>0</v>
      </c>
      <c r="W925" s="82" t="s">
        <v>436</v>
      </c>
      <c r="X925" s="78" t="s">
        <v>282</v>
      </c>
      <c r="Y925" s="78" t="s">
        <v>717</v>
      </c>
      <c r="Z925" s="72" t="s">
        <v>9</v>
      </c>
      <c r="AA925" s="79">
        <v>513084.04203000001</v>
      </c>
      <c r="AB925" s="79">
        <v>125228.80142</v>
      </c>
      <c r="AC925" s="79" t="s">
        <v>9</v>
      </c>
      <c r="AD925" s="16" t="b">
        <f t="shared" si="591"/>
        <v>1</v>
      </c>
      <c r="AE925" s="16" t="b">
        <f t="shared" si="591"/>
        <v>1</v>
      </c>
      <c r="AF925" s="16" t="b">
        <f t="shared" si="591"/>
        <v>1</v>
      </c>
      <c r="AG925" s="16" t="b">
        <f t="shared" si="591"/>
        <v>1</v>
      </c>
    </row>
    <row r="926" spans="1:33" s="16" customFormat="1" ht="31.5" customHeight="1">
      <c r="A926" s="31" t="s">
        <v>58</v>
      </c>
      <c r="B926" s="23" t="s">
        <v>282</v>
      </c>
      <c r="C926" s="23" t="s">
        <v>717</v>
      </c>
      <c r="D926" s="23" t="s">
        <v>59</v>
      </c>
      <c r="E926" s="49"/>
      <c r="F926" s="49"/>
      <c r="G926" s="49"/>
      <c r="H926" s="25">
        <v>513084</v>
      </c>
      <c r="I926" s="25">
        <v>125228.8</v>
      </c>
      <c r="J926" s="25">
        <v>0</v>
      </c>
      <c r="K926" s="49">
        <f t="shared" si="569"/>
        <v>513084</v>
      </c>
      <c r="L926" s="49">
        <f t="shared" si="569"/>
        <v>125228.8</v>
      </c>
      <c r="M926" s="49">
        <f t="shared" si="569"/>
        <v>0</v>
      </c>
      <c r="O926" s="32">
        <v>513084.04203000001</v>
      </c>
      <c r="P926" s="32">
        <v>125228.80142</v>
      </c>
      <c r="Q926" s="32">
        <v>0</v>
      </c>
      <c r="R926" s="29">
        <f t="shared" si="594"/>
        <v>4.2030000011436641E-2</v>
      </c>
      <c r="S926" s="29">
        <f t="shared" si="594"/>
        <v>1.4200000005075708E-3</v>
      </c>
      <c r="T926" s="29">
        <f t="shared" si="594"/>
        <v>0</v>
      </c>
      <c r="W926" s="82" t="s">
        <v>58</v>
      </c>
      <c r="X926" s="78" t="s">
        <v>282</v>
      </c>
      <c r="Y926" s="78" t="s">
        <v>717</v>
      </c>
      <c r="Z926" s="78" t="s">
        <v>59</v>
      </c>
      <c r="AA926" s="79">
        <v>513084.04203000001</v>
      </c>
      <c r="AB926" s="79">
        <v>125228.80142</v>
      </c>
      <c r="AC926" s="79" t="s">
        <v>9</v>
      </c>
      <c r="AD926" s="16" t="b">
        <f t="shared" si="591"/>
        <v>1</v>
      </c>
      <c r="AE926" s="16" t="b">
        <f t="shared" si="591"/>
        <v>1</v>
      </c>
      <c r="AF926" s="16" t="b">
        <f t="shared" si="591"/>
        <v>1</v>
      </c>
      <c r="AG926" s="16" t="b">
        <f t="shared" si="591"/>
        <v>1</v>
      </c>
    </row>
    <row r="927" spans="1:33" s="16" customFormat="1" ht="47.25" customHeight="1">
      <c r="A927" s="31" t="s">
        <v>436</v>
      </c>
      <c r="B927" s="23" t="s">
        <v>282</v>
      </c>
      <c r="C927" s="23" t="s">
        <v>718</v>
      </c>
      <c r="D927" s="23" t="s">
        <v>9</v>
      </c>
      <c r="E927" s="49">
        <f>E928</f>
        <v>0</v>
      </c>
      <c r="F927" s="49">
        <f t="shared" ref="F927:J927" si="603">F928</f>
        <v>0</v>
      </c>
      <c r="G927" s="49">
        <f t="shared" si="603"/>
        <v>0</v>
      </c>
      <c r="H927" s="25">
        <f t="shared" si="603"/>
        <v>23158.7</v>
      </c>
      <c r="I927" s="25">
        <f t="shared" si="603"/>
        <v>0</v>
      </c>
      <c r="J927" s="25">
        <f t="shared" si="603"/>
        <v>0</v>
      </c>
      <c r="K927" s="49">
        <f t="shared" si="569"/>
        <v>23158.7</v>
      </c>
      <c r="L927" s="49">
        <f t="shared" si="569"/>
        <v>0</v>
      </c>
      <c r="M927" s="49">
        <f t="shared" si="569"/>
        <v>0</v>
      </c>
      <c r="O927" s="32">
        <v>23158.721689999998</v>
      </c>
      <c r="P927" s="32">
        <v>0</v>
      </c>
      <c r="Q927" s="32">
        <v>0</v>
      </c>
      <c r="R927" s="29">
        <f t="shared" si="594"/>
        <v>2.1689999997761333E-2</v>
      </c>
      <c r="S927" s="29">
        <f t="shared" si="594"/>
        <v>0</v>
      </c>
      <c r="T927" s="29">
        <f t="shared" si="594"/>
        <v>0</v>
      </c>
      <c r="W927" s="82" t="s">
        <v>436</v>
      </c>
      <c r="X927" s="78" t="s">
        <v>282</v>
      </c>
      <c r="Y927" s="78" t="s">
        <v>718</v>
      </c>
      <c r="Z927" s="72" t="s">
        <v>9</v>
      </c>
      <c r="AA927" s="79">
        <v>23158.721689999998</v>
      </c>
      <c r="AB927" s="79" t="s">
        <v>9</v>
      </c>
      <c r="AC927" s="79" t="s">
        <v>9</v>
      </c>
      <c r="AD927" s="16" t="b">
        <f t="shared" si="591"/>
        <v>1</v>
      </c>
      <c r="AE927" s="16" t="b">
        <f t="shared" si="591"/>
        <v>1</v>
      </c>
      <c r="AF927" s="16" t="b">
        <f t="shared" si="591"/>
        <v>1</v>
      </c>
      <c r="AG927" s="16" t="b">
        <f t="shared" si="591"/>
        <v>1</v>
      </c>
    </row>
    <row r="928" spans="1:33" s="16" customFormat="1" ht="31.5" customHeight="1">
      <c r="A928" s="31" t="s">
        <v>58</v>
      </c>
      <c r="B928" s="23" t="s">
        <v>282</v>
      </c>
      <c r="C928" s="23" t="s">
        <v>718</v>
      </c>
      <c r="D928" s="23" t="s">
        <v>59</v>
      </c>
      <c r="E928" s="49"/>
      <c r="F928" s="49"/>
      <c r="G928" s="49"/>
      <c r="H928" s="25">
        <v>23158.7</v>
      </c>
      <c r="I928" s="25">
        <v>0</v>
      </c>
      <c r="J928" s="25">
        <v>0</v>
      </c>
      <c r="K928" s="49">
        <f t="shared" si="569"/>
        <v>23158.7</v>
      </c>
      <c r="L928" s="49">
        <f t="shared" si="569"/>
        <v>0</v>
      </c>
      <c r="M928" s="49">
        <f t="shared" si="569"/>
        <v>0</v>
      </c>
      <c r="O928" s="32">
        <v>23158.721689999998</v>
      </c>
      <c r="P928" s="32">
        <v>0</v>
      </c>
      <c r="Q928" s="32">
        <v>0</v>
      </c>
      <c r="R928" s="29">
        <f t="shared" si="594"/>
        <v>2.1689999997761333E-2</v>
      </c>
      <c r="S928" s="29">
        <f t="shared" si="594"/>
        <v>0</v>
      </c>
      <c r="T928" s="29">
        <f t="shared" si="594"/>
        <v>0</v>
      </c>
      <c r="W928" s="82" t="s">
        <v>58</v>
      </c>
      <c r="X928" s="78" t="s">
        <v>282</v>
      </c>
      <c r="Y928" s="78" t="s">
        <v>718</v>
      </c>
      <c r="Z928" s="78" t="s">
        <v>59</v>
      </c>
      <c r="AA928" s="79">
        <v>23158.721689999998</v>
      </c>
      <c r="AB928" s="79" t="s">
        <v>9</v>
      </c>
      <c r="AC928" s="79" t="s">
        <v>9</v>
      </c>
      <c r="AD928" s="16" t="b">
        <f t="shared" si="591"/>
        <v>1</v>
      </c>
      <c r="AE928" s="16" t="b">
        <f t="shared" si="591"/>
        <v>1</v>
      </c>
      <c r="AF928" s="16" t="b">
        <f t="shared" si="591"/>
        <v>1</v>
      </c>
      <c r="AG928" s="16" t="b">
        <f t="shared" si="591"/>
        <v>1</v>
      </c>
    </row>
    <row r="929" spans="1:33" s="16" customFormat="1" ht="47.25" customHeight="1">
      <c r="A929" s="31" t="s">
        <v>719</v>
      </c>
      <c r="B929" s="23" t="s">
        <v>282</v>
      </c>
      <c r="C929" s="23" t="s">
        <v>720</v>
      </c>
      <c r="D929" s="23" t="s">
        <v>9</v>
      </c>
      <c r="E929" s="49">
        <f>E930+E932+E934</f>
        <v>0</v>
      </c>
      <c r="F929" s="49">
        <f t="shared" ref="F929:J929" si="604">F930+F932+F934</f>
        <v>0</v>
      </c>
      <c r="G929" s="49">
        <f t="shared" si="604"/>
        <v>0</v>
      </c>
      <c r="H929" s="25">
        <f t="shared" si="604"/>
        <v>207330.5</v>
      </c>
      <c r="I929" s="25">
        <f t="shared" si="604"/>
        <v>207903.9</v>
      </c>
      <c r="J929" s="25">
        <f t="shared" si="604"/>
        <v>208897.5</v>
      </c>
      <c r="K929" s="49">
        <f t="shared" si="569"/>
        <v>207330.5</v>
      </c>
      <c r="L929" s="49">
        <f t="shared" si="569"/>
        <v>207903.9</v>
      </c>
      <c r="M929" s="49">
        <f t="shared" si="569"/>
        <v>208897.5</v>
      </c>
      <c r="O929" s="32">
        <v>207330.45499999999</v>
      </c>
      <c r="P929" s="32">
        <v>207903.929</v>
      </c>
      <c r="Q929" s="32">
        <v>208897.489</v>
      </c>
      <c r="R929" s="29">
        <f t="shared" si="594"/>
        <v>-4.5000000012805685E-2</v>
      </c>
      <c r="S929" s="29">
        <f t="shared" si="594"/>
        <v>2.9000000009546056E-2</v>
      </c>
      <c r="T929" s="29">
        <f t="shared" si="594"/>
        <v>-1.0999999998603016E-2</v>
      </c>
      <c r="W929" s="81" t="s">
        <v>719</v>
      </c>
      <c r="X929" s="75" t="s">
        <v>282</v>
      </c>
      <c r="Y929" s="75" t="s">
        <v>720</v>
      </c>
      <c r="Z929" s="76" t="s">
        <v>9</v>
      </c>
      <c r="AA929" s="77">
        <v>207330.45499999999</v>
      </c>
      <c r="AB929" s="77">
        <v>207903.929</v>
      </c>
      <c r="AC929" s="77">
        <v>208897.489</v>
      </c>
      <c r="AD929" s="16" t="b">
        <f t="shared" si="591"/>
        <v>1</v>
      </c>
      <c r="AE929" s="16" t="b">
        <f t="shared" si="591"/>
        <v>1</v>
      </c>
      <c r="AF929" s="16" t="b">
        <f t="shared" si="591"/>
        <v>1</v>
      </c>
      <c r="AG929" s="16" t="b">
        <f t="shared" si="591"/>
        <v>1</v>
      </c>
    </row>
    <row r="930" spans="1:33" s="16" customFormat="1" ht="63" customHeight="1">
      <c r="A930" s="31" t="s">
        <v>721</v>
      </c>
      <c r="B930" s="23" t="s">
        <v>282</v>
      </c>
      <c r="C930" s="23" t="s">
        <v>722</v>
      </c>
      <c r="D930" s="23" t="s">
        <v>9</v>
      </c>
      <c r="E930" s="49">
        <f>E931</f>
        <v>0</v>
      </c>
      <c r="F930" s="49">
        <f t="shared" ref="F930:J930" si="605">F931</f>
        <v>0</v>
      </c>
      <c r="G930" s="49">
        <f t="shared" si="605"/>
        <v>0</v>
      </c>
      <c r="H930" s="25">
        <f t="shared" si="605"/>
        <v>4915.1000000000004</v>
      </c>
      <c r="I930" s="25">
        <f t="shared" si="605"/>
        <v>4915.1000000000004</v>
      </c>
      <c r="J930" s="25">
        <f t="shared" si="605"/>
        <v>4915.1000000000004</v>
      </c>
      <c r="K930" s="49">
        <f t="shared" si="569"/>
        <v>4915.1000000000004</v>
      </c>
      <c r="L930" s="49">
        <f t="shared" si="569"/>
        <v>4915.1000000000004</v>
      </c>
      <c r="M930" s="49">
        <f t="shared" si="569"/>
        <v>4915.1000000000004</v>
      </c>
      <c r="O930" s="32">
        <v>4915.1000000000004</v>
      </c>
      <c r="P930" s="32">
        <v>4915.1000000000004</v>
      </c>
      <c r="Q930" s="32">
        <v>4915.1000000000004</v>
      </c>
      <c r="R930" s="29">
        <f t="shared" si="594"/>
        <v>0</v>
      </c>
      <c r="S930" s="29">
        <f t="shared" si="594"/>
        <v>0</v>
      </c>
      <c r="T930" s="29">
        <f t="shared" si="594"/>
        <v>0</v>
      </c>
      <c r="W930" s="82" t="s">
        <v>721</v>
      </c>
      <c r="X930" s="78" t="s">
        <v>282</v>
      </c>
      <c r="Y930" s="78" t="s">
        <v>722</v>
      </c>
      <c r="Z930" s="72" t="s">
        <v>9</v>
      </c>
      <c r="AA930" s="79">
        <v>4915.1000000000004</v>
      </c>
      <c r="AB930" s="79">
        <v>4915.1000000000004</v>
      </c>
      <c r="AC930" s="79">
        <v>4915.1000000000004</v>
      </c>
      <c r="AD930" s="16" t="b">
        <f t="shared" si="591"/>
        <v>1</v>
      </c>
      <c r="AE930" s="16" t="b">
        <f t="shared" si="591"/>
        <v>1</v>
      </c>
      <c r="AF930" s="16" t="b">
        <f t="shared" si="591"/>
        <v>1</v>
      </c>
      <c r="AG930" s="16" t="b">
        <f t="shared" si="591"/>
        <v>1</v>
      </c>
    </row>
    <row r="931" spans="1:33" s="16" customFormat="1" ht="31.5" customHeight="1">
      <c r="A931" s="31" t="s">
        <v>58</v>
      </c>
      <c r="B931" s="23" t="s">
        <v>282</v>
      </c>
      <c r="C931" s="23" t="s">
        <v>722</v>
      </c>
      <c r="D931" s="23" t="s">
        <v>59</v>
      </c>
      <c r="E931" s="49"/>
      <c r="F931" s="49"/>
      <c r="G931" s="49"/>
      <c r="H931" s="83">
        <v>4915.1000000000004</v>
      </c>
      <c r="I931" s="83">
        <v>4915.1000000000004</v>
      </c>
      <c r="J931" s="83">
        <v>4915.1000000000004</v>
      </c>
      <c r="K931" s="49">
        <f t="shared" ref="K931:M963" si="606">H931-E931</f>
        <v>4915.1000000000004</v>
      </c>
      <c r="L931" s="49">
        <f t="shared" si="606"/>
        <v>4915.1000000000004</v>
      </c>
      <c r="M931" s="49">
        <f t="shared" si="606"/>
        <v>4915.1000000000004</v>
      </c>
      <c r="N931" s="16" t="s">
        <v>532</v>
      </c>
      <c r="O931" s="32">
        <v>4915.1000000000004</v>
      </c>
      <c r="P931" s="32">
        <v>4915.1000000000004</v>
      </c>
      <c r="Q931" s="32">
        <v>4915.1000000000004</v>
      </c>
      <c r="R931" s="29">
        <f t="shared" si="594"/>
        <v>0</v>
      </c>
      <c r="S931" s="29">
        <f t="shared" si="594"/>
        <v>0</v>
      </c>
      <c r="T931" s="29">
        <f t="shared" si="594"/>
        <v>0</v>
      </c>
      <c r="W931" s="82" t="s">
        <v>58</v>
      </c>
      <c r="X931" s="78" t="s">
        <v>282</v>
      </c>
      <c r="Y931" s="78" t="s">
        <v>722</v>
      </c>
      <c r="Z931" s="78" t="s">
        <v>59</v>
      </c>
      <c r="AA931" s="79">
        <v>4915.1000000000004</v>
      </c>
      <c r="AB931" s="79">
        <v>4915.1000000000004</v>
      </c>
      <c r="AC931" s="79">
        <v>4915.1000000000004</v>
      </c>
      <c r="AD931" s="16" t="b">
        <f t="shared" si="591"/>
        <v>1</v>
      </c>
      <c r="AE931" s="16" t="b">
        <f t="shared" si="591"/>
        <v>1</v>
      </c>
      <c r="AF931" s="16" t="b">
        <f t="shared" si="591"/>
        <v>1</v>
      </c>
      <c r="AG931" s="16" t="b">
        <f t="shared" si="591"/>
        <v>1</v>
      </c>
    </row>
    <row r="932" spans="1:33" s="16" customFormat="1" ht="47.25" customHeight="1">
      <c r="A932" s="31" t="s">
        <v>723</v>
      </c>
      <c r="B932" s="23" t="s">
        <v>282</v>
      </c>
      <c r="C932" s="23" t="s">
        <v>724</v>
      </c>
      <c r="D932" s="23" t="s">
        <v>9</v>
      </c>
      <c r="E932" s="49">
        <f>E933</f>
        <v>0</v>
      </c>
      <c r="F932" s="49">
        <f t="shared" ref="F932:J932" si="607">F933</f>
        <v>0</v>
      </c>
      <c r="G932" s="49">
        <f t="shared" si="607"/>
        <v>0</v>
      </c>
      <c r="H932" s="25">
        <f t="shared" si="607"/>
        <v>14445.2</v>
      </c>
      <c r="I932" s="25">
        <f t="shared" si="607"/>
        <v>14664.3</v>
      </c>
      <c r="J932" s="25">
        <f t="shared" si="607"/>
        <v>14929.6</v>
      </c>
      <c r="K932" s="49">
        <f t="shared" si="606"/>
        <v>14445.2</v>
      </c>
      <c r="L932" s="49">
        <f t="shared" si="606"/>
        <v>14664.3</v>
      </c>
      <c r="M932" s="49">
        <f t="shared" si="606"/>
        <v>14929.6</v>
      </c>
      <c r="O932" s="32">
        <v>14445.155000000001</v>
      </c>
      <c r="P932" s="32">
        <v>14664.329</v>
      </c>
      <c r="Q932" s="32">
        <v>14929.589</v>
      </c>
      <c r="R932" s="29">
        <f t="shared" si="594"/>
        <v>-4.500000000007276E-2</v>
      </c>
      <c r="S932" s="29">
        <f t="shared" si="594"/>
        <v>2.9000000000451109E-2</v>
      </c>
      <c r="T932" s="29">
        <f t="shared" si="594"/>
        <v>-1.1000000000422006E-2</v>
      </c>
      <c r="W932" s="81" t="s">
        <v>723</v>
      </c>
      <c r="X932" s="75" t="s">
        <v>282</v>
      </c>
      <c r="Y932" s="75" t="s">
        <v>724</v>
      </c>
      <c r="Z932" s="76" t="s">
        <v>9</v>
      </c>
      <c r="AA932" s="77">
        <v>14445.155000000001</v>
      </c>
      <c r="AB932" s="77">
        <v>14664.329</v>
      </c>
      <c r="AC932" s="77">
        <v>14929.589</v>
      </c>
      <c r="AD932" s="16" t="b">
        <f t="shared" si="591"/>
        <v>1</v>
      </c>
      <c r="AE932" s="16" t="b">
        <f t="shared" si="591"/>
        <v>1</v>
      </c>
      <c r="AF932" s="16" t="b">
        <f t="shared" si="591"/>
        <v>1</v>
      </c>
      <c r="AG932" s="16" t="b">
        <f t="shared" si="591"/>
        <v>1</v>
      </c>
    </row>
    <row r="933" spans="1:33" s="16" customFormat="1" ht="31.5" customHeight="1">
      <c r="A933" s="31" t="s">
        <v>58</v>
      </c>
      <c r="B933" s="23" t="s">
        <v>282</v>
      </c>
      <c r="C933" s="23" t="s">
        <v>724</v>
      </c>
      <c r="D933" s="23" t="s">
        <v>59</v>
      </c>
      <c r="E933" s="49"/>
      <c r="F933" s="49"/>
      <c r="G933" s="49"/>
      <c r="H933" s="83">
        <v>14445.2</v>
      </c>
      <c r="I933" s="83">
        <v>14664.3</v>
      </c>
      <c r="J933" s="83">
        <v>14929.6</v>
      </c>
      <c r="K933" s="49">
        <f t="shared" si="606"/>
        <v>14445.2</v>
      </c>
      <c r="L933" s="49">
        <f t="shared" si="606"/>
        <v>14664.3</v>
      </c>
      <c r="M933" s="49">
        <f t="shared" si="606"/>
        <v>14929.6</v>
      </c>
      <c r="N933" s="16" t="s">
        <v>532</v>
      </c>
      <c r="O933" s="32">
        <v>14445.155000000001</v>
      </c>
      <c r="P933" s="32">
        <v>14664.329</v>
      </c>
      <c r="Q933" s="32">
        <v>14929.589</v>
      </c>
      <c r="R933" s="29">
        <f t="shared" si="594"/>
        <v>-4.500000000007276E-2</v>
      </c>
      <c r="S933" s="29">
        <f t="shared" si="594"/>
        <v>2.9000000000451109E-2</v>
      </c>
      <c r="T933" s="29">
        <f t="shared" si="594"/>
        <v>-1.1000000000422006E-2</v>
      </c>
      <c r="W933" s="82" t="s">
        <v>58</v>
      </c>
      <c r="X933" s="78" t="s">
        <v>282</v>
      </c>
      <c r="Y933" s="78" t="s">
        <v>724</v>
      </c>
      <c r="Z933" s="72" t="s">
        <v>59</v>
      </c>
      <c r="AA933" s="79">
        <v>14445.155000000001</v>
      </c>
      <c r="AB933" s="79">
        <v>14664.329</v>
      </c>
      <c r="AC933" s="79">
        <v>14929.589</v>
      </c>
      <c r="AD933" s="16" t="b">
        <f t="shared" si="591"/>
        <v>1</v>
      </c>
      <c r="AE933" s="16" t="b">
        <f t="shared" si="591"/>
        <v>1</v>
      </c>
      <c r="AF933" s="16" t="b">
        <f t="shared" si="591"/>
        <v>1</v>
      </c>
      <c r="AG933" s="16" t="b">
        <f t="shared" si="591"/>
        <v>1</v>
      </c>
    </row>
    <row r="934" spans="1:33" s="16" customFormat="1" ht="94.5" customHeight="1">
      <c r="A934" s="31" t="s">
        <v>725</v>
      </c>
      <c r="B934" s="23" t="s">
        <v>282</v>
      </c>
      <c r="C934" s="23" t="s">
        <v>726</v>
      </c>
      <c r="D934" s="23" t="s">
        <v>9</v>
      </c>
      <c r="E934" s="49">
        <f>E935</f>
        <v>0</v>
      </c>
      <c r="F934" s="49">
        <f t="shared" ref="F934:J934" si="608">F935</f>
        <v>0</v>
      </c>
      <c r="G934" s="49">
        <f t="shared" si="608"/>
        <v>0</v>
      </c>
      <c r="H934" s="25">
        <f t="shared" si="608"/>
        <v>187970.2</v>
      </c>
      <c r="I934" s="25">
        <f t="shared" si="608"/>
        <v>188324.5</v>
      </c>
      <c r="J934" s="25">
        <f t="shared" si="608"/>
        <v>189052.79999999999</v>
      </c>
      <c r="K934" s="49">
        <f t="shared" si="606"/>
        <v>187970.2</v>
      </c>
      <c r="L934" s="49">
        <f t="shared" si="606"/>
        <v>188324.5</v>
      </c>
      <c r="M934" s="49">
        <f t="shared" si="606"/>
        <v>189052.79999999999</v>
      </c>
      <c r="O934" s="32">
        <v>187970.2</v>
      </c>
      <c r="P934" s="32">
        <v>188324.5</v>
      </c>
      <c r="Q934" s="32">
        <v>189052.79999999999</v>
      </c>
      <c r="R934" s="29">
        <f t="shared" si="594"/>
        <v>0</v>
      </c>
      <c r="S934" s="29">
        <f t="shared" si="594"/>
        <v>0</v>
      </c>
      <c r="T934" s="29">
        <f t="shared" si="594"/>
        <v>0</v>
      </c>
      <c r="W934" s="82" t="s">
        <v>725</v>
      </c>
      <c r="X934" s="78" t="s">
        <v>282</v>
      </c>
      <c r="Y934" s="78" t="s">
        <v>726</v>
      </c>
      <c r="Z934" s="78" t="s">
        <v>9</v>
      </c>
      <c r="AA934" s="79">
        <v>187970.2</v>
      </c>
      <c r="AB934" s="79">
        <v>188324.5</v>
      </c>
      <c r="AC934" s="79">
        <v>189052.79999999999</v>
      </c>
      <c r="AD934" s="16" t="b">
        <f t="shared" si="591"/>
        <v>1</v>
      </c>
      <c r="AE934" s="16" t="b">
        <f t="shared" si="591"/>
        <v>1</v>
      </c>
      <c r="AF934" s="16" t="b">
        <f t="shared" si="591"/>
        <v>1</v>
      </c>
      <c r="AG934" s="16" t="b">
        <f t="shared" si="591"/>
        <v>1</v>
      </c>
    </row>
    <row r="935" spans="1:33" s="16" customFormat="1" ht="31.5" customHeight="1">
      <c r="A935" s="31" t="s">
        <v>58</v>
      </c>
      <c r="B935" s="23" t="s">
        <v>282</v>
      </c>
      <c r="C935" s="23" t="s">
        <v>726</v>
      </c>
      <c r="D935" s="23" t="s">
        <v>59</v>
      </c>
      <c r="E935" s="49"/>
      <c r="F935" s="49"/>
      <c r="G935" s="49"/>
      <c r="H935" s="83">
        <v>187970.2</v>
      </c>
      <c r="I935" s="83">
        <v>188324.5</v>
      </c>
      <c r="J935" s="83">
        <v>189052.79999999999</v>
      </c>
      <c r="K935" s="49">
        <f t="shared" si="606"/>
        <v>187970.2</v>
      </c>
      <c r="L935" s="49">
        <f t="shared" si="606"/>
        <v>188324.5</v>
      </c>
      <c r="M935" s="49">
        <f t="shared" si="606"/>
        <v>189052.79999999999</v>
      </c>
      <c r="N935" s="16" t="s">
        <v>532</v>
      </c>
      <c r="O935" s="32">
        <v>187970.2</v>
      </c>
      <c r="P935" s="32">
        <v>188324.5</v>
      </c>
      <c r="Q935" s="32">
        <v>189052.79999999999</v>
      </c>
      <c r="R935" s="29">
        <f t="shared" si="594"/>
        <v>0</v>
      </c>
      <c r="S935" s="29">
        <f t="shared" si="594"/>
        <v>0</v>
      </c>
      <c r="T935" s="29">
        <f t="shared" si="594"/>
        <v>0</v>
      </c>
      <c r="W935" s="81" t="s">
        <v>58</v>
      </c>
      <c r="X935" s="75" t="s">
        <v>282</v>
      </c>
      <c r="Y935" s="75" t="s">
        <v>726</v>
      </c>
      <c r="Z935" s="76" t="s">
        <v>59</v>
      </c>
      <c r="AA935" s="77">
        <v>187970.2</v>
      </c>
      <c r="AB935" s="77">
        <v>188324.5</v>
      </c>
      <c r="AC935" s="77">
        <v>189052.79999999999</v>
      </c>
      <c r="AD935" s="16" t="b">
        <f t="shared" si="591"/>
        <v>1</v>
      </c>
      <c r="AE935" s="16" t="b">
        <f t="shared" si="591"/>
        <v>1</v>
      </c>
      <c r="AF935" s="16" t="b">
        <f t="shared" si="591"/>
        <v>1</v>
      </c>
      <c r="AG935" s="16" t="b">
        <f t="shared" si="591"/>
        <v>1</v>
      </c>
    </row>
    <row r="936" spans="1:33" s="16" customFormat="1" ht="15.75" customHeight="1">
      <c r="A936" s="22" t="s">
        <v>214</v>
      </c>
      <c r="B936" s="23" t="s">
        <v>282</v>
      </c>
      <c r="C936" s="23" t="s">
        <v>215</v>
      </c>
      <c r="D936" s="24" t="s">
        <v>9</v>
      </c>
      <c r="E936" s="49">
        <f>E937+E940+E943+E946</f>
        <v>12589.5</v>
      </c>
      <c r="F936" s="49">
        <f t="shared" ref="F936:J936" si="609">F937+F940+F943+F946</f>
        <v>12295.3</v>
      </c>
      <c r="G936" s="49">
        <f t="shared" si="609"/>
        <v>12322.1</v>
      </c>
      <c r="H936" s="25">
        <f t="shared" si="609"/>
        <v>35589.9</v>
      </c>
      <c r="I936" s="25">
        <f t="shared" si="609"/>
        <v>35295.699999999997</v>
      </c>
      <c r="J936" s="25">
        <f t="shared" si="609"/>
        <v>35322.5</v>
      </c>
      <c r="K936" s="49">
        <f t="shared" si="606"/>
        <v>23000.400000000001</v>
      </c>
      <c r="L936" s="49">
        <f t="shared" si="606"/>
        <v>23000.399999999998</v>
      </c>
      <c r="M936" s="49">
        <f t="shared" si="606"/>
        <v>23000.400000000001</v>
      </c>
      <c r="O936" s="32">
        <v>35589.897340000003</v>
      </c>
      <c r="P936" s="32">
        <v>35295.697339999999</v>
      </c>
      <c r="Q936" s="32">
        <v>35322.577340000003</v>
      </c>
      <c r="R936" s="29">
        <f t="shared" si="594"/>
        <v>-2.6599999982863665E-3</v>
      </c>
      <c r="S936" s="29">
        <f t="shared" si="594"/>
        <v>-2.6599999982863665E-3</v>
      </c>
      <c r="T936" s="29">
        <f t="shared" si="594"/>
        <v>7.7340000003459863E-2</v>
      </c>
      <c r="W936" s="82" t="s">
        <v>214</v>
      </c>
      <c r="X936" s="78" t="s">
        <v>282</v>
      </c>
      <c r="Y936" s="78" t="s">
        <v>215</v>
      </c>
      <c r="Z936" s="72" t="s">
        <v>9</v>
      </c>
      <c r="AA936" s="79">
        <v>35589.897340000003</v>
      </c>
      <c r="AB936" s="79">
        <v>35295.697339999999</v>
      </c>
      <c r="AC936" s="79">
        <v>35322.577340000003</v>
      </c>
      <c r="AD936" s="16" t="b">
        <f t="shared" si="591"/>
        <v>1</v>
      </c>
      <c r="AE936" s="16" t="b">
        <f t="shared" si="591"/>
        <v>1</v>
      </c>
      <c r="AF936" s="16" t="b">
        <f t="shared" si="591"/>
        <v>1</v>
      </c>
      <c r="AG936" s="16" t="b">
        <f t="shared" si="591"/>
        <v>1</v>
      </c>
    </row>
    <row r="937" spans="1:33" s="16" customFormat="1" ht="31.5" customHeight="1">
      <c r="A937" s="22" t="s">
        <v>727</v>
      </c>
      <c r="B937" s="23" t="s">
        <v>282</v>
      </c>
      <c r="C937" s="23" t="s">
        <v>728</v>
      </c>
      <c r="D937" s="23" t="s">
        <v>9</v>
      </c>
      <c r="E937" s="49">
        <f>E938</f>
        <v>0</v>
      </c>
      <c r="F937" s="49">
        <f t="shared" ref="F937:J938" si="610">F938</f>
        <v>0</v>
      </c>
      <c r="G937" s="49">
        <f t="shared" si="610"/>
        <v>0</v>
      </c>
      <c r="H937" s="25">
        <f t="shared" si="610"/>
        <v>23000.400000000001</v>
      </c>
      <c r="I937" s="25">
        <f t="shared" si="610"/>
        <v>23000.400000000001</v>
      </c>
      <c r="J937" s="25">
        <f t="shared" si="610"/>
        <v>23000.400000000001</v>
      </c>
      <c r="K937" s="49">
        <f t="shared" si="606"/>
        <v>23000.400000000001</v>
      </c>
      <c r="L937" s="49">
        <f t="shared" si="606"/>
        <v>23000.400000000001</v>
      </c>
      <c r="M937" s="49">
        <f t="shared" si="606"/>
        <v>23000.400000000001</v>
      </c>
      <c r="O937" s="32">
        <v>23000.43334</v>
      </c>
      <c r="P937" s="32">
        <v>23000.43334</v>
      </c>
      <c r="Q937" s="32">
        <v>23000.43334</v>
      </c>
      <c r="R937" s="29">
        <f t="shared" si="594"/>
        <v>3.3339999998133862E-2</v>
      </c>
      <c r="S937" s="29">
        <f t="shared" si="594"/>
        <v>3.3339999998133862E-2</v>
      </c>
      <c r="T937" s="29">
        <f t="shared" si="594"/>
        <v>3.3339999998133862E-2</v>
      </c>
      <c r="W937" s="82" t="s">
        <v>727</v>
      </c>
      <c r="X937" s="78" t="s">
        <v>282</v>
      </c>
      <c r="Y937" s="78" t="s">
        <v>728</v>
      </c>
      <c r="Z937" s="78" t="s">
        <v>9</v>
      </c>
      <c r="AA937" s="79">
        <v>23000.43334</v>
      </c>
      <c r="AB937" s="79">
        <v>23000.43334</v>
      </c>
      <c r="AC937" s="79">
        <v>23000.43334</v>
      </c>
      <c r="AD937" s="16" t="b">
        <f t="shared" si="591"/>
        <v>1</v>
      </c>
      <c r="AE937" s="16" t="b">
        <f t="shared" si="591"/>
        <v>1</v>
      </c>
      <c r="AF937" s="16" t="b">
        <f t="shared" si="591"/>
        <v>1</v>
      </c>
      <c r="AG937" s="16" t="b">
        <f t="shared" si="591"/>
        <v>1</v>
      </c>
    </row>
    <row r="938" spans="1:33" s="16" customFormat="1" ht="15.75" customHeight="1">
      <c r="A938" s="22" t="s">
        <v>729</v>
      </c>
      <c r="B938" s="23" t="s">
        <v>282</v>
      </c>
      <c r="C938" s="23" t="s">
        <v>730</v>
      </c>
      <c r="D938" s="23" t="s">
        <v>9</v>
      </c>
      <c r="E938" s="49">
        <f>E939</f>
        <v>0</v>
      </c>
      <c r="F938" s="49">
        <f t="shared" si="610"/>
        <v>0</v>
      </c>
      <c r="G938" s="49">
        <f t="shared" si="610"/>
        <v>0</v>
      </c>
      <c r="H938" s="25">
        <f t="shared" si="610"/>
        <v>23000.400000000001</v>
      </c>
      <c r="I938" s="25">
        <f t="shared" si="610"/>
        <v>23000.400000000001</v>
      </c>
      <c r="J938" s="25">
        <f t="shared" si="610"/>
        <v>23000.400000000001</v>
      </c>
      <c r="K938" s="49">
        <f t="shared" si="606"/>
        <v>23000.400000000001</v>
      </c>
      <c r="L938" s="49">
        <f t="shared" si="606"/>
        <v>23000.400000000001</v>
      </c>
      <c r="M938" s="49">
        <f t="shared" si="606"/>
        <v>23000.400000000001</v>
      </c>
      <c r="O938" s="32">
        <v>23000.43334</v>
      </c>
      <c r="P938" s="32">
        <v>23000.43334</v>
      </c>
      <c r="Q938" s="32">
        <v>23000.43334</v>
      </c>
      <c r="R938" s="29">
        <f t="shared" si="594"/>
        <v>3.3339999998133862E-2</v>
      </c>
      <c r="S938" s="29">
        <f t="shared" si="594"/>
        <v>3.3339999998133862E-2</v>
      </c>
      <c r="T938" s="29">
        <f t="shared" si="594"/>
        <v>3.3339999998133862E-2</v>
      </c>
      <c r="W938" s="82" t="s">
        <v>729</v>
      </c>
      <c r="X938" s="78" t="s">
        <v>282</v>
      </c>
      <c r="Y938" s="78" t="s">
        <v>730</v>
      </c>
      <c r="Z938" s="72" t="s">
        <v>9</v>
      </c>
      <c r="AA938" s="79">
        <v>23000.43334</v>
      </c>
      <c r="AB938" s="79">
        <v>23000.43334</v>
      </c>
      <c r="AC938" s="79">
        <v>23000.43334</v>
      </c>
      <c r="AD938" s="16" t="b">
        <f t="shared" si="591"/>
        <v>1</v>
      </c>
      <c r="AE938" s="16" t="b">
        <f t="shared" si="591"/>
        <v>1</v>
      </c>
      <c r="AF938" s="16" t="b">
        <f t="shared" si="591"/>
        <v>1</v>
      </c>
      <c r="AG938" s="16" t="b">
        <f t="shared" si="591"/>
        <v>1</v>
      </c>
    </row>
    <row r="939" spans="1:33" s="16" customFormat="1" ht="31.5" customHeight="1">
      <c r="A939" s="22" t="s">
        <v>58</v>
      </c>
      <c r="B939" s="23" t="s">
        <v>282</v>
      </c>
      <c r="C939" s="23" t="s">
        <v>730</v>
      </c>
      <c r="D939" s="23" t="s">
        <v>59</v>
      </c>
      <c r="E939" s="49"/>
      <c r="F939" s="49"/>
      <c r="G939" s="49"/>
      <c r="H939" s="25">
        <v>23000.400000000001</v>
      </c>
      <c r="I939" s="25">
        <v>23000.400000000001</v>
      </c>
      <c r="J939" s="25">
        <v>23000.400000000001</v>
      </c>
      <c r="K939" s="49">
        <f t="shared" si="606"/>
        <v>23000.400000000001</v>
      </c>
      <c r="L939" s="49">
        <f t="shared" si="606"/>
        <v>23000.400000000001</v>
      </c>
      <c r="M939" s="49">
        <f t="shared" si="606"/>
        <v>23000.400000000001</v>
      </c>
      <c r="O939" s="32">
        <v>23000.43334</v>
      </c>
      <c r="P939" s="32">
        <v>23000.43334</v>
      </c>
      <c r="Q939" s="32">
        <v>23000.43334</v>
      </c>
      <c r="R939" s="29">
        <f t="shared" si="594"/>
        <v>3.3339999998133862E-2</v>
      </c>
      <c r="S939" s="29">
        <f t="shared" si="594"/>
        <v>3.3339999998133862E-2</v>
      </c>
      <c r="T939" s="29">
        <f t="shared" si="594"/>
        <v>3.3339999998133862E-2</v>
      </c>
      <c r="W939" s="82" t="s">
        <v>58</v>
      </c>
      <c r="X939" s="78" t="s">
        <v>282</v>
      </c>
      <c r="Y939" s="78" t="s">
        <v>730</v>
      </c>
      <c r="Z939" s="78" t="s">
        <v>59</v>
      </c>
      <c r="AA939" s="79">
        <v>23000.43334</v>
      </c>
      <c r="AB939" s="79">
        <v>23000.43334</v>
      </c>
      <c r="AC939" s="79">
        <v>23000.43334</v>
      </c>
      <c r="AD939" s="16" t="b">
        <f t="shared" si="591"/>
        <v>1</v>
      </c>
      <c r="AE939" s="16" t="b">
        <f t="shared" si="591"/>
        <v>1</v>
      </c>
      <c r="AF939" s="16" t="b">
        <f t="shared" si="591"/>
        <v>1</v>
      </c>
      <c r="AG939" s="16" t="b">
        <f t="shared" si="591"/>
        <v>1</v>
      </c>
    </row>
    <row r="940" spans="1:33" s="16" customFormat="1" ht="126" customHeight="1">
      <c r="A940" s="22" t="s">
        <v>539</v>
      </c>
      <c r="B940" s="23" t="s">
        <v>282</v>
      </c>
      <c r="C940" s="23" t="s">
        <v>291</v>
      </c>
      <c r="D940" s="24" t="s">
        <v>9</v>
      </c>
      <c r="E940" s="49">
        <f>E941</f>
        <v>500</v>
      </c>
      <c r="F940" s="49">
        <f t="shared" ref="F940:J941" si="611">F941</f>
        <v>500</v>
      </c>
      <c r="G940" s="49">
        <f t="shared" si="611"/>
        <v>500</v>
      </c>
      <c r="H940" s="25">
        <f>H941</f>
        <v>500</v>
      </c>
      <c r="I940" s="25">
        <f t="shared" si="611"/>
        <v>500</v>
      </c>
      <c r="J940" s="25">
        <f t="shared" si="611"/>
        <v>500</v>
      </c>
      <c r="K940" s="49">
        <f t="shared" si="606"/>
        <v>0</v>
      </c>
      <c r="L940" s="49">
        <f t="shared" si="606"/>
        <v>0</v>
      </c>
      <c r="M940" s="49">
        <f t="shared" si="606"/>
        <v>0</v>
      </c>
      <c r="O940" s="32">
        <v>500</v>
      </c>
      <c r="P940" s="32">
        <v>500</v>
      </c>
      <c r="Q940" s="32">
        <v>500</v>
      </c>
      <c r="R940" s="29">
        <f t="shared" si="594"/>
        <v>0</v>
      </c>
      <c r="S940" s="29">
        <f t="shared" si="594"/>
        <v>0</v>
      </c>
      <c r="T940" s="29">
        <f t="shared" si="594"/>
        <v>0</v>
      </c>
      <c r="W940" s="81" t="s">
        <v>539</v>
      </c>
      <c r="X940" s="75" t="s">
        <v>282</v>
      </c>
      <c r="Y940" s="75" t="s">
        <v>291</v>
      </c>
      <c r="Z940" s="76" t="s">
        <v>9</v>
      </c>
      <c r="AA940" s="77">
        <v>500</v>
      </c>
      <c r="AB940" s="77">
        <v>500</v>
      </c>
      <c r="AC940" s="77">
        <v>500</v>
      </c>
      <c r="AD940" s="16" t="b">
        <f t="shared" si="591"/>
        <v>1</v>
      </c>
      <c r="AE940" s="16" t="b">
        <f t="shared" si="591"/>
        <v>1</v>
      </c>
      <c r="AF940" s="16" t="b">
        <f t="shared" si="591"/>
        <v>1</v>
      </c>
      <c r="AG940" s="16" t="b">
        <f t="shared" si="591"/>
        <v>1</v>
      </c>
    </row>
    <row r="941" spans="1:33" s="16" customFormat="1" ht="110.25" customHeight="1">
      <c r="A941" s="31" t="s">
        <v>540</v>
      </c>
      <c r="B941" s="23" t="s">
        <v>282</v>
      </c>
      <c r="C941" s="23" t="s">
        <v>438</v>
      </c>
      <c r="D941" s="24" t="s">
        <v>9</v>
      </c>
      <c r="E941" s="49">
        <f>E942</f>
        <v>500</v>
      </c>
      <c r="F941" s="49">
        <f t="shared" si="611"/>
        <v>500</v>
      </c>
      <c r="G941" s="49">
        <f t="shared" si="611"/>
        <v>500</v>
      </c>
      <c r="H941" s="25">
        <f>H942</f>
        <v>500</v>
      </c>
      <c r="I941" s="25">
        <f t="shared" si="611"/>
        <v>500</v>
      </c>
      <c r="J941" s="25">
        <f t="shared" si="611"/>
        <v>500</v>
      </c>
      <c r="K941" s="49">
        <f t="shared" si="606"/>
        <v>0</v>
      </c>
      <c r="L941" s="49">
        <f t="shared" si="606"/>
        <v>0</v>
      </c>
      <c r="M941" s="49">
        <f t="shared" si="606"/>
        <v>0</v>
      </c>
      <c r="O941" s="32">
        <v>500</v>
      </c>
      <c r="P941" s="32">
        <v>500</v>
      </c>
      <c r="Q941" s="32">
        <v>500</v>
      </c>
      <c r="R941" s="29">
        <f t="shared" si="594"/>
        <v>0</v>
      </c>
      <c r="S941" s="29">
        <f t="shared" si="594"/>
        <v>0</v>
      </c>
      <c r="T941" s="29">
        <f t="shared" si="594"/>
        <v>0</v>
      </c>
      <c r="W941" s="82" t="s">
        <v>540</v>
      </c>
      <c r="X941" s="78" t="s">
        <v>282</v>
      </c>
      <c r="Y941" s="78" t="s">
        <v>438</v>
      </c>
      <c r="Z941" s="72" t="s">
        <v>9</v>
      </c>
      <c r="AA941" s="79">
        <v>500</v>
      </c>
      <c r="AB941" s="79">
        <v>500</v>
      </c>
      <c r="AC941" s="79">
        <v>500</v>
      </c>
      <c r="AD941" s="16" t="b">
        <f t="shared" si="591"/>
        <v>1</v>
      </c>
      <c r="AE941" s="16" t="b">
        <f t="shared" si="591"/>
        <v>1</v>
      </c>
      <c r="AF941" s="16" t="b">
        <f t="shared" si="591"/>
        <v>1</v>
      </c>
      <c r="AG941" s="16" t="b">
        <f t="shared" si="591"/>
        <v>1</v>
      </c>
    </row>
    <row r="942" spans="1:33" s="16" customFormat="1" ht="31.5" customHeight="1">
      <c r="A942" s="31" t="s">
        <v>58</v>
      </c>
      <c r="B942" s="23" t="s">
        <v>282</v>
      </c>
      <c r="C942" s="23" t="s">
        <v>438</v>
      </c>
      <c r="D942" s="23" t="s">
        <v>59</v>
      </c>
      <c r="E942" s="49">
        <v>500</v>
      </c>
      <c r="F942" s="49">
        <v>500</v>
      </c>
      <c r="G942" s="49">
        <v>500</v>
      </c>
      <c r="H942" s="25">
        <v>500</v>
      </c>
      <c r="I942" s="25">
        <v>500</v>
      </c>
      <c r="J942" s="25">
        <v>500</v>
      </c>
      <c r="K942" s="49">
        <f t="shared" si="606"/>
        <v>0</v>
      </c>
      <c r="L942" s="49">
        <f t="shared" si="606"/>
        <v>0</v>
      </c>
      <c r="M942" s="49">
        <f t="shared" si="606"/>
        <v>0</v>
      </c>
      <c r="O942" s="32">
        <v>500</v>
      </c>
      <c r="P942" s="32">
        <v>500</v>
      </c>
      <c r="Q942" s="32">
        <v>500</v>
      </c>
      <c r="R942" s="29">
        <f t="shared" si="594"/>
        <v>0</v>
      </c>
      <c r="S942" s="29">
        <f t="shared" si="594"/>
        <v>0</v>
      </c>
      <c r="T942" s="29">
        <f t="shared" si="594"/>
        <v>0</v>
      </c>
      <c r="W942" s="82" t="s">
        <v>58</v>
      </c>
      <c r="X942" s="78" t="s">
        <v>282</v>
      </c>
      <c r="Y942" s="78" t="s">
        <v>438</v>
      </c>
      <c r="Z942" s="78" t="s">
        <v>59</v>
      </c>
      <c r="AA942" s="79">
        <v>500</v>
      </c>
      <c r="AB942" s="79">
        <v>500</v>
      </c>
      <c r="AC942" s="79">
        <v>500</v>
      </c>
      <c r="AD942" s="16" t="b">
        <f t="shared" si="591"/>
        <v>1</v>
      </c>
      <c r="AE942" s="16" t="b">
        <f t="shared" si="591"/>
        <v>1</v>
      </c>
      <c r="AF942" s="16" t="b">
        <f t="shared" si="591"/>
        <v>1</v>
      </c>
      <c r="AG942" s="16" t="b">
        <f t="shared" si="591"/>
        <v>1</v>
      </c>
    </row>
    <row r="943" spans="1:33" s="16" customFormat="1" ht="47.25" customHeight="1">
      <c r="A943" s="22" t="s">
        <v>292</v>
      </c>
      <c r="B943" s="23" t="s">
        <v>282</v>
      </c>
      <c r="C943" s="23" t="s">
        <v>293</v>
      </c>
      <c r="D943" s="24" t="s">
        <v>9</v>
      </c>
      <c r="E943" s="49">
        <f>E944</f>
        <v>12069.5</v>
      </c>
      <c r="F943" s="49">
        <f t="shared" ref="F943:J944" si="612">F944</f>
        <v>11775.3</v>
      </c>
      <c r="G943" s="49">
        <f t="shared" si="612"/>
        <v>11802.1</v>
      </c>
      <c r="H943" s="25">
        <f>H944</f>
        <v>12069.5</v>
      </c>
      <c r="I943" s="25">
        <f t="shared" si="612"/>
        <v>11775.3</v>
      </c>
      <c r="J943" s="25">
        <f t="shared" si="612"/>
        <v>11802.1</v>
      </c>
      <c r="K943" s="49">
        <f t="shared" si="606"/>
        <v>0</v>
      </c>
      <c r="L943" s="49">
        <f t="shared" si="606"/>
        <v>0</v>
      </c>
      <c r="M943" s="49">
        <f t="shared" si="606"/>
        <v>0</v>
      </c>
      <c r="O943" s="32">
        <v>12069.464</v>
      </c>
      <c r="P943" s="32">
        <v>11775.263999999999</v>
      </c>
      <c r="Q943" s="32">
        <v>11802.144</v>
      </c>
      <c r="R943" s="29">
        <f t="shared" si="594"/>
        <v>-3.6000000000058208E-2</v>
      </c>
      <c r="S943" s="29">
        <f t="shared" si="594"/>
        <v>-3.6000000000058208E-2</v>
      </c>
      <c r="T943" s="29">
        <f t="shared" si="594"/>
        <v>4.3999999999869033E-2</v>
      </c>
      <c r="W943" s="82" t="s">
        <v>292</v>
      </c>
      <c r="X943" s="78" t="s">
        <v>282</v>
      </c>
      <c r="Y943" s="78" t="s">
        <v>293</v>
      </c>
      <c r="Z943" s="72" t="s">
        <v>9</v>
      </c>
      <c r="AA943" s="79">
        <v>12069.464</v>
      </c>
      <c r="AB943" s="79">
        <v>11775.263999999999</v>
      </c>
      <c r="AC943" s="79">
        <v>11802.144</v>
      </c>
      <c r="AD943" s="16" t="b">
        <f t="shared" si="591"/>
        <v>1</v>
      </c>
      <c r="AE943" s="16" t="b">
        <f t="shared" si="591"/>
        <v>1</v>
      </c>
      <c r="AF943" s="16" t="b">
        <f t="shared" si="591"/>
        <v>1</v>
      </c>
      <c r="AG943" s="16" t="b">
        <f t="shared" si="591"/>
        <v>1</v>
      </c>
    </row>
    <row r="944" spans="1:33" s="16" customFormat="1" ht="47.25" customHeight="1">
      <c r="A944" s="31" t="s">
        <v>294</v>
      </c>
      <c r="B944" s="23" t="s">
        <v>282</v>
      </c>
      <c r="C944" s="23" t="s">
        <v>439</v>
      </c>
      <c r="D944" s="24" t="s">
        <v>9</v>
      </c>
      <c r="E944" s="49">
        <f>E945</f>
        <v>12069.5</v>
      </c>
      <c r="F944" s="49">
        <f t="shared" si="612"/>
        <v>11775.3</v>
      </c>
      <c r="G944" s="49">
        <f t="shared" si="612"/>
        <v>11802.1</v>
      </c>
      <c r="H944" s="25">
        <f>H945</f>
        <v>12069.5</v>
      </c>
      <c r="I944" s="25">
        <f t="shared" si="612"/>
        <v>11775.3</v>
      </c>
      <c r="J944" s="25">
        <f t="shared" si="612"/>
        <v>11802.1</v>
      </c>
      <c r="K944" s="49">
        <f t="shared" si="606"/>
        <v>0</v>
      </c>
      <c r="L944" s="49">
        <f t="shared" si="606"/>
        <v>0</v>
      </c>
      <c r="M944" s="49">
        <f t="shared" si="606"/>
        <v>0</v>
      </c>
      <c r="O944" s="32">
        <v>12069.464</v>
      </c>
      <c r="P944" s="32">
        <v>11775.263999999999</v>
      </c>
      <c r="Q944" s="32">
        <v>11802.144</v>
      </c>
      <c r="R944" s="29">
        <f t="shared" si="594"/>
        <v>-3.6000000000058208E-2</v>
      </c>
      <c r="S944" s="29">
        <f t="shared" si="594"/>
        <v>-3.6000000000058208E-2</v>
      </c>
      <c r="T944" s="29">
        <f t="shared" si="594"/>
        <v>4.3999999999869033E-2</v>
      </c>
      <c r="W944" s="82" t="s">
        <v>294</v>
      </c>
      <c r="X944" s="78" t="s">
        <v>282</v>
      </c>
      <c r="Y944" s="78" t="s">
        <v>439</v>
      </c>
      <c r="Z944" s="78" t="s">
        <v>9</v>
      </c>
      <c r="AA944" s="79">
        <v>12069.464</v>
      </c>
      <c r="AB944" s="79">
        <v>11775.263999999999</v>
      </c>
      <c r="AC944" s="79">
        <v>11802.144</v>
      </c>
      <c r="AD944" s="16" t="b">
        <f t="shared" si="591"/>
        <v>1</v>
      </c>
      <c r="AE944" s="16" t="b">
        <f t="shared" si="591"/>
        <v>1</v>
      </c>
      <c r="AF944" s="16" t="b">
        <f t="shared" si="591"/>
        <v>1</v>
      </c>
      <c r="AG944" s="16" t="b">
        <f t="shared" si="591"/>
        <v>1</v>
      </c>
    </row>
    <row r="945" spans="1:33" s="16" customFormat="1" ht="31.5" customHeight="1">
      <c r="A945" s="31" t="s">
        <v>58</v>
      </c>
      <c r="B945" s="23" t="s">
        <v>282</v>
      </c>
      <c r="C945" s="23" t="s">
        <v>439</v>
      </c>
      <c r="D945" s="23" t="s">
        <v>59</v>
      </c>
      <c r="E945" s="49">
        <v>12069.5</v>
      </c>
      <c r="F945" s="49">
        <v>11775.3</v>
      </c>
      <c r="G945" s="49">
        <v>11802.1</v>
      </c>
      <c r="H945" s="25">
        <v>12069.5</v>
      </c>
      <c r="I945" s="25">
        <v>11775.3</v>
      </c>
      <c r="J945" s="25">
        <v>11802.1</v>
      </c>
      <c r="K945" s="49">
        <f t="shared" si="606"/>
        <v>0</v>
      </c>
      <c r="L945" s="49">
        <f t="shared" si="606"/>
        <v>0</v>
      </c>
      <c r="M945" s="49">
        <f t="shared" si="606"/>
        <v>0</v>
      </c>
      <c r="O945" s="32">
        <v>12069.464</v>
      </c>
      <c r="P945" s="32">
        <v>11775.263999999999</v>
      </c>
      <c r="Q945" s="32">
        <v>11802.144</v>
      </c>
      <c r="R945" s="29">
        <f t="shared" si="594"/>
        <v>-3.6000000000058208E-2</v>
      </c>
      <c r="S945" s="29">
        <f t="shared" si="594"/>
        <v>-3.6000000000058208E-2</v>
      </c>
      <c r="T945" s="29">
        <f t="shared" si="594"/>
        <v>4.3999999999869033E-2</v>
      </c>
      <c r="W945" s="82" t="s">
        <v>58</v>
      </c>
      <c r="X945" s="78" t="s">
        <v>282</v>
      </c>
      <c r="Y945" s="78" t="s">
        <v>439</v>
      </c>
      <c r="Z945" s="72" t="s">
        <v>59</v>
      </c>
      <c r="AA945" s="79">
        <v>12069.464</v>
      </c>
      <c r="AB945" s="79">
        <v>11775.263999999999</v>
      </c>
      <c r="AC945" s="79">
        <v>11802.144</v>
      </c>
      <c r="AD945" s="16" t="b">
        <f t="shared" si="591"/>
        <v>1</v>
      </c>
      <c r="AE945" s="16" t="b">
        <f t="shared" si="591"/>
        <v>1</v>
      </c>
      <c r="AF945" s="16" t="b">
        <f t="shared" si="591"/>
        <v>1</v>
      </c>
      <c r="AG945" s="16" t="b">
        <f t="shared" si="591"/>
        <v>1</v>
      </c>
    </row>
    <row r="946" spans="1:33" s="16" customFormat="1" ht="47.25" customHeight="1">
      <c r="A946" s="22" t="s">
        <v>271</v>
      </c>
      <c r="B946" s="23" t="s">
        <v>282</v>
      </c>
      <c r="C946" s="23" t="s">
        <v>272</v>
      </c>
      <c r="D946" s="24" t="s">
        <v>9</v>
      </c>
      <c r="E946" s="49">
        <f>E947</f>
        <v>20</v>
      </c>
      <c r="F946" s="49">
        <f t="shared" ref="F946:J947" si="613">F947</f>
        <v>20</v>
      </c>
      <c r="G946" s="49">
        <f t="shared" si="613"/>
        <v>20</v>
      </c>
      <c r="H946" s="25">
        <f>H947</f>
        <v>20</v>
      </c>
      <c r="I946" s="25">
        <f t="shared" si="613"/>
        <v>20</v>
      </c>
      <c r="J946" s="25">
        <f t="shared" si="613"/>
        <v>20</v>
      </c>
      <c r="K946" s="49">
        <f t="shared" si="606"/>
        <v>0</v>
      </c>
      <c r="L946" s="49">
        <f t="shared" si="606"/>
        <v>0</v>
      </c>
      <c r="M946" s="49">
        <f t="shared" si="606"/>
        <v>0</v>
      </c>
      <c r="O946" s="32">
        <v>20</v>
      </c>
      <c r="P946" s="32">
        <v>20</v>
      </c>
      <c r="Q946" s="32">
        <v>20</v>
      </c>
      <c r="R946" s="29">
        <f t="shared" si="594"/>
        <v>0</v>
      </c>
      <c r="S946" s="29">
        <f t="shared" si="594"/>
        <v>0</v>
      </c>
      <c r="T946" s="29">
        <f t="shared" si="594"/>
        <v>0</v>
      </c>
      <c r="W946" s="82" t="s">
        <v>271</v>
      </c>
      <c r="X946" s="78" t="s">
        <v>282</v>
      </c>
      <c r="Y946" s="78" t="s">
        <v>272</v>
      </c>
      <c r="Z946" s="78" t="s">
        <v>9</v>
      </c>
      <c r="AA946" s="79">
        <v>20</v>
      </c>
      <c r="AB946" s="79">
        <v>20</v>
      </c>
      <c r="AC946" s="79">
        <v>20</v>
      </c>
      <c r="AD946" s="16" t="b">
        <f t="shared" si="591"/>
        <v>1</v>
      </c>
      <c r="AE946" s="16" t="b">
        <f t="shared" si="591"/>
        <v>1</v>
      </c>
      <c r="AF946" s="16" t="b">
        <f t="shared" si="591"/>
        <v>1</v>
      </c>
      <c r="AG946" s="16" t="b">
        <f t="shared" si="591"/>
        <v>1</v>
      </c>
    </row>
    <row r="947" spans="1:33" s="16" customFormat="1" ht="31.5" customHeight="1">
      <c r="A947" s="31" t="s">
        <v>273</v>
      </c>
      <c r="B947" s="23" t="s">
        <v>282</v>
      </c>
      <c r="C947" s="23" t="s">
        <v>429</v>
      </c>
      <c r="D947" s="24" t="s">
        <v>9</v>
      </c>
      <c r="E947" s="49">
        <f>E948</f>
        <v>20</v>
      </c>
      <c r="F947" s="49">
        <f t="shared" si="613"/>
        <v>20</v>
      </c>
      <c r="G947" s="49">
        <f t="shared" si="613"/>
        <v>20</v>
      </c>
      <c r="H947" s="25">
        <f>H948</f>
        <v>20</v>
      </c>
      <c r="I947" s="25">
        <f t="shared" si="613"/>
        <v>20</v>
      </c>
      <c r="J947" s="25">
        <f t="shared" si="613"/>
        <v>20</v>
      </c>
      <c r="K947" s="49">
        <f t="shared" si="606"/>
        <v>0</v>
      </c>
      <c r="L947" s="49">
        <f t="shared" si="606"/>
        <v>0</v>
      </c>
      <c r="M947" s="49">
        <f t="shared" si="606"/>
        <v>0</v>
      </c>
      <c r="O947" s="32">
        <v>20</v>
      </c>
      <c r="P947" s="32">
        <v>20</v>
      </c>
      <c r="Q947" s="32">
        <v>20</v>
      </c>
      <c r="R947" s="29">
        <f t="shared" si="594"/>
        <v>0</v>
      </c>
      <c r="S947" s="29">
        <f t="shared" si="594"/>
        <v>0</v>
      </c>
      <c r="T947" s="29">
        <f t="shared" si="594"/>
        <v>0</v>
      </c>
      <c r="W947" s="81" t="s">
        <v>273</v>
      </c>
      <c r="X947" s="75" t="s">
        <v>282</v>
      </c>
      <c r="Y947" s="75" t="s">
        <v>429</v>
      </c>
      <c r="Z947" s="76" t="s">
        <v>9</v>
      </c>
      <c r="AA947" s="77">
        <v>20</v>
      </c>
      <c r="AB947" s="77">
        <v>20</v>
      </c>
      <c r="AC947" s="77">
        <v>20</v>
      </c>
      <c r="AD947" s="16" t="b">
        <f t="shared" si="591"/>
        <v>1</v>
      </c>
      <c r="AE947" s="16" t="b">
        <f t="shared" si="591"/>
        <v>1</v>
      </c>
      <c r="AF947" s="16" t="b">
        <f t="shared" si="591"/>
        <v>1</v>
      </c>
      <c r="AG947" s="16" t="b">
        <f t="shared" si="591"/>
        <v>1</v>
      </c>
    </row>
    <row r="948" spans="1:33" s="16" customFormat="1" ht="31.5" customHeight="1">
      <c r="A948" s="31" t="s">
        <v>58</v>
      </c>
      <c r="B948" s="23" t="s">
        <v>282</v>
      </c>
      <c r="C948" s="23" t="s">
        <v>429</v>
      </c>
      <c r="D948" s="23" t="s">
        <v>59</v>
      </c>
      <c r="E948" s="49">
        <v>20</v>
      </c>
      <c r="F948" s="49">
        <v>20</v>
      </c>
      <c r="G948" s="49">
        <v>20</v>
      </c>
      <c r="H948" s="25">
        <v>20</v>
      </c>
      <c r="I948" s="25">
        <v>20</v>
      </c>
      <c r="J948" s="25">
        <v>20</v>
      </c>
      <c r="K948" s="49">
        <f t="shared" si="606"/>
        <v>0</v>
      </c>
      <c r="L948" s="49">
        <f t="shared" si="606"/>
        <v>0</v>
      </c>
      <c r="M948" s="49">
        <f t="shared" si="606"/>
        <v>0</v>
      </c>
      <c r="O948" s="32">
        <v>20</v>
      </c>
      <c r="P948" s="32">
        <v>20</v>
      </c>
      <c r="Q948" s="32">
        <v>20</v>
      </c>
      <c r="R948" s="29">
        <f t="shared" si="594"/>
        <v>0</v>
      </c>
      <c r="S948" s="29">
        <f t="shared" si="594"/>
        <v>0</v>
      </c>
      <c r="T948" s="29">
        <f t="shared" si="594"/>
        <v>0</v>
      </c>
      <c r="W948" s="81" t="s">
        <v>58</v>
      </c>
      <c r="X948" s="75" t="s">
        <v>282</v>
      </c>
      <c r="Y948" s="75" t="s">
        <v>429</v>
      </c>
      <c r="Z948" s="76" t="s">
        <v>59</v>
      </c>
      <c r="AA948" s="77">
        <v>20</v>
      </c>
      <c r="AB948" s="77">
        <v>20</v>
      </c>
      <c r="AC948" s="77">
        <v>20</v>
      </c>
      <c r="AD948" s="16" t="b">
        <f t="shared" si="591"/>
        <v>1</v>
      </c>
      <c r="AE948" s="16" t="b">
        <f t="shared" si="591"/>
        <v>1</v>
      </c>
      <c r="AF948" s="16" t="b">
        <f t="shared" si="591"/>
        <v>1</v>
      </c>
      <c r="AG948" s="16" t="b">
        <f t="shared" si="591"/>
        <v>1</v>
      </c>
    </row>
    <row r="949" spans="1:33" s="16" customFormat="1" ht="31.5" customHeight="1">
      <c r="A949" s="22" t="s">
        <v>74</v>
      </c>
      <c r="B949" s="23" t="s">
        <v>282</v>
      </c>
      <c r="C949" s="23" t="s">
        <v>274</v>
      </c>
      <c r="D949" s="24" t="s">
        <v>9</v>
      </c>
      <c r="E949" s="49">
        <f>E950+E956+E962+E965</f>
        <v>137954</v>
      </c>
      <c r="F949" s="49">
        <f t="shared" ref="F949:G949" si="614">F950+F956+F962+F965</f>
        <v>136655.5</v>
      </c>
      <c r="G949" s="49">
        <f t="shared" si="614"/>
        <v>136655.5</v>
      </c>
      <c r="H949" s="25">
        <f>H950+H956+H962+H965</f>
        <v>137954</v>
      </c>
      <c r="I949" s="25">
        <f t="shared" ref="I949:J949" si="615">I950+I956+I962+I965</f>
        <v>136655.5</v>
      </c>
      <c r="J949" s="25">
        <f t="shared" si="615"/>
        <v>136655.5</v>
      </c>
      <c r="K949" s="49">
        <f t="shared" si="606"/>
        <v>0</v>
      </c>
      <c r="L949" s="49">
        <f t="shared" si="606"/>
        <v>0</v>
      </c>
      <c r="M949" s="49">
        <f t="shared" si="606"/>
        <v>0</v>
      </c>
      <c r="O949" s="32">
        <v>137953.9762</v>
      </c>
      <c r="P949" s="32">
        <v>136655.44706999999</v>
      </c>
      <c r="Q949" s="32">
        <v>136655.44706999999</v>
      </c>
      <c r="R949" s="29">
        <f t="shared" si="594"/>
        <v>-2.3799999995389953E-2</v>
      </c>
      <c r="S949" s="29">
        <f t="shared" si="594"/>
        <v>-5.2930000005289912E-2</v>
      </c>
      <c r="T949" s="29">
        <f t="shared" si="594"/>
        <v>-5.2930000005289912E-2</v>
      </c>
      <c r="W949" s="82" t="s">
        <v>74</v>
      </c>
      <c r="X949" s="78" t="s">
        <v>282</v>
      </c>
      <c r="Y949" s="78" t="s">
        <v>274</v>
      </c>
      <c r="Z949" s="72" t="s">
        <v>9</v>
      </c>
      <c r="AA949" s="79">
        <v>137953.9762</v>
      </c>
      <c r="AB949" s="79">
        <v>136655.44706999999</v>
      </c>
      <c r="AC949" s="79">
        <v>136655.44706999999</v>
      </c>
      <c r="AD949" s="16" t="b">
        <f t="shared" si="591"/>
        <v>1</v>
      </c>
      <c r="AE949" s="16" t="b">
        <f t="shared" si="591"/>
        <v>1</v>
      </c>
      <c r="AF949" s="16" t="b">
        <f t="shared" si="591"/>
        <v>1</v>
      </c>
      <c r="AG949" s="16" t="b">
        <f t="shared" si="591"/>
        <v>1</v>
      </c>
    </row>
    <row r="950" spans="1:33" s="16" customFormat="1" ht="47.25" customHeight="1">
      <c r="A950" s="22" t="s">
        <v>55</v>
      </c>
      <c r="B950" s="23" t="s">
        <v>282</v>
      </c>
      <c r="C950" s="23" t="s">
        <v>275</v>
      </c>
      <c r="D950" s="24" t="s">
        <v>9</v>
      </c>
      <c r="E950" s="49">
        <f>E951</f>
        <v>75500.7</v>
      </c>
      <c r="F950" s="49">
        <f t="shared" ref="F950:J950" si="616">F951</f>
        <v>74128.2</v>
      </c>
      <c r="G950" s="49">
        <f t="shared" si="616"/>
        <v>74128.2</v>
      </c>
      <c r="H950" s="25">
        <f>H951</f>
        <v>75500.7</v>
      </c>
      <c r="I950" s="25">
        <f t="shared" si="616"/>
        <v>74128.2</v>
      </c>
      <c r="J950" s="25">
        <f t="shared" si="616"/>
        <v>74128.2</v>
      </c>
      <c r="K950" s="49">
        <f t="shared" si="606"/>
        <v>0</v>
      </c>
      <c r="L950" s="49">
        <f t="shared" si="606"/>
        <v>0</v>
      </c>
      <c r="M950" s="49">
        <f t="shared" si="606"/>
        <v>0</v>
      </c>
      <c r="O950" s="32">
        <v>75500.665210000006</v>
      </c>
      <c r="P950" s="32">
        <v>74128.165210000006</v>
      </c>
      <c r="Q950" s="32">
        <v>74128.165210000006</v>
      </c>
      <c r="R950" s="29">
        <f t="shared" si="594"/>
        <v>-3.4789999990607612E-2</v>
      </c>
      <c r="S950" s="29">
        <f t="shared" si="594"/>
        <v>-3.4789999990607612E-2</v>
      </c>
      <c r="T950" s="29">
        <f t="shared" si="594"/>
        <v>-3.4789999990607612E-2</v>
      </c>
      <c r="W950" s="82" t="s">
        <v>55</v>
      </c>
      <c r="X950" s="78" t="s">
        <v>282</v>
      </c>
      <c r="Y950" s="78" t="s">
        <v>275</v>
      </c>
      <c r="Z950" s="78" t="s">
        <v>9</v>
      </c>
      <c r="AA950" s="79">
        <v>75500.665210000006</v>
      </c>
      <c r="AB950" s="79">
        <v>74128.165210000006</v>
      </c>
      <c r="AC950" s="79">
        <v>74128.165210000006</v>
      </c>
      <c r="AD950" s="16" t="b">
        <f t="shared" si="591"/>
        <v>1</v>
      </c>
      <c r="AE950" s="16" t="b">
        <f t="shared" si="591"/>
        <v>1</v>
      </c>
      <c r="AF950" s="16" t="b">
        <f t="shared" si="591"/>
        <v>1</v>
      </c>
      <c r="AG950" s="16" t="b">
        <f t="shared" si="591"/>
        <v>1</v>
      </c>
    </row>
    <row r="951" spans="1:33" s="16" customFormat="1" ht="31.5" customHeight="1">
      <c r="A951" s="31" t="s">
        <v>57</v>
      </c>
      <c r="B951" s="23" t="s">
        <v>282</v>
      </c>
      <c r="C951" s="23" t="s">
        <v>430</v>
      </c>
      <c r="D951" s="24" t="s">
        <v>9</v>
      </c>
      <c r="E951" s="49">
        <f>E952+E953+E954+E955</f>
        <v>75500.7</v>
      </c>
      <c r="F951" s="49">
        <f t="shared" ref="F951:G951" si="617">F952+F953+F954+F955</f>
        <v>74128.2</v>
      </c>
      <c r="G951" s="49">
        <f t="shared" si="617"/>
        <v>74128.2</v>
      </c>
      <c r="H951" s="25">
        <f>H952+H953+H954+H955</f>
        <v>75500.7</v>
      </c>
      <c r="I951" s="25">
        <f t="shared" ref="I951:J951" si="618">I952+I953+I954+I955</f>
        <v>74128.2</v>
      </c>
      <c r="J951" s="25">
        <f t="shared" si="618"/>
        <v>74128.2</v>
      </c>
      <c r="K951" s="49">
        <f t="shared" si="606"/>
        <v>0</v>
      </c>
      <c r="L951" s="49">
        <f t="shared" si="606"/>
        <v>0</v>
      </c>
      <c r="M951" s="49">
        <f t="shared" si="606"/>
        <v>0</v>
      </c>
      <c r="O951" s="32">
        <v>75500.665210000006</v>
      </c>
      <c r="P951" s="32">
        <v>74128.165210000006</v>
      </c>
      <c r="Q951" s="32">
        <v>74128.165210000006</v>
      </c>
      <c r="R951" s="29">
        <f t="shared" si="594"/>
        <v>-3.4789999990607612E-2</v>
      </c>
      <c r="S951" s="29">
        <f t="shared" si="594"/>
        <v>-3.4789999990607612E-2</v>
      </c>
      <c r="T951" s="29">
        <f t="shared" si="594"/>
        <v>-3.4789999990607612E-2</v>
      </c>
      <c r="W951" s="81" t="s">
        <v>57</v>
      </c>
      <c r="X951" s="75" t="s">
        <v>282</v>
      </c>
      <c r="Y951" s="75" t="s">
        <v>430</v>
      </c>
      <c r="Z951" s="76" t="s">
        <v>9</v>
      </c>
      <c r="AA951" s="77">
        <v>75500.665210000006</v>
      </c>
      <c r="AB951" s="77">
        <v>74128.165210000006</v>
      </c>
      <c r="AC951" s="77">
        <v>74128.165210000006</v>
      </c>
      <c r="AD951" s="16" t="b">
        <f t="shared" si="591"/>
        <v>1</v>
      </c>
      <c r="AE951" s="16" t="b">
        <f t="shared" si="591"/>
        <v>1</v>
      </c>
      <c r="AF951" s="16" t="b">
        <f t="shared" si="591"/>
        <v>1</v>
      </c>
      <c r="AG951" s="16" t="b">
        <f t="shared" si="591"/>
        <v>1</v>
      </c>
    </row>
    <row r="952" spans="1:33" s="16" customFormat="1" ht="78.75" customHeight="1">
      <c r="A952" s="31" t="s">
        <v>26</v>
      </c>
      <c r="B952" s="23" t="s">
        <v>282</v>
      </c>
      <c r="C952" s="23" t="s">
        <v>430</v>
      </c>
      <c r="D952" s="23" t="s">
        <v>27</v>
      </c>
      <c r="E952" s="49">
        <v>15959</v>
      </c>
      <c r="F952" s="49">
        <v>15959</v>
      </c>
      <c r="G952" s="49">
        <v>15959</v>
      </c>
      <c r="H952" s="25">
        <v>15959</v>
      </c>
      <c r="I952" s="25">
        <v>15959</v>
      </c>
      <c r="J952" s="25">
        <v>15959</v>
      </c>
      <c r="K952" s="49">
        <f t="shared" si="606"/>
        <v>0</v>
      </c>
      <c r="L952" s="49">
        <f t="shared" si="606"/>
        <v>0</v>
      </c>
      <c r="M952" s="49">
        <f t="shared" si="606"/>
        <v>0</v>
      </c>
      <c r="O952" s="32">
        <v>15959</v>
      </c>
      <c r="P952" s="32">
        <v>15959</v>
      </c>
      <c r="Q952" s="32">
        <v>15959</v>
      </c>
      <c r="R952" s="29">
        <f t="shared" si="594"/>
        <v>0</v>
      </c>
      <c r="S952" s="29">
        <f t="shared" si="594"/>
        <v>0</v>
      </c>
      <c r="T952" s="29">
        <f t="shared" si="594"/>
        <v>0</v>
      </c>
      <c r="W952" s="82" t="s">
        <v>26</v>
      </c>
      <c r="X952" s="78" t="s">
        <v>282</v>
      </c>
      <c r="Y952" s="78" t="s">
        <v>430</v>
      </c>
      <c r="Z952" s="72" t="s">
        <v>27</v>
      </c>
      <c r="AA952" s="79">
        <v>15959</v>
      </c>
      <c r="AB952" s="79">
        <v>15959</v>
      </c>
      <c r="AC952" s="79">
        <v>15959</v>
      </c>
      <c r="AD952" s="16" t="b">
        <f t="shared" si="591"/>
        <v>1</v>
      </c>
      <c r="AE952" s="16" t="b">
        <f t="shared" si="591"/>
        <v>1</v>
      </c>
      <c r="AF952" s="16" t="b">
        <f t="shared" si="591"/>
        <v>1</v>
      </c>
      <c r="AG952" s="16" t="b">
        <f t="shared" si="591"/>
        <v>1</v>
      </c>
    </row>
    <row r="953" spans="1:33" s="16" customFormat="1" ht="31.5" customHeight="1">
      <c r="A953" s="31" t="s">
        <v>28</v>
      </c>
      <c r="B953" s="23" t="s">
        <v>282</v>
      </c>
      <c r="C953" s="23" t="s">
        <v>430</v>
      </c>
      <c r="D953" s="23" t="s">
        <v>29</v>
      </c>
      <c r="E953" s="49">
        <v>1042</v>
      </c>
      <c r="F953" s="49">
        <v>1042</v>
      </c>
      <c r="G953" s="49">
        <v>1042</v>
      </c>
      <c r="H953" s="25">
        <v>1042</v>
      </c>
      <c r="I953" s="25">
        <v>1042</v>
      </c>
      <c r="J953" s="25">
        <v>1042</v>
      </c>
      <c r="K953" s="49">
        <f t="shared" si="606"/>
        <v>0</v>
      </c>
      <c r="L953" s="49">
        <f t="shared" si="606"/>
        <v>0</v>
      </c>
      <c r="M953" s="49">
        <f t="shared" si="606"/>
        <v>0</v>
      </c>
      <c r="O953" s="32">
        <v>1042</v>
      </c>
      <c r="P953" s="32">
        <v>1042</v>
      </c>
      <c r="Q953" s="32">
        <v>1042</v>
      </c>
      <c r="R953" s="29">
        <f t="shared" si="594"/>
        <v>0</v>
      </c>
      <c r="S953" s="29">
        <f t="shared" si="594"/>
        <v>0</v>
      </c>
      <c r="T953" s="29">
        <f t="shared" si="594"/>
        <v>0</v>
      </c>
      <c r="W953" s="82" t="s">
        <v>28</v>
      </c>
      <c r="X953" s="78" t="s">
        <v>282</v>
      </c>
      <c r="Y953" s="78" t="s">
        <v>430</v>
      </c>
      <c r="Z953" s="78" t="s">
        <v>29</v>
      </c>
      <c r="AA953" s="79">
        <v>1042</v>
      </c>
      <c r="AB953" s="79">
        <v>1042</v>
      </c>
      <c r="AC953" s="79">
        <v>1042</v>
      </c>
      <c r="AD953" s="16" t="b">
        <f t="shared" si="591"/>
        <v>1</v>
      </c>
      <c r="AE953" s="16" t="b">
        <f t="shared" si="591"/>
        <v>1</v>
      </c>
      <c r="AF953" s="16" t="b">
        <f t="shared" si="591"/>
        <v>1</v>
      </c>
      <c r="AG953" s="16" t="b">
        <f t="shared" si="591"/>
        <v>1</v>
      </c>
    </row>
    <row r="954" spans="1:33" s="16" customFormat="1" ht="31.5" customHeight="1">
      <c r="A954" s="31" t="s">
        <v>58</v>
      </c>
      <c r="B954" s="23" t="s">
        <v>282</v>
      </c>
      <c r="C954" s="23" t="s">
        <v>430</v>
      </c>
      <c r="D954" s="23" t="s">
        <v>59</v>
      </c>
      <c r="E954" s="49">
        <v>58489.7</v>
      </c>
      <c r="F954" s="49">
        <v>57117.2</v>
      </c>
      <c r="G954" s="49">
        <v>57117.2</v>
      </c>
      <c r="H954" s="25">
        <v>58489.7</v>
      </c>
      <c r="I954" s="25">
        <v>57117.2</v>
      </c>
      <c r="J954" s="25">
        <v>57117.2</v>
      </c>
      <c r="K954" s="49">
        <f t="shared" si="606"/>
        <v>0</v>
      </c>
      <c r="L954" s="49">
        <f t="shared" si="606"/>
        <v>0</v>
      </c>
      <c r="M954" s="49">
        <f t="shared" si="606"/>
        <v>0</v>
      </c>
      <c r="O954" s="32">
        <v>58489.665209999999</v>
      </c>
      <c r="P954" s="32">
        <v>57117.165209999999</v>
      </c>
      <c r="Q954" s="32">
        <v>57117.165209999999</v>
      </c>
      <c r="R954" s="29">
        <f t="shared" si="594"/>
        <v>-3.4789999997883569E-2</v>
      </c>
      <c r="S954" s="29">
        <f t="shared" si="594"/>
        <v>-3.4789999997883569E-2</v>
      </c>
      <c r="T954" s="29">
        <f t="shared" si="594"/>
        <v>-3.4789999997883569E-2</v>
      </c>
      <c r="W954" s="81" t="s">
        <v>58</v>
      </c>
      <c r="X954" s="75" t="s">
        <v>282</v>
      </c>
      <c r="Y954" s="75" t="s">
        <v>430</v>
      </c>
      <c r="Z954" s="76" t="s">
        <v>59</v>
      </c>
      <c r="AA954" s="77">
        <v>58489.665209999999</v>
      </c>
      <c r="AB954" s="77">
        <v>57117.165209999999</v>
      </c>
      <c r="AC954" s="77">
        <v>57117.165209999999</v>
      </c>
      <c r="AD954" s="16" t="b">
        <f t="shared" si="591"/>
        <v>1</v>
      </c>
      <c r="AE954" s="16" t="b">
        <f t="shared" si="591"/>
        <v>1</v>
      </c>
      <c r="AF954" s="16" t="b">
        <f t="shared" si="591"/>
        <v>1</v>
      </c>
      <c r="AG954" s="16" t="b">
        <f t="shared" si="591"/>
        <v>1</v>
      </c>
    </row>
    <row r="955" spans="1:33" s="16" customFormat="1" ht="15.75" customHeight="1">
      <c r="A955" s="31" t="s">
        <v>32</v>
      </c>
      <c r="B955" s="23" t="s">
        <v>282</v>
      </c>
      <c r="C955" s="23" t="s">
        <v>430</v>
      </c>
      <c r="D955" s="23" t="s">
        <v>33</v>
      </c>
      <c r="E955" s="49">
        <v>10</v>
      </c>
      <c r="F955" s="49">
        <v>10</v>
      </c>
      <c r="G955" s="49">
        <v>10</v>
      </c>
      <c r="H955" s="25">
        <v>10</v>
      </c>
      <c r="I955" s="25">
        <v>10</v>
      </c>
      <c r="J955" s="25">
        <v>10</v>
      </c>
      <c r="K955" s="49">
        <f t="shared" si="606"/>
        <v>0</v>
      </c>
      <c r="L955" s="49">
        <f t="shared" si="606"/>
        <v>0</v>
      </c>
      <c r="M955" s="49">
        <f t="shared" si="606"/>
        <v>0</v>
      </c>
      <c r="O955" s="32">
        <v>10</v>
      </c>
      <c r="P955" s="32">
        <v>10</v>
      </c>
      <c r="Q955" s="32">
        <v>10</v>
      </c>
      <c r="R955" s="29">
        <f t="shared" si="594"/>
        <v>0</v>
      </c>
      <c r="S955" s="29">
        <f t="shared" si="594"/>
        <v>0</v>
      </c>
      <c r="T955" s="29">
        <f t="shared" si="594"/>
        <v>0</v>
      </c>
      <c r="W955" s="82" t="s">
        <v>32</v>
      </c>
      <c r="X955" s="78" t="s">
        <v>282</v>
      </c>
      <c r="Y955" s="78" t="s">
        <v>430</v>
      </c>
      <c r="Z955" s="72" t="s">
        <v>33</v>
      </c>
      <c r="AA955" s="79">
        <v>10</v>
      </c>
      <c r="AB955" s="79">
        <v>10</v>
      </c>
      <c r="AC955" s="79">
        <v>10</v>
      </c>
      <c r="AD955" s="16" t="b">
        <f t="shared" si="591"/>
        <v>1</v>
      </c>
      <c r="AE955" s="16" t="b">
        <f t="shared" si="591"/>
        <v>1</v>
      </c>
      <c r="AF955" s="16" t="b">
        <f t="shared" si="591"/>
        <v>1</v>
      </c>
      <c r="AG955" s="16" t="b">
        <f t="shared" si="591"/>
        <v>1</v>
      </c>
    </row>
    <row r="956" spans="1:33" s="16" customFormat="1" ht="47.25" customHeight="1">
      <c r="A956" s="22" t="s">
        <v>76</v>
      </c>
      <c r="B956" s="23" t="s">
        <v>282</v>
      </c>
      <c r="C956" s="23" t="s">
        <v>277</v>
      </c>
      <c r="D956" s="24" t="s">
        <v>9</v>
      </c>
      <c r="E956" s="49">
        <f>E957</f>
        <v>62152.5</v>
      </c>
      <c r="F956" s="49">
        <f t="shared" ref="F956:J956" si="619">F957</f>
        <v>62226.5</v>
      </c>
      <c r="G956" s="49">
        <f t="shared" si="619"/>
        <v>62226.5</v>
      </c>
      <c r="H956" s="25">
        <f>H957</f>
        <v>62152.5</v>
      </c>
      <c r="I956" s="25">
        <f t="shared" si="619"/>
        <v>62226.5</v>
      </c>
      <c r="J956" s="25">
        <f t="shared" si="619"/>
        <v>62226.5</v>
      </c>
      <c r="K956" s="49">
        <f t="shared" si="606"/>
        <v>0</v>
      </c>
      <c r="L956" s="49">
        <f t="shared" si="606"/>
        <v>0</v>
      </c>
      <c r="M956" s="49">
        <f t="shared" si="606"/>
        <v>0</v>
      </c>
      <c r="O956" s="32">
        <v>62152.548990000003</v>
      </c>
      <c r="P956" s="32">
        <v>62226.51986</v>
      </c>
      <c r="Q956" s="32">
        <v>62226.51986</v>
      </c>
      <c r="R956" s="29">
        <f t="shared" si="594"/>
        <v>4.8990000002959277E-2</v>
      </c>
      <c r="S956" s="29">
        <f t="shared" si="594"/>
        <v>1.9860000000335276E-2</v>
      </c>
      <c r="T956" s="29">
        <f t="shared" si="594"/>
        <v>1.9860000000335276E-2</v>
      </c>
      <c r="W956" s="82" t="s">
        <v>76</v>
      </c>
      <c r="X956" s="78" t="s">
        <v>282</v>
      </c>
      <c r="Y956" s="78" t="s">
        <v>277</v>
      </c>
      <c r="Z956" s="78" t="s">
        <v>9</v>
      </c>
      <c r="AA956" s="79">
        <v>62152.548990000003</v>
      </c>
      <c r="AB956" s="79">
        <v>62226.51986</v>
      </c>
      <c r="AC956" s="79">
        <v>62226.51986</v>
      </c>
      <c r="AD956" s="16" t="b">
        <f t="shared" si="591"/>
        <v>1</v>
      </c>
      <c r="AE956" s="16" t="b">
        <f t="shared" si="591"/>
        <v>1</v>
      </c>
      <c r="AF956" s="16" t="b">
        <f t="shared" si="591"/>
        <v>1</v>
      </c>
      <c r="AG956" s="16" t="b">
        <f t="shared" si="591"/>
        <v>1</v>
      </c>
    </row>
    <row r="957" spans="1:33" s="16" customFormat="1" ht="31.5" customHeight="1">
      <c r="A957" s="31" t="s">
        <v>25</v>
      </c>
      <c r="B957" s="23" t="s">
        <v>282</v>
      </c>
      <c r="C957" s="23" t="s">
        <v>431</v>
      </c>
      <c r="D957" s="24" t="s">
        <v>9</v>
      </c>
      <c r="E957" s="49">
        <f>E958+E959+E960+E961</f>
        <v>62152.5</v>
      </c>
      <c r="F957" s="49">
        <f t="shared" ref="F957:G957" si="620">F958+F959+F960+F961</f>
        <v>62226.5</v>
      </c>
      <c r="G957" s="49">
        <f t="shared" si="620"/>
        <v>62226.5</v>
      </c>
      <c r="H957" s="25">
        <f>H958+H959+H960+H961</f>
        <v>62152.5</v>
      </c>
      <c r="I957" s="25">
        <f t="shared" ref="I957:J957" si="621">I958+I959+I960+I961</f>
        <v>62226.5</v>
      </c>
      <c r="J957" s="25">
        <f t="shared" si="621"/>
        <v>62226.5</v>
      </c>
      <c r="K957" s="49">
        <f t="shared" si="606"/>
        <v>0</v>
      </c>
      <c r="L957" s="49">
        <f t="shared" si="606"/>
        <v>0</v>
      </c>
      <c r="M957" s="49">
        <f t="shared" si="606"/>
        <v>0</v>
      </c>
      <c r="O957" s="32">
        <v>62152.548990000003</v>
      </c>
      <c r="P957" s="32">
        <v>62226.51986</v>
      </c>
      <c r="Q957" s="32">
        <v>62226.51986</v>
      </c>
      <c r="R957" s="29">
        <f t="shared" si="594"/>
        <v>4.8990000002959277E-2</v>
      </c>
      <c r="S957" s="29">
        <f t="shared" si="594"/>
        <v>1.9860000000335276E-2</v>
      </c>
      <c r="T957" s="29">
        <f t="shared" si="594"/>
        <v>1.9860000000335276E-2</v>
      </c>
      <c r="W957" s="81" t="s">
        <v>25</v>
      </c>
      <c r="X957" s="75" t="s">
        <v>282</v>
      </c>
      <c r="Y957" s="75" t="s">
        <v>431</v>
      </c>
      <c r="Z957" s="76" t="s">
        <v>9</v>
      </c>
      <c r="AA957" s="77">
        <v>62152.548990000003</v>
      </c>
      <c r="AB957" s="77">
        <v>62226.51986</v>
      </c>
      <c r="AC957" s="77">
        <v>62226.51986</v>
      </c>
      <c r="AD957" s="16" t="b">
        <f t="shared" si="591"/>
        <v>1</v>
      </c>
      <c r="AE957" s="16" t="b">
        <f t="shared" si="591"/>
        <v>1</v>
      </c>
      <c r="AF957" s="16" t="b">
        <f t="shared" si="591"/>
        <v>1</v>
      </c>
      <c r="AG957" s="16" t="b">
        <f t="shared" si="591"/>
        <v>1</v>
      </c>
    </row>
    <row r="958" spans="1:33" s="16" customFormat="1" ht="78.75" customHeight="1">
      <c r="A958" s="31" t="s">
        <v>26</v>
      </c>
      <c r="B958" s="23" t="s">
        <v>282</v>
      </c>
      <c r="C958" s="23" t="s">
        <v>431</v>
      </c>
      <c r="D958" s="23" t="s">
        <v>27</v>
      </c>
      <c r="E958" s="49">
        <v>58302.5</v>
      </c>
      <c r="F958" s="49">
        <v>58376.5</v>
      </c>
      <c r="G958" s="49">
        <v>58376.5</v>
      </c>
      <c r="H958" s="25">
        <v>58302.5</v>
      </c>
      <c r="I958" s="25">
        <v>58376.5</v>
      </c>
      <c r="J958" s="25">
        <v>58376.5</v>
      </c>
      <c r="K958" s="49">
        <f t="shared" si="606"/>
        <v>0</v>
      </c>
      <c r="L958" s="49">
        <f t="shared" si="606"/>
        <v>0</v>
      </c>
      <c r="M958" s="49">
        <f t="shared" si="606"/>
        <v>0</v>
      </c>
      <c r="O958" s="32">
        <v>58302.548990000003</v>
      </c>
      <c r="P958" s="32">
        <v>58376.51986</v>
      </c>
      <c r="Q958" s="32">
        <v>58376.51986</v>
      </c>
      <c r="R958" s="29">
        <f t="shared" si="594"/>
        <v>4.8990000002959277E-2</v>
      </c>
      <c r="S958" s="29">
        <f t="shared" si="594"/>
        <v>1.9860000000335276E-2</v>
      </c>
      <c r="T958" s="29">
        <f t="shared" si="594"/>
        <v>1.9860000000335276E-2</v>
      </c>
      <c r="W958" s="82" t="s">
        <v>26</v>
      </c>
      <c r="X958" s="78" t="s">
        <v>282</v>
      </c>
      <c r="Y958" s="78" t="s">
        <v>431</v>
      </c>
      <c r="Z958" s="72" t="s">
        <v>27</v>
      </c>
      <c r="AA958" s="79">
        <v>58302.548990000003</v>
      </c>
      <c r="AB958" s="79">
        <v>58376.51986</v>
      </c>
      <c r="AC958" s="79">
        <v>58376.51986</v>
      </c>
      <c r="AD958" s="16" t="b">
        <f t="shared" si="591"/>
        <v>1</v>
      </c>
      <c r="AE958" s="16" t="b">
        <f t="shared" si="591"/>
        <v>1</v>
      </c>
      <c r="AF958" s="16" t="b">
        <f t="shared" si="591"/>
        <v>1</v>
      </c>
      <c r="AG958" s="16" t="b">
        <f t="shared" si="591"/>
        <v>1</v>
      </c>
    </row>
    <row r="959" spans="1:33" s="16" customFormat="1" ht="31.5" customHeight="1">
      <c r="A959" s="31" t="s">
        <v>28</v>
      </c>
      <c r="B959" s="23" t="s">
        <v>282</v>
      </c>
      <c r="C959" s="23" t="s">
        <v>431</v>
      </c>
      <c r="D959" s="23" t="s">
        <v>29</v>
      </c>
      <c r="E959" s="49">
        <v>3310</v>
      </c>
      <c r="F959" s="49">
        <v>3310</v>
      </c>
      <c r="G959" s="49">
        <v>3310</v>
      </c>
      <c r="H959" s="25">
        <v>3310</v>
      </c>
      <c r="I959" s="25">
        <v>3310</v>
      </c>
      <c r="J959" s="25">
        <v>3310</v>
      </c>
      <c r="K959" s="49">
        <f t="shared" si="606"/>
        <v>0</v>
      </c>
      <c r="L959" s="49">
        <f t="shared" si="606"/>
        <v>0</v>
      </c>
      <c r="M959" s="49">
        <f t="shared" si="606"/>
        <v>0</v>
      </c>
      <c r="O959" s="32">
        <v>3310</v>
      </c>
      <c r="P959" s="32">
        <v>3310</v>
      </c>
      <c r="Q959" s="32">
        <v>3310</v>
      </c>
      <c r="R959" s="29">
        <f t="shared" si="594"/>
        <v>0</v>
      </c>
      <c r="S959" s="29">
        <f t="shared" si="594"/>
        <v>0</v>
      </c>
      <c r="T959" s="29">
        <f t="shared" si="594"/>
        <v>0</v>
      </c>
      <c r="W959" s="82" t="s">
        <v>28</v>
      </c>
      <c r="X959" s="78" t="s">
        <v>282</v>
      </c>
      <c r="Y959" s="78" t="s">
        <v>431</v>
      </c>
      <c r="Z959" s="78" t="s">
        <v>29</v>
      </c>
      <c r="AA959" s="79">
        <v>3310</v>
      </c>
      <c r="AB959" s="79">
        <v>3310</v>
      </c>
      <c r="AC959" s="79">
        <v>3310</v>
      </c>
      <c r="AD959" s="16" t="b">
        <f t="shared" si="591"/>
        <v>1</v>
      </c>
      <c r="AE959" s="16" t="b">
        <f t="shared" si="591"/>
        <v>1</v>
      </c>
      <c r="AF959" s="16" t="b">
        <f t="shared" si="591"/>
        <v>1</v>
      </c>
      <c r="AG959" s="16" t="b">
        <f t="shared" si="591"/>
        <v>1</v>
      </c>
    </row>
    <row r="960" spans="1:33" s="16" customFormat="1" ht="15.75" customHeight="1">
      <c r="A960" s="31" t="s">
        <v>37</v>
      </c>
      <c r="B960" s="23" t="s">
        <v>282</v>
      </c>
      <c r="C960" s="23" t="s">
        <v>431</v>
      </c>
      <c r="D960" s="23" t="s">
        <v>38</v>
      </c>
      <c r="E960" s="49">
        <v>10</v>
      </c>
      <c r="F960" s="49">
        <v>10</v>
      </c>
      <c r="G960" s="49">
        <v>10</v>
      </c>
      <c r="H960" s="25">
        <v>10</v>
      </c>
      <c r="I960" s="25">
        <v>10</v>
      </c>
      <c r="J960" s="25">
        <v>10</v>
      </c>
      <c r="K960" s="49">
        <f t="shared" si="606"/>
        <v>0</v>
      </c>
      <c r="L960" s="49">
        <f t="shared" si="606"/>
        <v>0</v>
      </c>
      <c r="M960" s="49">
        <f t="shared" si="606"/>
        <v>0</v>
      </c>
      <c r="O960" s="32">
        <v>10</v>
      </c>
      <c r="P960" s="32">
        <v>10</v>
      </c>
      <c r="Q960" s="32">
        <v>10</v>
      </c>
      <c r="R960" s="29">
        <f t="shared" si="594"/>
        <v>0</v>
      </c>
      <c r="S960" s="29">
        <f t="shared" si="594"/>
        <v>0</v>
      </c>
      <c r="T960" s="29">
        <f t="shared" si="594"/>
        <v>0</v>
      </c>
      <c r="W960" s="81" t="s">
        <v>37</v>
      </c>
      <c r="X960" s="75" t="s">
        <v>282</v>
      </c>
      <c r="Y960" s="75" t="s">
        <v>431</v>
      </c>
      <c r="Z960" s="76" t="s">
        <v>38</v>
      </c>
      <c r="AA960" s="77">
        <v>10</v>
      </c>
      <c r="AB960" s="77">
        <v>10</v>
      </c>
      <c r="AC960" s="77">
        <v>10</v>
      </c>
      <c r="AD960" s="16" t="b">
        <f t="shared" si="591"/>
        <v>1</v>
      </c>
      <c r="AE960" s="16" t="b">
        <f t="shared" si="591"/>
        <v>1</v>
      </c>
      <c r="AF960" s="16" t="b">
        <f t="shared" si="591"/>
        <v>1</v>
      </c>
      <c r="AG960" s="16" t="b">
        <f t="shared" si="591"/>
        <v>1</v>
      </c>
    </row>
    <row r="961" spans="1:33" s="16" customFormat="1" ht="15.75" customHeight="1">
      <c r="A961" s="31" t="s">
        <v>32</v>
      </c>
      <c r="B961" s="23" t="s">
        <v>282</v>
      </c>
      <c r="C961" s="23" t="s">
        <v>431</v>
      </c>
      <c r="D961" s="23" t="s">
        <v>33</v>
      </c>
      <c r="E961" s="49">
        <v>530</v>
      </c>
      <c r="F961" s="49">
        <v>530</v>
      </c>
      <c r="G961" s="49">
        <v>530</v>
      </c>
      <c r="H961" s="25">
        <v>530</v>
      </c>
      <c r="I961" s="25">
        <v>530</v>
      </c>
      <c r="J961" s="25">
        <v>530</v>
      </c>
      <c r="K961" s="49">
        <f t="shared" si="606"/>
        <v>0</v>
      </c>
      <c r="L961" s="49">
        <f t="shared" si="606"/>
        <v>0</v>
      </c>
      <c r="M961" s="49">
        <f t="shared" si="606"/>
        <v>0</v>
      </c>
      <c r="O961" s="32">
        <v>530</v>
      </c>
      <c r="P961" s="32">
        <v>530</v>
      </c>
      <c r="Q961" s="32">
        <v>530</v>
      </c>
      <c r="R961" s="29">
        <f t="shared" si="594"/>
        <v>0</v>
      </c>
      <c r="S961" s="29">
        <f t="shared" si="594"/>
        <v>0</v>
      </c>
      <c r="T961" s="29">
        <f t="shared" si="594"/>
        <v>0</v>
      </c>
      <c r="W961" s="81" t="s">
        <v>32</v>
      </c>
      <c r="X961" s="75" t="s">
        <v>282</v>
      </c>
      <c r="Y961" s="75" t="s">
        <v>431</v>
      </c>
      <c r="Z961" s="76" t="s">
        <v>33</v>
      </c>
      <c r="AA961" s="77">
        <v>530</v>
      </c>
      <c r="AB961" s="77">
        <v>530</v>
      </c>
      <c r="AC961" s="77">
        <v>530</v>
      </c>
      <c r="AD961" s="16" t="b">
        <f t="shared" si="591"/>
        <v>1</v>
      </c>
      <c r="AE961" s="16" t="b">
        <f t="shared" si="591"/>
        <v>1</v>
      </c>
      <c r="AF961" s="16" t="b">
        <f t="shared" si="591"/>
        <v>1</v>
      </c>
      <c r="AG961" s="16" t="b">
        <f t="shared" si="591"/>
        <v>1</v>
      </c>
    </row>
    <row r="962" spans="1:33" s="16" customFormat="1" ht="31.5" customHeight="1">
      <c r="A962" s="22" t="s">
        <v>172</v>
      </c>
      <c r="B962" s="23" t="s">
        <v>282</v>
      </c>
      <c r="C962" s="23" t="s">
        <v>278</v>
      </c>
      <c r="D962" s="24" t="s">
        <v>9</v>
      </c>
      <c r="E962" s="49">
        <f>E963</f>
        <v>300</v>
      </c>
      <c r="F962" s="49">
        <f t="shared" ref="F962:J963" si="622">F963</f>
        <v>300</v>
      </c>
      <c r="G962" s="49">
        <f t="shared" si="622"/>
        <v>300</v>
      </c>
      <c r="H962" s="25">
        <f>H963</f>
        <v>300</v>
      </c>
      <c r="I962" s="25">
        <f t="shared" si="622"/>
        <v>300</v>
      </c>
      <c r="J962" s="25">
        <f t="shared" si="622"/>
        <v>300</v>
      </c>
      <c r="K962" s="49">
        <f t="shared" si="606"/>
        <v>0</v>
      </c>
      <c r="L962" s="49">
        <f t="shared" si="606"/>
        <v>0</v>
      </c>
      <c r="M962" s="49">
        <f t="shared" si="606"/>
        <v>0</v>
      </c>
      <c r="O962" s="32">
        <v>300</v>
      </c>
      <c r="P962" s="32">
        <v>300</v>
      </c>
      <c r="Q962" s="32">
        <v>300</v>
      </c>
      <c r="R962" s="29">
        <f t="shared" si="594"/>
        <v>0</v>
      </c>
      <c r="S962" s="29">
        <f t="shared" si="594"/>
        <v>0</v>
      </c>
      <c r="T962" s="29">
        <f t="shared" si="594"/>
        <v>0</v>
      </c>
      <c r="W962" s="82" t="s">
        <v>172</v>
      </c>
      <c r="X962" s="78" t="s">
        <v>282</v>
      </c>
      <c r="Y962" s="78" t="s">
        <v>278</v>
      </c>
      <c r="Z962" s="72" t="s">
        <v>9</v>
      </c>
      <c r="AA962" s="79">
        <v>300</v>
      </c>
      <c r="AB962" s="79">
        <v>300</v>
      </c>
      <c r="AC962" s="79">
        <v>300</v>
      </c>
      <c r="AD962" s="16" t="b">
        <f t="shared" si="591"/>
        <v>1</v>
      </c>
      <c r="AE962" s="16" t="b">
        <f t="shared" si="591"/>
        <v>1</v>
      </c>
      <c r="AF962" s="16" t="b">
        <f t="shared" si="591"/>
        <v>1</v>
      </c>
      <c r="AG962" s="16" t="b">
        <f t="shared" si="591"/>
        <v>1</v>
      </c>
    </row>
    <row r="963" spans="1:33" s="16" customFormat="1" ht="31.5" customHeight="1">
      <c r="A963" s="31" t="s">
        <v>31</v>
      </c>
      <c r="B963" s="23" t="s">
        <v>282</v>
      </c>
      <c r="C963" s="23" t="s">
        <v>432</v>
      </c>
      <c r="D963" s="24" t="s">
        <v>9</v>
      </c>
      <c r="E963" s="49">
        <f>E964</f>
        <v>300</v>
      </c>
      <c r="F963" s="49">
        <f t="shared" si="622"/>
        <v>300</v>
      </c>
      <c r="G963" s="49">
        <f t="shared" si="622"/>
        <v>300</v>
      </c>
      <c r="H963" s="25">
        <f>H964</f>
        <v>300</v>
      </c>
      <c r="I963" s="25">
        <f t="shared" si="622"/>
        <v>300</v>
      </c>
      <c r="J963" s="25">
        <f t="shared" si="622"/>
        <v>300</v>
      </c>
      <c r="K963" s="49">
        <f t="shared" si="606"/>
        <v>0</v>
      </c>
      <c r="L963" s="49">
        <f t="shared" si="606"/>
        <v>0</v>
      </c>
      <c r="M963" s="49">
        <f t="shared" si="606"/>
        <v>0</v>
      </c>
      <c r="O963" s="32">
        <v>300</v>
      </c>
      <c r="P963" s="32">
        <v>300</v>
      </c>
      <c r="Q963" s="32">
        <v>300</v>
      </c>
      <c r="R963" s="29">
        <f t="shared" si="594"/>
        <v>0</v>
      </c>
      <c r="S963" s="29">
        <f t="shared" si="594"/>
        <v>0</v>
      </c>
      <c r="T963" s="29">
        <f t="shared" si="594"/>
        <v>0</v>
      </c>
      <c r="W963" s="82" t="s">
        <v>31</v>
      </c>
      <c r="X963" s="78" t="s">
        <v>282</v>
      </c>
      <c r="Y963" s="78" t="s">
        <v>432</v>
      </c>
      <c r="Z963" s="78" t="s">
        <v>9</v>
      </c>
      <c r="AA963" s="79">
        <v>300</v>
      </c>
      <c r="AB963" s="79">
        <v>300</v>
      </c>
      <c r="AC963" s="79">
        <v>300</v>
      </c>
      <c r="AD963" s="16" t="b">
        <f t="shared" si="591"/>
        <v>1</v>
      </c>
      <c r="AE963" s="16" t="b">
        <f t="shared" si="591"/>
        <v>1</v>
      </c>
      <c r="AF963" s="16" t="b">
        <f t="shared" si="591"/>
        <v>1</v>
      </c>
      <c r="AG963" s="16" t="b">
        <f t="shared" si="591"/>
        <v>1</v>
      </c>
    </row>
    <row r="964" spans="1:33" s="16" customFormat="1" ht="31.5" customHeight="1">
      <c r="A964" s="31" t="s">
        <v>28</v>
      </c>
      <c r="B964" s="23" t="s">
        <v>282</v>
      </c>
      <c r="C964" s="23" t="s">
        <v>432</v>
      </c>
      <c r="D964" s="23" t="s">
        <v>29</v>
      </c>
      <c r="E964" s="49">
        <v>300</v>
      </c>
      <c r="F964" s="49">
        <v>300</v>
      </c>
      <c r="G964" s="49">
        <v>300</v>
      </c>
      <c r="H964" s="25">
        <v>300</v>
      </c>
      <c r="I964" s="25">
        <v>300</v>
      </c>
      <c r="J964" s="25">
        <v>300</v>
      </c>
      <c r="K964" s="49">
        <f t="shared" ref="K964:M1026" si="623">H964-E964</f>
        <v>0</v>
      </c>
      <c r="L964" s="49">
        <f t="shared" si="623"/>
        <v>0</v>
      </c>
      <c r="M964" s="49">
        <f t="shared" si="623"/>
        <v>0</v>
      </c>
      <c r="O964" s="32">
        <v>300</v>
      </c>
      <c r="P964" s="32">
        <v>300</v>
      </c>
      <c r="Q964" s="32">
        <v>300</v>
      </c>
      <c r="R964" s="29">
        <f t="shared" si="594"/>
        <v>0</v>
      </c>
      <c r="S964" s="29">
        <f t="shared" si="594"/>
        <v>0</v>
      </c>
      <c r="T964" s="29">
        <f t="shared" si="594"/>
        <v>0</v>
      </c>
      <c r="W964" s="82" t="s">
        <v>28</v>
      </c>
      <c r="X964" s="78" t="s">
        <v>282</v>
      </c>
      <c r="Y964" s="78" t="s">
        <v>432</v>
      </c>
      <c r="Z964" s="78" t="s">
        <v>29</v>
      </c>
      <c r="AA964" s="79">
        <v>300</v>
      </c>
      <c r="AB964" s="79">
        <v>300</v>
      </c>
      <c r="AC964" s="79">
        <v>300</v>
      </c>
      <c r="AD964" s="16" t="b">
        <f t="shared" si="591"/>
        <v>1</v>
      </c>
      <c r="AE964" s="16" t="b">
        <f t="shared" si="591"/>
        <v>1</v>
      </c>
      <c r="AF964" s="16" t="b">
        <f t="shared" si="591"/>
        <v>1</v>
      </c>
      <c r="AG964" s="16" t="b">
        <f t="shared" si="591"/>
        <v>1</v>
      </c>
    </row>
    <row r="965" spans="1:33" s="16" customFormat="1" ht="110.25" customHeight="1">
      <c r="A965" s="22" t="s">
        <v>225</v>
      </c>
      <c r="B965" s="23" t="s">
        <v>282</v>
      </c>
      <c r="C965" s="23" t="s">
        <v>279</v>
      </c>
      <c r="D965" s="24" t="s">
        <v>9</v>
      </c>
      <c r="E965" s="49">
        <f>E966</f>
        <v>0.8</v>
      </c>
      <c r="F965" s="49">
        <f t="shared" ref="F965:J966" si="624">F966</f>
        <v>0.8</v>
      </c>
      <c r="G965" s="49">
        <f t="shared" si="624"/>
        <v>0.8</v>
      </c>
      <c r="H965" s="25">
        <f>H966</f>
        <v>0.8</v>
      </c>
      <c r="I965" s="25">
        <f t="shared" si="624"/>
        <v>0.8</v>
      </c>
      <c r="J965" s="25">
        <f t="shared" si="624"/>
        <v>0.8</v>
      </c>
      <c r="K965" s="49">
        <f t="shared" si="623"/>
        <v>0</v>
      </c>
      <c r="L965" s="49">
        <f t="shared" si="623"/>
        <v>0</v>
      </c>
      <c r="M965" s="49">
        <f t="shared" si="623"/>
        <v>0</v>
      </c>
      <c r="O965" s="32">
        <v>0.76200000000000001</v>
      </c>
      <c r="P965" s="32">
        <v>0.76200000000000001</v>
      </c>
      <c r="Q965" s="32">
        <v>0.76200000000000001</v>
      </c>
      <c r="R965" s="29">
        <f t="shared" si="594"/>
        <v>-3.8000000000000034E-2</v>
      </c>
      <c r="S965" s="29">
        <f t="shared" si="594"/>
        <v>-3.8000000000000034E-2</v>
      </c>
      <c r="T965" s="29">
        <f t="shared" si="594"/>
        <v>-3.8000000000000034E-2</v>
      </c>
      <c r="W965" s="82" t="s">
        <v>225</v>
      </c>
      <c r="X965" s="78" t="s">
        <v>282</v>
      </c>
      <c r="Y965" s="78" t="s">
        <v>279</v>
      </c>
      <c r="Z965" s="78" t="s">
        <v>9</v>
      </c>
      <c r="AA965" s="79">
        <v>0.76200000000000001</v>
      </c>
      <c r="AB965" s="79">
        <v>0.76200000000000001</v>
      </c>
      <c r="AC965" s="79">
        <v>0.76200000000000001</v>
      </c>
      <c r="AD965" s="16" t="b">
        <f t="shared" si="591"/>
        <v>1</v>
      </c>
      <c r="AE965" s="16" t="b">
        <f t="shared" si="591"/>
        <v>1</v>
      </c>
      <c r="AF965" s="16" t="b">
        <f t="shared" si="591"/>
        <v>1</v>
      </c>
      <c r="AG965" s="16" t="b">
        <f t="shared" si="591"/>
        <v>1</v>
      </c>
    </row>
    <row r="966" spans="1:33" s="16" customFormat="1" ht="94.5" customHeight="1">
      <c r="A966" s="31" t="s">
        <v>227</v>
      </c>
      <c r="B966" s="23" t="s">
        <v>282</v>
      </c>
      <c r="C966" s="23" t="s">
        <v>280</v>
      </c>
      <c r="D966" s="24" t="s">
        <v>9</v>
      </c>
      <c r="E966" s="49">
        <f>E967</f>
        <v>0.8</v>
      </c>
      <c r="F966" s="49">
        <f t="shared" si="624"/>
        <v>0.8</v>
      </c>
      <c r="G966" s="49">
        <f t="shared" si="624"/>
        <v>0.8</v>
      </c>
      <c r="H966" s="25">
        <f>H967</f>
        <v>0.8</v>
      </c>
      <c r="I966" s="25">
        <f t="shared" si="624"/>
        <v>0.8</v>
      </c>
      <c r="J966" s="25">
        <f t="shared" si="624"/>
        <v>0.8</v>
      </c>
      <c r="K966" s="49">
        <f t="shared" si="623"/>
        <v>0</v>
      </c>
      <c r="L966" s="49">
        <f t="shared" si="623"/>
        <v>0</v>
      </c>
      <c r="M966" s="49">
        <f t="shared" si="623"/>
        <v>0</v>
      </c>
      <c r="N966" s="16" t="s">
        <v>344</v>
      </c>
      <c r="O966" s="32">
        <v>0.76200000000000001</v>
      </c>
      <c r="P966" s="32">
        <v>0.76200000000000001</v>
      </c>
      <c r="Q966" s="32">
        <v>0.76200000000000001</v>
      </c>
      <c r="R966" s="29">
        <f t="shared" si="594"/>
        <v>-3.8000000000000034E-2</v>
      </c>
      <c r="S966" s="29">
        <f t="shared" si="594"/>
        <v>-3.8000000000000034E-2</v>
      </c>
      <c r="T966" s="29">
        <f t="shared" si="594"/>
        <v>-3.8000000000000034E-2</v>
      </c>
      <c r="W966" s="82" t="s">
        <v>227</v>
      </c>
      <c r="X966" s="78" t="s">
        <v>282</v>
      </c>
      <c r="Y966" s="78" t="s">
        <v>280</v>
      </c>
      <c r="Z966" s="78" t="s">
        <v>9</v>
      </c>
      <c r="AA966" s="79">
        <v>0.76200000000000001</v>
      </c>
      <c r="AB966" s="79">
        <v>0.76200000000000001</v>
      </c>
      <c r="AC966" s="79">
        <v>0.76200000000000001</v>
      </c>
      <c r="AD966" s="16" t="b">
        <f t="shared" si="591"/>
        <v>1</v>
      </c>
      <c r="AE966" s="16" t="b">
        <f t="shared" si="591"/>
        <v>1</v>
      </c>
      <c r="AF966" s="16" t="b">
        <f t="shared" si="591"/>
        <v>1</v>
      </c>
      <c r="AG966" s="16" t="b">
        <f t="shared" si="591"/>
        <v>1</v>
      </c>
    </row>
    <row r="967" spans="1:33" s="16" customFormat="1" ht="31.5" customHeight="1">
      <c r="A967" s="31" t="s">
        <v>58</v>
      </c>
      <c r="B967" s="23" t="s">
        <v>282</v>
      </c>
      <c r="C967" s="23" t="s">
        <v>280</v>
      </c>
      <c r="D967" s="23" t="s">
        <v>59</v>
      </c>
      <c r="E967" s="49">
        <v>0.8</v>
      </c>
      <c r="F967" s="49">
        <v>0.8</v>
      </c>
      <c r="G967" s="49">
        <v>0.8</v>
      </c>
      <c r="H967" s="83">
        <v>0.8</v>
      </c>
      <c r="I967" s="83">
        <v>0.8</v>
      </c>
      <c r="J967" s="83">
        <v>0.8</v>
      </c>
      <c r="K967" s="49">
        <f t="shared" si="623"/>
        <v>0</v>
      </c>
      <c r="L967" s="49">
        <f t="shared" si="623"/>
        <v>0</v>
      </c>
      <c r="M967" s="49">
        <f t="shared" si="623"/>
        <v>0</v>
      </c>
      <c r="N967" s="16" t="s">
        <v>344</v>
      </c>
      <c r="O967" s="32">
        <v>0.76200000000000001</v>
      </c>
      <c r="P967" s="32">
        <v>0.76200000000000001</v>
      </c>
      <c r="Q967" s="32">
        <v>0.76200000000000001</v>
      </c>
      <c r="R967" s="29">
        <f t="shared" si="594"/>
        <v>-3.8000000000000034E-2</v>
      </c>
      <c r="S967" s="29">
        <f t="shared" si="594"/>
        <v>-3.8000000000000034E-2</v>
      </c>
      <c r="T967" s="29">
        <f t="shared" si="594"/>
        <v>-3.8000000000000034E-2</v>
      </c>
      <c r="W967" s="81" t="s">
        <v>58</v>
      </c>
      <c r="X967" s="75" t="s">
        <v>282</v>
      </c>
      <c r="Y967" s="75" t="s">
        <v>280</v>
      </c>
      <c r="Z967" s="76" t="s">
        <v>59</v>
      </c>
      <c r="AA967" s="77">
        <v>0.76200000000000001</v>
      </c>
      <c r="AB967" s="77">
        <v>0.76200000000000001</v>
      </c>
      <c r="AC967" s="77">
        <v>0.76200000000000001</v>
      </c>
      <c r="AD967" s="16" t="b">
        <f t="shared" si="591"/>
        <v>1</v>
      </c>
      <c r="AE967" s="16" t="b">
        <f t="shared" si="591"/>
        <v>1</v>
      </c>
      <c r="AF967" s="16" t="b">
        <f t="shared" si="591"/>
        <v>1</v>
      </c>
      <c r="AG967" s="16" t="b">
        <f t="shared" si="591"/>
        <v>1</v>
      </c>
    </row>
    <row r="968" spans="1:33" s="16" customFormat="1" ht="31.5" customHeight="1">
      <c r="A968" s="22" t="s">
        <v>43</v>
      </c>
      <c r="B968" s="23" t="s">
        <v>282</v>
      </c>
      <c r="C968" s="23" t="s">
        <v>10</v>
      </c>
      <c r="D968" s="24" t="s">
        <v>9</v>
      </c>
      <c r="E968" s="49">
        <f>E969</f>
        <v>1404</v>
      </c>
      <c r="F968" s="49">
        <f t="shared" ref="F968:J971" si="625">F969</f>
        <v>1404</v>
      </c>
      <c r="G968" s="49">
        <f t="shared" si="625"/>
        <v>1404</v>
      </c>
      <c r="H968" s="25">
        <f>H969</f>
        <v>1404</v>
      </c>
      <c r="I968" s="25">
        <f t="shared" si="625"/>
        <v>1404</v>
      </c>
      <c r="J968" s="25">
        <f t="shared" si="625"/>
        <v>1404</v>
      </c>
      <c r="K968" s="49">
        <f t="shared" si="623"/>
        <v>0</v>
      </c>
      <c r="L968" s="49">
        <f t="shared" si="623"/>
        <v>0</v>
      </c>
      <c r="M968" s="49">
        <f t="shared" si="623"/>
        <v>0</v>
      </c>
      <c r="O968" s="32">
        <v>1404</v>
      </c>
      <c r="P968" s="32">
        <v>1404</v>
      </c>
      <c r="Q968" s="32">
        <v>1404</v>
      </c>
      <c r="R968" s="29">
        <f t="shared" si="594"/>
        <v>0</v>
      </c>
      <c r="S968" s="29">
        <f t="shared" si="594"/>
        <v>0</v>
      </c>
      <c r="T968" s="29">
        <f t="shared" si="594"/>
        <v>0</v>
      </c>
      <c r="W968" s="82" t="s">
        <v>43</v>
      </c>
      <c r="X968" s="78" t="s">
        <v>282</v>
      </c>
      <c r="Y968" s="78" t="s">
        <v>10</v>
      </c>
      <c r="Z968" s="72" t="s">
        <v>9</v>
      </c>
      <c r="AA968" s="79">
        <v>1404</v>
      </c>
      <c r="AB968" s="79">
        <v>1404</v>
      </c>
      <c r="AC968" s="79">
        <v>1404</v>
      </c>
      <c r="AD968" s="16" t="b">
        <f t="shared" si="591"/>
        <v>1</v>
      </c>
      <c r="AE968" s="16" t="b">
        <f t="shared" si="591"/>
        <v>1</v>
      </c>
      <c r="AF968" s="16" t="b">
        <f t="shared" si="591"/>
        <v>1</v>
      </c>
      <c r="AG968" s="16" t="b">
        <f t="shared" ref="AG968:AG1031" si="626">Z968=D968</f>
        <v>1</v>
      </c>
    </row>
    <row r="969" spans="1:33" s="16" customFormat="1" ht="31.5" customHeight="1">
      <c r="A969" s="22" t="s">
        <v>44</v>
      </c>
      <c r="B969" s="23" t="s">
        <v>282</v>
      </c>
      <c r="C969" s="23" t="s">
        <v>45</v>
      </c>
      <c r="D969" s="24" t="s">
        <v>9</v>
      </c>
      <c r="E969" s="49">
        <f>E970</f>
        <v>1404</v>
      </c>
      <c r="F969" s="49">
        <f t="shared" si="625"/>
        <v>1404</v>
      </c>
      <c r="G969" s="49">
        <f t="shared" si="625"/>
        <v>1404</v>
      </c>
      <c r="H969" s="25">
        <f>H970</f>
        <v>1404</v>
      </c>
      <c r="I969" s="25">
        <f t="shared" si="625"/>
        <v>1404</v>
      </c>
      <c r="J969" s="25">
        <f t="shared" si="625"/>
        <v>1404</v>
      </c>
      <c r="K969" s="49">
        <f t="shared" si="623"/>
        <v>0</v>
      </c>
      <c r="L969" s="49">
        <f t="shared" si="623"/>
        <v>0</v>
      </c>
      <c r="M969" s="49">
        <f t="shared" si="623"/>
        <v>0</v>
      </c>
      <c r="O969" s="32">
        <v>1404</v>
      </c>
      <c r="P969" s="32">
        <v>1404</v>
      </c>
      <c r="Q969" s="32">
        <v>1404</v>
      </c>
      <c r="R969" s="29">
        <f t="shared" si="594"/>
        <v>0</v>
      </c>
      <c r="S969" s="29">
        <f t="shared" si="594"/>
        <v>0</v>
      </c>
      <c r="T969" s="29">
        <f t="shared" si="594"/>
        <v>0</v>
      </c>
      <c r="W969" s="82" t="s">
        <v>44</v>
      </c>
      <c r="X969" s="78" t="s">
        <v>282</v>
      </c>
      <c r="Y969" s="78" t="s">
        <v>45</v>
      </c>
      <c r="Z969" s="78" t="s">
        <v>9</v>
      </c>
      <c r="AA969" s="79">
        <v>1404</v>
      </c>
      <c r="AB969" s="79">
        <v>1404</v>
      </c>
      <c r="AC969" s="79">
        <v>1404</v>
      </c>
      <c r="AD969" s="16" t="b">
        <f t="shared" ref="AD969:AF984" si="627">W969=A969</f>
        <v>1</v>
      </c>
      <c r="AE969" s="16" t="b">
        <f t="shared" si="627"/>
        <v>1</v>
      </c>
      <c r="AF969" s="16" t="b">
        <f t="shared" si="627"/>
        <v>1</v>
      </c>
      <c r="AG969" s="16" t="b">
        <f t="shared" si="626"/>
        <v>1</v>
      </c>
    </row>
    <row r="970" spans="1:33" s="16" customFormat="1" ht="47.25" customHeight="1">
      <c r="A970" s="22" t="s">
        <v>46</v>
      </c>
      <c r="B970" s="23" t="s">
        <v>282</v>
      </c>
      <c r="C970" s="23" t="s">
        <v>47</v>
      </c>
      <c r="D970" s="24" t="s">
        <v>9</v>
      </c>
      <c r="E970" s="49">
        <f>E971</f>
        <v>1404</v>
      </c>
      <c r="F970" s="49">
        <f t="shared" si="625"/>
        <v>1404</v>
      </c>
      <c r="G970" s="49">
        <f t="shared" si="625"/>
        <v>1404</v>
      </c>
      <c r="H970" s="25">
        <f>H971</f>
        <v>1404</v>
      </c>
      <c r="I970" s="25">
        <f t="shared" si="625"/>
        <v>1404</v>
      </c>
      <c r="J970" s="25">
        <f t="shared" si="625"/>
        <v>1404</v>
      </c>
      <c r="K970" s="49">
        <f t="shared" si="623"/>
        <v>0</v>
      </c>
      <c r="L970" s="49">
        <f t="shared" si="623"/>
        <v>0</v>
      </c>
      <c r="M970" s="49">
        <f t="shared" si="623"/>
        <v>0</v>
      </c>
      <c r="O970" s="32">
        <v>1404</v>
      </c>
      <c r="P970" s="32">
        <v>1404</v>
      </c>
      <c r="Q970" s="32">
        <v>1404</v>
      </c>
      <c r="R970" s="29">
        <f t="shared" si="594"/>
        <v>0</v>
      </c>
      <c r="S970" s="29">
        <f t="shared" si="594"/>
        <v>0</v>
      </c>
      <c r="T970" s="29">
        <f t="shared" si="594"/>
        <v>0</v>
      </c>
      <c r="W970" s="82" t="s">
        <v>46</v>
      </c>
      <c r="X970" s="78" t="s">
        <v>282</v>
      </c>
      <c r="Y970" s="78" t="s">
        <v>47</v>
      </c>
      <c r="Z970" s="78" t="s">
        <v>9</v>
      </c>
      <c r="AA970" s="79">
        <v>1404</v>
      </c>
      <c r="AB970" s="79">
        <v>1404</v>
      </c>
      <c r="AC970" s="79">
        <v>1404</v>
      </c>
      <c r="AD970" s="16" t="b">
        <f t="shared" si="627"/>
        <v>1</v>
      </c>
      <c r="AE970" s="16" t="b">
        <f t="shared" si="627"/>
        <v>1</v>
      </c>
      <c r="AF970" s="16" t="b">
        <f t="shared" si="627"/>
        <v>1</v>
      </c>
      <c r="AG970" s="16" t="b">
        <f t="shared" si="626"/>
        <v>1</v>
      </c>
    </row>
    <row r="971" spans="1:33" s="16" customFormat="1" ht="47.25" customHeight="1">
      <c r="A971" s="31" t="s">
        <v>48</v>
      </c>
      <c r="B971" s="23" t="s">
        <v>282</v>
      </c>
      <c r="C971" s="23" t="s">
        <v>353</v>
      </c>
      <c r="D971" s="24" t="s">
        <v>9</v>
      </c>
      <c r="E971" s="49">
        <f>E972</f>
        <v>1404</v>
      </c>
      <c r="F971" s="49">
        <f t="shared" si="625"/>
        <v>1404</v>
      </c>
      <c r="G971" s="49">
        <f t="shared" si="625"/>
        <v>1404</v>
      </c>
      <c r="H971" s="25">
        <f>H972</f>
        <v>1404</v>
      </c>
      <c r="I971" s="25">
        <f t="shared" si="625"/>
        <v>1404</v>
      </c>
      <c r="J971" s="25">
        <f t="shared" si="625"/>
        <v>1404</v>
      </c>
      <c r="K971" s="49">
        <f t="shared" si="623"/>
        <v>0</v>
      </c>
      <c r="L971" s="49">
        <f t="shared" si="623"/>
        <v>0</v>
      </c>
      <c r="M971" s="49">
        <f t="shared" si="623"/>
        <v>0</v>
      </c>
      <c r="O971" s="32">
        <v>1404</v>
      </c>
      <c r="P971" s="32">
        <v>1404</v>
      </c>
      <c r="Q971" s="32">
        <v>1404</v>
      </c>
      <c r="R971" s="29">
        <f t="shared" si="594"/>
        <v>0</v>
      </c>
      <c r="S971" s="29">
        <f t="shared" si="594"/>
        <v>0</v>
      </c>
      <c r="T971" s="29">
        <f t="shared" si="594"/>
        <v>0</v>
      </c>
      <c r="W971" s="82" t="s">
        <v>48</v>
      </c>
      <c r="X971" s="78" t="s">
        <v>282</v>
      </c>
      <c r="Y971" s="78" t="s">
        <v>353</v>
      </c>
      <c r="Z971" s="78" t="s">
        <v>9</v>
      </c>
      <c r="AA971" s="79">
        <v>1404</v>
      </c>
      <c r="AB971" s="79">
        <v>1404</v>
      </c>
      <c r="AC971" s="79">
        <v>1404</v>
      </c>
      <c r="AD971" s="16" t="b">
        <f t="shared" si="627"/>
        <v>1</v>
      </c>
      <c r="AE971" s="16" t="b">
        <f t="shared" si="627"/>
        <v>1</v>
      </c>
      <c r="AF971" s="16" t="b">
        <f t="shared" si="627"/>
        <v>1</v>
      </c>
      <c r="AG971" s="16" t="b">
        <f t="shared" si="626"/>
        <v>1</v>
      </c>
    </row>
    <row r="972" spans="1:33" s="16" customFormat="1" ht="31.5" customHeight="1">
      <c r="A972" s="31" t="s">
        <v>58</v>
      </c>
      <c r="B972" s="23" t="s">
        <v>282</v>
      </c>
      <c r="C972" s="23" t="s">
        <v>353</v>
      </c>
      <c r="D972" s="23" t="s">
        <v>59</v>
      </c>
      <c r="E972" s="49">
        <v>1404</v>
      </c>
      <c r="F972" s="49">
        <v>1404</v>
      </c>
      <c r="G972" s="49">
        <v>1404</v>
      </c>
      <c r="H972" s="25">
        <v>1404</v>
      </c>
      <c r="I972" s="25">
        <v>1404</v>
      </c>
      <c r="J972" s="25">
        <v>1404</v>
      </c>
      <c r="K972" s="49">
        <f t="shared" si="623"/>
        <v>0</v>
      </c>
      <c r="L972" s="49">
        <f t="shared" si="623"/>
        <v>0</v>
      </c>
      <c r="M972" s="49">
        <f t="shared" si="623"/>
        <v>0</v>
      </c>
      <c r="O972" s="32">
        <v>1404</v>
      </c>
      <c r="P972" s="32">
        <v>1404</v>
      </c>
      <c r="Q972" s="32">
        <v>1404</v>
      </c>
      <c r="R972" s="29">
        <f t="shared" si="594"/>
        <v>0</v>
      </c>
      <c r="S972" s="29">
        <f t="shared" si="594"/>
        <v>0</v>
      </c>
      <c r="T972" s="29">
        <f t="shared" si="594"/>
        <v>0</v>
      </c>
      <c r="W972" s="82" t="s">
        <v>58</v>
      </c>
      <c r="X972" s="78" t="s">
        <v>282</v>
      </c>
      <c r="Y972" s="78" t="s">
        <v>353</v>
      </c>
      <c r="Z972" s="78" t="s">
        <v>59</v>
      </c>
      <c r="AA972" s="79">
        <v>1404</v>
      </c>
      <c r="AB972" s="79">
        <v>1404</v>
      </c>
      <c r="AC972" s="79">
        <v>1404</v>
      </c>
      <c r="AD972" s="16" t="b">
        <f t="shared" si="627"/>
        <v>1</v>
      </c>
      <c r="AE972" s="16" t="b">
        <f t="shared" si="627"/>
        <v>1</v>
      </c>
      <c r="AF972" s="16" t="b">
        <f t="shared" si="627"/>
        <v>1</v>
      </c>
      <c r="AG972" s="16" t="b">
        <f t="shared" si="626"/>
        <v>1</v>
      </c>
    </row>
    <row r="973" spans="1:33" s="16" customFormat="1" ht="31.5" customHeight="1">
      <c r="A973" s="22" t="s">
        <v>49</v>
      </c>
      <c r="B973" s="23" t="s">
        <v>282</v>
      </c>
      <c r="C973" s="23" t="s">
        <v>14</v>
      </c>
      <c r="D973" s="24" t="s">
        <v>9</v>
      </c>
      <c r="E973" s="49">
        <f>E974</f>
        <v>14521</v>
      </c>
      <c r="F973" s="49">
        <f t="shared" ref="F973:J976" si="628">F974</f>
        <v>14521</v>
      </c>
      <c r="G973" s="49">
        <f t="shared" si="628"/>
        <v>14521</v>
      </c>
      <c r="H973" s="25">
        <f>H974</f>
        <v>14521</v>
      </c>
      <c r="I973" s="25">
        <f t="shared" si="628"/>
        <v>14521</v>
      </c>
      <c r="J973" s="25">
        <f t="shared" si="628"/>
        <v>14521</v>
      </c>
      <c r="K973" s="49">
        <f t="shared" si="623"/>
        <v>0</v>
      </c>
      <c r="L973" s="49">
        <f t="shared" si="623"/>
        <v>0</v>
      </c>
      <c r="M973" s="49">
        <f t="shared" si="623"/>
        <v>0</v>
      </c>
      <c r="O973" s="32">
        <v>14521</v>
      </c>
      <c r="P973" s="32">
        <v>14521</v>
      </c>
      <c r="Q973" s="32">
        <v>14521</v>
      </c>
      <c r="R973" s="29">
        <f t="shared" ref="R973:T1036" si="629">O973-H973</f>
        <v>0</v>
      </c>
      <c r="S973" s="29">
        <f t="shared" si="629"/>
        <v>0</v>
      </c>
      <c r="T973" s="29">
        <f t="shared" si="629"/>
        <v>0</v>
      </c>
      <c r="W973" s="81" t="s">
        <v>49</v>
      </c>
      <c r="X973" s="75" t="s">
        <v>282</v>
      </c>
      <c r="Y973" s="75" t="s">
        <v>14</v>
      </c>
      <c r="Z973" s="76" t="s">
        <v>9</v>
      </c>
      <c r="AA973" s="77">
        <v>14521</v>
      </c>
      <c r="AB973" s="77">
        <v>14521</v>
      </c>
      <c r="AC973" s="77">
        <v>14521</v>
      </c>
      <c r="AD973" s="16" t="b">
        <f t="shared" si="627"/>
        <v>1</v>
      </c>
      <c r="AE973" s="16" t="b">
        <f t="shared" si="627"/>
        <v>1</v>
      </c>
      <c r="AF973" s="16" t="b">
        <f t="shared" si="627"/>
        <v>1</v>
      </c>
      <c r="AG973" s="16" t="b">
        <f t="shared" si="626"/>
        <v>1</v>
      </c>
    </row>
    <row r="974" spans="1:33" s="16" customFormat="1" ht="15.75" customHeight="1">
      <c r="A974" s="22" t="s">
        <v>295</v>
      </c>
      <c r="B974" s="23" t="s">
        <v>282</v>
      </c>
      <c r="C974" s="23" t="s">
        <v>296</v>
      </c>
      <c r="D974" s="24" t="s">
        <v>9</v>
      </c>
      <c r="E974" s="49">
        <f>E975</f>
        <v>14521</v>
      </c>
      <c r="F974" s="49">
        <f t="shared" si="628"/>
        <v>14521</v>
      </c>
      <c r="G974" s="49">
        <f t="shared" si="628"/>
        <v>14521</v>
      </c>
      <c r="H974" s="25">
        <f>H975</f>
        <v>14521</v>
      </c>
      <c r="I974" s="25">
        <f t="shared" si="628"/>
        <v>14521</v>
      </c>
      <c r="J974" s="25">
        <f t="shared" si="628"/>
        <v>14521</v>
      </c>
      <c r="K974" s="49">
        <f t="shared" si="623"/>
        <v>0</v>
      </c>
      <c r="L974" s="49">
        <f t="shared" si="623"/>
        <v>0</v>
      </c>
      <c r="M974" s="49">
        <f t="shared" si="623"/>
        <v>0</v>
      </c>
      <c r="O974" s="32">
        <v>14521</v>
      </c>
      <c r="P974" s="32">
        <v>14521</v>
      </c>
      <c r="Q974" s="32">
        <v>14521</v>
      </c>
      <c r="R974" s="29">
        <f t="shared" si="629"/>
        <v>0</v>
      </c>
      <c r="S974" s="29">
        <f t="shared" si="629"/>
        <v>0</v>
      </c>
      <c r="T974" s="29">
        <f t="shared" si="629"/>
        <v>0</v>
      </c>
      <c r="W974" s="82" t="s">
        <v>295</v>
      </c>
      <c r="X974" s="78" t="s">
        <v>282</v>
      </c>
      <c r="Y974" s="78" t="s">
        <v>296</v>
      </c>
      <c r="Z974" s="72" t="s">
        <v>9</v>
      </c>
      <c r="AA974" s="79">
        <v>14521</v>
      </c>
      <c r="AB974" s="79">
        <v>14521</v>
      </c>
      <c r="AC974" s="79">
        <v>14521</v>
      </c>
      <c r="AD974" s="16" t="b">
        <f t="shared" si="627"/>
        <v>1</v>
      </c>
      <c r="AE974" s="16" t="b">
        <f t="shared" si="627"/>
        <v>1</v>
      </c>
      <c r="AF974" s="16" t="b">
        <f t="shared" si="627"/>
        <v>1</v>
      </c>
      <c r="AG974" s="16" t="b">
        <f t="shared" si="626"/>
        <v>1</v>
      </c>
    </row>
    <row r="975" spans="1:33" s="16" customFormat="1" ht="63" customHeight="1">
      <c r="A975" s="22" t="s">
        <v>297</v>
      </c>
      <c r="B975" s="23" t="s">
        <v>282</v>
      </c>
      <c r="C975" s="23" t="s">
        <v>298</v>
      </c>
      <c r="D975" s="24" t="s">
        <v>9</v>
      </c>
      <c r="E975" s="49">
        <f>E976</f>
        <v>14521</v>
      </c>
      <c r="F975" s="49">
        <f t="shared" si="628"/>
        <v>14521</v>
      </c>
      <c r="G975" s="49">
        <f t="shared" si="628"/>
        <v>14521</v>
      </c>
      <c r="H975" s="25">
        <f>H976</f>
        <v>14521</v>
      </c>
      <c r="I975" s="25">
        <f t="shared" si="628"/>
        <v>14521</v>
      </c>
      <c r="J975" s="25">
        <f t="shared" si="628"/>
        <v>14521</v>
      </c>
      <c r="K975" s="49">
        <f t="shared" si="623"/>
        <v>0</v>
      </c>
      <c r="L975" s="49">
        <f t="shared" si="623"/>
        <v>0</v>
      </c>
      <c r="M975" s="49">
        <f t="shared" si="623"/>
        <v>0</v>
      </c>
      <c r="O975" s="32">
        <v>14521</v>
      </c>
      <c r="P975" s="32">
        <v>14521</v>
      </c>
      <c r="Q975" s="32">
        <v>14521</v>
      </c>
      <c r="R975" s="29">
        <f t="shared" si="629"/>
        <v>0</v>
      </c>
      <c r="S975" s="29">
        <f t="shared" si="629"/>
        <v>0</v>
      </c>
      <c r="T975" s="29">
        <f t="shared" si="629"/>
        <v>0</v>
      </c>
      <c r="W975" s="82" t="s">
        <v>297</v>
      </c>
      <c r="X975" s="78" t="s">
        <v>282</v>
      </c>
      <c r="Y975" s="78" t="s">
        <v>298</v>
      </c>
      <c r="Z975" s="78" t="s">
        <v>9</v>
      </c>
      <c r="AA975" s="79">
        <v>14521</v>
      </c>
      <c r="AB975" s="79">
        <v>14521</v>
      </c>
      <c r="AC975" s="79">
        <v>14521</v>
      </c>
      <c r="AD975" s="16" t="b">
        <f t="shared" si="627"/>
        <v>1</v>
      </c>
      <c r="AE975" s="16" t="b">
        <f t="shared" si="627"/>
        <v>1</v>
      </c>
      <c r="AF975" s="16" t="b">
        <f t="shared" si="627"/>
        <v>1</v>
      </c>
      <c r="AG975" s="16" t="b">
        <f t="shared" si="626"/>
        <v>1</v>
      </c>
    </row>
    <row r="976" spans="1:33" s="16" customFormat="1" ht="63" customHeight="1">
      <c r="A976" s="31" t="s">
        <v>299</v>
      </c>
      <c r="B976" s="23" t="s">
        <v>282</v>
      </c>
      <c r="C976" s="23" t="s">
        <v>440</v>
      </c>
      <c r="D976" s="24" t="s">
        <v>9</v>
      </c>
      <c r="E976" s="49">
        <f>E977</f>
        <v>14521</v>
      </c>
      <c r="F976" s="49">
        <f t="shared" si="628"/>
        <v>14521</v>
      </c>
      <c r="G976" s="49">
        <f t="shared" si="628"/>
        <v>14521</v>
      </c>
      <c r="H976" s="25">
        <f>H977</f>
        <v>14521</v>
      </c>
      <c r="I976" s="25">
        <f t="shared" si="628"/>
        <v>14521</v>
      </c>
      <c r="J976" s="25">
        <f t="shared" si="628"/>
        <v>14521</v>
      </c>
      <c r="K976" s="49">
        <f t="shared" si="623"/>
        <v>0</v>
      </c>
      <c r="L976" s="49">
        <f t="shared" si="623"/>
        <v>0</v>
      </c>
      <c r="M976" s="49">
        <f t="shared" si="623"/>
        <v>0</v>
      </c>
      <c r="O976" s="32">
        <v>14521</v>
      </c>
      <c r="P976" s="32">
        <v>14521</v>
      </c>
      <c r="Q976" s="32">
        <v>14521</v>
      </c>
      <c r="R976" s="29">
        <f t="shared" si="629"/>
        <v>0</v>
      </c>
      <c r="S976" s="29">
        <f t="shared" si="629"/>
        <v>0</v>
      </c>
      <c r="T976" s="29">
        <f t="shared" si="629"/>
        <v>0</v>
      </c>
      <c r="W976" s="81" t="s">
        <v>299</v>
      </c>
      <c r="X976" s="75" t="s">
        <v>282</v>
      </c>
      <c r="Y976" s="75" t="s">
        <v>440</v>
      </c>
      <c r="Z976" s="76" t="s">
        <v>9</v>
      </c>
      <c r="AA976" s="77">
        <v>14521</v>
      </c>
      <c r="AB976" s="77">
        <v>14521</v>
      </c>
      <c r="AC976" s="77">
        <v>14521</v>
      </c>
      <c r="AD976" s="16" t="b">
        <f t="shared" si="627"/>
        <v>1</v>
      </c>
      <c r="AE976" s="16" t="b">
        <f t="shared" si="627"/>
        <v>1</v>
      </c>
      <c r="AF976" s="16" t="b">
        <f t="shared" si="627"/>
        <v>1</v>
      </c>
      <c r="AG976" s="16" t="b">
        <f t="shared" si="626"/>
        <v>1</v>
      </c>
    </row>
    <row r="977" spans="1:33" s="16" customFormat="1" ht="31.5" customHeight="1">
      <c r="A977" s="31" t="s">
        <v>58</v>
      </c>
      <c r="B977" s="23" t="s">
        <v>282</v>
      </c>
      <c r="C977" s="23" t="s">
        <v>440</v>
      </c>
      <c r="D977" s="23" t="s">
        <v>59</v>
      </c>
      <c r="E977" s="49">
        <v>14521</v>
      </c>
      <c r="F977" s="49">
        <v>14521</v>
      </c>
      <c r="G977" s="49">
        <v>14521</v>
      </c>
      <c r="H977" s="25">
        <v>14521</v>
      </c>
      <c r="I977" s="25">
        <v>14521</v>
      </c>
      <c r="J977" s="25">
        <v>14521</v>
      </c>
      <c r="K977" s="49">
        <f t="shared" si="623"/>
        <v>0</v>
      </c>
      <c r="L977" s="49">
        <f t="shared" si="623"/>
        <v>0</v>
      </c>
      <c r="M977" s="49">
        <f t="shared" si="623"/>
        <v>0</v>
      </c>
      <c r="O977" s="32">
        <v>14521</v>
      </c>
      <c r="P977" s="32">
        <v>14521</v>
      </c>
      <c r="Q977" s="32">
        <v>14521</v>
      </c>
      <c r="R977" s="29">
        <f t="shared" si="629"/>
        <v>0</v>
      </c>
      <c r="S977" s="29">
        <f t="shared" si="629"/>
        <v>0</v>
      </c>
      <c r="T977" s="29">
        <f t="shared" si="629"/>
        <v>0</v>
      </c>
      <c r="W977" s="82" t="s">
        <v>58</v>
      </c>
      <c r="X977" s="78" t="s">
        <v>282</v>
      </c>
      <c r="Y977" s="78" t="s">
        <v>440</v>
      </c>
      <c r="Z977" s="72" t="s">
        <v>59</v>
      </c>
      <c r="AA977" s="79">
        <v>14521</v>
      </c>
      <c r="AB977" s="79">
        <v>14521</v>
      </c>
      <c r="AC977" s="79">
        <v>14521</v>
      </c>
      <c r="AD977" s="16" t="b">
        <f t="shared" si="627"/>
        <v>1</v>
      </c>
      <c r="AE977" s="16" t="b">
        <f t="shared" si="627"/>
        <v>1</v>
      </c>
      <c r="AF977" s="16" t="b">
        <f t="shared" si="627"/>
        <v>1</v>
      </c>
      <c r="AG977" s="16" t="b">
        <f t="shared" si="626"/>
        <v>1</v>
      </c>
    </row>
    <row r="978" spans="1:33" s="16" customFormat="1" ht="15.75" customHeight="1">
      <c r="A978" s="22" t="s">
        <v>23</v>
      </c>
      <c r="B978" s="23" t="s">
        <v>282</v>
      </c>
      <c r="C978" s="23" t="s">
        <v>11</v>
      </c>
      <c r="D978" s="24" t="s">
        <v>9</v>
      </c>
      <c r="E978" s="49">
        <f>E979</f>
        <v>120</v>
      </c>
      <c r="F978" s="49">
        <f t="shared" ref="F978:J979" si="630">F979</f>
        <v>120</v>
      </c>
      <c r="G978" s="49">
        <f t="shared" si="630"/>
        <v>120</v>
      </c>
      <c r="H978" s="25">
        <f>H979</f>
        <v>120</v>
      </c>
      <c r="I978" s="25">
        <f t="shared" si="630"/>
        <v>120</v>
      </c>
      <c r="J978" s="25">
        <f t="shared" si="630"/>
        <v>120</v>
      </c>
      <c r="K978" s="49">
        <f t="shared" si="623"/>
        <v>0</v>
      </c>
      <c r="L978" s="49">
        <f t="shared" si="623"/>
        <v>0</v>
      </c>
      <c r="M978" s="49">
        <f t="shared" si="623"/>
        <v>0</v>
      </c>
      <c r="O978" s="32">
        <v>120</v>
      </c>
      <c r="P978" s="32">
        <v>120</v>
      </c>
      <c r="Q978" s="32">
        <v>120</v>
      </c>
      <c r="R978" s="29">
        <f t="shared" si="629"/>
        <v>0</v>
      </c>
      <c r="S978" s="29">
        <f t="shared" si="629"/>
        <v>0</v>
      </c>
      <c r="T978" s="29">
        <f t="shared" si="629"/>
        <v>0</v>
      </c>
      <c r="W978" s="82" t="s">
        <v>23</v>
      </c>
      <c r="X978" s="78" t="s">
        <v>282</v>
      </c>
      <c r="Y978" s="78" t="s">
        <v>11</v>
      </c>
      <c r="Z978" s="78" t="s">
        <v>9</v>
      </c>
      <c r="AA978" s="79">
        <v>120</v>
      </c>
      <c r="AB978" s="79">
        <v>120</v>
      </c>
      <c r="AC978" s="79">
        <v>120</v>
      </c>
      <c r="AD978" s="16" t="b">
        <f t="shared" si="627"/>
        <v>1</v>
      </c>
      <c r="AE978" s="16" t="b">
        <f t="shared" si="627"/>
        <v>1</v>
      </c>
      <c r="AF978" s="16" t="b">
        <f t="shared" si="627"/>
        <v>1</v>
      </c>
      <c r="AG978" s="16" t="b">
        <f t="shared" si="626"/>
        <v>1</v>
      </c>
    </row>
    <row r="979" spans="1:33" s="16" customFormat="1" ht="31.5" customHeight="1">
      <c r="A979" s="31" t="s">
        <v>345</v>
      </c>
      <c r="B979" s="23" t="s">
        <v>282</v>
      </c>
      <c r="C979" s="23" t="s">
        <v>347</v>
      </c>
      <c r="D979" s="24" t="s">
        <v>9</v>
      </c>
      <c r="E979" s="49">
        <f>E980</f>
        <v>120</v>
      </c>
      <c r="F979" s="49">
        <f t="shared" si="630"/>
        <v>120</v>
      </c>
      <c r="G979" s="49">
        <f t="shared" si="630"/>
        <v>120</v>
      </c>
      <c r="H979" s="25">
        <f>H980</f>
        <v>120</v>
      </c>
      <c r="I979" s="25">
        <f t="shared" si="630"/>
        <v>120</v>
      </c>
      <c r="J979" s="25">
        <f t="shared" si="630"/>
        <v>120</v>
      </c>
      <c r="K979" s="49">
        <f t="shared" si="623"/>
        <v>0</v>
      </c>
      <c r="L979" s="49">
        <f t="shared" si="623"/>
        <v>0</v>
      </c>
      <c r="M979" s="49">
        <f t="shared" si="623"/>
        <v>0</v>
      </c>
      <c r="O979" s="32">
        <v>120</v>
      </c>
      <c r="P979" s="32">
        <v>120</v>
      </c>
      <c r="Q979" s="32">
        <v>120</v>
      </c>
      <c r="R979" s="29">
        <f t="shared" si="629"/>
        <v>0</v>
      </c>
      <c r="S979" s="29">
        <f t="shared" si="629"/>
        <v>0</v>
      </c>
      <c r="T979" s="29">
        <f t="shared" si="629"/>
        <v>0</v>
      </c>
      <c r="W979" s="81" t="s">
        <v>345</v>
      </c>
      <c r="X979" s="75" t="s">
        <v>282</v>
      </c>
      <c r="Y979" s="75" t="s">
        <v>347</v>
      </c>
      <c r="Z979" s="76" t="s">
        <v>9</v>
      </c>
      <c r="AA979" s="77">
        <v>120</v>
      </c>
      <c r="AB979" s="77">
        <v>120</v>
      </c>
      <c r="AC979" s="77">
        <v>120</v>
      </c>
      <c r="AD979" s="16" t="b">
        <f t="shared" si="627"/>
        <v>1</v>
      </c>
      <c r="AE979" s="16" t="b">
        <f t="shared" si="627"/>
        <v>1</v>
      </c>
      <c r="AF979" s="16" t="b">
        <f t="shared" si="627"/>
        <v>1</v>
      </c>
      <c r="AG979" s="16" t="b">
        <f t="shared" si="626"/>
        <v>1</v>
      </c>
    </row>
    <row r="980" spans="1:33" s="16" customFormat="1" ht="31.5" customHeight="1">
      <c r="A980" s="31" t="s">
        <v>28</v>
      </c>
      <c r="B980" s="23" t="s">
        <v>282</v>
      </c>
      <c r="C980" s="23" t="s">
        <v>347</v>
      </c>
      <c r="D980" s="23" t="s">
        <v>29</v>
      </c>
      <c r="E980" s="49">
        <v>120</v>
      </c>
      <c r="F980" s="49">
        <v>120</v>
      </c>
      <c r="G980" s="49">
        <v>120</v>
      </c>
      <c r="H980" s="25">
        <v>120</v>
      </c>
      <c r="I980" s="25">
        <v>120</v>
      </c>
      <c r="J980" s="25">
        <v>120</v>
      </c>
      <c r="K980" s="49">
        <f t="shared" si="623"/>
        <v>0</v>
      </c>
      <c r="L980" s="49">
        <f t="shared" si="623"/>
        <v>0</v>
      </c>
      <c r="M980" s="49">
        <f t="shared" si="623"/>
        <v>0</v>
      </c>
      <c r="O980" s="32">
        <v>120</v>
      </c>
      <c r="P980" s="32">
        <v>120</v>
      </c>
      <c r="Q980" s="32">
        <v>120</v>
      </c>
      <c r="R980" s="29">
        <f t="shared" si="629"/>
        <v>0</v>
      </c>
      <c r="S980" s="29">
        <f t="shared" si="629"/>
        <v>0</v>
      </c>
      <c r="T980" s="29">
        <f t="shared" si="629"/>
        <v>0</v>
      </c>
      <c r="W980" s="81" t="s">
        <v>28</v>
      </c>
      <c r="X980" s="75" t="s">
        <v>282</v>
      </c>
      <c r="Y980" s="75" t="s">
        <v>347</v>
      </c>
      <c r="Z980" s="76" t="s">
        <v>29</v>
      </c>
      <c r="AA980" s="77">
        <v>120</v>
      </c>
      <c r="AB980" s="77">
        <v>120</v>
      </c>
      <c r="AC980" s="77">
        <v>120</v>
      </c>
      <c r="AD980" s="16" t="b">
        <f t="shared" si="627"/>
        <v>1</v>
      </c>
      <c r="AE980" s="16" t="b">
        <f t="shared" si="627"/>
        <v>1</v>
      </c>
      <c r="AF980" s="16" t="b">
        <f t="shared" si="627"/>
        <v>1</v>
      </c>
      <c r="AG980" s="16" t="b">
        <f t="shared" si="626"/>
        <v>1</v>
      </c>
    </row>
    <row r="981" spans="1:33" s="16" customFormat="1" ht="78.75" customHeight="1">
      <c r="A981" s="26" t="s">
        <v>300</v>
      </c>
      <c r="B981" s="24" t="s">
        <v>301</v>
      </c>
      <c r="C981" s="27" t="s">
        <v>9</v>
      </c>
      <c r="D981" s="27" t="s">
        <v>9</v>
      </c>
      <c r="E981" s="48">
        <f>E982+E987+E1029</f>
        <v>109832</v>
      </c>
      <c r="F981" s="48">
        <f t="shared" ref="F981" si="631">F982+F987+F1029</f>
        <v>116521.7</v>
      </c>
      <c r="G981" s="48">
        <f>G982+G987+G1029</f>
        <v>120846.9</v>
      </c>
      <c r="H981" s="28">
        <f>H982+H987+H1029</f>
        <v>109832</v>
      </c>
      <c r="I981" s="28">
        <f t="shared" ref="I981" si="632">I982+I987+I1029</f>
        <v>116521.7</v>
      </c>
      <c r="J981" s="28">
        <f>J982+J987+J1029</f>
        <v>120846.9</v>
      </c>
      <c r="K981" s="48">
        <f t="shared" si="623"/>
        <v>0</v>
      </c>
      <c r="L981" s="48">
        <f t="shared" si="623"/>
        <v>0</v>
      </c>
      <c r="M981" s="48">
        <f t="shared" si="623"/>
        <v>0</v>
      </c>
      <c r="O981" s="28">
        <v>109832.01691000001</v>
      </c>
      <c r="P981" s="28">
        <v>116521.65852</v>
      </c>
      <c r="Q981" s="28">
        <v>120846.85885</v>
      </c>
      <c r="R981" s="29">
        <f t="shared" si="629"/>
        <v>1.6910000005736947E-2</v>
      </c>
      <c r="S981" s="29">
        <f t="shared" si="629"/>
        <v>-4.1479999999864958E-2</v>
      </c>
      <c r="T981" s="29">
        <f t="shared" si="629"/>
        <v>-4.1149999990011565E-2</v>
      </c>
      <c r="W981" s="81" t="s">
        <v>300</v>
      </c>
      <c r="X981" s="75" t="s">
        <v>301</v>
      </c>
      <c r="Y981" s="75" t="s">
        <v>9</v>
      </c>
      <c r="Z981" s="76" t="s">
        <v>9</v>
      </c>
      <c r="AA981" s="77">
        <v>109832.01691000001</v>
      </c>
      <c r="AB981" s="77">
        <v>116521.65852</v>
      </c>
      <c r="AC981" s="77">
        <v>120846.85885</v>
      </c>
      <c r="AD981" s="16" t="b">
        <f t="shared" si="627"/>
        <v>1</v>
      </c>
      <c r="AE981" s="16" t="b">
        <f t="shared" si="627"/>
        <v>1</v>
      </c>
      <c r="AF981" s="16" t="b">
        <f t="shared" si="627"/>
        <v>1</v>
      </c>
      <c r="AG981" s="16" t="b">
        <f t="shared" si="626"/>
        <v>1</v>
      </c>
    </row>
    <row r="982" spans="1:33" s="16" customFormat="1" ht="31.5" customHeight="1">
      <c r="A982" s="22" t="s">
        <v>43</v>
      </c>
      <c r="B982" s="23" t="s">
        <v>301</v>
      </c>
      <c r="C982" s="23" t="s">
        <v>10</v>
      </c>
      <c r="D982" s="24" t="s">
        <v>9</v>
      </c>
      <c r="E982" s="49">
        <f>E983</f>
        <v>16.5</v>
      </c>
      <c r="F982" s="49">
        <f t="shared" ref="F982:J985" si="633">F983</f>
        <v>16.5</v>
      </c>
      <c r="G982" s="49">
        <f t="shared" si="633"/>
        <v>16.5</v>
      </c>
      <c r="H982" s="25">
        <f>H983</f>
        <v>16.5</v>
      </c>
      <c r="I982" s="25">
        <f t="shared" si="633"/>
        <v>16.5</v>
      </c>
      <c r="J982" s="25">
        <f t="shared" si="633"/>
        <v>16.5</v>
      </c>
      <c r="K982" s="49">
        <f t="shared" si="623"/>
        <v>0</v>
      </c>
      <c r="L982" s="49">
        <f t="shared" si="623"/>
        <v>0</v>
      </c>
      <c r="M982" s="49">
        <f t="shared" si="623"/>
        <v>0</v>
      </c>
      <c r="O982" s="32">
        <v>16.5</v>
      </c>
      <c r="P982" s="32">
        <v>16.5</v>
      </c>
      <c r="Q982" s="32">
        <v>16.5</v>
      </c>
      <c r="R982" s="29">
        <f t="shared" si="629"/>
        <v>0</v>
      </c>
      <c r="S982" s="29">
        <f t="shared" si="629"/>
        <v>0</v>
      </c>
      <c r="T982" s="29">
        <f t="shared" si="629"/>
        <v>0</v>
      </c>
      <c r="W982" s="82" t="s">
        <v>43</v>
      </c>
      <c r="X982" s="78" t="s">
        <v>301</v>
      </c>
      <c r="Y982" s="78" t="s">
        <v>10</v>
      </c>
      <c r="Z982" s="72" t="s">
        <v>9</v>
      </c>
      <c r="AA982" s="79">
        <v>16.5</v>
      </c>
      <c r="AB982" s="79">
        <v>16.5</v>
      </c>
      <c r="AC982" s="79">
        <v>16.5</v>
      </c>
      <c r="AD982" s="16" t="b">
        <f t="shared" si="627"/>
        <v>1</v>
      </c>
      <c r="AE982" s="16" t="b">
        <f t="shared" si="627"/>
        <v>1</v>
      </c>
      <c r="AF982" s="16" t="b">
        <f t="shared" si="627"/>
        <v>1</v>
      </c>
      <c r="AG982" s="16" t="b">
        <f t="shared" si="626"/>
        <v>1</v>
      </c>
    </row>
    <row r="983" spans="1:33" s="16" customFormat="1" ht="31.5" customHeight="1">
      <c r="A983" s="22" t="s">
        <v>44</v>
      </c>
      <c r="B983" s="23" t="s">
        <v>301</v>
      </c>
      <c r="C983" s="23" t="s">
        <v>45</v>
      </c>
      <c r="D983" s="24" t="s">
        <v>9</v>
      </c>
      <c r="E983" s="49">
        <f>E984</f>
        <v>16.5</v>
      </c>
      <c r="F983" s="49">
        <f t="shared" si="633"/>
        <v>16.5</v>
      </c>
      <c r="G983" s="49">
        <f t="shared" si="633"/>
        <v>16.5</v>
      </c>
      <c r="H983" s="25">
        <f>H984</f>
        <v>16.5</v>
      </c>
      <c r="I983" s="25">
        <f t="shared" si="633"/>
        <v>16.5</v>
      </c>
      <c r="J983" s="25">
        <f t="shared" si="633"/>
        <v>16.5</v>
      </c>
      <c r="K983" s="49">
        <f t="shared" si="623"/>
        <v>0</v>
      </c>
      <c r="L983" s="49">
        <f t="shared" si="623"/>
        <v>0</v>
      </c>
      <c r="M983" s="49">
        <f t="shared" si="623"/>
        <v>0</v>
      </c>
      <c r="O983" s="32">
        <v>16.5</v>
      </c>
      <c r="P983" s="32">
        <v>16.5</v>
      </c>
      <c r="Q983" s="32">
        <v>16.5</v>
      </c>
      <c r="R983" s="29">
        <f t="shared" si="629"/>
        <v>0</v>
      </c>
      <c r="S983" s="29">
        <f t="shared" si="629"/>
        <v>0</v>
      </c>
      <c r="T983" s="29">
        <f t="shared" si="629"/>
        <v>0</v>
      </c>
      <c r="W983" s="82" t="s">
        <v>44</v>
      </c>
      <c r="X983" s="78" t="s">
        <v>301</v>
      </c>
      <c r="Y983" s="78" t="s">
        <v>45</v>
      </c>
      <c r="Z983" s="78" t="s">
        <v>9</v>
      </c>
      <c r="AA983" s="79">
        <v>16.5</v>
      </c>
      <c r="AB983" s="79">
        <v>16.5</v>
      </c>
      <c r="AC983" s="79">
        <v>16.5</v>
      </c>
      <c r="AD983" s="16" t="b">
        <f t="shared" si="627"/>
        <v>1</v>
      </c>
      <c r="AE983" s="16" t="b">
        <f t="shared" si="627"/>
        <v>1</v>
      </c>
      <c r="AF983" s="16" t="b">
        <f t="shared" si="627"/>
        <v>1</v>
      </c>
      <c r="AG983" s="16" t="b">
        <f t="shared" si="626"/>
        <v>1</v>
      </c>
    </row>
    <row r="984" spans="1:33" s="16" customFormat="1" ht="47.25" customHeight="1">
      <c r="A984" s="22" t="s">
        <v>46</v>
      </c>
      <c r="B984" s="23" t="s">
        <v>301</v>
      </c>
      <c r="C984" s="23" t="s">
        <v>47</v>
      </c>
      <c r="D984" s="24" t="s">
        <v>9</v>
      </c>
      <c r="E984" s="49">
        <f>E985</f>
        <v>16.5</v>
      </c>
      <c r="F984" s="49">
        <f t="shared" si="633"/>
        <v>16.5</v>
      </c>
      <c r="G984" s="49">
        <f t="shared" si="633"/>
        <v>16.5</v>
      </c>
      <c r="H984" s="25">
        <f>H985</f>
        <v>16.5</v>
      </c>
      <c r="I984" s="25">
        <f t="shared" si="633"/>
        <v>16.5</v>
      </c>
      <c r="J984" s="25">
        <f t="shared" si="633"/>
        <v>16.5</v>
      </c>
      <c r="K984" s="49">
        <f t="shared" si="623"/>
        <v>0</v>
      </c>
      <c r="L984" s="49">
        <f t="shared" si="623"/>
        <v>0</v>
      </c>
      <c r="M984" s="49">
        <f t="shared" si="623"/>
        <v>0</v>
      </c>
      <c r="O984" s="32">
        <v>16.5</v>
      </c>
      <c r="P984" s="32">
        <v>16.5</v>
      </c>
      <c r="Q984" s="32">
        <v>16.5</v>
      </c>
      <c r="R984" s="29">
        <f t="shared" si="629"/>
        <v>0</v>
      </c>
      <c r="S984" s="29">
        <f t="shared" si="629"/>
        <v>0</v>
      </c>
      <c r="T984" s="29">
        <f t="shared" si="629"/>
        <v>0</v>
      </c>
      <c r="W984" s="81" t="s">
        <v>46</v>
      </c>
      <c r="X984" s="75" t="s">
        <v>301</v>
      </c>
      <c r="Y984" s="75" t="s">
        <v>47</v>
      </c>
      <c r="Z984" s="76" t="s">
        <v>9</v>
      </c>
      <c r="AA984" s="77">
        <v>16.5</v>
      </c>
      <c r="AB984" s="77">
        <v>16.5</v>
      </c>
      <c r="AC984" s="77">
        <v>16.5</v>
      </c>
      <c r="AD984" s="16" t="b">
        <f t="shared" si="627"/>
        <v>1</v>
      </c>
      <c r="AE984" s="16" t="b">
        <f t="shared" si="627"/>
        <v>1</v>
      </c>
      <c r="AF984" s="16" t="b">
        <f t="shared" si="627"/>
        <v>1</v>
      </c>
      <c r="AG984" s="16" t="b">
        <f t="shared" si="626"/>
        <v>1</v>
      </c>
    </row>
    <row r="985" spans="1:33" s="16" customFormat="1" ht="47.25" customHeight="1">
      <c r="A985" s="31" t="s">
        <v>48</v>
      </c>
      <c r="B985" s="23" t="s">
        <v>301</v>
      </c>
      <c r="C985" s="23" t="s">
        <v>353</v>
      </c>
      <c r="D985" s="24" t="s">
        <v>9</v>
      </c>
      <c r="E985" s="49">
        <f>E986</f>
        <v>16.5</v>
      </c>
      <c r="F985" s="49">
        <f t="shared" si="633"/>
        <v>16.5</v>
      </c>
      <c r="G985" s="49">
        <f t="shared" si="633"/>
        <v>16.5</v>
      </c>
      <c r="H985" s="25">
        <f>H986</f>
        <v>16.5</v>
      </c>
      <c r="I985" s="25">
        <f t="shared" si="633"/>
        <v>16.5</v>
      </c>
      <c r="J985" s="25">
        <f t="shared" si="633"/>
        <v>16.5</v>
      </c>
      <c r="K985" s="49">
        <f t="shared" si="623"/>
        <v>0</v>
      </c>
      <c r="L985" s="49">
        <f t="shared" si="623"/>
        <v>0</v>
      </c>
      <c r="M985" s="49">
        <f t="shared" si="623"/>
        <v>0</v>
      </c>
      <c r="O985" s="32">
        <v>16.5</v>
      </c>
      <c r="P985" s="32">
        <v>16.5</v>
      </c>
      <c r="Q985" s="32">
        <v>16.5</v>
      </c>
      <c r="R985" s="29">
        <f t="shared" si="629"/>
        <v>0</v>
      </c>
      <c r="S985" s="29">
        <f t="shared" si="629"/>
        <v>0</v>
      </c>
      <c r="T985" s="29">
        <f t="shared" si="629"/>
        <v>0</v>
      </c>
      <c r="W985" s="81" t="s">
        <v>48</v>
      </c>
      <c r="X985" s="75" t="s">
        <v>301</v>
      </c>
      <c r="Y985" s="75" t="s">
        <v>353</v>
      </c>
      <c r="Z985" s="76" t="s">
        <v>9</v>
      </c>
      <c r="AA985" s="77">
        <v>16.5</v>
      </c>
      <c r="AB985" s="77">
        <v>16.5</v>
      </c>
      <c r="AC985" s="77">
        <v>16.5</v>
      </c>
      <c r="AD985" s="16" t="b">
        <f t="shared" ref="AD985:AG1046" si="634">W985=A985</f>
        <v>1</v>
      </c>
      <c r="AE985" s="16" t="b">
        <f t="shared" si="634"/>
        <v>1</v>
      </c>
      <c r="AF985" s="16" t="b">
        <f t="shared" si="634"/>
        <v>1</v>
      </c>
      <c r="AG985" s="16" t="b">
        <f t="shared" si="626"/>
        <v>1</v>
      </c>
    </row>
    <row r="986" spans="1:33" s="16" customFormat="1" ht="31.5" customHeight="1">
      <c r="A986" s="31" t="s">
        <v>28</v>
      </c>
      <c r="B986" s="23" t="s">
        <v>301</v>
      </c>
      <c r="C986" s="23" t="s">
        <v>353</v>
      </c>
      <c r="D986" s="23" t="s">
        <v>29</v>
      </c>
      <c r="E986" s="49">
        <v>16.5</v>
      </c>
      <c r="F986" s="49">
        <v>16.5</v>
      </c>
      <c r="G986" s="49">
        <v>16.5</v>
      </c>
      <c r="H986" s="25">
        <v>16.5</v>
      </c>
      <c r="I986" s="25">
        <v>16.5</v>
      </c>
      <c r="J986" s="25">
        <v>16.5</v>
      </c>
      <c r="K986" s="49">
        <f t="shared" si="623"/>
        <v>0</v>
      </c>
      <c r="L986" s="49">
        <f t="shared" si="623"/>
        <v>0</v>
      </c>
      <c r="M986" s="49">
        <f t="shared" si="623"/>
        <v>0</v>
      </c>
      <c r="O986" s="32">
        <v>16.5</v>
      </c>
      <c r="P986" s="32">
        <v>16.5</v>
      </c>
      <c r="Q986" s="32">
        <v>16.5</v>
      </c>
      <c r="R986" s="29">
        <f t="shared" si="629"/>
        <v>0</v>
      </c>
      <c r="S986" s="29">
        <f t="shared" si="629"/>
        <v>0</v>
      </c>
      <c r="T986" s="29">
        <f t="shared" si="629"/>
        <v>0</v>
      </c>
      <c r="W986" s="81" t="s">
        <v>28</v>
      </c>
      <c r="X986" s="75" t="s">
        <v>301</v>
      </c>
      <c r="Y986" s="75" t="s">
        <v>353</v>
      </c>
      <c r="Z986" s="76" t="s">
        <v>29</v>
      </c>
      <c r="AA986" s="77">
        <v>16.5</v>
      </c>
      <c r="AB986" s="77">
        <v>16.5</v>
      </c>
      <c r="AC986" s="77">
        <v>16.5</v>
      </c>
      <c r="AD986" s="16" t="b">
        <f t="shared" si="634"/>
        <v>1</v>
      </c>
      <c r="AE986" s="16" t="b">
        <f t="shared" si="634"/>
        <v>1</v>
      </c>
      <c r="AF986" s="16" t="b">
        <f t="shared" si="634"/>
        <v>1</v>
      </c>
      <c r="AG986" s="16" t="b">
        <f t="shared" si="626"/>
        <v>1</v>
      </c>
    </row>
    <row r="987" spans="1:33" s="16" customFormat="1" ht="31.5" customHeight="1">
      <c r="A987" s="22" t="s">
        <v>191</v>
      </c>
      <c r="B987" s="23" t="s">
        <v>301</v>
      </c>
      <c r="C987" s="23" t="s">
        <v>19</v>
      </c>
      <c r="D987" s="24" t="s">
        <v>9</v>
      </c>
      <c r="E987" s="49">
        <f t="shared" ref="E987:J987" si="635">E988+E1001+E1016</f>
        <v>109745.5</v>
      </c>
      <c r="F987" s="49">
        <f t="shared" si="635"/>
        <v>116435.2</v>
      </c>
      <c r="G987" s="49">
        <f t="shared" si="635"/>
        <v>120760.4</v>
      </c>
      <c r="H987" s="25">
        <f t="shared" si="635"/>
        <v>109745.5</v>
      </c>
      <c r="I987" s="25">
        <f t="shared" si="635"/>
        <v>116435.2</v>
      </c>
      <c r="J987" s="25">
        <f t="shared" si="635"/>
        <v>120760.4</v>
      </c>
      <c r="K987" s="49">
        <f t="shared" si="623"/>
        <v>0</v>
      </c>
      <c r="L987" s="49">
        <f t="shared" si="623"/>
        <v>0</v>
      </c>
      <c r="M987" s="49">
        <f t="shared" si="623"/>
        <v>0</v>
      </c>
      <c r="O987" s="32">
        <v>109745.51691000001</v>
      </c>
      <c r="P987" s="32">
        <v>116435.15852</v>
      </c>
      <c r="Q987" s="32">
        <v>120760.35885</v>
      </c>
      <c r="R987" s="29">
        <f t="shared" si="629"/>
        <v>1.6910000005736947E-2</v>
      </c>
      <c r="S987" s="29">
        <f t="shared" si="629"/>
        <v>-4.1479999999864958E-2</v>
      </c>
      <c r="T987" s="29">
        <f t="shared" si="629"/>
        <v>-4.1149999990011565E-2</v>
      </c>
      <c r="W987" s="82" t="s">
        <v>191</v>
      </c>
      <c r="X987" s="78" t="s">
        <v>301</v>
      </c>
      <c r="Y987" s="78" t="s">
        <v>19</v>
      </c>
      <c r="Z987" s="72" t="s">
        <v>9</v>
      </c>
      <c r="AA987" s="79">
        <v>109745.51691000001</v>
      </c>
      <c r="AB987" s="79">
        <v>116435.15852</v>
      </c>
      <c r="AC987" s="79">
        <v>120760.35885</v>
      </c>
      <c r="AD987" s="16" t="b">
        <f t="shared" si="634"/>
        <v>1</v>
      </c>
      <c r="AE987" s="16" t="b">
        <f t="shared" si="634"/>
        <v>1</v>
      </c>
      <c r="AF987" s="16" t="b">
        <f t="shared" si="634"/>
        <v>1</v>
      </c>
      <c r="AG987" s="16" t="b">
        <f t="shared" si="626"/>
        <v>1</v>
      </c>
    </row>
    <row r="988" spans="1:33" s="16" customFormat="1" ht="47.25" customHeight="1">
      <c r="A988" s="22" t="s">
        <v>302</v>
      </c>
      <c r="B988" s="23" t="s">
        <v>301</v>
      </c>
      <c r="C988" s="23" t="s">
        <v>303</v>
      </c>
      <c r="D988" s="24" t="s">
        <v>9</v>
      </c>
      <c r="E988" s="49">
        <f>E989+E992+E995+E998</f>
        <v>7755.1</v>
      </c>
      <c r="F988" s="49">
        <f>F989+F992+F995+F998</f>
        <v>9559.9</v>
      </c>
      <c r="G988" s="49">
        <f t="shared" ref="G988" si="636">G989+G992+G995+G998</f>
        <v>9669.4</v>
      </c>
      <c r="H988" s="25">
        <f>H989+H992+H995+H998</f>
        <v>7755.1</v>
      </c>
      <c r="I988" s="25">
        <f>I989+I992+I995+I998</f>
        <v>9559.9</v>
      </c>
      <c r="J988" s="25">
        <f t="shared" ref="J988" si="637">J989+J992+J995+J998</f>
        <v>9669.4</v>
      </c>
      <c r="K988" s="49">
        <f t="shared" si="623"/>
        <v>0</v>
      </c>
      <c r="L988" s="49">
        <f t="shared" si="623"/>
        <v>0</v>
      </c>
      <c r="M988" s="49">
        <f t="shared" si="623"/>
        <v>0</v>
      </c>
      <c r="O988" s="32">
        <v>7755.0429000000004</v>
      </c>
      <c r="P988" s="32">
        <v>9559.8367500000004</v>
      </c>
      <c r="Q988" s="32">
        <v>9669.3457500000004</v>
      </c>
      <c r="R988" s="29">
        <f t="shared" si="629"/>
        <v>-5.7099999999991269E-2</v>
      </c>
      <c r="S988" s="29">
        <f t="shared" si="629"/>
        <v>-6.32499999992433E-2</v>
      </c>
      <c r="T988" s="29">
        <f t="shared" si="629"/>
        <v>-5.4249999999228748E-2</v>
      </c>
      <c r="W988" s="82" t="s">
        <v>302</v>
      </c>
      <c r="X988" s="78" t="s">
        <v>301</v>
      </c>
      <c r="Y988" s="78" t="s">
        <v>303</v>
      </c>
      <c r="Z988" s="78" t="s">
        <v>9</v>
      </c>
      <c r="AA988" s="79">
        <v>7755.0429000000004</v>
      </c>
      <c r="AB988" s="79">
        <v>9559.8367500000004</v>
      </c>
      <c r="AC988" s="79">
        <v>9669.3457500000004</v>
      </c>
      <c r="AD988" s="16" t="b">
        <f t="shared" si="634"/>
        <v>1</v>
      </c>
      <c r="AE988" s="16" t="b">
        <f t="shared" si="634"/>
        <v>1</v>
      </c>
      <c r="AF988" s="16" t="b">
        <f t="shared" si="634"/>
        <v>1</v>
      </c>
      <c r="AG988" s="16" t="b">
        <f t="shared" si="626"/>
        <v>1</v>
      </c>
    </row>
    <row r="989" spans="1:33" s="16" customFormat="1" ht="78.75" customHeight="1">
      <c r="A989" s="22" t="s">
        <v>304</v>
      </c>
      <c r="B989" s="23" t="s">
        <v>301</v>
      </c>
      <c r="C989" s="23" t="s">
        <v>305</v>
      </c>
      <c r="D989" s="24" t="s">
        <v>9</v>
      </c>
      <c r="E989" s="49">
        <f>E990</f>
        <v>251.5</v>
      </c>
      <c r="F989" s="49">
        <f t="shared" ref="F989:J990" si="638">F990</f>
        <v>1253</v>
      </c>
      <c r="G989" s="49">
        <f t="shared" si="638"/>
        <v>1249</v>
      </c>
      <c r="H989" s="25">
        <f>H990</f>
        <v>251.5</v>
      </c>
      <c r="I989" s="25">
        <f t="shared" si="638"/>
        <v>1253</v>
      </c>
      <c r="J989" s="25">
        <f t="shared" si="638"/>
        <v>1249</v>
      </c>
      <c r="K989" s="49">
        <f t="shared" si="623"/>
        <v>0</v>
      </c>
      <c r="L989" s="49">
        <f t="shared" si="623"/>
        <v>0</v>
      </c>
      <c r="M989" s="49">
        <f t="shared" si="623"/>
        <v>0</v>
      </c>
      <c r="O989" s="32">
        <v>251.47200000000001</v>
      </c>
      <c r="P989" s="32">
        <v>1252.99</v>
      </c>
      <c r="Q989" s="32">
        <v>1248.99</v>
      </c>
      <c r="R989" s="29">
        <f t="shared" si="629"/>
        <v>-2.7999999999991587E-2</v>
      </c>
      <c r="S989" s="29">
        <f t="shared" si="629"/>
        <v>-9.9999999999909051E-3</v>
      </c>
      <c r="T989" s="29">
        <f t="shared" si="629"/>
        <v>-9.9999999999909051E-3</v>
      </c>
      <c r="W989" s="81" t="s">
        <v>304</v>
      </c>
      <c r="X989" s="75" t="s">
        <v>301</v>
      </c>
      <c r="Y989" s="75" t="s">
        <v>305</v>
      </c>
      <c r="Z989" s="76" t="s">
        <v>9</v>
      </c>
      <c r="AA989" s="77">
        <v>251.47200000000001</v>
      </c>
      <c r="AB989" s="77">
        <v>1252.99</v>
      </c>
      <c r="AC989" s="77">
        <v>1248.99</v>
      </c>
      <c r="AD989" s="16" t="b">
        <f t="shared" si="634"/>
        <v>1</v>
      </c>
      <c r="AE989" s="16" t="b">
        <f t="shared" si="634"/>
        <v>1</v>
      </c>
      <c r="AF989" s="16" t="b">
        <f t="shared" si="634"/>
        <v>1</v>
      </c>
      <c r="AG989" s="16" t="b">
        <f t="shared" si="626"/>
        <v>1</v>
      </c>
    </row>
    <row r="990" spans="1:33" s="16" customFormat="1" ht="63" customHeight="1">
      <c r="A990" s="31" t="s">
        <v>306</v>
      </c>
      <c r="B990" s="23" t="s">
        <v>301</v>
      </c>
      <c r="C990" s="23" t="s">
        <v>441</v>
      </c>
      <c r="D990" s="24" t="s">
        <v>9</v>
      </c>
      <c r="E990" s="49">
        <f>E991</f>
        <v>251.5</v>
      </c>
      <c r="F990" s="49">
        <f t="shared" si="638"/>
        <v>1253</v>
      </c>
      <c r="G990" s="49">
        <f t="shared" si="638"/>
        <v>1249</v>
      </c>
      <c r="H990" s="25">
        <f>H991</f>
        <v>251.5</v>
      </c>
      <c r="I990" s="25">
        <f t="shared" si="638"/>
        <v>1253</v>
      </c>
      <c r="J990" s="25">
        <f t="shared" si="638"/>
        <v>1249</v>
      </c>
      <c r="K990" s="49">
        <f t="shared" si="623"/>
        <v>0</v>
      </c>
      <c r="L990" s="49">
        <f t="shared" si="623"/>
        <v>0</v>
      </c>
      <c r="M990" s="49">
        <f t="shared" si="623"/>
        <v>0</v>
      </c>
      <c r="O990" s="32">
        <v>251.47200000000001</v>
      </c>
      <c r="P990" s="32">
        <v>1252.99</v>
      </c>
      <c r="Q990" s="32">
        <v>1248.99</v>
      </c>
      <c r="R990" s="29">
        <f t="shared" si="629"/>
        <v>-2.7999999999991587E-2</v>
      </c>
      <c r="S990" s="29">
        <f t="shared" si="629"/>
        <v>-9.9999999999909051E-3</v>
      </c>
      <c r="T990" s="29">
        <f t="shared" si="629"/>
        <v>-9.9999999999909051E-3</v>
      </c>
      <c r="W990" s="82" t="s">
        <v>306</v>
      </c>
      <c r="X990" s="78" t="s">
        <v>301</v>
      </c>
      <c r="Y990" s="78" t="s">
        <v>441</v>
      </c>
      <c r="Z990" s="72" t="s">
        <v>9</v>
      </c>
      <c r="AA990" s="79">
        <v>251.47200000000001</v>
      </c>
      <c r="AB990" s="79">
        <v>1252.99</v>
      </c>
      <c r="AC990" s="79">
        <v>1248.99</v>
      </c>
      <c r="AD990" s="16" t="b">
        <f t="shared" si="634"/>
        <v>1</v>
      </c>
      <c r="AE990" s="16" t="b">
        <f t="shared" si="634"/>
        <v>1</v>
      </c>
      <c r="AF990" s="16" t="b">
        <f t="shared" si="634"/>
        <v>1</v>
      </c>
      <c r="AG990" s="16" t="b">
        <f t="shared" si="626"/>
        <v>1</v>
      </c>
    </row>
    <row r="991" spans="1:33" s="16" customFormat="1" ht="31.5" customHeight="1">
      <c r="A991" s="31" t="s">
        <v>28</v>
      </c>
      <c r="B991" s="23" t="s">
        <v>301</v>
      </c>
      <c r="C991" s="23" t="s">
        <v>441</v>
      </c>
      <c r="D991" s="23" t="s">
        <v>29</v>
      </c>
      <c r="E991" s="49">
        <v>251.5</v>
      </c>
      <c r="F991" s="49">
        <v>1253</v>
      </c>
      <c r="G991" s="49">
        <v>1249</v>
      </c>
      <c r="H991" s="25">
        <v>251.5</v>
      </c>
      <c r="I991" s="25">
        <v>1253</v>
      </c>
      <c r="J991" s="25">
        <v>1249</v>
      </c>
      <c r="K991" s="49">
        <f t="shared" si="623"/>
        <v>0</v>
      </c>
      <c r="L991" s="49">
        <f t="shared" si="623"/>
        <v>0</v>
      </c>
      <c r="M991" s="49">
        <f t="shared" si="623"/>
        <v>0</v>
      </c>
      <c r="O991" s="32">
        <v>251.47200000000001</v>
      </c>
      <c r="P991" s="32">
        <v>1252.99</v>
      </c>
      <c r="Q991" s="32">
        <v>1248.99</v>
      </c>
      <c r="R991" s="29">
        <f t="shared" si="629"/>
        <v>-2.7999999999991587E-2</v>
      </c>
      <c r="S991" s="29">
        <f t="shared" si="629"/>
        <v>-9.9999999999909051E-3</v>
      </c>
      <c r="T991" s="29">
        <f t="shared" si="629"/>
        <v>-9.9999999999909051E-3</v>
      </c>
      <c r="W991" s="82" t="s">
        <v>28</v>
      </c>
      <c r="X991" s="78" t="s">
        <v>301</v>
      </c>
      <c r="Y991" s="78" t="s">
        <v>441</v>
      </c>
      <c r="Z991" s="78" t="s">
        <v>29</v>
      </c>
      <c r="AA991" s="79">
        <v>251.47200000000001</v>
      </c>
      <c r="AB991" s="79">
        <v>1252.99</v>
      </c>
      <c r="AC991" s="79">
        <v>1248.99</v>
      </c>
      <c r="AD991" s="16" t="b">
        <f t="shared" si="634"/>
        <v>1</v>
      </c>
      <c r="AE991" s="16" t="b">
        <f t="shared" si="634"/>
        <v>1</v>
      </c>
      <c r="AF991" s="16" t="b">
        <f t="shared" si="634"/>
        <v>1</v>
      </c>
      <c r="AG991" s="16" t="b">
        <f t="shared" si="626"/>
        <v>1</v>
      </c>
    </row>
    <row r="992" spans="1:33" s="16" customFormat="1" ht="78.75" customHeight="1">
      <c r="A992" s="22" t="s">
        <v>307</v>
      </c>
      <c r="B992" s="23" t="s">
        <v>301</v>
      </c>
      <c r="C992" s="23" t="s">
        <v>308</v>
      </c>
      <c r="D992" s="24" t="s">
        <v>9</v>
      </c>
      <c r="E992" s="49">
        <f>E993</f>
        <v>2600</v>
      </c>
      <c r="F992" s="49">
        <f t="shared" ref="F992:J993" si="639">F993</f>
        <v>3552.5</v>
      </c>
      <c r="G992" s="49">
        <f t="shared" si="639"/>
        <v>3552.5</v>
      </c>
      <c r="H992" s="25">
        <f>H993</f>
        <v>2600</v>
      </c>
      <c r="I992" s="25">
        <f t="shared" si="639"/>
        <v>3552.5</v>
      </c>
      <c r="J992" s="25">
        <f t="shared" si="639"/>
        <v>3552.5</v>
      </c>
      <c r="K992" s="49">
        <f t="shared" si="623"/>
        <v>0</v>
      </c>
      <c r="L992" s="49">
        <f t="shared" si="623"/>
        <v>0</v>
      </c>
      <c r="M992" s="49">
        <f t="shared" si="623"/>
        <v>0</v>
      </c>
      <c r="O992" s="32">
        <v>2600</v>
      </c>
      <c r="P992" s="32">
        <v>3552.5</v>
      </c>
      <c r="Q992" s="32">
        <v>3552.5</v>
      </c>
      <c r="R992" s="29">
        <f t="shared" si="629"/>
        <v>0</v>
      </c>
      <c r="S992" s="29">
        <f t="shared" si="629"/>
        <v>0</v>
      </c>
      <c r="T992" s="29">
        <f t="shared" si="629"/>
        <v>0</v>
      </c>
      <c r="W992" s="80" t="s">
        <v>307</v>
      </c>
      <c r="X992" s="72" t="s">
        <v>301</v>
      </c>
      <c r="Y992" s="73" t="s">
        <v>308</v>
      </c>
      <c r="Z992" s="73" t="s">
        <v>9</v>
      </c>
      <c r="AA992" s="74">
        <v>2600</v>
      </c>
      <c r="AB992" s="74">
        <v>3552.5</v>
      </c>
      <c r="AC992" s="74">
        <v>3552.5</v>
      </c>
      <c r="AD992" s="16" t="b">
        <f t="shared" si="634"/>
        <v>1</v>
      </c>
      <c r="AE992" s="16" t="b">
        <f t="shared" si="634"/>
        <v>1</v>
      </c>
      <c r="AF992" s="16" t="b">
        <f t="shared" si="634"/>
        <v>1</v>
      </c>
      <c r="AG992" s="16" t="b">
        <f t="shared" si="626"/>
        <v>1</v>
      </c>
    </row>
    <row r="993" spans="1:33" s="16" customFormat="1" ht="63" customHeight="1">
      <c r="A993" s="31" t="s">
        <v>309</v>
      </c>
      <c r="B993" s="23" t="s">
        <v>301</v>
      </c>
      <c r="C993" s="23" t="s">
        <v>442</v>
      </c>
      <c r="D993" s="24" t="s">
        <v>9</v>
      </c>
      <c r="E993" s="49">
        <f>E994</f>
        <v>2600</v>
      </c>
      <c r="F993" s="49">
        <f t="shared" si="639"/>
        <v>3552.5</v>
      </c>
      <c r="G993" s="49">
        <f t="shared" si="639"/>
        <v>3552.5</v>
      </c>
      <c r="H993" s="25">
        <f>H994</f>
        <v>2600</v>
      </c>
      <c r="I993" s="25">
        <f t="shared" si="639"/>
        <v>3552.5</v>
      </c>
      <c r="J993" s="25">
        <f t="shared" si="639"/>
        <v>3552.5</v>
      </c>
      <c r="K993" s="49">
        <f t="shared" si="623"/>
        <v>0</v>
      </c>
      <c r="L993" s="49">
        <f t="shared" si="623"/>
        <v>0</v>
      </c>
      <c r="M993" s="49">
        <f t="shared" si="623"/>
        <v>0</v>
      </c>
      <c r="O993" s="32">
        <v>2600</v>
      </c>
      <c r="P993" s="32">
        <v>3552.5</v>
      </c>
      <c r="Q993" s="32">
        <v>3552.5</v>
      </c>
      <c r="R993" s="29">
        <f t="shared" si="629"/>
        <v>0</v>
      </c>
      <c r="S993" s="29">
        <f t="shared" si="629"/>
        <v>0</v>
      </c>
      <c r="T993" s="29">
        <f t="shared" si="629"/>
        <v>0</v>
      </c>
      <c r="W993" s="81" t="s">
        <v>309</v>
      </c>
      <c r="X993" s="75" t="s">
        <v>301</v>
      </c>
      <c r="Y993" s="75" t="s">
        <v>442</v>
      </c>
      <c r="Z993" s="76" t="s">
        <v>9</v>
      </c>
      <c r="AA993" s="77">
        <v>2600</v>
      </c>
      <c r="AB993" s="77">
        <v>3552.5</v>
      </c>
      <c r="AC993" s="77">
        <v>3552.5</v>
      </c>
      <c r="AD993" s="16" t="b">
        <f t="shared" si="634"/>
        <v>1</v>
      </c>
      <c r="AE993" s="16" t="b">
        <f t="shared" si="634"/>
        <v>1</v>
      </c>
      <c r="AF993" s="16" t="b">
        <f t="shared" si="634"/>
        <v>1</v>
      </c>
      <c r="AG993" s="16" t="b">
        <f t="shared" si="626"/>
        <v>1</v>
      </c>
    </row>
    <row r="994" spans="1:33" s="16" customFormat="1" ht="31.5" customHeight="1">
      <c r="A994" s="31" t="s">
        <v>28</v>
      </c>
      <c r="B994" s="23" t="s">
        <v>301</v>
      </c>
      <c r="C994" s="23" t="s">
        <v>442</v>
      </c>
      <c r="D994" s="23" t="s">
        <v>29</v>
      </c>
      <c r="E994" s="49">
        <v>2600</v>
      </c>
      <c r="F994" s="49">
        <v>3552.5</v>
      </c>
      <c r="G994" s="49">
        <v>3552.5</v>
      </c>
      <c r="H994" s="25">
        <v>2600</v>
      </c>
      <c r="I994" s="25">
        <v>3552.5</v>
      </c>
      <c r="J994" s="25">
        <v>3552.5</v>
      </c>
      <c r="K994" s="49">
        <f t="shared" si="623"/>
        <v>0</v>
      </c>
      <c r="L994" s="49">
        <f t="shared" si="623"/>
        <v>0</v>
      </c>
      <c r="M994" s="49">
        <f t="shared" si="623"/>
        <v>0</v>
      </c>
      <c r="O994" s="32">
        <v>2600</v>
      </c>
      <c r="P994" s="32">
        <v>3552.5</v>
      </c>
      <c r="Q994" s="32">
        <v>3552.5</v>
      </c>
      <c r="R994" s="29">
        <f t="shared" si="629"/>
        <v>0</v>
      </c>
      <c r="S994" s="29">
        <f t="shared" si="629"/>
        <v>0</v>
      </c>
      <c r="T994" s="29">
        <f t="shared" si="629"/>
        <v>0</v>
      </c>
      <c r="W994" s="81" t="s">
        <v>28</v>
      </c>
      <c r="X994" s="75" t="s">
        <v>301</v>
      </c>
      <c r="Y994" s="75" t="s">
        <v>442</v>
      </c>
      <c r="Z994" s="76" t="s">
        <v>29</v>
      </c>
      <c r="AA994" s="77">
        <v>2600</v>
      </c>
      <c r="AB994" s="77">
        <v>3552.5</v>
      </c>
      <c r="AC994" s="77">
        <v>3552.5</v>
      </c>
      <c r="AD994" s="16" t="b">
        <f t="shared" si="634"/>
        <v>1</v>
      </c>
      <c r="AE994" s="16" t="b">
        <f t="shared" si="634"/>
        <v>1</v>
      </c>
      <c r="AF994" s="16" t="b">
        <f t="shared" si="634"/>
        <v>1</v>
      </c>
      <c r="AG994" s="16" t="b">
        <f t="shared" si="626"/>
        <v>1</v>
      </c>
    </row>
    <row r="995" spans="1:33" s="16" customFormat="1" ht="47.25" customHeight="1">
      <c r="A995" s="22" t="s">
        <v>551</v>
      </c>
      <c r="B995" s="23" t="s">
        <v>301</v>
      </c>
      <c r="C995" s="23" t="s">
        <v>552</v>
      </c>
      <c r="D995" s="24" t="s">
        <v>9</v>
      </c>
      <c r="E995" s="49">
        <f>E996</f>
        <v>10</v>
      </c>
      <c r="F995" s="49">
        <f t="shared" ref="F995:J996" si="640">F996</f>
        <v>10</v>
      </c>
      <c r="G995" s="49">
        <f t="shared" si="640"/>
        <v>10</v>
      </c>
      <c r="H995" s="25">
        <f>H996</f>
        <v>10</v>
      </c>
      <c r="I995" s="25">
        <f t="shared" si="640"/>
        <v>10</v>
      </c>
      <c r="J995" s="25">
        <f t="shared" si="640"/>
        <v>10</v>
      </c>
      <c r="K995" s="49">
        <f t="shared" si="623"/>
        <v>0</v>
      </c>
      <c r="L995" s="49">
        <f t="shared" si="623"/>
        <v>0</v>
      </c>
      <c r="M995" s="49">
        <f t="shared" si="623"/>
        <v>0</v>
      </c>
      <c r="O995" s="32">
        <v>10</v>
      </c>
      <c r="P995" s="32">
        <v>10</v>
      </c>
      <c r="Q995" s="32">
        <v>10</v>
      </c>
      <c r="R995" s="29">
        <f t="shared" si="629"/>
        <v>0</v>
      </c>
      <c r="S995" s="29">
        <f t="shared" si="629"/>
        <v>0</v>
      </c>
      <c r="T995" s="29">
        <f t="shared" si="629"/>
        <v>0</v>
      </c>
      <c r="W995" s="81" t="s">
        <v>551</v>
      </c>
      <c r="X995" s="75" t="s">
        <v>301</v>
      </c>
      <c r="Y995" s="75" t="s">
        <v>552</v>
      </c>
      <c r="Z995" s="76" t="s">
        <v>9</v>
      </c>
      <c r="AA995" s="77">
        <v>10</v>
      </c>
      <c r="AB995" s="77">
        <v>10</v>
      </c>
      <c r="AC995" s="77">
        <v>10</v>
      </c>
      <c r="AD995" s="16" t="b">
        <f t="shared" si="634"/>
        <v>1</v>
      </c>
      <c r="AE995" s="16" t="b">
        <f t="shared" si="634"/>
        <v>1</v>
      </c>
      <c r="AF995" s="16" t="b">
        <f t="shared" si="634"/>
        <v>1</v>
      </c>
      <c r="AG995" s="16" t="b">
        <f t="shared" si="626"/>
        <v>1</v>
      </c>
    </row>
    <row r="996" spans="1:33" s="16" customFormat="1" ht="47.25" customHeight="1">
      <c r="A996" s="31" t="s">
        <v>553</v>
      </c>
      <c r="B996" s="23" t="s">
        <v>301</v>
      </c>
      <c r="C996" s="23" t="s">
        <v>554</v>
      </c>
      <c r="D996" s="24" t="s">
        <v>9</v>
      </c>
      <c r="E996" s="49">
        <f>E997</f>
        <v>10</v>
      </c>
      <c r="F996" s="49">
        <f t="shared" si="640"/>
        <v>10</v>
      </c>
      <c r="G996" s="49">
        <f t="shared" si="640"/>
        <v>10</v>
      </c>
      <c r="H996" s="25">
        <f>H997</f>
        <v>10</v>
      </c>
      <c r="I996" s="25">
        <f t="shared" si="640"/>
        <v>10</v>
      </c>
      <c r="J996" s="25">
        <f t="shared" si="640"/>
        <v>10</v>
      </c>
      <c r="K996" s="49">
        <f t="shared" si="623"/>
        <v>0</v>
      </c>
      <c r="L996" s="49">
        <f t="shared" si="623"/>
        <v>0</v>
      </c>
      <c r="M996" s="49">
        <f t="shared" si="623"/>
        <v>0</v>
      </c>
      <c r="O996" s="32">
        <v>10</v>
      </c>
      <c r="P996" s="32">
        <v>10</v>
      </c>
      <c r="Q996" s="32">
        <v>10</v>
      </c>
      <c r="R996" s="29">
        <f t="shared" si="629"/>
        <v>0</v>
      </c>
      <c r="S996" s="29">
        <f t="shared" si="629"/>
        <v>0</v>
      </c>
      <c r="T996" s="29">
        <f t="shared" si="629"/>
        <v>0</v>
      </c>
      <c r="W996" s="82" t="s">
        <v>553</v>
      </c>
      <c r="X996" s="78" t="s">
        <v>301</v>
      </c>
      <c r="Y996" s="78" t="s">
        <v>554</v>
      </c>
      <c r="Z996" s="72" t="s">
        <v>9</v>
      </c>
      <c r="AA996" s="79">
        <v>10</v>
      </c>
      <c r="AB996" s="79">
        <v>10</v>
      </c>
      <c r="AC996" s="79">
        <v>10</v>
      </c>
      <c r="AD996" s="16" t="b">
        <f t="shared" si="634"/>
        <v>1</v>
      </c>
      <c r="AE996" s="16" t="b">
        <f t="shared" si="634"/>
        <v>1</v>
      </c>
      <c r="AF996" s="16" t="b">
        <f t="shared" si="634"/>
        <v>1</v>
      </c>
      <c r="AG996" s="16" t="b">
        <f t="shared" si="626"/>
        <v>1</v>
      </c>
    </row>
    <row r="997" spans="1:33" s="16" customFormat="1" ht="31.5" customHeight="1">
      <c r="A997" s="31" t="s">
        <v>28</v>
      </c>
      <c r="B997" s="23" t="s">
        <v>301</v>
      </c>
      <c r="C997" s="23" t="s">
        <v>554</v>
      </c>
      <c r="D997" s="23" t="s">
        <v>29</v>
      </c>
      <c r="E997" s="49">
        <v>10</v>
      </c>
      <c r="F997" s="49">
        <v>10</v>
      </c>
      <c r="G997" s="49">
        <v>10</v>
      </c>
      <c r="H997" s="25">
        <v>10</v>
      </c>
      <c r="I997" s="25">
        <v>10</v>
      </c>
      <c r="J997" s="25">
        <v>10</v>
      </c>
      <c r="K997" s="49">
        <f t="shared" si="623"/>
        <v>0</v>
      </c>
      <c r="L997" s="49">
        <f t="shared" si="623"/>
        <v>0</v>
      </c>
      <c r="M997" s="49">
        <f t="shared" si="623"/>
        <v>0</v>
      </c>
      <c r="O997" s="32">
        <v>10</v>
      </c>
      <c r="P997" s="32">
        <v>10</v>
      </c>
      <c r="Q997" s="32">
        <v>10</v>
      </c>
      <c r="R997" s="29">
        <f t="shared" si="629"/>
        <v>0</v>
      </c>
      <c r="S997" s="29">
        <f t="shared" si="629"/>
        <v>0</v>
      </c>
      <c r="T997" s="29">
        <f t="shared" si="629"/>
        <v>0</v>
      </c>
      <c r="W997" s="82" t="s">
        <v>28</v>
      </c>
      <c r="X997" s="78" t="s">
        <v>301</v>
      </c>
      <c r="Y997" s="78" t="s">
        <v>554</v>
      </c>
      <c r="Z997" s="78" t="s">
        <v>29</v>
      </c>
      <c r="AA997" s="79">
        <v>10</v>
      </c>
      <c r="AB997" s="79">
        <v>10</v>
      </c>
      <c r="AC997" s="79">
        <v>10</v>
      </c>
      <c r="AD997" s="16" t="b">
        <f t="shared" si="634"/>
        <v>1</v>
      </c>
      <c r="AE997" s="16" t="b">
        <f t="shared" si="634"/>
        <v>1</v>
      </c>
      <c r="AF997" s="16" t="b">
        <f t="shared" si="634"/>
        <v>1</v>
      </c>
      <c r="AG997" s="16" t="b">
        <f t="shared" si="626"/>
        <v>1</v>
      </c>
    </row>
    <row r="998" spans="1:33" s="16" customFormat="1" ht="94.5" customHeight="1">
      <c r="A998" s="22" t="s">
        <v>310</v>
      </c>
      <c r="B998" s="23" t="s">
        <v>301</v>
      </c>
      <c r="C998" s="23" t="s">
        <v>311</v>
      </c>
      <c r="D998" s="24" t="s">
        <v>9</v>
      </c>
      <c r="E998" s="49">
        <f>E999</f>
        <v>4893.6000000000004</v>
      </c>
      <c r="F998" s="49">
        <f t="shared" ref="F998:J999" si="641">F999</f>
        <v>4744.3999999999996</v>
      </c>
      <c r="G998" s="49">
        <f t="shared" si="641"/>
        <v>4857.8999999999996</v>
      </c>
      <c r="H998" s="25">
        <f>H999</f>
        <v>4893.6000000000004</v>
      </c>
      <c r="I998" s="25">
        <f t="shared" si="641"/>
        <v>4744.3999999999996</v>
      </c>
      <c r="J998" s="25">
        <f t="shared" si="641"/>
        <v>4857.8999999999996</v>
      </c>
      <c r="K998" s="49">
        <f t="shared" si="623"/>
        <v>0</v>
      </c>
      <c r="L998" s="49">
        <f t="shared" si="623"/>
        <v>0</v>
      </c>
      <c r="M998" s="49">
        <f t="shared" si="623"/>
        <v>0</v>
      </c>
      <c r="O998" s="32">
        <v>4893.5708999999997</v>
      </c>
      <c r="P998" s="32">
        <v>4744.3467499999997</v>
      </c>
      <c r="Q998" s="32">
        <v>4857.8557499999997</v>
      </c>
      <c r="R998" s="29">
        <f t="shared" si="629"/>
        <v>-2.9100000000653381E-2</v>
      </c>
      <c r="S998" s="29">
        <f t="shared" si="629"/>
        <v>-5.3249999999934516E-2</v>
      </c>
      <c r="T998" s="29">
        <f t="shared" si="629"/>
        <v>-4.4249999999919964E-2</v>
      </c>
      <c r="W998" s="81" t="s">
        <v>310</v>
      </c>
      <c r="X998" s="75" t="s">
        <v>301</v>
      </c>
      <c r="Y998" s="75" t="s">
        <v>311</v>
      </c>
      <c r="Z998" s="76" t="s">
        <v>9</v>
      </c>
      <c r="AA998" s="77">
        <v>4893.5708999999997</v>
      </c>
      <c r="AB998" s="77">
        <v>4744.3467499999997</v>
      </c>
      <c r="AC998" s="77">
        <v>4857.8557499999997</v>
      </c>
      <c r="AD998" s="16" t="b">
        <f t="shared" si="634"/>
        <v>1</v>
      </c>
      <c r="AE998" s="16" t="b">
        <f t="shared" si="634"/>
        <v>1</v>
      </c>
      <c r="AF998" s="16" t="b">
        <f t="shared" si="634"/>
        <v>1</v>
      </c>
      <c r="AG998" s="16" t="b">
        <f t="shared" si="626"/>
        <v>1</v>
      </c>
    </row>
    <row r="999" spans="1:33" s="16" customFormat="1" ht="94.5" customHeight="1">
      <c r="A999" s="31" t="s">
        <v>312</v>
      </c>
      <c r="B999" s="23" t="s">
        <v>301</v>
      </c>
      <c r="C999" s="23" t="s">
        <v>443</v>
      </c>
      <c r="D999" s="24" t="s">
        <v>9</v>
      </c>
      <c r="E999" s="49">
        <f>E1000</f>
        <v>4893.6000000000004</v>
      </c>
      <c r="F999" s="49">
        <f t="shared" si="641"/>
        <v>4744.3999999999996</v>
      </c>
      <c r="G999" s="49">
        <f t="shared" si="641"/>
        <v>4857.8999999999996</v>
      </c>
      <c r="H999" s="25">
        <f>H1000</f>
        <v>4893.6000000000004</v>
      </c>
      <c r="I999" s="25">
        <f t="shared" si="641"/>
        <v>4744.3999999999996</v>
      </c>
      <c r="J999" s="25">
        <f t="shared" si="641"/>
        <v>4857.8999999999996</v>
      </c>
      <c r="K999" s="49">
        <f t="shared" si="623"/>
        <v>0</v>
      </c>
      <c r="L999" s="49">
        <f t="shared" si="623"/>
        <v>0</v>
      </c>
      <c r="M999" s="49">
        <f t="shared" si="623"/>
        <v>0</v>
      </c>
      <c r="O999" s="32">
        <v>4893.5708999999997</v>
      </c>
      <c r="P999" s="32">
        <v>4744.3467499999997</v>
      </c>
      <c r="Q999" s="32">
        <v>4857.8557499999997</v>
      </c>
      <c r="R999" s="29">
        <f t="shared" si="629"/>
        <v>-2.9100000000653381E-2</v>
      </c>
      <c r="S999" s="29">
        <f t="shared" si="629"/>
        <v>-5.3249999999934516E-2</v>
      </c>
      <c r="T999" s="29">
        <f t="shared" si="629"/>
        <v>-4.4249999999919964E-2</v>
      </c>
      <c r="W999" s="81" t="s">
        <v>312</v>
      </c>
      <c r="X999" s="75" t="s">
        <v>301</v>
      </c>
      <c r="Y999" s="75" t="s">
        <v>443</v>
      </c>
      <c r="Z999" s="76" t="s">
        <v>9</v>
      </c>
      <c r="AA999" s="77">
        <v>4893.5708999999997</v>
      </c>
      <c r="AB999" s="77">
        <v>4744.3467499999997</v>
      </c>
      <c r="AC999" s="77">
        <v>4857.8557499999997</v>
      </c>
      <c r="AD999" s="16" t="b">
        <f t="shared" si="634"/>
        <v>1</v>
      </c>
      <c r="AE999" s="16" t="b">
        <f t="shared" si="634"/>
        <v>1</v>
      </c>
      <c r="AF999" s="16" t="b">
        <f t="shared" si="634"/>
        <v>1</v>
      </c>
      <c r="AG999" s="16" t="b">
        <f t="shared" si="626"/>
        <v>1</v>
      </c>
    </row>
    <row r="1000" spans="1:33" s="16" customFormat="1" ht="31.5" customHeight="1">
      <c r="A1000" s="31" t="s">
        <v>28</v>
      </c>
      <c r="B1000" s="23" t="s">
        <v>301</v>
      </c>
      <c r="C1000" s="23" t="s">
        <v>443</v>
      </c>
      <c r="D1000" s="23" t="s">
        <v>29</v>
      </c>
      <c r="E1000" s="49">
        <v>4893.6000000000004</v>
      </c>
      <c r="F1000" s="49">
        <v>4744.3999999999996</v>
      </c>
      <c r="G1000" s="49">
        <v>4857.8999999999996</v>
      </c>
      <c r="H1000" s="25">
        <v>4893.6000000000004</v>
      </c>
      <c r="I1000" s="25">
        <v>4744.3999999999996</v>
      </c>
      <c r="J1000" s="25">
        <v>4857.8999999999996</v>
      </c>
      <c r="K1000" s="49">
        <f t="shared" si="623"/>
        <v>0</v>
      </c>
      <c r="L1000" s="49">
        <f t="shared" si="623"/>
        <v>0</v>
      </c>
      <c r="M1000" s="49">
        <f t="shared" si="623"/>
        <v>0</v>
      </c>
      <c r="O1000" s="32">
        <v>4893.5708999999997</v>
      </c>
      <c r="P1000" s="32">
        <v>4744.3467499999997</v>
      </c>
      <c r="Q1000" s="32">
        <v>4857.8557499999997</v>
      </c>
      <c r="R1000" s="29">
        <f t="shared" si="629"/>
        <v>-2.9100000000653381E-2</v>
      </c>
      <c r="S1000" s="29">
        <f t="shared" si="629"/>
        <v>-5.3249999999934516E-2</v>
      </c>
      <c r="T1000" s="29">
        <f t="shared" si="629"/>
        <v>-4.4249999999919964E-2</v>
      </c>
      <c r="W1000" s="81" t="s">
        <v>28</v>
      </c>
      <c r="X1000" s="75" t="s">
        <v>301</v>
      </c>
      <c r="Y1000" s="75" t="s">
        <v>443</v>
      </c>
      <c r="Z1000" s="76" t="s">
        <v>29</v>
      </c>
      <c r="AA1000" s="77">
        <v>4893.5708999999997</v>
      </c>
      <c r="AB1000" s="77">
        <v>4744.3467499999997</v>
      </c>
      <c r="AC1000" s="77">
        <v>4857.8557499999997</v>
      </c>
      <c r="AD1000" s="16" t="b">
        <f t="shared" si="634"/>
        <v>1</v>
      </c>
      <c r="AE1000" s="16" t="b">
        <f t="shared" si="634"/>
        <v>1</v>
      </c>
      <c r="AF1000" s="16" t="b">
        <f t="shared" si="634"/>
        <v>1</v>
      </c>
      <c r="AG1000" s="16" t="b">
        <f t="shared" si="626"/>
        <v>1</v>
      </c>
    </row>
    <row r="1001" spans="1:33" s="16" customFormat="1" ht="15.75" customHeight="1">
      <c r="A1001" s="22" t="s">
        <v>192</v>
      </c>
      <c r="B1001" s="23" t="s">
        <v>301</v>
      </c>
      <c r="C1001" s="23" t="s">
        <v>193</v>
      </c>
      <c r="D1001" s="24" t="s">
        <v>9</v>
      </c>
      <c r="E1001" s="49">
        <f>E1002+E1007+E1010+E1013</f>
        <v>8147.5</v>
      </c>
      <c r="F1001" s="49">
        <f t="shared" ref="F1001" si="642">F1002+F1007+F1010+F1013</f>
        <v>12844.1</v>
      </c>
      <c r="G1001" s="49">
        <f>G1002+G1007+G1010+G1013</f>
        <v>17059.8</v>
      </c>
      <c r="H1001" s="25">
        <f>H1002+H1007+H1010+H1013</f>
        <v>8147.5</v>
      </c>
      <c r="I1001" s="25">
        <f t="shared" ref="I1001" si="643">I1002+I1007+I1010+I1013</f>
        <v>12844.1</v>
      </c>
      <c r="J1001" s="25">
        <f>J1002+J1007+J1010+J1013</f>
        <v>17059.8</v>
      </c>
      <c r="K1001" s="49">
        <f t="shared" si="623"/>
        <v>0</v>
      </c>
      <c r="L1001" s="49">
        <f t="shared" si="623"/>
        <v>0</v>
      </c>
      <c r="M1001" s="49">
        <f t="shared" si="623"/>
        <v>0</v>
      </c>
      <c r="O1001" s="32">
        <v>8147.4863699999996</v>
      </c>
      <c r="P1001" s="32">
        <v>12844.126979999999</v>
      </c>
      <c r="Q1001" s="32">
        <v>17059.818309999999</v>
      </c>
      <c r="R1001" s="29">
        <f t="shared" si="629"/>
        <v>-1.363000000037573E-2</v>
      </c>
      <c r="S1001" s="29">
        <f t="shared" si="629"/>
        <v>2.6979999998729909E-2</v>
      </c>
      <c r="T1001" s="29">
        <f t="shared" si="629"/>
        <v>1.8309999999473803E-2</v>
      </c>
      <c r="W1001" s="82" t="s">
        <v>192</v>
      </c>
      <c r="X1001" s="78" t="s">
        <v>301</v>
      </c>
      <c r="Y1001" s="78" t="s">
        <v>193</v>
      </c>
      <c r="Z1001" s="72" t="s">
        <v>9</v>
      </c>
      <c r="AA1001" s="79">
        <v>8147.4863699999996</v>
      </c>
      <c r="AB1001" s="79">
        <v>12844.126979999999</v>
      </c>
      <c r="AC1001" s="79">
        <v>17059.818309999999</v>
      </c>
      <c r="AD1001" s="16" t="b">
        <f t="shared" si="634"/>
        <v>1</v>
      </c>
      <c r="AE1001" s="16" t="b">
        <f t="shared" si="634"/>
        <v>1</v>
      </c>
      <c r="AF1001" s="16" t="b">
        <f t="shared" si="634"/>
        <v>1</v>
      </c>
      <c r="AG1001" s="16" t="b">
        <f t="shared" si="626"/>
        <v>1</v>
      </c>
    </row>
    <row r="1002" spans="1:33" s="16" customFormat="1" ht="47.25" customHeight="1">
      <c r="A1002" s="22" t="s">
        <v>313</v>
      </c>
      <c r="B1002" s="23" t="s">
        <v>301</v>
      </c>
      <c r="C1002" s="23" t="s">
        <v>314</v>
      </c>
      <c r="D1002" s="24" t="s">
        <v>9</v>
      </c>
      <c r="E1002" s="49">
        <f>E1003+E1005</f>
        <v>6322.2</v>
      </c>
      <c r="F1002" s="49">
        <f t="shared" ref="F1002" si="644">F1003+F1005</f>
        <v>6366.6</v>
      </c>
      <c r="G1002" s="49">
        <f>G1003+G1005</f>
        <v>10569</v>
      </c>
      <c r="H1002" s="25">
        <f>H1003+H1005</f>
        <v>6322.2</v>
      </c>
      <c r="I1002" s="25">
        <f t="shared" ref="I1002" si="645">I1003+I1005</f>
        <v>6366.6</v>
      </c>
      <c r="J1002" s="25">
        <f>J1003+J1005</f>
        <v>10569</v>
      </c>
      <c r="K1002" s="49">
        <f t="shared" si="623"/>
        <v>0</v>
      </c>
      <c r="L1002" s="49">
        <f t="shared" si="623"/>
        <v>0</v>
      </c>
      <c r="M1002" s="49">
        <f t="shared" si="623"/>
        <v>0</v>
      </c>
      <c r="O1002" s="32">
        <v>6322.1994800000002</v>
      </c>
      <c r="P1002" s="32">
        <v>6366.5814499999997</v>
      </c>
      <c r="Q1002" s="32">
        <v>10568.947700000001</v>
      </c>
      <c r="R1002" s="29">
        <f t="shared" si="629"/>
        <v>-5.1999999959662091E-4</v>
      </c>
      <c r="S1002" s="29">
        <f t="shared" si="629"/>
        <v>-1.855000000068685E-2</v>
      </c>
      <c r="T1002" s="29">
        <f t="shared" si="629"/>
        <v>-5.2299999999377178E-2</v>
      </c>
      <c r="W1002" s="82" t="s">
        <v>313</v>
      </c>
      <c r="X1002" s="78" t="s">
        <v>301</v>
      </c>
      <c r="Y1002" s="78" t="s">
        <v>314</v>
      </c>
      <c r="Z1002" s="78" t="s">
        <v>9</v>
      </c>
      <c r="AA1002" s="79">
        <v>6322.1994800000002</v>
      </c>
      <c r="AB1002" s="79">
        <v>6366.5814499999997</v>
      </c>
      <c r="AC1002" s="79">
        <v>10568.947700000001</v>
      </c>
      <c r="AD1002" s="16" t="b">
        <f t="shared" si="634"/>
        <v>1</v>
      </c>
      <c r="AE1002" s="16" t="b">
        <f t="shared" si="634"/>
        <v>1</v>
      </c>
      <c r="AF1002" s="16" t="b">
        <f t="shared" si="634"/>
        <v>1</v>
      </c>
      <c r="AG1002" s="16" t="b">
        <f t="shared" si="626"/>
        <v>1</v>
      </c>
    </row>
    <row r="1003" spans="1:33" s="16" customFormat="1" ht="94.5" customHeight="1">
      <c r="A1003" s="31" t="s">
        <v>523</v>
      </c>
      <c r="B1003" s="23" t="s">
        <v>301</v>
      </c>
      <c r="C1003" s="23" t="s">
        <v>524</v>
      </c>
      <c r="D1003" s="24" t="s">
        <v>9</v>
      </c>
      <c r="E1003" s="49">
        <f>E1004</f>
        <v>700</v>
      </c>
      <c r="F1003" s="49">
        <f t="shared" ref="F1003:J1003" si="646">F1004</f>
        <v>0</v>
      </c>
      <c r="G1003" s="49">
        <f t="shared" si="646"/>
        <v>4200</v>
      </c>
      <c r="H1003" s="25">
        <f>H1004</f>
        <v>700</v>
      </c>
      <c r="I1003" s="25">
        <f t="shared" si="646"/>
        <v>0</v>
      </c>
      <c r="J1003" s="25">
        <f t="shared" si="646"/>
        <v>4200</v>
      </c>
      <c r="K1003" s="49">
        <f t="shared" si="623"/>
        <v>0</v>
      </c>
      <c r="L1003" s="49">
        <f t="shared" si="623"/>
        <v>0</v>
      </c>
      <c r="M1003" s="49">
        <f t="shared" si="623"/>
        <v>0</v>
      </c>
      <c r="N1003" s="16" t="s">
        <v>555</v>
      </c>
      <c r="O1003" s="32">
        <v>700</v>
      </c>
      <c r="P1003" s="32">
        <v>0</v>
      </c>
      <c r="Q1003" s="32">
        <v>4200</v>
      </c>
      <c r="R1003" s="29">
        <f t="shared" si="629"/>
        <v>0</v>
      </c>
      <c r="S1003" s="29">
        <f t="shared" si="629"/>
        <v>0</v>
      </c>
      <c r="T1003" s="29">
        <f t="shared" si="629"/>
        <v>0</v>
      </c>
      <c r="W1003" s="81" t="s">
        <v>523</v>
      </c>
      <c r="X1003" s="75" t="s">
        <v>301</v>
      </c>
      <c r="Y1003" s="75" t="s">
        <v>524</v>
      </c>
      <c r="Z1003" s="76" t="s">
        <v>9</v>
      </c>
      <c r="AA1003" s="77">
        <v>700</v>
      </c>
      <c r="AB1003" s="77" t="s">
        <v>9</v>
      </c>
      <c r="AC1003" s="77">
        <v>4200</v>
      </c>
      <c r="AD1003" s="16" t="b">
        <f t="shared" si="634"/>
        <v>1</v>
      </c>
      <c r="AE1003" s="16" t="b">
        <f t="shared" si="634"/>
        <v>1</v>
      </c>
      <c r="AF1003" s="16" t="b">
        <f t="shared" si="634"/>
        <v>1</v>
      </c>
      <c r="AG1003" s="16" t="b">
        <f t="shared" si="626"/>
        <v>1</v>
      </c>
    </row>
    <row r="1004" spans="1:33" s="16" customFormat="1" ht="31.5" customHeight="1">
      <c r="A1004" s="31" t="s">
        <v>28</v>
      </c>
      <c r="B1004" s="23" t="s">
        <v>301</v>
      </c>
      <c r="C1004" s="23" t="s">
        <v>524</v>
      </c>
      <c r="D1004" s="23" t="s">
        <v>29</v>
      </c>
      <c r="E1004" s="49">
        <v>700</v>
      </c>
      <c r="F1004" s="49">
        <v>0</v>
      </c>
      <c r="G1004" s="49">
        <v>4200</v>
      </c>
      <c r="H1004" s="83">
        <v>700</v>
      </c>
      <c r="I1004" s="83">
        <v>0</v>
      </c>
      <c r="J1004" s="83">
        <v>4200</v>
      </c>
      <c r="K1004" s="49">
        <f t="shared" si="623"/>
        <v>0</v>
      </c>
      <c r="L1004" s="49">
        <f t="shared" si="623"/>
        <v>0</v>
      </c>
      <c r="M1004" s="49">
        <f t="shared" si="623"/>
        <v>0</v>
      </c>
      <c r="N1004" s="16" t="s">
        <v>555</v>
      </c>
      <c r="O1004" s="32">
        <v>700</v>
      </c>
      <c r="P1004" s="32">
        <v>0</v>
      </c>
      <c r="Q1004" s="32">
        <v>4200</v>
      </c>
      <c r="R1004" s="29">
        <f t="shared" si="629"/>
        <v>0</v>
      </c>
      <c r="S1004" s="29">
        <f t="shared" si="629"/>
        <v>0</v>
      </c>
      <c r="T1004" s="29">
        <f t="shared" si="629"/>
        <v>0</v>
      </c>
      <c r="W1004" s="82" t="s">
        <v>28</v>
      </c>
      <c r="X1004" s="78" t="s">
        <v>301</v>
      </c>
      <c r="Y1004" s="78" t="s">
        <v>524</v>
      </c>
      <c r="Z1004" s="72" t="s">
        <v>29</v>
      </c>
      <c r="AA1004" s="79">
        <v>700</v>
      </c>
      <c r="AB1004" s="79" t="s">
        <v>9</v>
      </c>
      <c r="AC1004" s="79">
        <v>4200</v>
      </c>
      <c r="AD1004" s="16" t="b">
        <f t="shared" si="634"/>
        <v>1</v>
      </c>
      <c r="AE1004" s="16" t="b">
        <f t="shared" si="634"/>
        <v>1</v>
      </c>
      <c r="AF1004" s="16" t="b">
        <f t="shared" si="634"/>
        <v>1</v>
      </c>
      <c r="AG1004" s="16" t="b">
        <f t="shared" si="626"/>
        <v>1</v>
      </c>
    </row>
    <row r="1005" spans="1:33" s="16" customFormat="1" ht="47.25" customHeight="1">
      <c r="A1005" s="31" t="s">
        <v>315</v>
      </c>
      <c r="B1005" s="23" t="s">
        <v>301</v>
      </c>
      <c r="C1005" s="23" t="s">
        <v>444</v>
      </c>
      <c r="D1005" s="24" t="s">
        <v>9</v>
      </c>
      <c r="E1005" s="49">
        <f>E1006</f>
        <v>5622.2</v>
      </c>
      <c r="F1005" s="49">
        <f t="shared" ref="F1005:J1005" si="647">F1006</f>
        <v>6366.6</v>
      </c>
      <c r="G1005" s="49">
        <f t="shared" si="647"/>
        <v>6369</v>
      </c>
      <c r="H1005" s="25">
        <f>H1006</f>
        <v>5622.2</v>
      </c>
      <c r="I1005" s="25">
        <f t="shared" si="647"/>
        <v>6366.6</v>
      </c>
      <c r="J1005" s="25">
        <f t="shared" si="647"/>
        <v>6369</v>
      </c>
      <c r="K1005" s="49">
        <f t="shared" si="623"/>
        <v>0</v>
      </c>
      <c r="L1005" s="49">
        <f t="shared" si="623"/>
        <v>0</v>
      </c>
      <c r="M1005" s="49">
        <f t="shared" si="623"/>
        <v>0</v>
      </c>
      <c r="O1005" s="32">
        <v>5622.1994800000002</v>
      </c>
      <c r="P1005" s="32">
        <v>6366.5814499999997</v>
      </c>
      <c r="Q1005" s="32">
        <v>6368.9476999999997</v>
      </c>
      <c r="R1005" s="29">
        <f t="shared" si="629"/>
        <v>-5.1999999959662091E-4</v>
      </c>
      <c r="S1005" s="29">
        <f t="shared" si="629"/>
        <v>-1.855000000068685E-2</v>
      </c>
      <c r="T1005" s="29">
        <f t="shared" si="629"/>
        <v>-5.2300000000286673E-2</v>
      </c>
      <c r="W1005" s="82" t="s">
        <v>315</v>
      </c>
      <c r="X1005" s="78" t="s">
        <v>301</v>
      </c>
      <c r="Y1005" s="78" t="s">
        <v>444</v>
      </c>
      <c r="Z1005" s="78" t="s">
        <v>9</v>
      </c>
      <c r="AA1005" s="79">
        <v>5622.1994800000002</v>
      </c>
      <c r="AB1005" s="79">
        <v>6366.5814499999997</v>
      </c>
      <c r="AC1005" s="79">
        <v>6368.9476999999997</v>
      </c>
      <c r="AD1005" s="16" t="b">
        <f t="shared" si="634"/>
        <v>1</v>
      </c>
      <c r="AE1005" s="16" t="b">
        <f t="shared" si="634"/>
        <v>1</v>
      </c>
      <c r="AF1005" s="16" t="b">
        <f t="shared" si="634"/>
        <v>1</v>
      </c>
      <c r="AG1005" s="16" t="b">
        <f t="shared" si="626"/>
        <v>1</v>
      </c>
    </row>
    <row r="1006" spans="1:33" s="16" customFormat="1" ht="31.5" customHeight="1">
      <c r="A1006" s="31" t="s">
        <v>28</v>
      </c>
      <c r="B1006" s="23" t="s">
        <v>301</v>
      </c>
      <c r="C1006" s="23" t="s">
        <v>444</v>
      </c>
      <c r="D1006" s="23" t="s">
        <v>29</v>
      </c>
      <c r="E1006" s="49">
        <v>5622.2</v>
      </c>
      <c r="F1006" s="49">
        <v>6366.6</v>
      </c>
      <c r="G1006" s="49">
        <v>6369</v>
      </c>
      <c r="H1006" s="25">
        <v>5622.2</v>
      </c>
      <c r="I1006" s="25">
        <v>6366.6</v>
      </c>
      <c r="J1006" s="25">
        <v>6369</v>
      </c>
      <c r="K1006" s="49">
        <f t="shared" si="623"/>
        <v>0</v>
      </c>
      <c r="L1006" s="49">
        <f t="shared" si="623"/>
        <v>0</v>
      </c>
      <c r="M1006" s="49">
        <f t="shared" si="623"/>
        <v>0</v>
      </c>
      <c r="O1006" s="32">
        <v>5622.1994800000002</v>
      </c>
      <c r="P1006" s="32">
        <v>6366.5814499999997</v>
      </c>
      <c r="Q1006" s="32">
        <v>6368.9476999999997</v>
      </c>
      <c r="R1006" s="29">
        <f t="shared" si="629"/>
        <v>-5.1999999959662091E-4</v>
      </c>
      <c r="S1006" s="29">
        <f t="shared" si="629"/>
        <v>-1.855000000068685E-2</v>
      </c>
      <c r="T1006" s="29">
        <f t="shared" si="629"/>
        <v>-5.2300000000286673E-2</v>
      </c>
      <c r="W1006" s="81" t="s">
        <v>28</v>
      </c>
      <c r="X1006" s="75" t="s">
        <v>301</v>
      </c>
      <c r="Y1006" s="75" t="s">
        <v>444</v>
      </c>
      <c r="Z1006" s="76" t="s">
        <v>29</v>
      </c>
      <c r="AA1006" s="77">
        <v>5622.1994800000002</v>
      </c>
      <c r="AB1006" s="77">
        <v>6366.5814499999997</v>
      </c>
      <c r="AC1006" s="77">
        <v>6368.9476999999997</v>
      </c>
      <c r="AD1006" s="16" t="b">
        <f t="shared" si="634"/>
        <v>1</v>
      </c>
      <c r="AE1006" s="16" t="b">
        <f t="shared" si="634"/>
        <v>1</v>
      </c>
      <c r="AF1006" s="16" t="b">
        <f t="shared" si="634"/>
        <v>1</v>
      </c>
      <c r="AG1006" s="16" t="b">
        <f t="shared" si="626"/>
        <v>1</v>
      </c>
    </row>
    <row r="1007" spans="1:33" s="16" customFormat="1" ht="31.5" customHeight="1">
      <c r="A1007" s="22" t="s">
        <v>194</v>
      </c>
      <c r="B1007" s="23" t="s">
        <v>301</v>
      </c>
      <c r="C1007" s="23" t="s">
        <v>195</v>
      </c>
      <c r="D1007" s="24" t="s">
        <v>9</v>
      </c>
      <c r="E1007" s="49">
        <f>E1008</f>
        <v>0</v>
      </c>
      <c r="F1007" s="49">
        <f t="shared" ref="F1007:J1008" si="648">F1008</f>
        <v>4000</v>
      </c>
      <c r="G1007" s="49">
        <f t="shared" si="648"/>
        <v>4000</v>
      </c>
      <c r="H1007" s="25">
        <f>H1008</f>
        <v>0</v>
      </c>
      <c r="I1007" s="25">
        <f t="shared" si="648"/>
        <v>4000</v>
      </c>
      <c r="J1007" s="25">
        <f t="shared" si="648"/>
        <v>4000</v>
      </c>
      <c r="K1007" s="49">
        <f t="shared" si="623"/>
        <v>0</v>
      </c>
      <c r="L1007" s="49">
        <f t="shared" si="623"/>
        <v>0</v>
      </c>
      <c r="M1007" s="49">
        <f t="shared" si="623"/>
        <v>0</v>
      </c>
      <c r="O1007" s="32">
        <v>0</v>
      </c>
      <c r="P1007" s="32">
        <v>4000</v>
      </c>
      <c r="Q1007" s="32">
        <v>4000</v>
      </c>
      <c r="R1007" s="29">
        <f t="shared" si="629"/>
        <v>0</v>
      </c>
      <c r="S1007" s="29">
        <f t="shared" si="629"/>
        <v>0</v>
      </c>
      <c r="T1007" s="29">
        <f t="shared" si="629"/>
        <v>0</v>
      </c>
      <c r="W1007" s="82" t="s">
        <v>194</v>
      </c>
      <c r="X1007" s="78" t="s">
        <v>301</v>
      </c>
      <c r="Y1007" s="78" t="s">
        <v>195</v>
      </c>
      <c r="Z1007" s="72" t="s">
        <v>9</v>
      </c>
      <c r="AA1007" s="79" t="s">
        <v>9</v>
      </c>
      <c r="AB1007" s="79">
        <v>4000</v>
      </c>
      <c r="AC1007" s="79">
        <v>4000</v>
      </c>
      <c r="AD1007" s="16" t="b">
        <f t="shared" si="634"/>
        <v>1</v>
      </c>
      <c r="AE1007" s="16" t="b">
        <f t="shared" si="634"/>
        <v>1</v>
      </c>
      <c r="AF1007" s="16" t="b">
        <f t="shared" si="634"/>
        <v>1</v>
      </c>
      <c r="AG1007" s="16" t="b">
        <f t="shared" si="626"/>
        <v>1</v>
      </c>
    </row>
    <row r="1008" spans="1:33" s="16" customFormat="1" ht="31.5" customHeight="1">
      <c r="A1008" s="31" t="s">
        <v>196</v>
      </c>
      <c r="B1008" s="23" t="s">
        <v>301</v>
      </c>
      <c r="C1008" s="23" t="s">
        <v>402</v>
      </c>
      <c r="D1008" s="24" t="s">
        <v>9</v>
      </c>
      <c r="E1008" s="49">
        <f>E1009</f>
        <v>0</v>
      </c>
      <c r="F1008" s="49">
        <f t="shared" si="648"/>
        <v>4000</v>
      </c>
      <c r="G1008" s="49">
        <f t="shared" si="648"/>
        <v>4000</v>
      </c>
      <c r="H1008" s="25">
        <f>H1009</f>
        <v>0</v>
      </c>
      <c r="I1008" s="25">
        <f t="shared" si="648"/>
        <v>4000</v>
      </c>
      <c r="J1008" s="25">
        <f t="shared" si="648"/>
        <v>4000</v>
      </c>
      <c r="K1008" s="49">
        <f t="shared" si="623"/>
        <v>0</v>
      </c>
      <c r="L1008" s="49">
        <f t="shared" si="623"/>
        <v>0</v>
      </c>
      <c r="M1008" s="49">
        <f t="shared" si="623"/>
        <v>0</v>
      </c>
      <c r="O1008" s="32">
        <v>0</v>
      </c>
      <c r="P1008" s="32">
        <v>4000</v>
      </c>
      <c r="Q1008" s="32">
        <v>4000</v>
      </c>
      <c r="R1008" s="29">
        <f t="shared" si="629"/>
        <v>0</v>
      </c>
      <c r="S1008" s="29">
        <f t="shared" si="629"/>
        <v>0</v>
      </c>
      <c r="T1008" s="29">
        <f t="shared" si="629"/>
        <v>0</v>
      </c>
      <c r="W1008" s="82" t="s">
        <v>196</v>
      </c>
      <c r="X1008" s="78" t="s">
        <v>301</v>
      </c>
      <c r="Y1008" s="78" t="s">
        <v>402</v>
      </c>
      <c r="Z1008" s="78" t="s">
        <v>9</v>
      </c>
      <c r="AA1008" s="79" t="s">
        <v>9</v>
      </c>
      <c r="AB1008" s="79">
        <v>4000</v>
      </c>
      <c r="AC1008" s="79">
        <v>4000</v>
      </c>
      <c r="AD1008" s="16" t="b">
        <f t="shared" si="634"/>
        <v>1</v>
      </c>
      <c r="AE1008" s="16" t="b">
        <f t="shared" si="634"/>
        <v>1</v>
      </c>
      <c r="AF1008" s="16" t="b">
        <f t="shared" si="634"/>
        <v>1</v>
      </c>
      <c r="AG1008" s="16" t="b">
        <f t="shared" si="626"/>
        <v>1</v>
      </c>
    </row>
    <row r="1009" spans="1:33" s="16" customFormat="1" ht="31.5" customHeight="1">
      <c r="A1009" s="31" t="s">
        <v>119</v>
      </c>
      <c r="B1009" s="23" t="s">
        <v>301</v>
      </c>
      <c r="C1009" s="23" t="s">
        <v>402</v>
      </c>
      <c r="D1009" s="23" t="s">
        <v>120</v>
      </c>
      <c r="E1009" s="49">
        <v>0</v>
      </c>
      <c r="F1009" s="49">
        <v>4000</v>
      </c>
      <c r="G1009" s="49">
        <v>4000</v>
      </c>
      <c r="H1009" s="25">
        <v>0</v>
      </c>
      <c r="I1009" s="25">
        <v>4000</v>
      </c>
      <c r="J1009" s="25">
        <v>4000</v>
      </c>
      <c r="K1009" s="49">
        <f t="shared" si="623"/>
        <v>0</v>
      </c>
      <c r="L1009" s="49">
        <f t="shared" si="623"/>
        <v>0</v>
      </c>
      <c r="M1009" s="49">
        <f t="shared" si="623"/>
        <v>0</v>
      </c>
      <c r="O1009" s="32">
        <v>0</v>
      </c>
      <c r="P1009" s="32">
        <v>4000</v>
      </c>
      <c r="Q1009" s="32">
        <v>4000</v>
      </c>
      <c r="R1009" s="29">
        <f t="shared" si="629"/>
        <v>0</v>
      </c>
      <c r="S1009" s="29">
        <f t="shared" si="629"/>
        <v>0</v>
      </c>
      <c r="T1009" s="29">
        <f t="shared" si="629"/>
        <v>0</v>
      </c>
      <c r="W1009" s="81" t="s">
        <v>119</v>
      </c>
      <c r="X1009" s="75" t="s">
        <v>301</v>
      </c>
      <c r="Y1009" s="75" t="s">
        <v>402</v>
      </c>
      <c r="Z1009" s="76" t="s">
        <v>120</v>
      </c>
      <c r="AA1009" s="77" t="s">
        <v>9</v>
      </c>
      <c r="AB1009" s="77">
        <v>4000</v>
      </c>
      <c r="AC1009" s="77">
        <v>4000</v>
      </c>
      <c r="AD1009" s="16" t="b">
        <f t="shared" si="634"/>
        <v>1</v>
      </c>
      <c r="AE1009" s="16" t="b">
        <f t="shared" si="634"/>
        <v>1</v>
      </c>
      <c r="AF1009" s="16" t="b">
        <f t="shared" si="634"/>
        <v>1</v>
      </c>
      <c r="AG1009" s="16" t="b">
        <f t="shared" si="626"/>
        <v>1</v>
      </c>
    </row>
    <row r="1010" spans="1:33" s="16" customFormat="1" ht="47.25" customHeight="1">
      <c r="A1010" s="22" t="s">
        <v>316</v>
      </c>
      <c r="B1010" s="23" t="s">
        <v>301</v>
      </c>
      <c r="C1010" s="23" t="s">
        <v>317</v>
      </c>
      <c r="D1010" s="24" t="s">
        <v>9</v>
      </c>
      <c r="E1010" s="49">
        <f>E1011</f>
        <v>1201.3</v>
      </c>
      <c r="F1010" s="49">
        <f t="shared" ref="F1010:J1011" si="649">F1011</f>
        <v>1835</v>
      </c>
      <c r="G1010" s="49">
        <f t="shared" si="649"/>
        <v>1848.3</v>
      </c>
      <c r="H1010" s="25">
        <f>H1011</f>
        <v>1201.3</v>
      </c>
      <c r="I1010" s="25">
        <f t="shared" si="649"/>
        <v>1835</v>
      </c>
      <c r="J1010" s="25">
        <f t="shared" si="649"/>
        <v>1848.3</v>
      </c>
      <c r="K1010" s="49">
        <f t="shared" si="623"/>
        <v>0</v>
      </c>
      <c r="L1010" s="49">
        <f t="shared" si="623"/>
        <v>0</v>
      </c>
      <c r="M1010" s="49">
        <f t="shared" si="623"/>
        <v>0</v>
      </c>
      <c r="O1010" s="32">
        <v>1201.29089</v>
      </c>
      <c r="P1010" s="32">
        <v>1835.0155299999999</v>
      </c>
      <c r="Q1010" s="32">
        <v>1848.34061</v>
      </c>
      <c r="R1010" s="29">
        <f t="shared" si="629"/>
        <v>-9.1099999999642023E-3</v>
      </c>
      <c r="S1010" s="29">
        <f t="shared" si="629"/>
        <v>1.5529999999898791E-2</v>
      </c>
      <c r="T1010" s="29">
        <f t="shared" si="629"/>
        <v>4.0610000000015134E-2</v>
      </c>
      <c r="W1010" s="82" t="s">
        <v>316</v>
      </c>
      <c r="X1010" s="78" t="s">
        <v>301</v>
      </c>
      <c r="Y1010" s="78" t="s">
        <v>317</v>
      </c>
      <c r="Z1010" s="72" t="s">
        <v>9</v>
      </c>
      <c r="AA1010" s="79">
        <v>1201.29089</v>
      </c>
      <c r="AB1010" s="79">
        <v>1835.0155299999999</v>
      </c>
      <c r="AC1010" s="79">
        <v>1848.34061</v>
      </c>
      <c r="AD1010" s="16" t="b">
        <f t="shared" si="634"/>
        <v>1</v>
      </c>
      <c r="AE1010" s="16" t="b">
        <f t="shared" si="634"/>
        <v>1</v>
      </c>
      <c r="AF1010" s="16" t="b">
        <f t="shared" si="634"/>
        <v>1</v>
      </c>
      <c r="AG1010" s="16" t="b">
        <f t="shared" si="626"/>
        <v>1</v>
      </c>
    </row>
    <row r="1011" spans="1:33" s="16" customFormat="1" ht="31.5" customHeight="1">
      <c r="A1011" s="31" t="s">
        <v>318</v>
      </c>
      <c r="B1011" s="23" t="s">
        <v>301</v>
      </c>
      <c r="C1011" s="23" t="s">
        <v>445</v>
      </c>
      <c r="D1011" s="24" t="s">
        <v>9</v>
      </c>
      <c r="E1011" s="49">
        <f>E1012</f>
        <v>1201.3</v>
      </c>
      <c r="F1011" s="49">
        <f t="shared" si="649"/>
        <v>1835</v>
      </c>
      <c r="G1011" s="49">
        <f t="shared" si="649"/>
        <v>1848.3</v>
      </c>
      <c r="H1011" s="25">
        <f>H1012</f>
        <v>1201.3</v>
      </c>
      <c r="I1011" s="25">
        <f t="shared" si="649"/>
        <v>1835</v>
      </c>
      <c r="J1011" s="25">
        <f t="shared" si="649"/>
        <v>1848.3</v>
      </c>
      <c r="K1011" s="49">
        <f t="shared" si="623"/>
        <v>0</v>
      </c>
      <c r="L1011" s="49">
        <f t="shared" si="623"/>
        <v>0</v>
      </c>
      <c r="M1011" s="49">
        <f t="shared" si="623"/>
        <v>0</v>
      </c>
      <c r="O1011" s="32">
        <v>1201.29089</v>
      </c>
      <c r="P1011" s="32">
        <v>1835.0155299999999</v>
      </c>
      <c r="Q1011" s="32">
        <v>1848.34061</v>
      </c>
      <c r="R1011" s="29">
        <f t="shared" si="629"/>
        <v>-9.1099999999642023E-3</v>
      </c>
      <c r="S1011" s="29">
        <f t="shared" si="629"/>
        <v>1.5529999999898791E-2</v>
      </c>
      <c r="T1011" s="29">
        <f t="shared" si="629"/>
        <v>4.0610000000015134E-2</v>
      </c>
      <c r="W1011" s="82" t="s">
        <v>318</v>
      </c>
      <c r="X1011" s="78" t="s">
        <v>301</v>
      </c>
      <c r="Y1011" s="78" t="s">
        <v>445</v>
      </c>
      <c r="Z1011" s="78" t="s">
        <v>9</v>
      </c>
      <c r="AA1011" s="79">
        <v>1201.29089</v>
      </c>
      <c r="AB1011" s="79">
        <v>1835.0155299999999</v>
      </c>
      <c r="AC1011" s="79">
        <v>1848.34061</v>
      </c>
      <c r="AD1011" s="16" t="b">
        <f t="shared" si="634"/>
        <v>1</v>
      </c>
      <c r="AE1011" s="16" t="b">
        <f t="shared" si="634"/>
        <v>1</v>
      </c>
      <c r="AF1011" s="16" t="b">
        <f t="shared" si="634"/>
        <v>1</v>
      </c>
      <c r="AG1011" s="16" t="b">
        <f t="shared" si="626"/>
        <v>1</v>
      </c>
    </row>
    <row r="1012" spans="1:33" s="16" customFormat="1" ht="31.5" customHeight="1">
      <c r="A1012" s="31" t="s">
        <v>28</v>
      </c>
      <c r="B1012" s="23" t="s">
        <v>301</v>
      </c>
      <c r="C1012" s="23" t="s">
        <v>445</v>
      </c>
      <c r="D1012" s="23" t="s">
        <v>29</v>
      </c>
      <c r="E1012" s="49">
        <v>1201.3</v>
      </c>
      <c r="F1012" s="49">
        <v>1835</v>
      </c>
      <c r="G1012" s="49">
        <v>1848.3</v>
      </c>
      <c r="H1012" s="25">
        <v>1201.3</v>
      </c>
      <c r="I1012" s="25">
        <v>1835</v>
      </c>
      <c r="J1012" s="25">
        <v>1848.3</v>
      </c>
      <c r="K1012" s="49">
        <f t="shared" si="623"/>
        <v>0</v>
      </c>
      <c r="L1012" s="49">
        <f t="shared" si="623"/>
        <v>0</v>
      </c>
      <c r="M1012" s="49">
        <f t="shared" si="623"/>
        <v>0</v>
      </c>
      <c r="O1012" s="32">
        <v>1201.29089</v>
      </c>
      <c r="P1012" s="32">
        <v>1835.0155299999999</v>
      </c>
      <c r="Q1012" s="32">
        <v>1848.34061</v>
      </c>
      <c r="R1012" s="29">
        <f t="shared" si="629"/>
        <v>-9.1099999999642023E-3</v>
      </c>
      <c r="S1012" s="29">
        <f t="shared" si="629"/>
        <v>1.5529999999898791E-2</v>
      </c>
      <c r="T1012" s="29">
        <f t="shared" si="629"/>
        <v>4.0610000000015134E-2</v>
      </c>
      <c r="W1012" s="81" t="s">
        <v>28</v>
      </c>
      <c r="X1012" s="75" t="s">
        <v>301</v>
      </c>
      <c r="Y1012" s="75" t="s">
        <v>445</v>
      </c>
      <c r="Z1012" s="76" t="s">
        <v>29</v>
      </c>
      <c r="AA1012" s="77">
        <v>1201.29089</v>
      </c>
      <c r="AB1012" s="77">
        <v>1835.0155299999999</v>
      </c>
      <c r="AC1012" s="77">
        <v>1848.34061</v>
      </c>
      <c r="AD1012" s="16" t="b">
        <f t="shared" si="634"/>
        <v>1</v>
      </c>
      <c r="AE1012" s="16" t="b">
        <f t="shared" si="634"/>
        <v>1</v>
      </c>
      <c r="AF1012" s="16" t="b">
        <f t="shared" si="634"/>
        <v>1</v>
      </c>
      <c r="AG1012" s="16" t="b">
        <f t="shared" si="626"/>
        <v>1</v>
      </c>
    </row>
    <row r="1013" spans="1:33" s="16" customFormat="1" ht="47.25" customHeight="1">
      <c r="A1013" s="22" t="s">
        <v>319</v>
      </c>
      <c r="B1013" s="23" t="s">
        <v>301</v>
      </c>
      <c r="C1013" s="23" t="s">
        <v>320</v>
      </c>
      <c r="D1013" s="24" t="s">
        <v>9</v>
      </c>
      <c r="E1013" s="49">
        <f>E1014</f>
        <v>624</v>
      </c>
      <c r="F1013" s="49">
        <f t="shared" ref="F1013:J1014" si="650">F1014</f>
        <v>642.5</v>
      </c>
      <c r="G1013" s="49">
        <f t="shared" si="650"/>
        <v>642.5</v>
      </c>
      <c r="H1013" s="25">
        <f>H1014</f>
        <v>624</v>
      </c>
      <c r="I1013" s="25">
        <f t="shared" si="650"/>
        <v>642.5</v>
      </c>
      <c r="J1013" s="25">
        <f t="shared" si="650"/>
        <v>642.5</v>
      </c>
      <c r="K1013" s="49">
        <f t="shared" si="623"/>
        <v>0</v>
      </c>
      <c r="L1013" s="49">
        <f t="shared" si="623"/>
        <v>0</v>
      </c>
      <c r="M1013" s="49">
        <f t="shared" si="623"/>
        <v>0</v>
      </c>
      <c r="O1013" s="32">
        <v>623.99599999999998</v>
      </c>
      <c r="P1013" s="32">
        <v>642.53</v>
      </c>
      <c r="Q1013" s="32">
        <v>642.53</v>
      </c>
      <c r="R1013" s="29">
        <f t="shared" si="629"/>
        <v>-4.0000000000190994E-3</v>
      </c>
      <c r="S1013" s="29">
        <f t="shared" si="629"/>
        <v>2.9999999999972715E-2</v>
      </c>
      <c r="T1013" s="29">
        <f t="shared" si="629"/>
        <v>2.9999999999972715E-2</v>
      </c>
      <c r="W1013" s="81" t="s">
        <v>319</v>
      </c>
      <c r="X1013" s="75" t="s">
        <v>301</v>
      </c>
      <c r="Y1013" s="75" t="s">
        <v>320</v>
      </c>
      <c r="Z1013" s="76" t="s">
        <v>9</v>
      </c>
      <c r="AA1013" s="77">
        <v>623.99599999999998</v>
      </c>
      <c r="AB1013" s="77">
        <v>642.53</v>
      </c>
      <c r="AC1013" s="77">
        <v>642.53</v>
      </c>
      <c r="AD1013" s="16" t="b">
        <f t="shared" si="634"/>
        <v>1</v>
      </c>
      <c r="AE1013" s="16" t="b">
        <f t="shared" si="634"/>
        <v>1</v>
      </c>
      <c r="AF1013" s="16" t="b">
        <f t="shared" si="634"/>
        <v>1</v>
      </c>
      <c r="AG1013" s="16" t="b">
        <f t="shared" si="626"/>
        <v>1</v>
      </c>
    </row>
    <row r="1014" spans="1:33" s="16" customFormat="1" ht="31.5" customHeight="1">
      <c r="A1014" s="31" t="s">
        <v>321</v>
      </c>
      <c r="B1014" s="23" t="s">
        <v>301</v>
      </c>
      <c r="C1014" s="23" t="s">
        <v>446</v>
      </c>
      <c r="D1014" s="24" t="s">
        <v>9</v>
      </c>
      <c r="E1014" s="49">
        <f>E1015</f>
        <v>624</v>
      </c>
      <c r="F1014" s="49">
        <f t="shared" si="650"/>
        <v>642.5</v>
      </c>
      <c r="G1014" s="49">
        <f t="shared" si="650"/>
        <v>642.5</v>
      </c>
      <c r="H1014" s="25">
        <f>H1015</f>
        <v>624</v>
      </c>
      <c r="I1014" s="25">
        <f t="shared" si="650"/>
        <v>642.5</v>
      </c>
      <c r="J1014" s="25">
        <f t="shared" si="650"/>
        <v>642.5</v>
      </c>
      <c r="K1014" s="49">
        <f t="shared" si="623"/>
        <v>0</v>
      </c>
      <c r="L1014" s="49">
        <f t="shared" si="623"/>
        <v>0</v>
      </c>
      <c r="M1014" s="49">
        <f t="shared" si="623"/>
        <v>0</v>
      </c>
      <c r="O1014" s="32">
        <v>623.99599999999998</v>
      </c>
      <c r="P1014" s="32">
        <v>642.53</v>
      </c>
      <c r="Q1014" s="32">
        <v>642.53</v>
      </c>
      <c r="R1014" s="29">
        <f t="shared" si="629"/>
        <v>-4.0000000000190994E-3</v>
      </c>
      <c r="S1014" s="29">
        <f t="shared" si="629"/>
        <v>2.9999999999972715E-2</v>
      </c>
      <c r="T1014" s="29">
        <f t="shared" si="629"/>
        <v>2.9999999999972715E-2</v>
      </c>
      <c r="W1014" s="82" t="s">
        <v>321</v>
      </c>
      <c r="X1014" s="78" t="s">
        <v>301</v>
      </c>
      <c r="Y1014" s="78" t="s">
        <v>446</v>
      </c>
      <c r="Z1014" s="72" t="s">
        <v>9</v>
      </c>
      <c r="AA1014" s="79">
        <v>623.99599999999998</v>
      </c>
      <c r="AB1014" s="79">
        <v>642.53</v>
      </c>
      <c r="AC1014" s="79">
        <v>642.53</v>
      </c>
      <c r="AD1014" s="16" t="b">
        <f t="shared" si="634"/>
        <v>1</v>
      </c>
      <c r="AE1014" s="16" t="b">
        <f t="shared" si="634"/>
        <v>1</v>
      </c>
      <c r="AF1014" s="16" t="b">
        <f t="shared" si="634"/>
        <v>1</v>
      </c>
      <c r="AG1014" s="16" t="b">
        <f t="shared" si="626"/>
        <v>1</v>
      </c>
    </row>
    <row r="1015" spans="1:33" s="16" customFormat="1" ht="31.5" customHeight="1">
      <c r="A1015" s="31" t="s">
        <v>28</v>
      </c>
      <c r="B1015" s="23" t="s">
        <v>301</v>
      </c>
      <c r="C1015" s="23" t="s">
        <v>446</v>
      </c>
      <c r="D1015" s="23" t="s">
        <v>29</v>
      </c>
      <c r="E1015" s="49">
        <v>624</v>
      </c>
      <c r="F1015" s="49">
        <v>642.5</v>
      </c>
      <c r="G1015" s="49">
        <v>642.5</v>
      </c>
      <c r="H1015" s="25">
        <v>624</v>
      </c>
      <c r="I1015" s="25">
        <v>642.5</v>
      </c>
      <c r="J1015" s="25">
        <v>642.5</v>
      </c>
      <c r="K1015" s="49">
        <f t="shared" si="623"/>
        <v>0</v>
      </c>
      <c r="L1015" s="49">
        <f t="shared" si="623"/>
        <v>0</v>
      </c>
      <c r="M1015" s="49">
        <f t="shared" si="623"/>
        <v>0</v>
      </c>
      <c r="O1015" s="32">
        <v>623.99599999999998</v>
      </c>
      <c r="P1015" s="32">
        <v>642.53</v>
      </c>
      <c r="Q1015" s="32">
        <v>642.53</v>
      </c>
      <c r="R1015" s="29">
        <f t="shared" si="629"/>
        <v>-4.0000000000190994E-3</v>
      </c>
      <c r="S1015" s="29">
        <f t="shared" si="629"/>
        <v>2.9999999999972715E-2</v>
      </c>
      <c r="T1015" s="29">
        <f t="shared" si="629"/>
        <v>2.9999999999972715E-2</v>
      </c>
      <c r="W1015" s="82" t="s">
        <v>28</v>
      </c>
      <c r="X1015" s="78" t="s">
        <v>301</v>
      </c>
      <c r="Y1015" s="78" t="s">
        <v>446</v>
      </c>
      <c r="Z1015" s="78" t="s">
        <v>29</v>
      </c>
      <c r="AA1015" s="79">
        <v>623.99599999999998</v>
      </c>
      <c r="AB1015" s="79">
        <v>642.53</v>
      </c>
      <c r="AC1015" s="79">
        <v>642.53</v>
      </c>
      <c r="AD1015" s="16" t="b">
        <f t="shared" si="634"/>
        <v>1</v>
      </c>
      <c r="AE1015" s="16" t="b">
        <f t="shared" si="634"/>
        <v>1</v>
      </c>
      <c r="AF1015" s="16" t="b">
        <f t="shared" si="634"/>
        <v>1</v>
      </c>
      <c r="AG1015" s="16" t="b">
        <f t="shared" si="626"/>
        <v>1</v>
      </c>
    </row>
    <row r="1016" spans="1:33" s="16" customFormat="1" ht="31.5" customHeight="1">
      <c r="A1016" s="22" t="s">
        <v>74</v>
      </c>
      <c r="B1016" s="23" t="s">
        <v>301</v>
      </c>
      <c r="C1016" s="23" t="s">
        <v>322</v>
      </c>
      <c r="D1016" s="24" t="s">
        <v>9</v>
      </c>
      <c r="E1016" s="49">
        <f>E1017+E1022+E1026</f>
        <v>93842.9</v>
      </c>
      <c r="F1016" s="49">
        <f t="shared" ref="F1016:G1016" si="651">F1017+F1022+F1026</f>
        <v>94031.2</v>
      </c>
      <c r="G1016" s="49">
        <f t="shared" si="651"/>
        <v>94031.2</v>
      </c>
      <c r="H1016" s="25">
        <f>H1017+H1022+H1026</f>
        <v>93842.9</v>
      </c>
      <c r="I1016" s="25">
        <f t="shared" ref="I1016:J1016" si="652">I1017+I1022+I1026</f>
        <v>94031.2</v>
      </c>
      <c r="J1016" s="25">
        <f t="shared" si="652"/>
        <v>94031.2</v>
      </c>
      <c r="K1016" s="49">
        <f t="shared" si="623"/>
        <v>0</v>
      </c>
      <c r="L1016" s="49">
        <f t="shared" si="623"/>
        <v>0</v>
      </c>
      <c r="M1016" s="49">
        <f t="shared" si="623"/>
        <v>0</v>
      </c>
      <c r="O1016" s="32">
        <v>93842.987640000007</v>
      </c>
      <c r="P1016" s="32">
        <v>94031.194789999994</v>
      </c>
      <c r="Q1016" s="32">
        <v>94031.194789999994</v>
      </c>
      <c r="R1016" s="29">
        <f t="shared" si="629"/>
        <v>8.7640000012470409E-2</v>
      </c>
      <c r="S1016" s="29">
        <f t="shared" si="629"/>
        <v>-5.2100000029895455E-3</v>
      </c>
      <c r="T1016" s="29">
        <f t="shared" si="629"/>
        <v>-5.2100000029895455E-3</v>
      </c>
      <c r="W1016" s="82" t="s">
        <v>74</v>
      </c>
      <c r="X1016" s="78" t="s">
        <v>301</v>
      </c>
      <c r="Y1016" s="78" t="s">
        <v>322</v>
      </c>
      <c r="Z1016" s="72" t="s">
        <v>9</v>
      </c>
      <c r="AA1016" s="79">
        <v>93842.987640000007</v>
      </c>
      <c r="AB1016" s="79">
        <v>94031.194789999994</v>
      </c>
      <c r="AC1016" s="79">
        <v>94031.194789999994</v>
      </c>
      <c r="AD1016" s="16" t="b">
        <f t="shared" si="634"/>
        <v>1</v>
      </c>
      <c r="AE1016" s="16" t="b">
        <f t="shared" si="634"/>
        <v>1</v>
      </c>
      <c r="AF1016" s="16" t="b">
        <f t="shared" si="634"/>
        <v>1</v>
      </c>
      <c r="AG1016" s="16" t="b">
        <f t="shared" si="626"/>
        <v>1</v>
      </c>
    </row>
    <row r="1017" spans="1:33" s="16" customFormat="1" ht="47.25" customHeight="1">
      <c r="A1017" s="22" t="s">
        <v>55</v>
      </c>
      <c r="B1017" s="23" t="s">
        <v>301</v>
      </c>
      <c r="C1017" s="23" t="s">
        <v>323</v>
      </c>
      <c r="D1017" s="24" t="s">
        <v>9</v>
      </c>
      <c r="E1017" s="49">
        <f>E1018</f>
        <v>47680</v>
      </c>
      <c r="F1017" s="49">
        <f t="shared" ref="F1017:J1017" si="653">F1018</f>
        <v>47849.7</v>
      </c>
      <c r="G1017" s="49">
        <f t="shared" si="653"/>
        <v>47849.7</v>
      </c>
      <c r="H1017" s="25">
        <f>H1018</f>
        <v>47680</v>
      </c>
      <c r="I1017" s="25">
        <f t="shared" si="653"/>
        <v>47849.7</v>
      </c>
      <c r="J1017" s="25">
        <f t="shared" si="653"/>
        <v>47849.7</v>
      </c>
      <c r="K1017" s="49">
        <f t="shared" si="623"/>
        <v>0</v>
      </c>
      <c r="L1017" s="49">
        <f t="shared" si="623"/>
        <v>0</v>
      </c>
      <c r="M1017" s="49">
        <f t="shared" si="623"/>
        <v>0</v>
      </c>
      <c r="O1017" s="32">
        <v>47680.0481</v>
      </c>
      <c r="P1017" s="32">
        <v>47849.736360000003</v>
      </c>
      <c r="Q1017" s="32">
        <v>47849.736360000003</v>
      </c>
      <c r="R1017" s="29">
        <f t="shared" si="629"/>
        <v>4.8099999999976717E-2</v>
      </c>
      <c r="S1017" s="29">
        <f t="shared" si="629"/>
        <v>3.6360000005515758E-2</v>
      </c>
      <c r="T1017" s="29">
        <f t="shared" si="629"/>
        <v>3.6360000005515758E-2</v>
      </c>
      <c r="W1017" s="82" t="s">
        <v>55</v>
      </c>
      <c r="X1017" s="78" t="s">
        <v>301</v>
      </c>
      <c r="Y1017" s="78" t="s">
        <v>323</v>
      </c>
      <c r="Z1017" s="78" t="s">
        <v>9</v>
      </c>
      <c r="AA1017" s="79">
        <v>47680.0481</v>
      </c>
      <c r="AB1017" s="79">
        <v>47849.736360000003</v>
      </c>
      <c r="AC1017" s="79">
        <v>47849.736360000003</v>
      </c>
      <c r="AD1017" s="16" t="b">
        <f t="shared" si="634"/>
        <v>1</v>
      </c>
      <c r="AE1017" s="16" t="b">
        <f t="shared" si="634"/>
        <v>1</v>
      </c>
      <c r="AF1017" s="16" t="b">
        <f t="shared" si="634"/>
        <v>1</v>
      </c>
      <c r="AG1017" s="16" t="b">
        <f t="shared" si="626"/>
        <v>1</v>
      </c>
    </row>
    <row r="1018" spans="1:33" s="16" customFormat="1" ht="31.5" customHeight="1">
      <c r="A1018" s="31" t="s">
        <v>57</v>
      </c>
      <c r="B1018" s="23" t="s">
        <v>301</v>
      </c>
      <c r="C1018" s="23" t="s">
        <v>447</v>
      </c>
      <c r="D1018" s="24" t="s">
        <v>9</v>
      </c>
      <c r="E1018" s="49">
        <f>E1019+E1020+E1021</f>
        <v>47680</v>
      </c>
      <c r="F1018" s="49">
        <f t="shared" ref="F1018:G1018" si="654">F1019+F1020+F1021</f>
        <v>47849.7</v>
      </c>
      <c r="G1018" s="49">
        <f t="shared" si="654"/>
        <v>47849.7</v>
      </c>
      <c r="H1018" s="25">
        <f>H1019+H1020+H1021</f>
        <v>47680</v>
      </c>
      <c r="I1018" s="25">
        <f t="shared" ref="I1018:J1018" si="655">I1019+I1020+I1021</f>
        <v>47849.7</v>
      </c>
      <c r="J1018" s="25">
        <f t="shared" si="655"/>
        <v>47849.7</v>
      </c>
      <c r="K1018" s="49">
        <f t="shared" si="623"/>
        <v>0</v>
      </c>
      <c r="L1018" s="49">
        <f t="shared" si="623"/>
        <v>0</v>
      </c>
      <c r="M1018" s="49">
        <f t="shared" si="623"/>
        <v>0</v>
      </c>
      <c r="O1018" s="32">
        <v>47680.0481</v>
      </c>
      <c r="P1018" s="32">
        <v>47849.736360000003</v>
      </c>
      <c r="Q1018" s="32">
        <v>47849.736360000003</v>
      </c>
      <c r="R1018" s="29">
        <f t="shared" si="629"/>
        <v>4.8099999999976717E-2</v>
      </c>
      <c r="S1018" s="29">
        <f t="shared" si="629"/>
        <v>3.6360000005515758E-2</v>
      </c>
      <c r="T1018" s="29">
        <f t="shared" si="629"/>
        <v>3.6360000005515758E-2</v>
      </c>
      <c r="W1018" s="81" t="s">
        <v>57</v>
      </c>
      <c r="X1018" s="75" t="s">
        <v>301</v>
      </c>
      <c r="Y1018" s="75" t="s">
        <v>447</v>
      </c>
      <c r="Z1018" s="76" t="s">
        <v>9</v>
      </c>
      <c r="AA1018" s="77">
        <v>47680.0481</v>
      </c>
      <c r="AB1018" s="77">
        <v>47849.736360000003</v>
      </c>
      <c r="AC1018" s="77">
        <v>47849.736360000003</v>
      </c>
      <c r="AD1018" s="16" t="b">
        <f t="shared" si="634"/>
        <v>1</v>
      </c>
      <c r="AE1018" s="16" t="b">
        <f t="shared" si="634"/>
        <v>1</v>
      </c>
      <c r="AF1018" s="16" t="b">
        <f t="shared" si="634"/>
        <v>1</v>
      </c>
      <c r="AG1018" s="16" t="b">
        <f t="shared" si="626"/>
        <v>1</v>
      </c>
    </row>
    <row r="1019" spans="1:33" s="16" customFormat="1" ht="78.75" customHeight="1">
      <c r="A1019" s="31" t="s">
        <v>26</v>
      </c>
      <c r="B1019" s="23" t="s">
        <v>301</v>
      </c>
      <c r="C1019" s="23" t="s">
        <v>447</v>
      </c>
      <c r="D1019" s="23" t="s">
        <v>27</v>
      </c>
      <c r="E1019" s="49">
        <v>45662.5</v>
      </c>
      <c r="F1019" s="49">
        <v>45832.2</v>
      </c>
      <c r="G1019" s="49">
        <v>45832.2</v>
      </c>
      <c r="H1019" s="25">
        <v>45662.5</v>
      </c>
      <c r="I1019" s="25">
        <v>45832.2</v>
      </c>
      <c r="J1019" s="25">
        <v>45832.2</v>
      </c>
      <c r="K1019" s="49">
        <f t="shared" si="623"/>
        <v>0</v>
      </c>
      <c r="L1019" s="49">
        <f t="shared" si="623"/>
        <v>0</v>
      </c>
      <c r="M1019" s="49">
        <f t="shared" si="623"/>
        <v>0</v>
      </c>
      <c r="O1019" s="32">
        <v>45662.512750000002</v>
      </c>
      <c r="P1019" s="32">
        <v>45832.201000000001</v>
      </c>
      <c r="Q1019" s="32">
        <v>45832.201000000001</v>
      </c>
      <c r="R1019" s="29">
        <f t="shared" si="629"/>
        <v>1.2750000001688022E-2</v>
      </c>
      <c r="S1019" s="29">
        <f t="shared" si="629"/>
        <v>1.0000000038417056E-3</v>
      </c>
      <c r="T1019" s="29">
        <f t="shared" si="629"/>
        <v>1.0000000038417056E-3</v>
      </c>
      <c r="W1019" s="82" t="s">
        <v>26</v>
      </c>
      <c r="X1019" s="78" t="s">
        <v>301</v>
      </c>
      <c r="Y1019" s="78" t="s">
        <v>447</v>
      </c>
      <c r="Z1019" s="72" t="s">
        <v>27</v>
      </c>
      <c r="AA1019" s="79">
        <v>45662.512750000002</v>
      </c>
      <c r="AB1019" s="79">
        <v>45832.201000000001</v>
      </c>
      <c r="AC1019" s="79">
        <v>45832.201000000001</v>
      </c>
      <c r="AD1019" s="16" t="b">
        <f t="shared" si="634"/>
        <v>1</v>
      </c>
      <c r="AE1019" s="16" t="b">
        <f t="shared" si="634"/>
        <v>1</v>
      </c>
      <c r="AF1019" s="16" t="b">
        <f t="shared" si="634"/>
        <v>1</v>
      </c>
      <c r="AG1019" s="16" t="b">
        <f t="shared" si="626"/>
        <v>1</v>
      </c>
    </row>
    <row r="1020" spans="1:33" s="16" customFormat="1" ht="31.5" customHeight="1">
      <c r="A1020" s="31" t="s">
        <v>28</v>
      </c>
      <c r="B1020" s="23" t="s">
        <v>301</v>
      </c>
      <c r="C1020" s="23" t="s">
        <v>447</v>
      </c>
      <c r="D1020" s="23" t="s">
        <v>29</v>
      </c>
      <c r="E1020" s="49">
        <v>1867.7</v>
      </c>
      <c r="F1020" s="49">
        <v>1867.7</v>
      </c>
      <c r="G1020" s="49">
        <v>1867.7</v>
      </c>
      <c r="H1020" s="25">
        <v>1867.7</v>
      </c>
      <c r="I1020" s="25">
        <v>1867.7</v>
      </c>
      <c r="J1020" s="25">
        <v>1867.7</v>
      </c>
      <c r="K1020" s="49">
        <f t="shared" si="623"/>
        <v>0</v>
      </c>
      <c r="L1020" s="49">
        <f t="shared" si="623"/>
        <v>0</v>
      </c>
      <c r="M1020" s="49">
        <f t="shared" si="623"/>
        <v>0</v>
      </c>
      <c r="O1020" s="32">
        <v>1867.72335</v>
      </c>
      <c r="P1020" s="32">
        <v>1867.72336</v>
      </c>
      <c r="Q1020" s="32">
        <v>1867.72336</v>
      </c>
      <c r="R1020" s="29">
        <f t="shared" si="629"/>
        <v>2.3349999999936699E-2</v>
      </c>
      <c r="S1020" s="29">
        <f t="shared" si="629"/>
        <v>2.3359999999911452E-2</v>
      </c>
      <c r="T1020" s="29">
        <f t="shared" si="629"/>
        <v>2.3359999999911452E-2</v>
      </c>
      <c r="W1020" s="82" t="s">
        <v>28</v>
      </c>
      <c r="X1020" s="78" t="s">
        <v>301</v>
      </c>
      <c r="Y1020" s="78" t="s">
        <v>447</v>
      </c>
      <c r="Z1020" s="78" t="s">
        <v>29</v>
      </c>
      <c r="AA1020" s="79">
        <v>1867.72335</v>
      </c>
      <c r="AB1020" s="79">
        <v>1867.72336</v>
      </c>
      <c r="AC1020" s="79">
        <v>1867.72336</v>
      </c>
      <c r="AD1020" s="16" t="b">
        <f t="shared" si="634"/>
        <v>1</v>
      </c>
      <c r="AE1020" s="16" t="b">
        <f t="shared" si="634"/>
        <v>1</v>
      </c>
      <c r="AF1020" s="16" t="b">
        <f t="shared" si="634"/>
        <v>1</v>
      </c>
      <c r="AG1020" s="16" t="b">
        <f t="shared" si="626"/>
        <v>1</v>
      </c>
    </row>
    <row r="1021" spans="1:33" s="16" customFormat="1" ht="15.75" customHeight="1">
      <c r="A1021" s="31" t="s">
        <v>32</v>
      </c>
      <c r="B1021" s="23" t="s">
        <v>301</v>
      </c>
      <c r="C1021" s="23" t="s">
        <v>447</v>
      </c>
      <c r="D1021" s="23" t="s">
        <v>33</v>
      </c>
      <c r="E1021" s="49">
        <v>149.80000000000001</v>
      </c>
      <c r="F1021" s="49">
        <v>149.80000000000001</v>
      </c>
      <c r="G1021" s="49">
        <v>149.80000000000001</v>
      </c>
      <c r="H1021" s="25">
        <v>149.80000000000001</v>
      </c>
      <c r="I1021" s="25">
        <v>149.80000000000001</v>
      </c>
      <c r="J1021" s="25">
        <v>149.80000000000001</v>
      </c>
      <c r="K1021" s="49">
        <f t="shared" si="623"/>
        <v>0</v>
      </c>
      <c r="L1021" s="49">
        <f t="shared" si="623"/>
        <v>0</v>
      </c>
      <c r="M1021" s="49">
        <f t="shared" si="623"/>
        <v>0</v>
      </c>
      <c r="O1021" s="32">
        <v>149.81200000000001</v>
      </c>
      <c r="P1021" s="32">
        <v>149.81200000000001</v>
      </c>
      <c r="Q1021" s="32">
        <v>149.81200000000001</v>
      </c>
      <c r="R1021" s="29">
        <f t="shared" si="629"/>
        <v>1.2000000000000455E-2</v>
      </c>
      <c r="S1021" s="29">
        <f t="shared" si="629"/>
        <v>1.2000000000000455E-2</v>
      </c>
      <c r="T1021" s="29">
        <f t="shared" si="629"/>
        <v>1.2000000000000455E-2</v>
      </c>
      <c r="W1021" s="81" t="s">
        <v>32</v>
      </c>
      <c r="X1021" s="75" t="s">
        <v>301</v>
      </c>
      <c r="Y1021" s="75" t="s">
        <v>447</v>
      </c>
      <c r="Z1021" s="76" t="s">
        <v>33</v>
      </c>
      <c r="AA1021" s="77">
        <v>149.81200000000001</v>
      </c>
      <c r="AB1021" s="77">
        <v>149.81200000000001</v>
      </c>
      <c r="AC1021" s="77">
        <v>149.81200000000001</v>
      </c>
      <c r="AD1021" s="16" t="b">
        <f t="shared" si="634"/>
        <v>1</v>
      </c>
      <c r="AE1021" s="16" t="b">
        <f t="shared" si="634"/>
        <v>1</v>
      </c>
      <c r="AF1021" s="16" t="b">
        <f t="shared" si="634"/>
        <v>1</v>
      </c>
      <c r="AG1021" s="16" t="b">
        <f t="shared" si="626"/>
        <v>1</v>
      </c>
    </row>
    <row r="1022" spans="1:33" s="16" customFormat="1" ht="47.25" customHeight="1">
      <c r="A1022" s="22" t="s">
        <v>76</v>
      </c>
      <c r="B1022" s="23" t="s">
        <v>301</v>
      </c>
      <c r="C1022" s="23" t="s">
        <v>324</v>
      </c>
      <c r="D1022" s="24" t="s">
        <v>9</v>
      </c>
      <c r="E1022" s="49">
        <f>E1023</f>
        <v>44960.2</v>
      </c>
      <c r="F1022" s="49">
        <f t="shared" ref="F1022:J1022" si="656">F1023</f>
        <v>44978.8</v>
      </c>
      <c r="G1022" s="49">
        <f t="shared" si="656"/>
        <v>44978.8</v>
      </c>
      <c r="H1022" s="25">
        <f>H1023</f>
        <v>44960.2</v>
      </c>
      <c r="I1022" s="25">
        <f t="shared" si="656"/>
        <v>44978.8</v>
      </c>
      <c r="J1022" s="25">
        <f t="shared" si="656"/>
        <v>44978.8</v>
      </c>
      <c r="K1022" s="49">
        <f t="shared" si="623"/>
        <v>0</v>
      </c>
      <c r="L1022" s="49">
        <f t="shared" si="623"/>
        <v>0</v>
      </c>
      <c r="M1022" s="49">
        <f t="shared" si="623"/>
        <v>0</v>
      </c>
      <c r="O1022" s="32">
        <v>44960.245540000004</v>
      </c>
      <c r="P1022" s="32">
        <v>44978.764430000003</v>
      </c>
      <c r="Q1022" s="32">
        <v>44978.764430000003</v>
      </c>
      <c r="R1022" s="29">
        <f t="shared" si="629"/>
        <v>4.5540000006440096E-2</v>
      </c>
      <c r="S1022" s="29">
        <f t="shared" si="629"/>
        <v>-3.5570000000006985E-2</v>
      </c>
      <c r="T1022" s="29">
        <f t="shared" si="629"/>
        <v>-3.5570000000006985E-2</v>
      </c>
      <c r="W1022" s="82" t="s">
        <v>76</v>
      </c>
      <c r="X1022" s="78" t="s">
        <v>301</v>
      </c>
      <c r="Y1022" s="78" t="s">
        <v>324</v>
      </c>
      <c r="Z1022" s="72" t="s">
        <v>9</v>
      </c>
      <c r="AA1022" s="79">
        <v>44960.245540000004</v>
      </c>
      <c r="AB1022" s="79">
        <v>44978.764430000003</v>
      </c>
      <c r="AC1022" s="79">
        <v>44978.764430000003</v>
      </c>
      <c r="AD1022" s="16" t="b">
        <f t="shared" si="634"/>
        <v>1</v>
      </c>
      <c r="AE1022" s="16" t="b">
        <f t="shared" si="634"/>
        <v>1</v>
      </c>
      <c r="AF1022" s="16" t="b">
        <f t="shared" si="634"/>
        <v>1</v>
      </c>
      <c r="AG1022" s="16" t="b">
        <f t="shared" si="626"/>
        <v>1</v>
      </c>
    </row>
    <row r="1023" spans="1:33" s="16" customFormat="1" ht="31.5" customHeight="1">
      <c r="A1023" s="31" t="s">
        <v>25</v>
      </c>
      <c r="B1023" s="23" t="s">
        <v>301</v>
      </c>
      <c r="C1023" s="23" t="s">
        <v>448</v>
      </c>
      <c r="D1023" s="24" t="s">
        <v>9</v>
      </c>
      <c r="E1023" s="49">
        <f>E1024+E1025</f>
        <v>44960.2</v>
      </c>
      <c r="F1023" s="49">
        <f t="shared" ref="F1023:G1023" si="657">F1024+F1025</f>
        <v>44978.8</v>
      </c>
      <c r="G1023" s="49">
        <f t="shared" si="657"/>
        <v>44978.8</v>
      </c>
      <c r="H1023" s="25">
        <f>H1024+H1025</f>
        <v>44960.2</v>
      </c>
      <c r="I1023" s="25">
        <f t="shared" ref="I1023:J1023" si="658">I1024+I1025</f>
        <v>44978.8</v>
      </c>
      <c r="J1023" s="25">
        <f t="shared" si="658"/>
        <v>44978.8</v>
      </c>
      <c r="K1023" s="49">
        <f t="shared" si="623"/>
        <v>0</v>
      </c>
      <c r="L1023" s="49">
        <f t="shared" si="623"/>
        <v>0</v>
      </c>
      <c r="M1023" s="49">
        <f t="shared" si="623"/>
        <v>0</v>
      </c>
      <c r="O1023" s="32">
        <v>44960.245540000004</v>
      </c>
      <c r="P1023" s="32">
        <v>44978.764430000003</v>
      </c>
      <c r="Q1023" s="32">
        <v>44978.764430000003</v>
      </c>
      <c r="R1023" s="29">
        <f t="shared" si="629"/>
        <v>4.5540000006440096E-2</v>
      </c>
      <c r="S1023" s="29">
        <f t="shared" si="629"/>
        <v>-3.5570000000006985E-2</v>
      </c>
      <c r="T1023" s="29">
        <f t="shared" si="629"/>
        <v>-3.5570000000006985E-2</v>
      </c>
      <c r="W1023" s="82" t="s">
        <v>25</v>
      </c>
      <c r="X1023" s="78" t="s">
        <v>301</v>
      </c>
      <c r="Y1023" s="78" t="s">
        <v>448</v>
      </c>
      <c r="Z1023" s="78" t="s">
        <v>9</v>
      </c>
      <c r="AA1023" s="79">
        <v>44960.245540000004</v>
      </c>
      <c r="AB1023" s="79">
        <v>44978.764430000003</v>
      </c>
      <c r="AC1023" s="79">
        <v>44978.764430000003</v>
      </c>
      <c r="AD1023" s="16" t="b">
        <f t="shared" si="634"/>
        <v>1</v>
      </c>
      <c r="AE1023" s="16" t="b">
        <f t="shared" si="634"/>
        <v>1</v>
      </c>
      <c r="AF1023" s="16" t="b">
        <f t="shared" si="634"/>
        <v>1</v>
      </c>
      <c r="AG1023" s="16" t="b">
        <f t="shared" si="626"/>
        <v>1</v>
      </c>
    </row>
    <row r="1024" spans="1:33" s="16" customFormat="1" ht="78.75" customHeight="1">
      <c r="A1024" s="31" t="s">
        <v>26</v>
      </c>
      <c r="B1024" s="23" t="s">
        <v>301</v>
      </c>
      <c r="C1024" s="23" t="s">
        <v>448</v>
      </c>
      <c r="D1024" s="23" t="s">
        <v>27</v>
      </c>
      <c r="E1024" s="49">
        <v>41781.5</v>
      </c>
      <c r="F1024" s="49">
        <v>41369</v>
      </c>
      <c r="G1024" s="49">
        <v>41369</v>
      </c>
      <c r="H1024" s="25">
        <v>41781.5</v>
      </c>
      <c r="I1024" s="25">
        <v>41369</v>
      </c>
      <c r="J1024" s="25">
        <v>41369</v>
      </c>
      <c r="K1024" s="49">
        <f t="shared" si="623"/>
        <v>0</v>
      </c>
      <c r="L1024" s="49">
        <f t="shared" si="623"/>
        <v>0</v>
      </c>
      <c r="M1024" s="49">
        <f t="shared" si="623"/>
        <v>0</v>
      </c>
      <c r="O1024" s="32">
        <v>41781.515700000004</v>
      </c>
      <c r="P1024" s="32">
        <v>41368.96931</v>
      </c>
      <c r="Q1024" s="32">
        <v>41368.96931</v>
      </c>
      <c r="R1024" s="29">
        <f t="shared" si="629"/>
        <v>1.5700000003562309E-2</v>
      </c>
      <c r="S1024" s="29">
        <f t="shared" si="629"/>
        <v>-3.0689999999594875E-2</v>
      </c>
      <c r="T1024" s="29">
        <f t="shared" si="629"/>
        <v>-3.0689999999594875E-2</v>
      </c>
      <c r="W1024" s="81" t="s">
        <v>26</v>
      </c>
      <c r="X1024" s="75" t="s">
        <v>301</v>
      </c>
      <c r="Y1024" s="75" t="s">
        <v>448</v>
      </c>
      <c r="Z1024" s="76" t="s">
        <v>27</v>
      </c>
      <c r="AA1024" s="77">
        <v>41781.515700000004</v>
      </c>
      <c r="AB1024" s="77">
        <v>41368.96931</v>
      </c>
      <c r="AC1024" s="77">
        <v>41368.96931</v>
      </c>
      <c r="AD1024" s="16" t="b">
        <f t="shared" si="634"/>
        <v>1</v>
      </c>
      <c r="AE1024" s="16" t="b">
        <f t="shared" si="634"/>
        <v>1</v>
      </c>
      <c r="AF1024" s="16" t="b">
        <f t="shared" si="634"/>
        <v>1</v>
      </c>
      <c r="AG1024" s="16" t="b">
        <f t="shared" si="626"/>
        <v>1</v>
      </c>
    </row>
    <row r="1025" spans="1:33" s="16" customFormat="1" ht="31.5" customHeight="1">
      <c r="A1025" s="31" t="s">
        <v>28</v>
      </c>
      <c r="B1025" s="23" t="s">
        <v>301</v>
      </c>
      <c r="C1025" s="23" t="s">
        <v>448</v>
      </c>
      <c r="D1025" s="23" t="s">
        <v>29</v>
      </c>
      <c r="E1025" s="49">
        <v>3178.7</v>
      </c>
      <c r="F1025" s="49">
        <v>3609.8</v>
      </c>
      <c r="G1025" s="49">
        <v>3609.8</v>
      </c>
      <c r="H1025" s="25">
        <v>3178.7</v>
      </c>
      <c r="I1025" s="25">
        <v>3609.8</v>
      </c>
      <c r="J1025" s="25">
        <v>3609.8</v>
      </c>
      <c r="K1025" s="49">
        <f t="shared" si="623"/>
        <v>0</v>
      </c>
      <c r="L1025" s="49">
        <f t="shared" si="623"/>
        <v>0</v>
      </c>
      <c r="M1025" s="49">
        <f t="shared" si="623"/>
        <v>0</v>
      </c>
      <c r="O1025" s="32">
        <v>3178.72984</v>
      </c>
      <c r="P1025" s="32">
        <v>3609.7951200000002</v>
      </c>
      <c r="Q1025" s="32">
        <v>3609.7951200000002</v>
      </c>
      <c r="R1025" s="29">
        <f t="shared" si="629"/>
        <v>2.9840000000149303E-2</v>
      </c>
      <c r="S1025" s="29">
        <f t="shared" si="629"/>
        <v>-4.8799999999573629E-3</v>
      </c>
      <c r="T1025" s="29">
        <f t="shared" si="629"/>
        <v>-4.8799999999573629E-3</v>
      </c>
      <c r="W1025" s="82" t="s">
        <v>28</v>
      </c>
      <c r="X1025" s="78" t="s">
        <v>301</v>
      </c>
      <c r="Y1025" s="78" t="s">
        <v>448</v>
      </c>
      <c r="Z1025" s="72" t="s">
        <v>29</v>
      </c>
      <c r="AA1025" s="79">
        <v>3178.72984</v>
      </c>
      <c r="AB1025" s="79">
        <v>3609.7951200000002</v>
      </c>
      <c r="AC1025" s="79">
        <v>3609.7951200000002</v>
      </c>
      <c r="AD1025" s="16" t="b">
        <f t="shared" si="634"/>
        <v>1</v>
      </c>
      <c r="AE1025" s="16" t="b">
        <f t="shared" si="634"/>
        <v>1</v>
      </c>
      <c r="AF1025" s="16" t="b">
        <f t="shared" si="634"/>
        <v>1</v>
      </c>
      <c r="AG1025" s="16" t="b">
        <f t="shared" si="626"/>
        <v>1</v>
      </c>
    </row>
    <row r="1026" spans="1:33" s="16" customFormat="1" ht="31.5" customHeight="1">
      <c r="A1026" s="22" t="s">
        <v>172</v>
      </c>
      <c r="B1026" s="23" t="s">
        <v>301</v>
      </c>
      <c r="C1026" s="23" t="s">
        <v>325</v>
      </c>
      <c r="D1026" s="24" t="s">
        <v>9</v>
      </c>
      <c r="E1026" s="49">
        <f>E1027</f>
        <v>1202.7</v>
      </c>
      <c r="F1026" s="49">
        <f t="shared" ref="F1026:J1027" si="659">F1027</f>
        <v>1202.7</v>
      </c>
      <c r="G1026" s="49">
        <f t="shared" si="659"/>
        <v>1202.7</v>
      </c>
      <c r="H1026" s="25">
        <f>H1027</f>
        <v>1202.7</v>
      </c>
      <c r="I1026" s="25">
        <f t="shared" si="659"/>
        <v>1202.7</v>
      </c>
      <c r="J1026" s="25">
        <f t="shared" si="659"/>
        <v>1202.7</v>
      </c>
      <c r="K1026" s="49">
        <f t="shared" si="623"/>
        <v>0</v>
      </c>
      <c r="L1026" s="49">
        <f t="shared" si="623"/>
        <v>0</v>
      </c>
      <c r="M1026" s="49">
        <f t="shared" si="623"/>
        <v>0</v>
      </c>
      <c r="O1026" s="32">
        <v>1202.694</v>
      </c>
      <c r="P1026" s="32">
        <v>1202.694</v>
      </c>
      <c r="Q1026" s="32">
        <v>1202.694</v>
      </c>
      <c r="R1026" s="29">
        <f t="shared" si="629"/>
        <v>-6.0000000000854925E-3</v>
      </c>
      <c r="S1026" s="29">
        <f t="shared" si="629"/>
        <v>-6.0000000000854925E-3</v>
      </c>
      <c r="T1026" s="29">
        <f t="shared" si="629"/>
        <v>-6.0000000000854925E-3</v>
      </c>
      <c r="W1026" s="82" t="s">
        <v>172</v>
      </c>
      <c r="X1026" s="78" t="s">
        <v>301</v>
      </c>
      <c r="Y1026" s="78" t="s">
        <v>325</v>
      </c>
      <c r="Z1026" s="78" t="s">
        <v>9</v>
      </c>
      <c r="AA1026" s="79">
        <v>1202.694</v>
      </c>
      <c r="AB1026" s="79">
        <v>1202.694</v>
      </c>
      <c r="AC1026" s="79">
        <v>1202.694</v>
      </c>
      <c r="AD1026" s="16" t="b">
        <f t="shared" si="634"/>
        <v>1</v>
      </c>
      <c r="AE1026" s="16" t="b">
        <f t="shared" si="634"/>
        <v>1</v>
      </c>
      <c r="AF1026" s="16" t="b">
        <f t="shared" si="634"/>
        <v>1</v>
      </c>
      <c r="AG1026" s="16" t="b">
        <f t="shared" si="626"/>
        <v>1</v>
      </c>
    </row>
    <row r="1027" spans="1:33" s="16" customFormat="1" ht="31.5" customHeight="1">
      <c r="A1027" s="31" t="s">
        <v>31</v>
      </c>
      <c r="B1027" s="23" t="s">
        <v>301</v>
      </c>
      <c r="C1027" s="23" t="s">
        <v>449</v>
      </c>
      <c r="D1027" s="24" t="s">
        <v>9</v>
      </c>
      <c r="E1027" s="49">
        <f>E1028</f>
        <v>1202.7</v>
      </c>
      <c r="F1027" s="49">
        <f t="shared" si="659"/>
        <v>1202.7</v>
      </c>
      <c r="G1027" s="49">
        <f t="shared" si="659"/>
        <v>1202.7</v>
      </c>
      <c r="H1027" s="25">
        <f>H1028</f>
        <v>1202.7</v>
      </c>
      <c r="I1027" s="25">
        <f t="shared" si="659"/>
        <v>1202.7</v>
      </c>
      <c r="J1027" s="25">
        <f t="shared" si="659"/>
        <v>1202.7</v>
      </c>
      <c r="K1027" s="49">
        <f t="shared" ref="K1027:M1065" si="660">H1027-E1027</f>
        <v>0</v>
      </c>
      <c r="L1027" s="49">
        <f t="shared" si="660"/>
        <v>0</v>
      </c>
      <c r="M1027" s="49">
        <f t="shared" si="660"/>
        <v>0</v>
      </c>
      <c r="O1027" s="32">
        <v>1202.694</v>
      </c>
      <c r="P1027" s="32">
        <v>1202.694</v>
      </c>
      <c r="Q1027" s="32">
        <v>1202.694</v>
      </c>
      <c r="R1027" s="29">
        <f t="shared" si="629"/>
        <v>-6.0000000000854925E-3</v>
      </c>
      <c r="S1027" s="29">
        <f t="shared" si="629"/>
        <v>-6.0000000000854925E-3</v>
      </c>
      <c r="T1027" s="29">
        <f t="shared" si="629"/>
        <v>-6.0000000000854925E-3</v>
      </c>
      <c r="W1027" s="81" t="s">
        <v>31</v>
      </c>
      <c r="X1027" s="75" t="s">
        <v>301</v>
      </c>
      <c r="Y1027" s="75" t="s">
        <v>449</v>
      </c>
      <c r="Z1027" s="76" t="s">
        <v>9</v>
      </c>
      <c r="AA1027" s="77">
        <v>1202.694</v>
      </c>
      <c r="AB1027" s="77">
        <v>1202.694</v>
      </c>
      <c r="AC1027" s="77">
        <v>1202.694</v>
      </c>
      <c r="AD1027" s="16" t="b">
        <f t="shared" si="634"/>
        <v>1</v>
      </c>
      <c r="AE1027" s="16" t="b">
        <f t="shared" si="634"/>
        <v>1</v>
      </c>
      <c r="AF1027" s="16" t="b">
        <f t="shared" si="634"/>
        <v>1</v>
      </c>
      <c r="AG1027" s="16" t="b">
        <f t="shared" si="626"/>
        <v>1</v>
      </c>
    </row>
    <row r="1028" spans="1:33" s="16" customFormat="1" ht="15.75" customHeight="1">
      <c r="A1028" s="31" t="s">
        <v>32</v>
      </c>
      <c r="B1028" s="23" t="s">
        <v>301</v>
      </c>
      <c r="C1028" s="23" t="s">
        <v>449</v>
      </c>
      <c r="D1028" s="23" t="s">
        <v>33</v>
      </c>
      <c r="E1028" s="49">
        <v>1202.7</v>
      </c>
      <c r="F1028" s="49">
        <v>1202.7</v>
      </c>
      <c r="G1028" s="49">
        <v>1202.7</v>
      </c>
      <c r="H1028" s="25">
        <v>1202.7</v>
      </c>
      <c r="I1028" s="25">
        <v>1202.7</v>
      </c>
      <c r="J1028" s="25">
        <v>1202.7</v>
      </c>
      <c r="K1028" s="49">
        <f t="shared" si="660"/>
        <v>0</v>
      </c>
      <c r="L1028" s="49">
        <f t="shared" si="660"/>
        <v>0</v>
      </c>
      <c r="M1028" s="49">
        <f t="shared" si="660"/>
        <v>0</v>
      </c>
      <c r="O1028" s="32">
        <v>1202.694</v>
      </c>
      <c r="P1028" s="32">
        <v>1202.694</v>
      </c>
      <c r="Q1028" s="32">
        <v>1202.694</v>
      </c>
      <c r="R1028" s="29">
        <f t="shared" si="629"/>
        <v>-6.0000000000854925E-3</v>
      </c>
      <c r="S1028" s="29">
        <f t="shared" si="629"/>
        <v>-6.0000000000854925E-3</v>
      </c>
      <c r="T1028" s="29">
        <f t="shared" si="629"/>
        <v>-6.0000000000854925E-3</v>
      </c>
      <c r="W1028" s="81" t="s">
        <v>32</v>
      </c>
      <c r="X1028" s="75" t="s">
        <v>301</v>
      </c>
      <c r="Y1028" s="75" t="s">
        <v>449</v>
      </c>
      <c r="Z1028" s="76" t="s">
        <v>33</v>
      </c>
      <c r="AA1028" s="77">
        <v>1202.694</v>
      </c>
      <c r="AB1028" s="77">
        <v>1202.694</v>
      </c>
      <c r="AC1028" s="77">
        <v>1202.694</v>
      </c>
      <c r="AD1028" s="16" t="b">
        <f t="shared" si="634"/>
        <v>1</v>
      </c>
      <c r="AE1028" s="16" t="b">
        <f t="shared" si="634"/>
        <v>1</v>
      </c>
      <c r="AF1028" s="16" t="b">
        <f t="shared" si="634"/>
        <v>1</v>
      </c>
      <c r="AG1028" s="16" t="b">
        <f t="shared" si="626"/>
        <v>1</v>
      </c>
    </row>
    <row r="1029" spans="1:33" s="16" customFormat="1" ht="15.75" customHeight="1">
      <c r="A1029" s="22" t="s">
        <v>23</v>
      </c>
      <c r="B1029" s="23" t="s">
        <v>301</v>
      </c>
      <c r="C1029" s="23" t="s">
        <v>11</v>
      </c>
      <c r="D1029" s="24" t="s">
        <v>9</v>
      </c>
      <c r="E1029" s="49">
        <f>E1030</f>
        <v>70</v>
      </c>
      <c r="F1029" s="49">
        <f t="shared" ref="F1029:J1030" si="661">F1030</f>
        <v>70</v>
      </c>
      <c r="G1029" s="49">
        <f t="shared" si="661"/>
        <v>70</v>
      </c>
      <c r="H1029" s="25">
        <f>H1030</f>
        <v>70</v>
      </c>
      <c r="I1029" s="25">
        <f t="shared" si="661"/>
        <v>70</v>
      </c>
      <c r="J1029" s="25">
        <f t="shared" si="661"/>
        <v>70</v>
      </c>
      <c r="K1029" s="49">
        <f t="shared" si="660"/>
        <v>0</v>
      </c>
      <c r="L1029" s="49">
        <f t="shared" si="660"/>
        <v>0</v>
      </c>
      <c r="M1029" s="49">
        <f t="shared" si="660"/>
        <v>0</v>
      </c>
      <c r="O1029" s="32">
        <v>70</v>
      </c>
      <c r="P1029" s="32">
        <v>70</v>
      </c>
      <c r="Q1029" s="32">
        <v>70</v>
      </c>
      <c r="R1029" s="29">
        <f t="shared" si="629"/>
        <v>0</v>
      </c>
      <c r="S1029" s="29">
        <f t="shared" si="629"/>
        <v>0</v>
      </c>
      <c r="T1029" s="29">
        <f t="shared" si="629"/>
        <v>0</v>
      </c>
      <c r="W1029" s="82" t="s">
        <v>23</v>
      </c>
      <c r="X1029" s="78" t="s">
        <v>301</v>
      </c>
      <c r="Y1029" s="78" t="s">
        <v>11</v>
      </c>
      <c r="Z1029" s="72" t="s">
        <v>9</v>
      </c>
      <c r="AA1029" s="79">
        <v>70</v>
      </c>
      <c r="AB1029" s="79">
        <v>70</v>
      </c>
      <c r="AC1029" s="79">
        <v>70</v>
      </c>
      <c r="AD1029" s="16" t="b">
        <f t="shared" si="634"/>
        <v>1</v>
      </c>
      <c r="AE1029" s="16" t="b">
        <f t="shared" si="634"/>
        <v>1</v>
      </c>
      <c r="AF1029" s="16" t="b">
        <f t="shared" si="634"/>
        <v>1</v>
      </c>
      <c r="AG1029" s="16" t="b">
        <f t="shared" si="626"/>
        <v>1</v>
      </c>
    </row>
    <row r="1030" spans="1:33" s="16" customFormat="1" ht="31.5" customHeight="1">
      <c r="A1030" s="31" t="s">
        <v>345</v>
      </c>
      <c r="B1030" s="23" t="s">
        <v>301</v>
      </c>
      <c r="C1030" s="23" t="s">
        <v>347</v>
      </c>
      <c r="D1030" s="24" t="s">
        <v>9</v>
      </c>
      <c r="E1030" s="49">
        <f>E1031</f>
        <v>70</v>
      </c>
      <c r="F1030" s="49">
        <f t="shared" si="661"/>
        <v>70</v>
      </c>
      <c r="G1030" s="49">
        <f t="shared" si="661"/>
        <v>70</v>
      </c>
      <c r="H1030" s="25">
        <f>H1031</f>
        <v>70</v>
      </c>
      <c r="I1030" s="25">
        <f t="shared" si="661"/>
        <v>70</v>
      </c>
      <c r="J1030" s="25">
        <f t="shared" si="661"/>
        <v>70</v>
      </c>
      <c r="K1030" s="49">
        <f t="shared" si="660"/>
        <v>0</v>
      </c>
      <c r="L1030" s="49">
        <f t="shared" si="660"/>
        <v>0</v>
      </c>
      <c r="M1030" s="49">
        <f t="shared" si="660"/>
        <v>0</v>
      </c>
      <c r="O1030" s="32">
        <v>70</v>
      </c>
      <c r="P1030" s="32">
        <v>70</v>
      </c>
      <c r="Q1030" s="32">
        <v>70</v>
      </c>
      <c r="R1030" s="29">
        <f t="shared" si="629"/>
        <v>0</v>
      </c>
      <c r="S1030" s="29">
        <f t="shared" si="629"/>
        <v>0</v>
      </c>
      <c r="T1030" s="29">
        <f t="shared" si="629"/>
        <v>0</v>
      </c>
      <c r="W1030" s="82" t="s">
        <v>345</v>
      </c>
      <c r="X1030" s="78" t="s">
        <v>301</v>
      </c>
      <c r="Y1030" s="78" t="s">
        <v>347</v>
      </c>
      <c r="Z1030" s="78" t="s">
        <v>9</v>
      </c>
      <c r="AA1030" s="79">
        <v>70</v>
      </c>
      <c r="AB1030" s="79">
        <v>70</v>
      </c>
      <c r="AC1030" s="79">
        <v>70</v>
      </c>
      <c r="AD1030" s="16" t="b">
        <f t="shared" si="634"/>
        <v>1</v>
      </c>
      <c r="AE1030" s="16" t="b">
        <f t="shared" si="634"/>
        <v>1</v>
      </c>
      <c r="AF1030" s="16" t="b">
        <f t="shared" si="634"/>
        <v>1</v>
      </c>
      <c r="AG1030" s="16" t="b">
        <f t="shared" si="626"/>
        <v>1</v>
      </c>
    </row>
    <row r="1031" spans="1:33" s="16" customFormat="1" ht="31.5" customHeight="1">
      <c r="A1031" s="31" t="s">
        <v>28</v>
      </c>
      <c r="B1031" s="23" t="s">
        <v>301</v>
      </c>
      <c r="C1031" s="23" t="s">
        <v>347</v>
      </c>
      <c r="D1031" s="23" t="s">
        <v>29</v>
      </c>
      <c r="E1031" s="49">
        <v>70</v>
      </c>
      <c r="F1031" s="49">
        <v>70</v>
      </c>
      <c r="G1031" s="49">
        <v>70</v>
      </c>
      <c r="H1031" s="25">
        <v>70</v>
      </c>
      <c r="I1031" s="25">
        <v>70</v>
      </c>
      <c r="J1031" s="25">
        <v>70</v>
      </c>
      <c r="K1031" s="49">
        <f t="shared" si="660"/>
        <v>0</v>
      </c>
      <c r="L1031" s="49">
        <f t="shared" si="660"/>
        <v>0</v>
      </c>
      <c r="M1031" s="49">
        <f t="shared" si="660"/>
        <v>0</v>
      </c>
      <c r="O1031" s="32">
        <v>70</v>
      </c>
      <c r="P1031" s="32">
        <v>70</v>
      </c>
      <c r="Q1031" s="32">
        <v>70</v>
      </c>
      <c r="R1031" s="29">
        <f t="shared" si="629"/>
        <v>0</v>
      </c>
      <c r="S1031" s="29">
        <f t="shared" si="629"/>
        <v>0</v>
      </c>
      <c r="T1031" s="29">
        <f t="shared" si="629"/>
        <v>0</v>
      </c>
      <c r="W1031" s="82" t="s">
        <v>28</v>
      </c>
      <c r="X1031" s="78" t="s">
        <v>301</v>
      </c>
      <c r="Y1031" s="78" t="s">
        <v>347</v>
      </c>
      <c r="Z1031" s="78" t="s">
        <v>29</v>
      </c>
      <c r="AA1031" s="79">
        <v>70</v>
      </c>
      <c r="AB1031" s="79">
        <v>70</v>
      </c>
      <c r="AC1031" s="79">
        <v>70</v>
      </c>
      <c r="AD1031" s="16" t="b">
        <f t="shared" si="634"/>
        <v>1</v>
      </c>
      <c r="AE1031" s="16" t="b">
        <f t="shared" si="634"/>
        <v>1</v>
      </c>
      <c r="AF1031" s="16" t="b">
        <f t="shared" si="634"/>
        <v>1</v>
      </c>
      <c r="AG1031" s="16" t="b">
        <f t="shared" si="626"/>
        <v>1</v>
      </c>
    </row>
    <row r="1032" spans="1:33" s="16" customFormat="1" ht="47.25" customHeight="1">
      <c r="A1032" s="26" t="s">
        <v>326</v>
      </c>
      <c r="B1032" s="24" t="s">
        <v>327</v>
      </c>
      <c r="C1032" s="27" t="s">
        <v>9</v>
      </c>
      <c r="D1032" s="27" t="s">
        <v>9</v>
      </c>
      <c r="E1032" s="48">
        <f>E1033+E1050+E1055</f>
        <v>608890.4</v>
      </c>
      <c r="F1032" s="48">
        <f t="shared" ref="F1032:G1032" si="662">F1033+F1050+F1055</f>
        <v>1389789.4</v>
      </c>
      <c r="G1032" s="48">
        <f t="shared" si="662"/>
        <v>1563149.1</v>
      </c>
      <c r="H1032" s="28">
        <f>H1033+H1050+H1055</f>
        <v>482267.9</v>
      </c>
      <c r="I1032" s="28">
        <f t="shared" ref="I1032:J1032" si="663">I1033+I1050+I1055</f>
        <v>1319207.2</v>
      </c>
      <c r="J1032" s="28">
        <f t="shared" si="663"/>
        <v>1491770.5</v>
      </c>
      <c r="K1032" s="48">
        <f t="shared" si="660"/>
        <v>-126622.5</v>
      </c>
      <c r="L1032" s="48">
        <f t="shared" si="660"/>
        <v>-70582.199999999953</v>
      </c>
      <c r="M1032" s="48">
        <f t="shared" si="660"/>
        <v>-71378.600000000093</v>
      </c>
      <c r="O1032" s="28">
        <v>482267.93929000001</v>
      </c>
      <c r="P1032" s="28">
        <v>1319207.2012700001</v>
      </c>
      <c r="Q1032" s="28">
        <v>1491770.5218499999</v>
      </c>
      <c r="R1032" s="29">
        <f t="shared" si="629"/>
        <v>3.9289999986067414E-2</v>
      </c>
      <c r="S1032" s="29">
        <f t="shared" si="629"/>
        <v>1.2700001243501902E-3</v>
      </c>
      <c r="T1032" s="29">
        <f t="shared" si="629"/>
        <v>2.1849999902769923E-2</v>
      </c>
      <c r="W1032" s="82" t="s">
        <v>326</v>
      </c>
      <c r="X1032" s="78" t="s">
        <v>327</v>
      </c>
      <c r="Y1032" s="78" t="s">
        <v>9</v>
      </c>
      <c r="Z1032" s="78" t="s">
        <v>9</v>
      </c>
      <c r="AA1032" s="79">
        <v>482267.93929000001</v>
      </c>
      <c r="AB1032" s="79">
        <v>1319207.2012700001</v>
      </c>
      <c r="AC1032" s="79">
        <v>1491770.5218499999</v>
      </c>
      <c r="AD1032" s="16" t="b">
        <f t="shared" si="634"/>
        <v>1</v>
      </c>
      <c r="AE1032" s="16" t="b">
        <f t="shared" si="634"/>
        <v>1</v>
      </c>
      <c r="AF1032" s="16" t="b">
        <f t="shared" si="634"/>
        <v>1</v>
      </c>
      <c r="AG1032" s="16" t="b">
        <f t="shared" si="634"/>
        <v>1</v>
      </c>
    </row>
    <row r="1033" spans="1:33" s="16" customFormat="1" ht="31.5" customHeight="1">
      <c r="A1033" s="22" t="s">
        <v>134</v>
      </c>
      <c r="B1033" s="23" t="s">
        <v>327</v>
      </c>
      <c r="C1033" s="23" t="s">
        <v>17</v>
      </c>
      <c r="D1033" s="24" t="s">
        <v>9</v>
      </c>
      <c r="E1033" s="49">
        <f>E1034+E1038+E1042</f>
        <v>156119.70000000001</v>
      </c>
      <c r="F1033" s="49">
        <f t="shared" ref="F1033:G1033" si="664">F1034+F1038+F1042</f>
        <v>188314.1</v>
      </c>
      <c r="G1033" s="49">
        <f t="shared" si="664"/>
        <v>200182.39999999999</v>
      </c>
      <c r="H1033" s="25">
        <f>H1034+H1038+H1042</f>
        <v>186119.7</v>
      </c>
      <c r="I1033" s="25">
        <f t="shared" ref="I1033:J1033" si="665">I1034+I1038+I1042</f>
        <v>188314.1</v>
      </c>
      <c r="J1033" s="25">
        <f t="shared" si="665"/>
        <v>200182.39999999999</v>
      </c>
      <c r="K1033" s="49">
        <f t="shared" si="660"/>
        <v>30000</v>
      </c>
      <c r="L1033" s="49">
        <f t="shared" si="660"/>
        <v>0</v>
      </c>
      <c r="M1033" s="49">
        <f t="shared" si="660"/>
        <v>0</v>
      </c>
      <c r="O1033" s="32">
        <v>186119.67004999999</v>
      </c>
      <c r="P1033" s="32">
        <v>188314.12354999999</v>
      </c>
      <c r="Q1033" s="32">
        <v>200182.41914000001</v>
      </c>
      <c r="R1033" s="29">
        <f t="shared" si="629"/>
        <v>-2.9950000025564805E-2</v>
      </c>
      <c r="S1033" s="29">
        <f t="shared" si="629"/>
        <v>2.354999998351559E-2</v>
      </c>
      <c r="T1033" s="29">
        <f t="shared" si="629"/>
        <v>1.9140000018524006E-2</v>
      </c>
      <c r="W1033" s="81" t="s">
        <v>134</v>
      </c>
      <c r="X1033" s="75" t="s">
        <v>327</v>
      </c>
      <c r="Y1033" s="75" t="s">
        <v>17</v>
      </c>
      <c r="Z1033" s="76" t="s">
        <v>9</v>
      </c>
      <c r="AA1033" s="77">
        <v>186119.67004999999</v>
      </c>
      <c r="AB1033" s="77">
        <v>188314.12354999999</v>
      </c>
      <c r="AC1033" s="77">
        <v>200182.41914000001</v>
      </c>
      <c r="AD1033" s="16" t="b">
        <f t="shared" si="634"/>
        <v>1</v>
      </c>
      <c r="AE1033" s="16" t="b">
        <f t="shared" si="634"/>
        <v>1</v>
      </c>
      <c r="AF1033" s="16" t="b">
        <f t="shared" si="634"/>
        <v>1</v>
      </c>
      <c r="AG1033" s="16" t="b">
        <f t="shared" si="634"/>
        <v>1</v>
      </c>
    </row>
    <row r="1034" spans="1:33" s="16" customFormat="1" ht="15.75" customHeight="1">
      <c r="A1034" s="22" t="s">
        <v>135</v>
      </c>
      <c r="B1034" s="23" t="s">
        <v>327</v>
      </c>
      <c r="C1034" s="23" t="s">
        <v>136</v>
      </c>
      <c r="D1034" s="24" t="s">
        <v>9</v>
      </c>
      <c r="E1034" s="49">
        <f>E1035</f>
        <v>697.4</v>
      </c>
      <c r="F1034" s="49">
        <f t="shared" ref="F1034:J1036" si="666">F1035</f>
        <v>792.2</v>
      </c>
      <c r="G1034" s="49">
        <f t="shared" si="666"/>
        <v>702</v>
      </c>
      <c r="H1034" s="25">
        <f>H1035</f>
        <v>697.4</v>
      </c>
      <c r="I1034" s="25">
        <f t="shared" si="666"/>
        <v>792.2</v>
      </c>
      <c r="J1034" s="25">
        <f t="shared" si="666"/>
        <v>702</v>
      </c>
      <c r="K1034" s="49">
        <f t="shared" si="660"/>
        <v>0</v>
      </c>
      <c r="L1034" s="49">
        <f t="shared" si="660"/>
        <v>0</v>
      </c>
      <c r="M1034" s="49">
        <f t="shared" si="660"/>
        <v>0</v>
      </c>
      <c r="O1034" s="32">
        <v>697.4</v>
      </c>
      <c r="P1034" s="32">
        <v>792.2</v>
      </c>
      <c r="Q1034" s="32">
        <v>702</v>
      </c>
      <c r="R1034" s="29">
        <f t="shared" si="629"/>
        <v>0</v>
      </c>
      <c r="S1034" s="29">
        <f t="shared" si="629"/>
        <v>0</v>
      </c>
      <c r="T1034" s="29">
        <f t="shared" si="629"/>
        <v>0</v>
      </c>
      <c r="W1034" s="82" t="s">
        <v>135</v>
      </c>
      <c r="X1034" s="78" t="s">
        <v>327</v>
      </c>
      <c r="Y1034" s="78" t="s">
        <v>136</v>
      </c>
      <c r="Z1034" s="72" t="s">
        <v>9</v>
      </c>
      <c r="AA1034" s="79">
        <v>697.4</v>
      </c>
      <c r="AB1034" s="79">
        <v>792.2</v>
      </c>
      <c r="AC1034" s="79">
        <v>702</v>
      </c>
      <c r="AD1034" s="16" t="b">
        <f t="shared" si="634"/>
        <v>1</v>
      </c>
      <c r="AE1034" s="16" t="b">
        <f t="shared" si="634"/>
        <v>1</v>
      </c>
      <c r="AF1034" s="16" t="b">
        <f t="shared" si="634"/>
        <v>1</v>
      </c>
      <c r="AG1034" s="16" t="b">
        <f t="shared" si="634"/>
        <v>1</v>
      </c>
    </row>
    <row r="1035" spans="1:33" s="16" customFormat="1" ht="63" customHeight="1">
      <c r="A1035" s="22" t="s">
        <v>328</v>
      </c>
      <c r="B1035" s="23" t="s">
        <v>327</v>
      </c>
      <c r="C1035" s="23" t="s">
        <v>329</v>
      </c>
      <c r="D1035" s="24" t="s">
        <v>9</v>
      </c>
      <c r="E1035" s="49">
        <f>E1036</f>
        <v>697.4</v>
      </c>
      <c r="F1035" s="49">
        <f t="shared" si="666"/>
        <v>792.2</v>
      </c>
      <c r="G1035" s="49">
        <f t="shared" si="666"/>
        <v>702</v>
      </c>
      <c r="H1035" s="25">
        <f>H1036</f>
        <v>697.4</v>
      </c>
      <c r="I1035" s="25">
        <f t="shared" si="666"/>
        <v>792.2</v>
      </c>
      <c r="J1035" s="25">
        <f t="shared" si="666"/>
        <v>702</v>
      </c>
      <c r="K1035" s="49">
        <f t="shared" si="660"/>
        <v>0</v>
      </c>
      <c r="L1035" s="49">
        <f t="shared" si="660"/>
        <v>0</v>
      </c>
      <c r="M1035" s="49">
        <f t="shared" si="660"/>
        <v>0</v>
      </c>
      <c r="O1035" s="32">
        <v>697.4</v>
      </c>
      <c r="P1035" s="32">
        <v>792.2</v>
      </c>
      <c r="Q1035" s="32">
        <v>702</v>
      </c>
      <c r="R1035" s="29">
        <f t="shared" si="629"/>
        <v>0</v>
      </c>
      <c r="S1035" s="29">
        <f t="shared" si="629"/>
        <v>0</v>
      </c>
      <c r="T1035" s="29">
        <f t="shared" si="629"/>
        <v>0</v>
      </c>
      <c r="W1035" s="82" t="s">
        <v>328</v>
      </c>
      <c r="X1035" s="78" t="s">
        <v>327</v>
      </c>
      <c r="Y1035" s="78" t="s">
        <v>329</v>
      </c>
      <c r="Z1035" s="78" t="s">
        <v>9</v>
      </c>
      <c r="AA1035" s="79">
        <v>697.4</v>
      </c>
      <c r="AB1035" s="79">
        <v>792.2</v>
      </c>
      <c r="AC1035" s="79">
        <v>702</v>
      </c>
      <c r="AD1035" s="16" t="b">
        <f t="shared" si="634"/>
        <v>1</v>
      </c>
      <c r="AE1035" s="16" t="b">
        <f t="shared" si="634"/>
        <v>1</v>
      </c>
      <c r="AF1035" s="16" t="b">
        <f t="shared" si="634"/>
        <v>1</v>
      </c>
      <c r="AG1035" s="16" t="b">
        <f t="shared" si="634"/>
        <v>1</v>
      </c>
    </row>
    <row r="1036" spans="1:33" s="16" customFormat="1" ht="63" customHeight="1">
      <c r="A1036" s="31" t="s">
        <v>330</v>
      </c>
      <c r="B1036" s="23" t="s">
        <v>327</v>
      </c>
      <c r="C1036" s="23" t="s">
        <v>450</v>
      </c>
      <c r="D1036" s="24" t="s">
        <v>9</v>
      </c>
      <c r="E1036" s="49">
        <f>E1037</f>
        <v>697.4</v>
      </c>
      <c r="F1036" s="49">
        <f t="shared" si="666"/>
        <v>792.2</v>
      </c>
      <c r="G1036" s="49">
        <f t="shared" si="666"/>
        <v>702</v>
      </c>
      <c r="H1036" s="25">
        <f>H1037</f>
        <v>697.4</v>
      </c>
      <c r="I1036" s="25">
        <f t="shared" si="666"/>
        <v>792.2</v>
      </c>
      <c r="J1036" s="25">
        <f t="shared" si="666"/>
        <v>702</v>
      </c>
      <c r="K1036" s="49">
        <f t="shared" si="660"/>
        <v>0</v>
      </c>
      <c r="L1036" s="49">
        <f t="shared" si="660"/>
        <v>0</v>
      </c>
      <c r="M1036" s="49">
        <f t="shared" si="660"/>
        <v>0</v>
      </c>
      <c r="O1036" s="32">
        <v>697.4</v>
      </c>
      <c r="P1036" s="32">
        <v>792.2</v>
      </c>
      <c r="Q1036" s="32">
        <v>702</v>
      </c>
      <c r="R1036" s="29">
        <f t="shared" si="629"/>
        <v>0</v>
      </c>
      <c r="S1036" s="29">
        <f t="shared" si="629"/>
        <v>0</v>
      </c>
      <c r="T1036" s="29">
        <f t="shared" si="629"/>
        <v>0</v>
      </c>
      <c r="W1036" s="82" t="s">
        <v>330</v>
      </c>
      <c r="X1036" s="78" t="s">
        <v>327</v>
      </c>
      <c r="Y1036" s="78" t="s">
        <v>450</v>
      </c>
      <c r="Z1036" s="78" t="s">
        <v>9</v>
      </c>
      <c r="AA1036" s="79">
        <v>697.4</v>
      </c>
      <c r="AB1036" s="79">
        <v>792.2</v>
      </c>
      <c r="AC1036" s="79">
        <v>702</v>
      </c>
      <c r="AD1036" s="16" t="b">
        <f t="shared" si="634"/>
        <v>1</v>
      </c>
      <c r="AE1036" s="16" t="b">
        <f t="shared" si="634"/>
        <v>1</v>
      </c>
      <c r="AF1036" s="16" t="b">
        <f t="shared" si="634"/>
        <v>1</v>
      </c>
      <c r="AG1036" s="16" t="b">
        <f t="shared" si="634"/>
        <v>1</v>
      </c>
    </row>
    <row r="1037" spans="1:33" s="16" customFormat="1" ht="31.5" customHeight="1">
      <c r="A1037" s="31" t="s">
        <v>28</v>
      </c>
      <c r="B1037" s="23" t="s">
        <v>327</v>
      </c>
      <c r="C1037" s="23" t="s">
        <v>450</v>
      </c>
      <c r="D1037" s="23" t="s">
        <v>29</v>
      </c>
      <c r="E1037" s="49">
        <v>697.4</v>
      </c>
      <c r="F1037" s="49">
        <v>792.2</v>
      </c>
      <c r="G1037" s="49">
        <v>702</v>
      </c>
      <c r="H1037" s="25">
        <v>697.4</v>
      </c>
      <c r="I1037" s="25">
        <v>792.2</v>
      </c>
      <c r="J1037" s="25">
        <v>702</v>
      </c>
      <c r="K1037" s="49">
        <f t="shared" si="660"/>
        <v>0</v>
      </c>
      <c r="L1037" s="49">
        <f t="shared" si="660"/>
        <v>0</v>
      </c>
      <c r="M1037" s="49">
        <f t="shared" si="660"/>
        <v>0</v>
      </c>
      <c r="O1037" s="32">
        <v>697.4</v>
      </c>
      <c r="P1037" s="32">
        <v>792.2</v>
      </c>
      <c r="Q1037" s="32">
        <v>702</v>
      </c>
      <c r="R1037" s="29">
        <f t="shared" ref="R1037:T1065" si="667">O1037-H1037</f>
        <v>0</v>
      </c>
      <c r="S1037" s="29">
        <f t="shared" si="667"/>
        <v>0</v>
      </c>
      <c r="T1037" s="29">
        <f t="shared" si="667"/>
        <v>0</v>
      </c>
      <c r="W1037" s="81" t="s">
        <v>28</v>
      </c>
      <c r="X1037" s="75" t="s">
        <v>327</v>
      </c>
      <c r="Y1037" s="75" t="s">
        <v>450</v>
      </c>
      <c r="Z1037" s="76" t="s">
        <v>29</v>
      </c>
      <c r="AA1037" s="77">
        <v>697.4</v>
      </c>
      <c r="AB1037" s="77">
        <v>792.2</v>
      </c>
      <c r="AC1037" s="77">
        <v>702</v>
      </c>
      <c r="AD1037" s="16" t="b">
        <f t="shared" si="634"/>
        <v>1</v>
      </c>
      <c r="AE1037" s="16" t="b">
        <f t="shared" si="634"/>
        <v>1</v>
      </c>
      <c r="AF1037" s="16" t="b">
        <f t="shared" si="634"/>
        <v>1</v>
      </c>
      <c r="AG1037" s="16" t="b">
        <f t="shared" si="634"/>
        <v>1</v>
      </c>
    </row>
    <row r="1038" spans="1:33" s="16" customFormat="1" ht="15.75" customHeight="1">
      <c r="A1038" s="22" t="s">
        <v>331</v>
      </c>
      <c r="B1038" s="23" t="s">
        <v>327</v>
      </c>
      <c r="C1038" s="23" t="s">
        <v>332</v>
      </c>
      <c r="D1038" s="24" t="s">
        <v>9</v>
      </c>
      <c r="E1038" s="49">
        <f>E1039</f>
        <v>96241.7</v>
      </c>
      <c r="F1038" s="49">
        <f t="shared" ref="F1038:J1040" si="668">F1039</f>
        <v>128026</v>
      </c>
      <c r="G1038" s="49">
        <f t="shared" si="668"/>
        <v>139880.4</v>
      </c>
      <c r="H1038" s="25">
        <f>H1039</f>
        <v>126241.7</v>
      </c>
      <c r="I1038" s="25">
        <f t="shared" si="668"/>
        <v>128026</v>
      </c>
      <c r="J1038" s="25">
        <f t="shared" si="668"/>
        <v>139880.4</v>
      </c>
      <c r="K1038" s="49">
        <f t="shared" si="660"/>
        <v>30000</v>
      </c>
      <c r="L1038" s="49">
        <f t="shared" si="660"/>
        <v>0</v>
      </c>
      <c r="M1038" s="49">
        <f t="shared" si="660"/>
        <v>0</v>
      </c>
      <c r="O1038" s="32">
        <v>126241.7</v>
      </c>
      <c r="P1038" s="32">
        <v>128026</v>
      </c>
      <c r="Q1038" s="32">
        <v>139880.4</v>
      </c>
      <c r="R1038" s="29">
        <f t="shared" si="667"/>
        <v>0</v>
      </c>
      <c r="S1038" s="29">
        <f t="shared" si="667"/>
        <v>0</v>
      </c>
      <c r="T1038" s="29">
        <f t="shared" si="667"/>
        <v>0</v>
      </c>
      <c r="W1038" s="82" t="s">
        <v>331</v>
      </c>
      <c r="X1038" s="78" t="s">
        <v>327</v>
      </c>
      <c r="Y1038" s="78" t="s">
        <v>332</v>
      </c>
      <c r="Z1038" s="72" t="s">
        <v>9</v>
      </c>
      <c r="AA1038" s="79">
        <v>126241.7</v>
      </c>
      <c r="AB1038" s="79">
        <v>128026</v>
      </c>
      <c r="AC1038" s="79">
        <v>139880.4</v>
      </c>
      <c r="AD1038" s="16" t="b">
        <f t="shared" si="634"/>
        <v>1</v>
      </c>
      <c r="AE1038" s="16" t="b">
        <f t="shared" si="634"/>
        <v>1</v>
      </c>
      <c r="AF1038" s="16" t="b">
        <f t="shared" si="634"/>
        <v>1</v>
      </c>
      <c r="AG1038" s="16" t="b">
        <f t="shared" si="634"/>
        <v>1</v>
      </c>
    </row>
    <row r="1039" spans="1:33" s="16" customFormat="1" ht="31.5" customHeight="1">
      <c r="A1039" s="22" t="s">
        <v>333</v>
      </c>
      <c r="B1039" s="23" t="s">
        <v>327</v>
      </c>
      <c r="C1039" s="23" t="s">
        <v>334</v>
      </c>
      <c r="D1039" s="24" t="s">
        <v>9</v>
      </c>
      <c r="E1039" s="49">
        <f>E1040</f>
        <v>96241.7</v>
      </c>
      <c r="F1039" s="49">
        <f t="shared" si="668"/>
        <v>128026</v>
      </c>
      <c r="G1039" s="49">
        <f t="shared" si="668"/>
        <v>139880.4</v>
      </c>
      <c r="H1039" s="25">
        <f>H1040</f>
        <v>126241.7</v>
      </c>
      <c r="I1039" s="25">
        <f t="shared" si="668"/>
        <v>128026</v>
      </c>
      <c r="J1039" s="25">
        <f t="shared" si="668"/>
        <v>139880.4</v>
      </c>
      <c r="K1039" s="49">
        <f t="shared" si="660"/>
        <v>30000</v>
      </c>
      <c r="L1039" s="49">
        <f t="shared" si="660"/>
        <v>0</v>
      </c>
      <c r="M1039" s="49">
        <f t="shared" si="660"/>
        <v>0</v>
      </c>
      <c r="O1039" s="32">
        <v>126241.7</v>
      </c>
      <c r="P1039" s="32">
        <v>128026</v>
      </c>
      <c r="Q1039" s="32">
        <v>139880.4</v>
      </c>
      <c r="R1039" s="29">
        <f t="shared" si="667"/>
        <v>0</v>
      </c>
      <c r="S1039" s="29">
        <f t="shared" si="667"/>
        <v>0</v>
      </c>
      <c r="T1039" s="29">
        <f t="shared" si="667"/>
        <v>0</v>
      </c>
      <c r="W1039" s="82" t="s">
        <v>333</v>
      </c>
      <c r="X1039" s="78" t="s">
        <v>327</v>
      </c>
      <c r="Y1039" s="78" t="s">
        <v>334</v>
      </c>
      <c r="Z1039" s="78" t="s">
        <v>9</v>
      </c>
      <c r="AA1039" s="79">
        <v>126241.7</v>
      </c>
      <c r="AB1039" s="79">
        <v>128026</v>
      </c>
      <c r="AC1039" s="79">
        <v>139880.4</v>
      </c>
      <c r="AD1039" s="16" t="b">
        <f t="shared" si="634"/>
        <v>1</v>
      </c>
      <c r="AE1039" s="16" t="b">
        <f t="shared" si="634"/>
        <v>1</v>
      </c>
      <c r="AF1039" s="16" t="b">
        <f t="shared" si="634"/>
        <v>1</v>
      </c>
      <c r="AG1039" s="16" t="b">
        <f t="shared" si="634"/>
        <v>1</v>
      </c>
    </row>
    <row r="1040" spans="1:33" s="16" customFormat="1" ht="31.5" customHeight="1">
      <c r="A1040" s="31" t="s">
        <v>335</v>
      </c>
      <c r="B1040" s="23" t="s">
        <v>327</v>
      </c>
      <c r="C1040" s="23" t="s">
        <v>451</v>
      </c>
      <c r="D1040" s="24" t="s">
        <v>9</v>
      </c>
      <c r="E1040" s="49">
        <f>E1041</f>
        <v>96241.7</v>
      </c>
      <c r="F1040" s="49">
        <f t="shared" si="668"/>
        <v>128026</v>
      </c>
      <c r="G1040" s="49">
        <f t="shared" si="668"/>
        <v>139880.4</v>
      </c>
      <c r="H1040" s="25">
        <f>H1041</f>
        <v>126241.7</v>
      </c>
      <c r="I1040" s="25">
        <f t="shared" si="668"/>
        <v>128026</v>
      </c>
      <c r="J1040" s="25">
        <f t="shared" si="668"/>
        <v>139880.4</v>
      </c>
      <c r="K1040" s="49">
        <f t="shared" si="660"/>
        <v>30000</v>
      </c>
      <c r="L1040" s="49">
        <f t="shared" si="660"/>
        <v>0</v>
      </c>
      <c r="M1040" s="49">
        <f t="shared" si="660"/>
        <v>0</v>
      </c>
      <c r="O1040" s="32">
        <v>126241.7</v>
      </c>
      <c r="P1040" s="32">
        <v>128026</v>
      </c>
      <c r="Q1040" s="32">
        <v>139880.4</v>
      </c>
      <c r="R1040" s="29">
        <f t="shared" si="667"/>
        <v>0</v>
      </c>
      <c r="S1040" s="29">
        <f t="shared" si="667"/>
        <v>0</v>
      </c>
      <c r="T1040" s="29">
        <f t="shared" si="667"/>
        <v>0</v>
      </c>
      <c r="W1040" s="81" t="s">
        <v>335</v>
      </c>
      <c r="X1040" s="75" t="s">
        <v>327</v>
      </c>
      <c r="Y1040" s="75" t="s">
        <v>451</v>
      </c>
      <c r="Z1040" s="76" t="s">
        <v>9</v>
      </c>
      <c r="AA1040" s="77">
        <v>126241.7</v>
      </c>
      <c r="AB1040" s="77">
        <v>128026</v>
      </c>
      <c r="AC1040" s="77">
        <v>139880.4</v>
      </c>
      <c r="AD1040" s="16" t="b">
        <f t="shared" si="634"/>
        <v>1</v>
      </c>
      <c r="AE1040" s="16" t="b">
        <f t="shared" si="634"/>
        <v>1</v>
      </c>
      <c r="AF1040" s="16" t="b">
        <f t="shared" si="634"/>
        <v>1</v>
      </c>
      <c r="AG1040" s="16" t="b">
        <f t="shared" si="634"/>
        <v>1</v>
      </c>
    </row>
    <row r="1041" spans="1:33" s="16" customFormat="1" ht="15.75" customHeight="1">
      <c r="A1041" s="31" t="s">
        <v>336</v>
      </c>
      <c r="B1041" s="23" t="s">
        <v>327</v>
      </c>
      <c r="C1041" s="23" t="s">
        <v>451</v>
      </c>
      <c r="D1041" s="23" t="s">
        <v>337</v>
      </c>
      <c r="E1041" s="49">
        <v>96241.7</v>
      </c>
      <c r="F1041" s="49">
        <v>128026</v>
      </c>
      <c r="G1041" s="49">
        <v>139880.4</v>
      </c>
      <c r="H1041" s="25">
        <f>96241.7+30000</f>
        <v>126241.7</v>
      </c>
      <c r="I1041" s="25">
        <v>128026</v>
      </c>
      <c r="J1041" s="25">
        <v>139880.4</v>
      </c>
      <c r="K1041" s="49">
        <f t="shared" si="660"/>
        <v>30000</v>
      </c>
      <c r="L1041" s="49">
        <f t="shared" si="660"/>
        <v>0</v>
      </c>
      <c r="M1041" s="49">
        <f t="shared" si="660"/>
        <v>0</v>
      </c>
      <c r="O1041" s="32">
        <v>126241.7</v>
      </c>
      <c r="P1041" s="32">
        <v>128026</v>
      </c>
      <c r="Q1041" s="32">
        <v>139880.4</v>
      </c>
      <c r="R1041" s="29">
        <f t="shared" si="667"/>
        <v>0</v>
      </c>
      <c r="S1041" s="29">
        <f t="shared" si="667"/>
        <v>0</v>
      </c>
      <c r="T1041" s="29">
        <f t="shared" si="667"/>
        <v>0</v>
      </c>
      <c r="W1041" s="82" t="s">
        <v>336</v>
      </c>
      <c r="X1041" s="78" t="s">
        <v>327</v>
      </c>
      <c r="Y1041" s="78" t="s">
        <v>451</v>
      </c>
      <c r="Z1041" s="72" t="s">
        <v>337</v>
      </c>
      <c r="AA1041" s="79">
        <v>126241.7</v>
      </c>
      <c r="AB1041" s="79">
        <v>128026</v>
      </c>
      <c r="AC1041" s="79">
        <v>139880.4</v>
      </c>
      <c r="AD1041" s="16" t="b">
        <f t="shared" si="634"/>
        <v>1</v>
      </c>
      <c r="AE1041" s="16" t="b">
        <f t="shared" si="634"/>
        <v>1</v>
      </c>
      <c r="AF1041" s="16" t="b">
        <f t="shared" si="634"/>
        <v>1</v>
      </c>
      <c r="AG1041" s="16" t="b">
        <f t="shared" si="634"/>
        <v>1</v>
      </c>
    </row>
    <row r="1042" spans="1:33" s="16" customFormat="1" ht="31.5" customHeight="1">
      <c r="A1042" s="22" t="s">
        <v>74</v>
      </c>
      <c r="B1042" s="23" t="s">
        <v>327</v>
      </c>
      <c r="C1042" s="23" t="s">
        <v>239</v>
      </c>
      <c r="D1042" s="24" t="s">
        <v>9</v>
      </c>
      <c r="E1042" s="49">
        <f>E1043+E1047</f>
        <v>59180.600000000006</v>
      </c>
      <c r="F1042" s="49">
        <f t="shared" ref="F1042:G1042" si="669">F1043+F1047</f>
        <v>59495.9</v>
      </c>
      <c r="G1042" s="49">
        <f t="shared" si="669"/>
        <v>59600</v>
      </c>
      <c r="H1042" s="25">
        <f>H1043+H1047</f>
        <v>59180.600000000006</v>
      </c>
      <c r="I1042" s="25">
        <f t="shared" ref="I1042:J1042" si="670">I1043+I1047</f>
        <v>59495.9</v>
      </c>
      <c r="J1042" s="25">
        <f t="shared" si="670"/>
        <v>59600</v>
      </c>
      <c r="K1042" s="49">
        <f t="shared" si="660"/>
        <v>0</v>
      </c>
      <c r="L1042" s="49">
        <f t="shared" si="660"/>
        <v>0</v>
      </c>
      <c r="M1042" s="49">
        <f t="shared" si="660"/>
        <v>0</v>
      </c>
      <c r="O1042" s="32">
        <v>59180.570050000002</v>
      </c>
      <c r="P1042" s="32">
        <v>59495.92355</v>
      </c>
      <c r="Q1042" s="32">
        <v>59600.019139999997</v>
      </c>
      <c r="R1042" s="29">
        <f t="shared" si="667"/>
        <v>-2.9950000003736932E-2</v>
      </c>
      <c r="S1042" s="29">
        <f t="shared" si="667"/>
        <v>2.3549999998067506E-2</v>
      </c>
      <c r="T1042" s="29">
        <f t="shared" si="667"/>
        <v>1.9139999996696133E-2</v>
      </c>
      <c r="W1042" s="82" t="s">
        <v>74</v>
      </c>
      <c r="X1042" s="78" t="s">
        <v>327</v>
      </c>
      <c r="Y1042" s="78" t="s">
        <v>239</v>
      </c>
      <c r="Z1042" s="78" t="s">
        <v>9</v>
      </c>
      <c r="AA1042" s="79">
        <v>59180.570050000002</v>
      </c>
      <c r="AB1042" s="79">
        <v>59495.92355</v>
      </c>
      <c r="AC1042" s="79">
        <v>59600.019139999997</v>
      </c>
      <c r="AD1042" s="16" t="b">
        <f t="shared" si="634"/>
        <v>1</v>
      </c>
      <c r="AE1042" s="16" t="b">
        <f t="shared" si="634"/>
        <v>1</v>
      </c>
      <c r="AF1042" s="16" t="b">
        <f t="shared" si="634"/>
        <v>1</v>
      </c>
      <c r="AG1042" s="16" t="b">
        <f t="shared" si="634"/>
        <v>1</v>
      </c>
    </row>
    <row r="1043" spans="1:33" s="16" customFormat="1" ht="47.25" customHeight="1">
      <c r="A1043" s="22" t="s">
        <v>76</v>
      </c>
      <c r="B1043" s="23" t="s">
        <v>327</v>
      </c>
      <c r="C1043" s="23" t="s">
        <v>240</v>
      </c>
      <c r="D1043" s="24" t="s">
        <v>9</v>
      </c>
      <c r="E1043" s="49">
        <f>E1044</f>
        <v>59127.3</v>
      </c>
      <c r="F1043" s="49">
        <f t="shared" ref="F1043:J1043" si="671">F1044</f>
        <v>59442.6</v>
      </c>
      <c r="G1043" s="49">
        <f t="shared" si="671"/>
        <v>59546.7</v>
      </c>
      <c r="H1043" s="25">
        <f>H1044</f>
        <v>59127.3</v>
      </c>
      <c r="I1043" s="25">
        <f t="shared" si="671"/>
        <v>59442.6</v>
      </c>
      <c r="J1043" s="25">
        <f t="shared" si="671"/>
        <v>59546.7</v>
      </c>
      <c r="K1043" s="49">
        <f t="shared" si="660"/>
        <v>0</v>
      </c>
      <c r="L1043" s="49">
        <f t="shared" si="660"/>
        <v>0</v>
      </c>
      <c r="M1043" s="49">
        <f t="shared" si="660"/>
        <v>0</v>
      </c>
      <c r="O1043" s="32">
        <v>59127.270049999999</v>
      </c>
      <c r="P1043" s="32">
        <v>59442.623549999997</v>
      </c>
      <c r="Q1043" s="32">
        <v>59546.719140000001</v>
      </c>
      <c r="R1043" s="29">
        <f t="shared" si="667"/>
        <v>-2.9950000003736932E-2</v>
      </c>
      <c r="S1043" s="29">
        <f t="shared" si="667"/>
        <v>2.3549999998067506E-2</v>
      </c>
      <c r="T1043" s="29">
        <f t="shared" si="667"/>
        <v>1.9140000003972091E-2</v>
      </c>
      <c r="W1043" s="80" t="s">
        <v>76</v>
      </c>
      <c r="X1043" s="72" t="s">
        <v>327</v>
      </c>
      <c r="Y1043" s="73" t="s">
        <v>240</v>
      </c>
      <c r="Z1043" s="73" t="s">
        <v>9</v>
      </c>
      <c r="AA1043" s="74">
        <v>59127.270049999999</v>
      </c>
      <c r="AB1043" s="74">
        <v>59442.623549999997</v>
      </c>
      <c r="AC1043" s="74">
        <v>59546.719140000001</v>
      </c>
      <c r="AD1043" s="16" t="b">
        <f t="shared" si="634"/>
        <v>1</v>
      </c>
      <c r="AE1043" s="16" t="b">
        <f t="shared" si="634"/>
        <v>1</v>
      </c>
      <c r="AF1043" s="16" t="b">
        <f t="shared" si="634"/>
        <v>1</v>
      </c>
      <c r="AG1043" s="16" t="b">
        <f t="shared" si="634"/>
        <v>1</v>
      </c>
    </row>
    <row r="1044" spans="1:33" s="16" customFormat="1" ht="31.5" customHeight="1">
      <c r="A1044" s="31" t="s">
        <v>25</v>
      </c>
      <c r="B1044" s="23" t="s">
        <v>327</v>
      </c>
      <c r="C1044" s="23" t="s">
        <v>423</v>
      </c>
      <c r="D1044" s="24" t="s">
        <v>9</v>
      </c>
      <c r="E1044" s="49">
        <f>E1045+E1046</f>
        <v>59127.3</v>
      </c>
      <c r="F1044" s="49">
        <f t="shared" ref="F1044:G1044" si="672">F1045+F1046</f>
        <v>59442.6</v>
      </c>
      <c r="G1044" s="49">
        <f t="shared" si="672"/>
        <v>59546.7</v>
      </c>
      <c r="H1044" s="25">
        <f>H1045+H1046</f>
        <v>59127.3</v>
      </c>
      <c r="I1044" s="25">
        <f t="shared" ref="I1044:J1044" si="673">I1045+I1046</f>
        <v>59442.6</v>
      </c>
      <c r="J1044" s="25">
        <f t="shared" si="673"/>
        <v>59546.7</v>
      </c>
      <c r="K1044" s="49">
        <f t="shared" si="660"/>
        <v>0</v>
      </c>
      <c r="L1044" s="49">
        <f t="shared" si="660"/>
        <v>0</v>
      </c>
      <c r="M1044" s="49">
        <f t="shared" si="660"/>
        <v>0</v>
      </c>
      <c r="O1044" s="32">
        <v>59127.270049999999</v>
      </c>
      <c r="P1044" s="32">
        <v>59442.623549999997</v>
      </c>
      <c r="Q1044" s="32">
        <v>59546.719140000001</v>
      </c>
      <c r="R1044" s="29">
        <f t="shared" si="667"/>
        <v>-2.9950000003736932E-2</v>
      </c>
      <c r="S1044" s="29">
        <f t="shared" si="667"/>
        <v>2.3549999998067506E-2</v>
      </c>
      <c r="T1044" s="29">
        <f t="shared" si="667"/>
        <v>1.9140000003972091E-2</v>
      </c>
      <c r="W1044" s="81" t="s">
        <v>25</v>
      </c>
      <c r="X1044" s="75" t="s">
        <v>327</v>
      </c>
      <c r="Y1044" s="75" t="s">
        <v>423</v>
      </c>
      <c r="Z1044" s="76" t="s">
        <v>9</v>
      </c>
      <c r="AA1044" s="77">
        <v>59127.270049999999</v>
      </c>
      <c r="AB1044" s="77">
        <v>59442.623549999997</v>
      </c>
      <c r="AC1044" s="77">
        <v>59546.719140000001</v>
      </c>
      <c r="AD1044" s="16" t="b">
        <f t="shared" si="634"/>
        <v>1</v>
      </c>
      <c r="AE1044" s="16" t="b">
        <f t="shared" si="634"/>
        <v>1</v>
      </c>
      <c r="AF1044" s="16" t="b">
        <f t="shared" si="634"/>
        <v>1</v>
      </c>
      <c r="AG1044" s="16" t="b">
        <f t="shared" si="634"/>
        <v>1</v>
      </c>
    </row>
    <row r="1045" spans="1:33" s="16" customFormat="1" ht="78.75" customHeight="1">
      <c r="A1045" s="31" t="s">
        <v>26</v>
      </c>
      <c r="B1045" s="23" t="s">
        <v>327</v>
      </c>
      <c r="C1045" s="23" t="s">
        <v>423</v>
      </c>
      <c r="D1045" s="23" t="s">
        <v>27</v>
      </c>
      <c r="E1045" s="49">
        <v>58237</v>
      </c>
      <c r="F1045" s="49">
        <v>58455.1</v>
      </c>
      <c r="G1045" s="49">
        <v>58455.1</v>
      </c>
      <c r="H1045" s="25">
        <v>58237</v>
      </c>
      <c r="I1045" s="25">
        <v>58455.1</v>
      </c>
      <c r="J1045" s="25">
        <v>58455.1</v>
      </c>
      <c r="K1045" s="49">
        <f t="shared" si="660"/>
        <v>0</v>
      </c>
      <c r="L1045" s="49">
        <f t="shared" si="660"/>
        <v>0</v>
      </c>
      <c r="M1045" s="49">
        <f t="shared" si="660"/>
        <v>0</v>
      </c>
      <c r="O1045" s="32">
        <v>58236.963450000003</v>
      </c>
      <c r="P1045" s="32">
        <v>58455.13005</v>
      </c>
      <c r="Q1045" s="32">
        <v>58455.13005</v>
      </c>
      <c r="R1045" s="29">
        <f t="shared" si="667"/>
        <v>-3.6549999997077975E-2</v>
      </c>
      <c r="S1045" s="29">
        <f t="shared" si="667"/>
        <v>3.0050000001210719E-2</v>
      </c>
      <c r="T1045" s="29">
        <f t="shared" si="667"/>
        <v>3.0050000001210719E-2</v>
      </c>
      <c r="W1045" s="81" t="s">
        <v>26</v>
      </c>
      <c r="X1045" s="75" t="s">
        <v>327</v>
      </c>
      <c r="Y1045" s="75" t="s">
        <v>423</v>
      </c>
      <c r="Z1045" s="76" t="s">
        <v>27</v>
      </c>
      <c r="AA1045" s="77">
        <v>58236.963450000003</v>
      </c>
      <c r="AB1045" s="77">
        <v>58455.13005</v>
      </c>
      <c r="AC1045" s="77">
        <v>58455.13005</v>
      </c>
      <c r="AD1045" s="16" t="b">
        <f t="shared" si="634"/>
        <v>1</v>
      </c>
      <c r="AE1045" s="16" t="b">
        <f t="shared" si="634"/>
        <v>1</v>
      </c>
      <c r="AF1045" s="16" t="b">
        <f t="shared" si="634"/>
        <v>1</v>
      </c>
      <c r="AG1045" s="16" t="b">
        <f t="shared" si="634"/>
        <v>1</v>
      </c>
    </row>
    <row r="1046" spans="1:33" s="16" customFormat="1" ht="31.5" customHeight="1">
      <c r="A1046" s="31" t="s">
        <v>28</v>
      </c>
      <c r="B1046" s="23" t="s">
        <v>327</v>
      </c>
      <c r="C1046" s="23" t="s">
        <v>423</v>
      </c>
      <c r="D1046" s="23" t="s">
        <v>29</v>
      </c>
      <c r="E1046" s="49">
        <v>890.3</v>
      </c>
      <c r="F1046" s="49">
        <v>987.5</v>
      </c>
      <c r="G1046" s="49">
        <v>1091.5999999999999</v>
      </c>
      <c r="H1046" s="25">
        <v>890.3</v>
      </c>
      <c r="I1046" s="25">
        <v>987.5</v>
      </c>
      <c r="J1046" s="25">
        <v>1091.5999999999999</v>
      </c>
      <c r="K1046" s="49">
        <f t="shared" si="660"/>
        <v>0</v>
      </c>
      <c r="L1046" s="49">
        <f t="shared" si="660"/>
        <v>0</v>
      </c>
      <c r="M1046" s="49">
        <f t="shared" si="660"/>
        <v>0</v>
      </c>
      <c r="O1046" s="32">
        <v>890.3066</v>
      </c>
      <c r="P1046" s="32">
        <v>987.49350000000004</v>
      </c>
      <c r="Q1046" s="32">
        <v>1091.5890899999999</v>
      </c>
      <c r="R1046" s="29">
        <f t="shared" si="667"/>
        <v>6.600000000048567E-3</v>
      </c>
      <c r="S1046" s="29">
        <f t="shared" si="667"/>
        <v>-6.4999999999599822E-3</v>
      </c>
      <c r="T1046" s="29">
        <f t="shared" si="667"/>
        <v>-1.0909999999967113E-2</v>
      </c>
      <c r="W1046" s="81" t="s">
        <v>28</v>
      </c>
      <c r="X1046" s="75" t="s">
        <v>327</v>
      </c>
      <c r="Y1046" s="75" t="s">
        <v>423</v>
      </c>
      <c r="Z1046" s="76" t="s">
        <v>29</v>
      </c>
      <c r="AA1046" s="77">
        <v>890.3066</v>
      </c>
      <c r="AB1046" s="77">
        <v>987.49350000000004</v>
      </c>
      <c r="AC1046" s="77">
        <v>1091.5890899999999</v>
      </c>
      <c r="AD1046" s="16" t="b">
        <f t="shared" si="634"/>
        <v>1</v>
      </c>
      <c r="AE1046" s="16" t="b">
        <f t="shared" si="634"/>
        <v>1</v>
      </c>
      <c r="AF1046" s="16" t="b">
        <f t="shared" si="634"/>
        <v>1</v>
      </c>
      <c r="AG1046" s="16" t="b">
        <f t="shared" si="634"/>
        <v>1</v>
      </c>
    </row>
    <row r="1047" spans="1:33" s="16" customFormat="1" ht="31.5" customHeight="1">
      <c r="A1047" s="22" t="s">
        <v>172</v>
      </c>
      <c r="B1047" s="23" t="s">
        <v>327</v>
      </c>
      <c r="C1047" s="23" t="s">
        <v>241</v>
      </c>
      <c r="D1047" s="24" t="s">
        <v>9</v>
      </c>
      <c r="E1047" s="49">
        <f>E1048</f>
        <v>53.3</v>
      </c>
      <c r="F1047" s="49">
        <f t="shared" ref="F1047:J1048" si="674">F1048</f>
        <v>53.3</v>
      </c>
      <c r="G1047" s="49">
        <f t="shared" si="674"/>
        <v>53.3</v>
      </c>
      <c r="H1047" s="25">
        <f>H1048</f>
        <v>53.3</v>
      </c>
      <c r="I1047" s="25">
        <f t="shared" si="674"/>
        <v>53.3</v>
      </c>
      <c r="J1047" s="25">
        <f t="shared" si="674"/>
        <v>53.3</v>
      </c>
      <c r="K1047" s="49">
        <f t="shared" si="660"/>
        <v>0</v>
      </c>
      <c r="L1047" s="49">
        <f t="shared" si="660"/>
        <v>0</v>
      </c>
      <c r="M1047" s="49">
        <f t="shared" si="660"/>
        <v>0</v>
      </c>
      <c r="O1047" s="32">
        <v>53.3</v>
      </c>
      <c r="P1047" s="32">
        <v>53.3</v>
      </c>
      <c r="Q1047" s="32">
        <v>53.3</v>
      </c>
      <c r="R1047" s="29">
        <f t="shared" si="667"/>
        <v>0</v>
      </c>
      <c r="S1047" s="29">
        <f t="shared" si="667"/>
        <v>0</v>
      </c>
      <c r="T1047" s="29">
        <f t="shared" si="667"/>
        <v>0</v>
      </c>
      <c r="W1047" s="82" t="s">
        <v>172</v>
      </c>
      <c r="X1047" s="78" t="s">
        <v>327</v>
      </c>
      <c r="Y1047" s="78" t="s">
        <v>241</v>
      </c>
      <c r="Z1047" s="72" t="s">
        <v>9</v>
      </c>
      <c r="AA1047" s="79">
        <v>53.3</v>
      </c>
      <c r="AB1047" s="79">
        <v>53.3</v>
      </c>
      <c r="AC1047" s="79">
        <v>53.3</v>
      </c>
      <c r="AD1047" s="16" t="b">
        <f t="shared" ref="AD1047:AG1065" si="675">W1047=A1047</f>
        <v>1</v>
      </c>
      <c r="AE1047" s="16" t="b">
        <f t="shared" si="675"/>
        <v>1</v>
      </c>
      <c r="AF1047" s="16" t="b">
        <f t="shared" si="675"/>
        <v>1</v>
      </c>
      <c r="AG1047" s="16" t="b">
        <f t="shared" si="675"/>
        <v>1</v>
      </c>
    </row>
    <row r="1048" spans="1:33" s="16" customFormat="1" ht="31.5" customHeight="1">
      <c r="A1048" s="31" t="s">
        <v>31</v>
      </c>
      <c r="B1048" s="23" t="s">
        <v>327</v>
      </c>
      <c r="C1048" s="23" t="s">
        <v>424</v>
      </c>
      <c r="D1048" s="24" t="s">
        <v>9</v>
      </c>
      <c r="E1048" s="49">
        <f>E1049</f>
        <v>53.3</v>
      </c>
      <c r="F1048" s="49">
        <f t="shared" si="674"/>
        <v>53.3</v>
      </c>
      <c r="G1048" s="49">
        <f t="shared" si="674"/>
        <v>53.3</v>
      </c>
      <c r="H1048" s="25">
        <f>H1049</f>
        <v>53.3</v>
      </c>
      <c r="I1048" s="25">
        <f t="shared" si="674"/>
        <v>53.3</v>
      </c>
      <c r="J1048" s="25">
        <f t="shared" si="674"/>
        <v>53.3</v>
      </c>
      <c r="K1048" s="49">
        <f t="shared" si="660"/>
        <v>0</v>
      </c>
      <c r="L1048" s="49">
        <f t="shared" si="660"/>
        <v>0</v>
      </c>
      <c r="M1048" s="49">
        <f t="shared" si="660"/>
        <v>0</v>
      </c>
      <c r="O1048" s="32">
        <v>53.3</v>
      </c>
      <c r="P1048" s="32">
        <v>53.3</v>
      </c>
      <c r="Q1048" s="32">
        <v>53.3</v>
      </c>
      <c r="R1048" s="29">
        <f t="shared" si="667"/>
        <v>0</v>
      </c>
      <c r="S1048" s="29">
        <f t="shared" si="667"/>
        <v>0</v>
      </c>
      <c r="T1048" s="29">
        <f t="shared" si="667"/>
        <v>0</v>
      </c>
      <c r="W1048" s="82" t="s">
        <v>31</v>
      </c>
      <c r="X1048" s="78" t="s">
        <v>327</v>
      </c>
      <c r="Y1048" s="78" t="s">
        <v>424</v>
      </c>
      <c r="Z1048" s="78" t="s">
        <v>9</v>
      </c>
      <c r="AA1048" s="79">
        <v>53.3</v>
      </c>
      <c r="AB1048" s="79">
        <v>53.3</v>
      </c>
      <c r="AC1048" s="79">
        <v>53.3</v>
      </c>
      <c r="AD1048" s="16" t="b">
        <f t="shared" si="675"/>
        <v>1</v>
      </c>
      <c r="AE1048" s="16" t="b">
        <f t="shared" si="675"/>
        <v>1</v>
      </c>
      <c r="AF1048" s="16" t="b">
        <f t="shared" si="675"/>
        <v>1</v>
      </c>
      <c r="AG1048" s="16" t="b">
        <f t="shared" si="675"/>
        <v>1</v>
      </c>
    </row>
    <row r="1049" spans="1:33" s="16" customFormat="1" ht="15.75" customHeight="1">
      <c r="A1049" s="31" t="s">
        <v>32</v>
      </c>
      <c r="B1049" s="23" t="s">
        <v>327</v>
      </c>
      <c r="C1049" s="23" t="s">
        <v>424</v>
      </c>
      <c r="D1049" s="23" t="s">
        <v>33</v>
      </c>
      <c r="E1049" s="49">
        <v>53.3</v>
      </c>
      <c r="F1049" s="49">
        <v>53.3</v>
      </c>
      <c r="G1049" s="49">
        <v>53.3</v>
      </c>
      <c r="H1049" s="25">
        <v>53.3</v>
      </c>
      <c r="I1049" s="25">
        <v>53.3</v>
      </c>
      <c r="J1049" s="25">
        <v>53.3</v>
      </c>
      <c r="K1049" s="49">
        <f t="shared" si="660"/>
        <v>0</v>
      </c>
      <c r="L1049" s="49">
        <f t="shared" si="660"/>
        <v>0</v>
      </c>
      <c r="M1049" s="49">
        <f t="shared" si="660"/>
        <v>0</v>
      </c>
      <c r="O1049" s="32">
        <v>53.3</v>
      </c>
      <c r="P1049" s="32">
        <v>53.3</v>
      </c>
      <c r="Q1049" s="32">
        <v>53.3</v>
      </c>
      <c r="R1049" s="29">
        <f t="shared" si="667"/>
        <v>0</v>
      </c>
      <c r="S1049" s="29">
        <f t="shared" si="667"/>
        <v>0</v>
      </c>
      <c r="T1049" s="29">
        <f t="shared" si="667"/>
        <v>0</v>
      </c>
      <c r="W1049" s="81" t="s">
        <v>32</v>
      </c>
      <c r="X1049" s="75" t="s">
        <v>327</v>
      </c>
      <c r="Y1049" s="75" t="s">
        <v>424</v>
      </c>
      <c r="Z1049" s="76" t="s">
        <v>33</v>
      </c>
      <c r="AA1049" s="77">
        <v>53.3</v>
      </c>
      <c r="AB1049" s="77">
        <v>53.3</v>
      </c>
      <c r="AC1049" s="77">
        <v>53.3</v>
      </c>
      <c r="AD1049" s="16" t="b">
        <f t="shared" si="675"/>
        <v>1</v>
      </c>
      <c r="AE1049" s="16" t="b">
        <f t="shared" si="675"/>
        <v>1</v>
      </c>
      <c r="AF1049" s="16" t="b">
        <f t="shared" si="675"/>
        <v>1</v>
      </c>
      <c r="AG1049" s="16" t="b">
        <f t="shared" si="675"/>
        <v>1</v>
      </c>
    </row>
    <row r="1050" spans="1:33" s="16" customFormat="1" ht="31.5" customHeight="1">
      <c r="A1050" s="22" t="s">
        <v>454</v>
      </c>
      <c r="B1050" s="23" t="s">
        <v>327</v>
      </c>
      <c r="C1050" s="23" t="s">
        <v>15</v>
      </c>
      <c r="D1050" s="24" t="s">
        <v>9</v>
      </c>
      <c r="E1050" s="49">
        <f>E1051</f>
        <v>180500</v>
      </c>
      <c r="F1050" s="49">
        <f t="shared" ref="F1050:J1053" si="676">F1051</f>
        <v>285000</v>
      </c>
      <c r="G1050" s="49">
        <f t="shared" si="676"/>
        <v>285000</v>
      </c>
      <c r="H1050" s="25">
        <f>H1051</f>
        <v>180600.5</v>
      </c>
      <c r="I1050" s="25">
        <f t="shared" si="676"/>
        <v>285000</v>
      </c>
      <c r="J1050" s="25">
        <f t="shared" si="676"/>
        <v>285000</v>
      </c>
      <c r="K1050" s="49">
        <f t="shared" si="660"/>
        <v>100.5</v>
      </c>
      <c r="L1050" s="49">
        <f t="shared" si="660"/>
        <v>0</v>
      </c>
      <c r="M1050" s="49">
        <f t="shared" si="660"/>
        <v>0</v>
      </c>
      <c r="O1050" s="32">
        <v>180600.50357</v>
      </c>
      <c r="P1050" s="32">
        <v>285000</v>
      </c>
      <c r="Q1050" s="32">
        <v>285000</v>
      </c>
      <c r="R1050" s="29">
        <f t="shared" si="667"/>
        <v>3.5700000007636845E-3</v>
      </c>
      <c r="S1050" s="29">
        <f t="shared" si="667"/>
        <v>0</v>
      </c>
      <c r="T1050" s="29">
        <f t="shared" si="667"/>
        <v>0</v>
      </c>
      <c r="W1050" s="81" t="s">
        <v>454</v>
      </c>
      <c r="X1050" s="75" t="s">
        <v>327</v>
      </c>
      <c r="Y1050" s="75" t="s">
        <v>15</v>
      </c>
      <c r="Z1050" s="76" t="s">
        <v>9</v>
      </c>
      <c r="AA1050" s="77">
        <v>180600.50357</v>
      </c>
      <c r="AB1050" s="77">
        <v>285000</v>
      </c>
      <c r="AC1050" s="77">
        <v>285000</v>
      </c>
      <c r="AD1050" s="16" t="b">
        <f t="shared" si="675"/>
        <v>1</v>
      </c>
      <c r="AE1050" s="16" t="b">
        <f t="shared" si="675"/>
        <v>1</v>
      </c>
      <c r="AF1050" s="16" t="b">
        <f t="shared" si="675"/>
        <v>1</v>
      </c>
      <c r="AG1050" s="16" t="b">
        <f t="shared" si="675"/>
        <v>1</v>
      </c>
    </row>
    <row r="1051" spans="1:33" s="16" customFormat="1" ht="47.25" customHeight="1">
      <c r="A1051" s="22" t="s">
        <v>503</v>
      </c>
      <c r="B1051" s="23" t="s">
        <v>327</v>
      </c>
      <c r="C1051" s="23" t="s">
        <v>210</v>
      </c>
      <c r="D1051" s="24" t="s">
        <v>9</v>
      </c>
      <c r="E1051" s="49">
        <f>E1052</f>
        <v>180500</v>
      </c>
      <c r="F1051" s="49">
        <f t="shared" si="676"/>
        <v>285000</v>
      </c>
      <c r="G1051" s="49">
        <f t="shared" si="676"/>
        <v>285000</v>
      </c>
      <c r="H1051" s="25">
        <f>H1052</f>
        <v>180600.5</v>
      </c>
      <c r="I1051" s="25">
        <f t="shared" si="676"/>
        <v>285000</v>
      </c>
      <c r="J1051" s="25">
        <f t="shared" si="676"/>
        <v>285000</v>
      </c>
      <c r="K1051" s="49">
        <f t="shared" si="660"/>
        <v>100.5</v>
      </c>
      <c r="L1051" s="49">
        <f t="shared" si="660"/>
        <v>0</v>
      </c>
      <c r="M1051" s="49">
        <f t="shared" si="660"/>
        <v>0</v>
      </c>
      <c r="O1051" s="32">
        <v>180600.50357</v>
      </c>
      <c r="P1051" s="32">
        <v>285000</v>
      </c>
      <c r="Q1051" s="32">
        <v>285000</v>
      </c>
      <c r="R1051" s="29">
        <f t="shared" si="667"/>
        <v>3.5700000007636845E-3</v>
      </c>
      <c r="S1051" s="29">
        <f t="shared" si="667"/>
        <v>0</v>
      </c>
      <c r="T1051" s="29">
        <f t="shared" si="667"/>
        <v>0</v>
      </c>
      <c r="W1051" s="82" t="s">
        <v>503</v>
      </c>
      <c r="X1051" s="78" t="s">
        <v>327</v>
      </c>
      <c r="Y1051" s="78" t="s">
        <v>210</v>
      </c>
      <c r="Z1051" s="72" t="s">
        <v>9</v>
      </c>
      <c r="AA1051" s="79">
        <v>180600.50357</v>
      </c>
      <c r="AB1051" s="79">
        <v>285000</v>
      </c>
      <c r="AC1051" s="79">
        <v>285000</v>
      </c>
      <c r="AD1051" s="16" t="b">
        <f t="shared" si="675"/>
        <v>1</v>
      </c>
      <c r="AE1051" s="16" t="b">
        <f t="shared" si="675"/>
        <v>1</v>
      </c>
      <c r="AF1051" s="16" t="b">
        <f t="shared" si="675"/>
        <v>1</v>
      </c>
      <c r="AG1051" s="16" t="b">
        <f t="shared" si="675"/>
        <v>1</v>
      </c>
    </row>
    <row r="1052" spans="1:33" s="16" customFormat="1" ht="47.25" customHeight="1">
      <c r="A1052" s="22" t="s">
        <v>508</v>
      </c>
      <c r="B1052" s="23" t="s">
        <v>327</v>
      </c>
      <c r="C1052" s="23" t="s">
        <v>509</v>
      </c>
      <c r="D1052" s="24" t="s">
        <v>9</v>
      </c>
      <c r="E1052" s="49">
        <f>E1053</f>
        <v>180500</v>
      </c>
      <c r="F1052" s="49">
        <f t="shared" si="676"/>
        <v>285000</v>
      </c>
      <c r="G1052" s="49">
        <f t="shared" si="676"/>
        <v>285000</v>
      </c>
      <c r="H1052" s="25">
        <f>H1053</f>
        <v>180600.5</v>
      </c>
      <c r="I1052" s="25">
        <f t="shared" si="676"/>
        <v>285000</v>
      </c>
      <c r="J1052" s="25">
        <f t="shared" si="676"/>
        <v>285000</v>
      </c>
      <c r="K1052" s="49">
        <f t="shared" si="660"/>
        <v>100.5</v>
      </c>
      <c r="L1052" s="49">
        <f t="shared" si="660"/>
        <v>0</v>
      </c>
      <c r="M1052" s="49">
        <f t="shared" si="660"/>
        <v>0</v>
      </c>
      <c r="O1052" s="32">
        <v>180600.50357</v>
      </c>
      <c r="P1052" s="32">
        <v>285000</v>
      </c>
      <c r="Q1052" s="32">
        <v>285000</v>
      </c>
      <c r="R1052" s="29">
        <f t="shared" si="667"/>
        <v>3.5700000007636845E-3</v>
      </c>
      <c r="S1052" s="29">
        <f t="shared" si="667"/>
        <v>0</v>
      </c>
      <c r="T1052" s="29">
        <f t="shared" si="667"/>
        <v>0</v>
      </c>
      <c r="W1052" s="82" t="s">
        <v>508</v>
      </c>
      <c r="X1052" s="78" t="s">
        <v>327</v>
      </c>
      <c r="Y1052" s="78" t="s">
        <v>509</v>
      </c>
      <c r="Z1052" s="78" t="s">
        <v>9</v>
      </c>
      <c r="AA1052" s="79">
        <v>180600.50357</v>
      </c>
      <c r="AB1052" s="79">
        <v>285000</v>
      </c>
      <c r="AC1052" s="79">
        <v>285000</v>
      </c>
      <c r="AD1052" s="16" t="b">
        <f t="shared" si="675"/>
        <v>1</v>
      </c>
      <c r="AE1052" s="16" t="b">
        <f t="shared" si="675"/>
        <v>1</v>
      </c>
      <c r="AF1052" s="16" t="b">
        <f t="shared" si="675"/>
        <v>1</v>
      </c>
      <c r="AG1052" s="16" t="b">
        <f t="shared" si="675"/>
        <v>1</v>
      </c>
    </row>
    <row r="1053" spans="1:33" s="16" customFormat="1" ht="31.5" customHeight="1">
      <c r="A1053" s="31" t="s">
        <v>510</v>
      </c>
      <c r="B1053" s="23" t="s">
        <v>327</v>
      </c>
      <c r="C1053" s="23" t="s">
        <v>416</v>
      </c>
      <c r="D1053" s="24" t="s">
        <v>9</v>
      </c>
      <c r="E1053" s="49">
        <f>E1054</f>
        <v>180500</v>
      </c>
      <c r="F1053" s="49">
        <f t="shared" si="676"/>
        <v>285000</v>
      </c>
      <c r="G1053" s="49">
        <f t="shared" si="676"/>
        <v>285000</v>
      </c>
      <c r="H1053" s="25">
        <f>H1054</f>
        <v>180600.5</v>
      </c>
      <c r="I1053" s="25">
        <f t="shared" si="676"/>
        <v>285000</v>
      </c>
      <c r="J1053" s="25">
        <f t="shared" si="676"/>
        <v>285000</v>
      </c>
      <c r="K1053" s="49">
        <f t="shared" si="660"/>
        <v>100.5</v>
      </c>
      <c r="L1053" s="49">
        <f t="shared" si="660"/>
        <v>0</v>
      </c>
      <c r="M1053" s="49">
        <f t="shared" si="660"/>
        <v>0</v>
      </c>
      <c r="O1053" s="32">
        <v>180600.50357</v>
      </c>
      <c r="P1053" s="32">
        <v>285000</v>
      </c>
      <c r="Q1053" s="32">
        <v>285000</v>
      </c>
      <c r="R1053" s="29">
        <f t="shared" si="667"/>
        <v>3.5700000007636845E-3</v>
      </c>
      <c r="S1053" s="29">
        <f t="shared" si="667"/>
        <v>0</v>
      </c>
      <c r="T1053" s="29">
        <f t="shared" si="667"/>
        <v>0</v>
      </c>
      <c r="W1053" s="81" t="s">
        <v>510</v>
      </c>
      <c r="X1053" s="75" t="s">
        <v>327</v>
      </c>
      <c r="Y1053" s="75" t="s">
        <v>416</v>
      </c>
      <c r="Z1053" s="76" t="s">
        <v>9</v>
      </c>
      <c r="AA1053" s="77">
        <v>180600.50357</v>
      </c>
      <c r="AB1053" s="77">
        <v>285000</v>
      </c>
      <c r="AC1053" s="77">
        <v>285000</v>
      </c>
      <c r="AD1053" s="16" t="b">
        <f t="shared" si="675"/>
        <v>1</v>
      </c>
      <c r="AE1053" s="16" t="b">
        <f t="shared" si="675"/>
        <v>1</v>
      </c>
      <c r="AF1053" s="16" t="b">
        <f t="shared" si="675"/>
        <v>1</v>
      </c>
      <c r="AG1053" s="16" t="b">
        <f t="shared" si="675"/>
        <v>1</v>
      </c>
    </row>
    <row r="1054" spans="1:33" s="16" customFormat="1" ht="15.75" customHeight="1">
      <c r="A1054" s="31" t="s">
        <v>32</v>
      </c>
      <c r="B1054" s="23" t="s">
        <v>327</v>
      </c>
      <c r="C1054" s="23" t="s">
        <v>416</v>
      </c>
      <c r="D1054" s="23" t="s">
        <v>33</v>
      </c>
      <c r="E1054" s="49">
        <v>180500</v>
      </c>
      <c r="F1054" s="49">
        <v>285000</v>
      </c>
      <c r="G1054" s="49">
        <v>285000</v>
      </c>
      <c r="H1054" s="25">
        <f>180500+100.5</f>
        <v>180600.5</v>
      </c>
      <c r="I1054" s="25">
        <v>285000</v>
      </c>
      <c r="J1054" s="25">
        <v>285000</v>
      </c>
      <c r="K1054" s="49">
        <f t="shared" si="660"/>
        <v>100.5</v>
      </c>
      <c r="L1054" s="49">
        <f t="shared" si="660"/>
        <v>0</v>
      </c>
      <c r="M1054" s="49">
        <f t="shared" si="660"/>
        <v>0</v>
      </c>
      <c r="O1054" s="32">
        <v>180600.50357</v>
      </c>
      <c r="P1054" s="32">
        <v>285000</v>
      </c>
      <c r="Q1054" s="32">
        <v>285000</v>
      </c>
      <c r="R1054" s="29">
        <f t="shared" si="667"/>
        <v>3.5700000007636845E-3</v>
      </c>
      <c r="S1054" s="29">
        <f t="shared" si="667"/>
        <v>0</v>
      </c>
      <c r="T1054" s="29">
        <f t="shared" si="667"/>
        <v>0</v>
      </c>
      <c r="W1054" s="81" t="s">
        <v>32</v>
      </c>
      <c r="X1054" s="75" t="s">
        <v>327</v>
      </c>
      <c r="Y1054" s="75" t="s">
        <v>416</v>
      </c>
      <c r="Z1054" s="76" t="s">
        <v>33</v>
      </c>
      <c r="AA1054" s="77">
        <v>180600.50357</v>
      </c>
      <c r="AB1054" s="77">
        <v>285000</v>
      </c>
      <c r="AC1054" s="77">
        <v>285000</v>
      </c>
      <c r="AD1054" s="16" t="b">
        <f t="shared" si="675"/>
        <v>1</v>
      </c>
      <c r="AE1054" s="16" t="b">
        <f t="shared" si="675"/>
        <v>1</v>
      </c>
      <c r="AF1054" s="16" t="b">
        <f t="shared" si="675"/>
        <v>1</v>
      </c>
      <c r="AG1054" s="16" t="b">
        <f t="shared" si="675"/>
        <v>1</v>
      </c>
    </row>
    <row r="1055" spans="1:33" s="16" customFormat="1" ht="15.75" customHeight="1">
      <c r="A1055" s="22" t="s">
        <v>23</v>
      </c>
      <c r="B1055" s="23" t="s">
        <v>327</v>
      </c>
      <c r="C1055" s="23" t="s">
        <v>11</v>
      </c>
      <c r="D1055" s="24" t="s">
        <v>9</v>
      </c>
      <c r="E1055" s="49">
        <f>E1056+E1058+E1060+E1062+E1064</f>
        <v>272270.7</v>
      </c>
      <c r="F1055" s="49">
        <f t="shared" ref="F1055:G1055" si="677">F1056+F1058+F1060+F1062+F1064</f>
        <v>916475.3</v>
      </c>
      <c r="G1055" s="49">
        <f t="shared" si="677"/>
        <v>1077966.7000000002</v>
      </c>
      <c r="H1055" s="25">
        <f>H1056+H1058+H1060+H1062+H1064</f>
        <v>115547.69999999998</v>
      </c>
      <c r="I1055" s="25">
        <f t="shared" ref="I1055:J1055" si="678">I1056+I1058+I1060+I1062+I1064</f>
        <v>845893.1</v>
      </c>
      <c r="J1055" s="25">
        <f t="shared" si="678"/>
        <v>1006588.1000000001</v>
      </c>
      <c r="K1055" s="49">
        <f t="shared" si="660"/>
        <v>-156723.00000000003</v>
      </c>
      <c r="L1055" s="49">
        <f t="shared" si="660"/>
        <v>-70582.20000000007</v>
      </c>
      <c r="M1055" s="49">
        <f t="shared" si="660"/>
        <v>-71378.600000000093</v>
      </c>
      <c r="O1055" s="32">
        <v>115547.76566999999</v>
      </c>
      <c r="P1055" s="32">
        <v>845893.07771999994</v>
      </c>
      <c r="Q1055" s="32">
        <v>1006588.10271</v>
      </c>
      <c r="R1055" s="29">
        <f t="shared" si="667"/>
        <v>6.5670000010868534E-2</v>
      </c>
      <c r="S1055" s="29">
        <f t="shared" si="667"/>
        <v>-2.2280000033788383E-2</v>
      </c>
      <c r="T1055" s="29">
        <f t="shared" si="667"/>
        <v>2.7099999133497477E-3</v>
      </c>
      <c r="W1055" s="82" t="s">
        <v>23</v>
      </c>
      <c r="X1055" s="78" t="s">
        <v>327</v>
      </c>
      <c r="Y1055" s="78" t="s">
        <v>11</v>
      </c>
      <c r="Z1055" s="72" t="s">
        <v>9</v>
      </c>
      <c r="AA1055" s="79">
        <v>115547.76566999999</v>
      </c>
      <c r="AB1055" s="79">
        <v>845893.07771999994</v>
      </c>
      <c r="AC1055" s="79">
        <v>1006588.10271</v>
      </c>
      <c r="AD1055" s="16" t="b">
        <f t="shared" si="675"/>
        <v>1</v>
      </c>
      <c r="AE1055" s="16" t="b">
        <f t="shared" si="675"/>
        <v>1</v>
      </c>
      <c r="AF1055" s="16" t="b">
        <f t="shared" si="675"/>
        <v>1</v>
      </c>
      <c r="AG1055" s="16" t="b">
        <f t="shared" si="675"/>
        <v>1</v>
      </c>
    </row>
    <row r="1056" spans="1:33" s="16" customFormat="1" ht="31.5" customHeight="1">
      <c r="A1056" s="31" t="s">
        <v>345</v>
      </c>
      <c r="B1056" s="23" t="s">
        <v>327</v>
      </c>
      <c r="C1056" s="23" t="s">
        <v>347</v>
      </c>
      <c r="D1056" s="24" t="s">
        <v>9</v>
      </c>
      <c r="E1056" s="49">
        <f>E1057</f>
        <v>159.30000000000001</v>
      </c>
      <c r="F1056" s="49">
        <f t="shared" ref="F1056:J1056" si="679">F1057</f>
        <v>160</v>
      </c>
      <c r="G1056" s="49">
        <f t="shared" si="679"/>
        <v>165.8</v>
      </c>
      <c r="H1056" s="25">
        <f>H1057</f>
        <v>159.30000000000001</v>
      </c>
      <c r="I1056" s="25">
        <f t="shared" si="679"/>
        <v>160</v>
      </c>
      <c r="J1056" s="25">
        <f t="shared" si="679"/>
        <v>165.8</v>
      </c>
      <c r="K1056" s="49">
        <f t="shared" si="660"/>
        <v>0</v>
      </c>
      <c r="L1056" s="49">
        <f t="shared" si="660"/>
        <v>0</v>
      </c>
      <c r="M1056" s="49">
        <f t="shared" si="660"/>
        <v>0</v>
      </c>
      <c r="O1056" s="32">
        <v>159.29</v>
      </c>
      <c r="P1056" s="32">
        <v>160</v>
      </c>
      <c r="Q1056" s="32">
        <v>165.785</v>
      </c>
      <c r="R1056" s="29">
        <f t="shared" si="667"/>
        <v>-1.0000000000019327E-2</v>
      </c>
      <c r="S1056" s="29">
        <f t="shared" si="667"/>
        <v>0</v>
      </c>
      <c r="T1056" s="29">
        <f t="shared" si="667"/>
        <v>-1.5000000000014779E-2</v>
      </c>
      <c r="W1056" s="82" t="s">
        <v>345</v>
      </c>
      <c r="X1056" s="78" t="s">
        <v>327</v>
      </c>
      <c r="Y1056" s="78" t="s">
        <v>347</v>
      </c>
      <c r="Z1056" s="78" t="s">
        <v>9</v>
      </c>
      <c r="AA1056" s="79">
        <v>159.29</v>
      </c>
      <c r="AB1056" s="79">
        <v>160</v>
      </c>
      <c r="AC1056" s="79">
        <v>165.785</v>
      </c>
      <c r="AD1056" s="16" t="b">
        <f t="shared" si="675"/>
        <v>1</v>
      </c>
      <c r="AE1056" s="16" t="b">
        <f t="shared" si="675"/>
        <v>1</v>
      </c>
      <c r="AF1056" s="16" t="b">
        <f t="shared" si="675"/>
        <v>1</v>
      </c>
      <c r="AG1056" s="16" t="b">
        <f t="shared" si="675"/>
        <v>1</v>
      </c>
    </row>
    <row r="1057" spans="1:33" s="16" customFormat="1" ht="31.5" customHeight="1">
      <c r="A1057" s="31" t="s">
        <v>28</v>
      </c>
      <c r="B1057" s="23" t="s">
        <v>327</v>
      </c>
      <c r="C1057" s="23" t="s">
        <v>347</v>
      </c>
      <c r="D1057" s="23" t="s">
        <v>29</v>
      </c>
      <c r="E1057" s="49">
        <v>159.30000000000001</v>
      </c>
      <c r="F1057" s="49">
        <v>160</v>
      </c>
      <c r="G1057" s="49">
        <v>165.8</v>
      </c>
      <c r="H1057" s="25">
        <v>159.30000000000001</v>
      </c>
      <c r="I1057" s="25">
        <v>160</v>
      </c>
      <c r="J1057" s="25">
        <v>165.8</v>
      </c>
      <c r="K1057" s="49">
        <f t="shared" si="660"/>
        <v>0</v>
      </c>
      <c r="L1057" s="49">
        <f t="shared" si="660"/>
        <v>0</v>
      </c>
      <c r="M1057" s="49">
        <f t="shared" si="660"/>
        <v>0</v>
      </c>
      <c r="O1057" s="32">
        <v>159.29</v>
      </c>
      <c r="P1057" s="32">
        <v>160</v>
      </c>
      <c r="Q1057" s="32">
        <v>165.785</v>
      </c>
      <c r="R1057" s="29">
        <f t="shared" si="667"/>
        <v>-1.0000000000019327E-2</v>
      </c>
      <c r="S1057" s="29">
        <f t="shared" si="667"/>
        <v>0</v>
      </c>
      <c r="T1057" s="29">
        <f t="shared" si="667"/>
        <v>-1.5000000000014779E-2</v>
      </c>
      <c r="W1057" s="82" t="s">
        <v>28</v>
      </c>
      <c r="X1057" s="78" t="s">
        <v>327</v>
      </c>
      <c r="Y1057" s="78" t="s">
        <v>347</v>
      </c>
      <c r="Z1057" s="78" t="s">
        <v>29</v>
      </c>
      <c r="AA1057" s="79">
        <v>159.29</v>
      </c>
      <c r="AB1057" s="79">
        <v>160</v>
      </c>
      <c r="AC1057" s="79">
        <v>165.785</v>
      </c>
      <c r="AD1057" s="16" t="b">
        <f t="shared" si="675"/>
        <v>1</v>
      </c>
      <c r="AE1057" s="16" t="b">
        <f t="shared" si="675"/>
        <v>1</v>
      </c>
      <c r="AF1057" s="16" t="b">
        <f t="shared" si="675"/>
        <v>1</v>
      </c>
      <c r="AG1057" s="16" t="b">
        <f t="shared" si="675"/>
        <v>1</v>
      </c>
    </row>
    <row r="1058" spans="1:33" s="16" customFormat="1" ht="31.5" customHeight="1">
      <c r="A1058" s="31" t="s">
        <v>99</v>
      </c>
      <c r="B1058" s="23" t="s">
        <v>327</v>
      </c>
      <c r="C1058" s="23" t="s">
        <v>368</v>
      </c>
      <c r="D1058" s="24" t="s">
        <v>9</v>
      </c>
      <c r="E1058" s="49">
        <f>E1059</f>
        <v>9500</v>
      </c>
      <c r="F1058" s="49">
        <f t="shared" ref="F1058:J1058" si="680">F1059</f>
        <v>15000</v>
      </c>
      <c r="G1058" s="49">
        <f t="shared" si="680"/>
        <v>15000</v>
      </c>
      <c r="H1058" s="25">
        <f>H1059</f>
        <v>9399.5</v>
      </c>
      <c r="I1058" s="25">
        <f t="shared" si="680"/>
        <v>15000</v>
      </c>
      <c r="J1058" s="25">
        <f t="shared" si="680"/>
        <v>15000</v>
      </c>
      <c r="K1058" s="49">
        <f t="shared" si="660"/>
        <v>-100.5</v>
      </c>
      <c r="L1058" s="49">
        <f t="shared" si="660"/>
        <v>0</v>
      </c>
      <c r="M1058" s="49">
        <f t="shared" si="660"/>
        <v>0</v>
      </c>
      <c r="O1058" s="32">
        <v>9399.4964299999992</v>
      </c>
      <c r="P1058" s="32">
        <v>15000</v>
      </c>
      <c r="Q1058" s="32">
        <v>15000</v>
      </c>
      <c r="R1058" s="29">
        <f t="shared" si="667"/>
        <v>-3.5700000007636845E-3</v>
      </c>
      <c r="S1058" s="29">
        <f t="shared" si="667"/>
        <v>0</v>
      </c>
      <c r="T1058" s="29">
        <f t="shared" si="667"/>
        <v>0</v>
      </c>
      <c r="W1058" s="81" t="s">
        <v>99</v>
      </c>
      <c r="X1058" s="75" t="s">
        <v>327</v>
      </c>
      <c r="Y1058" s="75" t="s">
        <v>368</v>
      </c>
      <c r="Z1058" s="76" t="s">
        <v>9</v>
      </c>
      <c r="AA1058" s="77">
        <v>9399.4964299999992</v>
      </c>
      <c r="AB1058" s="77">
        <v>15000</v>
      </c>
      <c r="AC1058" s="77">
        <v>15000</v>
      </c>
      <c r="AD1058" s="16" t="b">
        <f t="shared" si="675"/>
        <v>1</v>
      </c>
      <c r="AE1058" s="16" t="b">
        <f t="shared" si="675"/>
        <v>1</v>
      </c>
      <c r="AF1058" s="16" t="b">
        <f t="shared" si="675"/>
        <v>1</v>
      </c>
      <c r="AG1058" s="16" t="b">
        <f t="shared" si="675"/>
        <v>1</v>
      </c>
    </row>
    <row r="1059" spans="1:33" s="16" customFormat="1" ht="15.75" customHeight="1">
      <c r="A1059" s="31" t="s">
        <v>32</v>
      </c>
      <c r="B1059" s="23" t="s">
        <v>327</v>
      </c>
      <c r="C1059" s="23" t="s">
        <v>368</v>
      </c>
      <c r="D1059" s="23" t="s">
        <v>33</v>
      </c>
      <c r="E1059" s="49">
        <v>9500</v>
      </c>
      <c r="F1059" s="49">
        <v>15000</v>
      </c>
      <c r="G1059" s="49">
        <v>15000</v>
      </c>
      <c r="H1059" s="25">
        <f>9500-100.5</f>
        <v>9399.5</v>
      </c>
      <c r="I1059" s="25">
        <v>15000</v>
      </c>
      <c r="J1059" s="25">
        <v>15000</v>
      </c>
      <c r="K1059" s="49">
        <f t="shared" si="660"/>
        <v>-100.5</v>
      </c>
      <c r="L1059" s="49">
        <f t="shared" si="660"/>
        <v>0</v>
      </c>
      <c r="M1059" s="49">
        <f t="shared" si="660"/>
        <v>0</v>
      </c>
      <c r="O1059" s="32">
        <v>9399.4964299999992</v>
      </c>
      <c r="P1059" s="32">
        <v>15000</v>
      </c>
      <c r="Q1059" s="32">
        <v>15000</v>
      </c>
      <c r="R1059" s="29">
        <f t="shared" si="667"/>
        <v>-3.5700000007636845E-3</v>
      </c>
      <c r="S1059" s="29">
        <f t="shared" si="667"/>
        <v>0</v>
      </c>
      <c r="T1059" s="29">
        <f t="shared" si="667"/>
        <v>0</v>
      </c>
      <c r="W1059" s="82" t="s">
        <v>32</v>
      </c>
      <c r="X1059" s="78" t="s">
        <v>327</v>
      </c>
      <c r="Y1059" s="78" t="s">
        <v>368</v>
      </c>
      <c r="Z1059" s="72" t="s">
        <v>33</v>
      </c>
      <c r="AA1059" s="79">
        <v>9399.4964299999992</v>
      </c>
      <c r="AB1059" s="79">
        <v>15000</v>
      </c>
      <c r="AC1059" s="79">
        <v>15000</v>
      </c>
      <c r="AD1059" s="16" t="b">
        <f t="shared" si="675"/>
        <v>1</v>
      </c>
      <c r="AE1059" s="16" t="b">
        <f t="shared" si="675"/>
        <v>1</v>
      </c>
      <c r="AF1059" s="16" t="b">
        <f t="shared" si="675"/>
        <v>1</v>
      </c>
      <c r="AG1059" s="16" t="b">
        <f t="shared" si="675"/>
        <v>1</v>
      </c>
    </row>
    <row r="1060" spans="1:33" s="16" customFormat="1" ht="15.75" customHeight="1">
      <c r="A1060" s="31" t="s">
        <v>338</v>
      </c>
      <c r="B1060" s="23" t="s">
        <v>327</v>
      </c>
      <c r="C1060" s="23" t="s">
        <v>339</v>
      </c>
      <c r="D1060" s="24" t="s">
        <v>9</v>
      </c>
      <c r="E1060" s="49">
        <f>E1061</f>
        <v>7000</v>
      </c>
      <c r="F1060" s="49">
        <f t="shared" ref="F1060:J1060" si="681">F1061</f>
        <v>10000</v>
      </c>
      <c r="G1060" s="49">
        <f t="shared" si="681"/>
        <v>10000</v>
      </c>
      <c r="H1060" s="25">
        <f>H1061</f>
        <v>5960.7</v>
      </c>
      <c r="I1060" s="25">
        <f t="shared" si="681"/>
        <v>10000</v>
      </c>
      <c r="J1060" s="25">
        <f t="shared" si="681"/>
        <v>10000</v>
      </c>
      <c r="K1060" s="49">
        <f t="shared" si="660"/>
        <v>-1039.3000000000002</v>
      </c>
      <c r="L1060" s="49">
        <f t="shared" si="660"/>
        <v>0</v>
      </c>
      <c r="M1060" s="49">
        <f t="shared" si="660"/>
        <v>0</v>
      </c>
      <c r="O1060" s="32">
        <v>5960.75</v>
      </c>
      <c r="P1060" s="32">
        <v>10000</v>
      </c>
      <c r="Q1060" s="32">
        <v>10000</v>
      </c>
      <c r="R1060" s="29">
        <f t="shared" si="667"/>
        <v>5.0000000000181899E-2</v>
      </c>
      <c r="S1060" s="29">
        <f t="shared" si="667"/>
        <v>0</v>
      </c>
      <c r="T1060" s="29">
        <f t="shared" si="667"/>
        <v>0</v>
      </c>
      <c r="W1060" s="82" t="s">
        <v>338</v>
      </c>
      <c r="X1060" s="78" t="s">
        <v>327</v>
      </c>
      <c r="Y1060" s="78" t="s">
        <v>339</v>
      </c>
      <c r="Z1060" s="78" t="s">
        <v>9</v>
      </c>
      <c r="AA1060" s="79">
        <v>5960.75</v>
      </c>
      <c r="AB1060" s="79">
        <v>10000</v>
      </c>
      <c r="AC1060" s="79">
        <v>10000</v>
      </c>
      <c r="AD1060" s="16" t="b">
        <f t="shared" si="675"/>
        <v>1</v>
      </c>
      <c r="AE1060" s="16" t="b">
        <f t="shared" si="675"/>
        <v>1</v>
      </c>
      <c r="AF1060" s="16" t="b">
        <f t="shared" si="675"/>
        <v>1</v>
      </c>
      <c r="AG1060" s="16" t="b">
        <f t="shared" si="675"/>
        <v>1</v>
      </c>
    </row>
    <row r="1061" spans="1:33" s="16" customFormat="1" ht="15.75" customHeight="1">
      <c r="A1061" s="31" t="s">
        <v>32</v>
      </c>
      <c r="B1061" s="23" t="s">
        <v>327</v>
      </c>
      <c r="C1061" s="23" t="s">
        <v>339</v>
      </c>
      <c r="D1061" s="23" t="s">
        <v>33</v>
      </c>
      <c r="E1061" s="49">
        <v>7000</v>
      </c>
      <c r="F1061" s="49">
        <v>10000</v>
      </c>
      <c r="G1061" s="49">
        <v>10000</v>
      </c>
      <c r="H1061" s="25">
        <f>7000-1039.3</f>
        <v>5960.7</v>
      </c>
      <c r="I1061" s="25">
        <v>10000</v>
      </c>
      <c r="J1061" s="25">
        <v>10000</v>
      </c>
      <c r="K1061" s="49">
        <f t="shared" si="660"/>
        <v>-1039.3000000000002</v>
      </c>
      <c r="L1061" s="49">
        <f t="shared" si="660"/>
        <v>0</v>
      </c>
      <c r="M1061" s="49">
        <f t="shared" si="660"/>
        <v>0</v>
      </c>
      <c r="O1061" s="32">
        <v>5960.75</v>
      </c>
      <c r="P1061" s="32">
        <v>10000</v>
      </c>
      <c r="Q1061" s="32">
        <v>10000</v>
      </c>
      <c r="R1061" s="29">
        <f t="shared" si="667"/>
        <v>5.0000000000181899E-2</v>
      </c>
      <c r="S1061" s="29">
        <f t="shared" si="667"/>
        <v>0</v>
      </c>
      <c r="T1061" s="29">
        <f t="shared" si="667"/>
        <v>0</v>
      </c>
      <c r="W1061" s="81" t="s">
        <v>32</v>
      </c>
      <c r="X1061" s="75" t="s">
        <v>327</v>
      </c>
      <c r="Y1061" s="75" t="s">
        <v>339</v>
      </c>
      <c r="Z1061" s="76" t="s">
        <v>33</v>
      </c>
      <c r="AA1061" s="77">
        <v>5960.75</v>
      </c>
      <c r="AB1061" s="77">
        <v>10000</v>
      </c>
      <c r="AC1061" s="77">
        <v>10000</v>
      </c>
      <c r="AD1061" s="16" t="b">
        <f t="shared" si="675"/>
        <v>1</v>
      </c>
      <c r="AE1061" s="16" t="b">
        <f t="shared" si="675"/>
        <v>1</v>
      </c>
      <c r="AF1061" s="16" t="b">
        <f t="shared" si="675"/>
        <v>1</v>
      </c>
      <c r="AG1061" s="16" t="b">
        <f t="shared" si="675"/>
        <v>1</v>
      </c>
    </row>
    <row r="1062" spans="1:33" s="16" customFormat="1" ht="236.25" customHeight="1">
      <c r="A1062" s="31" t="s">
        <v>525</v>
      </c>
      <c r="B1062" s="23" t="s">
        <v>327</v>
      </c>
      <c r="C1062" s="23" t="s">
        <v>340</v>
      </c>
      <c r="D1062" s="24" t="s">
        <v>9</v>
      </c>
      <c r="E1062" s="49">
        <f>E1063</f>
        <v>255611.4</v>
      </c>
      <c r="F1062" s="49">
        <f t="shared" ref="F1062:J1062" si="682">F1063</f>
        <v>510315.3</v>
      </c>
      <c r="G1062" s="49">
        <f t="shared" si="682"/>
        <v>521800.9</v>
      </c>
      <c r="H1062" s="25">
        <f>H1063</f>
        <v>100028.19999999998</v>
      </c>
      <c r="I1062" s="25">
        <f t="shared" si="682"/>
        <v>440069.1</v>
      </c>
      <c r="J1062" s="25">
        <f t="shared" si="682"/>
        <v>450758.30000000005</v>
      </c>
      <c r="K1062" s="49">
        <f t="shared" si="660"/>
        <v>-155583.20000000001</v>
      </c>
      <c r="L1062" s="49">
        <f t="shared" si="660"/>
        <v>-70246.200000000012</v>
      </c>
      <c r="M1062" s="49">
        <f t="shared" si="660"/>
        <v>-71042.599999999977</v>
      </c>
      <c r="O1062" s="32">
        <v>100028.22924</v>
      </c>
      <c r="P1062" s="32">
        <v>440069.07772</v>
      </c>
      <c r="Q1062" s="32">
        <v>450758.31770999997</v>
      </c>
      <c r="R1062" s="29">
        <f t="shared" si="667"/>
        <v>2.9240000018035062E-2</v>
      </c>
      <c r="S1062" s="29">
        <f t="shared" si="667"/>
        <v>-2.2279999975580722E-2</v>
      </c>
      <c r="T1062" s="29">
        <f t="shared" si="667"/>
        <v>1.7709999927319586E-2</v>
      </c>
      <c r="W1062" s="81" t="s">
        <v>525</v>
      </c>
      <c r="X1062" s="75" t="s">
        <v>327</v>
      </c>
      <c r="Y1062" s="75" t="s">
        <v>340</v>
      </c>
      <c r="Z1062" s="76" t="s">
        <v>9</v>
      </c>
      <c r="AA1062" s="77">
        <v>100028.22924</v>
      </c>
      <c r="AB1062" s="77">
        <v>440069.07772</v>
      </c>
      <c r="AC1062" s="77">
        <v>450758.31770999997</v>
      </c>
      <c r="AD1062" s="16" t="b">
        <f t="shared" si="675"/>
        <v>1</v>
      </c>
      <c r="AE1062" s="16" t="b">
        <f t="shared" si="675"/>
        <v>1</v>
      </c>
      <c r="AF1062" s="16" t="b">
        <f t="shared" si="675"/>
        <v>1</v>
      </c>
      <c r="AG1062" s="16" t="b">
        <f t="shared" si="675"/>
        <v>1</v>
      </c>
    </row>
    <row r="1063" spans="1:33" s="16" customFormat="1" ht="15.75" customHeight="1">
      <c r="A1063" s="31" t="s">
        <v>32</v>
      </c>
      <c r="B1063" s="23" t="s">
        <v>327</v>
      </c>
      <c r="C1063" s="23" t="s">
        <v>340</v>
      </c>
      <c r="D1063" s="23" t="s">
        <v>33</v>
      </c>
      <c r="E1063" s="49">
        <f>243611.4+12000</f>
        <v>255611.4</v>
      </c>
      <c r="F1063" s="49">
        <v>510315.3</v>
      </c>
      <c r="G1063" s="49">
        <v>521800.9</v>
      </c>
      <c r="H1063" s="25">
        <f>243611.4+12000-155583.2</f>
        <v>100028.19999999998</v>
      </c>
      <c r="I1063" s="25">
        <f>510315.3-70246.2</f>
        <v>440069.1</v>
      </c>
      <c r="J1063" s="25">
        <f>521800.9-71042.6</f>
        <v>450758.30000000005</v>
      </c>
      <c r="K1063" s="49">
        <f t="shared" si="660"/>
        <v>-155583.20000000001</v>
      </c>
      <c r="L1063" s="49">
        <f t="shared" si="660"/>
        <v>-70246.200000000012</v>
      </c>
      <c r="M1063" s="49">
        <f t="shared" si="660"/>
        <v>-71042.599999999977</v>
      </c>
      <c r="O1063" s="32">
        <v>100028.22924</v>
      </c>
      <c r="P1063" s="32">
        <v>440069.07772</v>
      </c>
      <c r="Q1063" s="32">
        <v>450758.31770999997</v>
      </c>
      <c r="R1063" s="29">
        <f t="shared" si="667"/>
        <v>2.9240000018035062E-2</v>
      </c>
      <c r="S1063" s="29">
        <f t="shared" si="667"/>
        <v>-2.2279999975580722E-2</v>
      </c>
      <c r="T1063" s="29">
        <f t="shared" si="667"/>
        <v>1.7709999927319586E-2</v>
      </c>
      <c r="W1063" s="81" t="s">
        <v>32</v>
      </c>
      <c r="X1063" s="75" t="s">
        <v>327</v>
      </c>
      <c r="Y1063" s="75" t="s">
        <v>340</v>
      </c>
      <c r="Z1063" s="76" t="s">
        <v>33</v>
      </c>
      <c r="AA1063" s="77">
        <v>100028.22924</v>
      </c>
      <c r="AB1063" s="77">
        <v>440069.07772</v>
      </c>
      <c r="AC1063" s="77">
        <v>450758.31770999997</v>
      </c>
      <c r="AD1063" s="16" t="b">
        <f t="shared" si="675"/>
        <v>1</v>
      </c>
      <c r="AE1063" s="16" t="b">
        <f t="shared" si="675"/>
        <v>1</v>
      </c>
      <c r="AF1063" s="16" t="b">
        <f t="shared" si="675"/>
        <v>1</v>
      </c>
      <c r="AG1063" s="16" t="b">
        <f t="shared" si="675"/>
        <v>1</v>
      </c>
    </row>
    <row r="1064" spans="1:33" s="16" customFormat="1" ht="15.75" customHeight="1">
      <c r="A1064" s="31" t="s">
        <v>341</v>
      </c>
      <c r="B1064" s="23" t="s">
        <v>327</v>
      </c>
      <c r="C1064" s="23" t="s">
        <v>342</v>
      </c>
      <c r="D1064" s="24" t="s">
        <v>9</v>
      </c>
      <c r="E1064" s="49">
        <f>E1065</f>
        <v>0</v>
      </c>
      <c r="F1064" s="49">
        <f t="shared" ref="F1064:J1064" si="683">F1065</f>
        <v>381000</v>
      </c>
      <c r="G1064" s="49">
        <f t="shared" si="683"/>
        <v>531000</v>
      </c>
      <c r="H1064" s="25">
        <f>H1065</f>
        <v>0</v>
      </c>
      <c r="I1064" s="25">
        <f t="shared" si="683"/>
        <v>380664</v>
      </c>
      <c r="J1064" s="25">
        <f t="shared" si="683"/>
        <v>530664</v>
      </c>
      <c r="K1064" s="49">
        <f t="shared" si="660"/>
        <v>0</v>
      </c>
      <c r="L1064" s="49">
        <f t="shared" si="660"/>
        <v>-336</v>
      </c>
      <c r="M1064" s="49">
        <f t="shared" si="660"/>
        <v>-336</v>
      </c>
      <c r="O1064" s="32">
        <v>0</v>
      </c>
      <c r="P1064" s="32">
        <v>380664</v>
      </c>
      <c r="Q1064" s="32">
        <v>530664</v>
      </c>
      <c r="R1064" s="29">
        <f t="shared" si="667"/>
        <v>0</v>
      </c>
      <c r="S1064" s="29">
        <f t="shared" si="667"/>
        <v>0</v>
      </c>
      <c r="T1064" s="29">
        <f t="shared" si="667"/>
        <v>0</v>
      </c>
      <c r="W1064" s="82" t="s">
        <v>341</v>
      </c>
      <c r="X1064" s="78" t="s">
        <v>327</v>
      </c>
      <c r="Y1064" s="78" t="s">
        <v>342</v>
      </c>
      <c r="Z1064" s="72" t="s">
        <v>9</v>
      </c>
      <c r="AA1064" s="79" t="s">
        <v>9</v>
      </c>
      <c r="AB1064" s="79">
        <v>380664</v>
      </c>
      <c r="AC1064" s="79">
        <v>530664</v>
      </c>
      <c r="AD1064" s="16" t="b">
        <f t="shared" si="675"/>
        <v>1</v>
      </c>
      <c r="AE1064" s="16" t="b">
        <f t="shared" si="675"/>
        <v>1</v>
      </c>
      <c r="AF1064" s="16" t="b">
        <f t="shared" si="675"/>
        <v>1</v>
      </c>
      <c r="AG1064" s="16" t="b">
        <f t="shared" si="675"/>
        <v>1</v>
      </c>
    </row>
    <row r="1065" spans="1:33" s="16" customFormat="1" ht="15.75" customHeight="1">
      <c r="A1065" s="31" t="s">
        <v>32</v>
      </c>
      <c r="B1065" s="23" t="s">
        <v>327</v>
      </c>
      <c r="C1065" s="23" t="s">
        <v>342</v>
      </c>
      <c r="D1065" s="23" t="s">
        <v>33</v>
      </c>
      <c r="E1065" s="49">
        <v>0</v>
      </c>
      <c r="F1065" s="49">
        <f>265000+116000</f>
        <v>381000</v>
      </c>
      <c r="G1065" s="49">
        <f>410000+121000</f>
        <v>531000</v>
      </c>
      <c r="H1065" s="25">
        <v>0</v>
      </c>
      <c r="I1065" s="25">
        <f>265000+116000-336</f>
        <v>380664</v>
      </c>
      <c r="J1065" s="25">
        <f>410000+121000-336</f>
        <v>530664</v>
      </c>
      <c r="K1065" s="49">
        <f t="shared" si="660"/>
        <v>0</v>
      </c>
      <c r="L1065" s="49">
        <f t="shared" si="660"/>
        <v>-336</v>
      </c>
      <c r="M1065" s="49">
        <f t="shared" si="660"/>
        <v>-336</v>
      </c>
      <c r="O1065" s="32">
        <v>0</v>
      </c>
      <c r="P1065" s="32">
        <v>380664</v>
      </c>
      <c r="Q1065" s="32">
        <v>530664</v>
      </c>
      <c r="R1065" s="29">
        <f t="shared" si="667"/>
        <v>0</v>
      </c>
      <c r="S1065" s="29">
        <f t="shared" si="667"/>
        <v>0</v>
      </c>
      <c r="T1065" s="29">
        <f t="shared" si="667"/>
        <v>0</v>
      </c>
      <c r="W1065" s="82" t="s">
        <v>32</v>
      </c>
      <c r="X1065" s="78" t="s">
        <v>327</v>
      </c>
      <c r="Y1065" s="78" t="s">
        <v>342</v>
      </c>
      <c r="Z1065" s="78" t="s">
        <v>33</v>
      </c>
      <c r="AA1065" s="79" t="s">
        <v>9</v>
      </c>
      <c r="AB1065" s="79">
        <v>380664</v>
      </c>
      <c r="AC1065" s="79">
        <v>530664</v>
      </c>
      <c r="AD1065" s="16" t="b">
        <f t="shared" si="675"/>
        <v>1</v>
      </c>
      <c r="AE1065" s="16" t="b">
        <f t="shared" si="675"/>
        <v>1</v>
      </c>
      <c r="AF1065" s="16" t="b">
        <f t="shared" si="675"/>
        <v>1</v>
      </c>
      <c r="AG1065" s="16" t="b">
        <f t="shared" si="675"/>
        <v>1</v>
      </c>
    </row>
    <row r="1066" spans="1:33" s="16" customFormat="1" ht="15.75" customHeight="1">
      <c r="A1066" s="17" t="s">
        <v>511</v>
      </c>
      <c r="B1066" s="18" t="s">
        <v>9</v>
      </c>
      <c r="C1066" s="18" t="s">
        <v>9</v>
      </c>
      <c r="D1066" s="18" t="s">
        <v>9</v>
      </c>
      <c r="E1066" s="48">
        <f>E10+E23+E40+E152+E286+E398+E478+E590+E602+E651+E722+E773+E809+E883+E981+E1032</f>
        <v>12617392.799999999</v>
      </c>
      <c r="F1066" s="48">
        <f>F10+F23+F40+F152+F286+F398+F478+F590+F602+F651+F722+F773+F809+F883+F981+F1032</f>
        <v>12864888.4</v>
      </c>
      <c r="G1066" s="48">
        <f>G10+G23+G40+G152+G286+G398+G478+G590+G602+G651+G722+G773+G809+G883+G981+G1032</f>
        <v>13076959.800000001</v>
      </c>
      <c r="H1066" s="15">
        <f>H10+H23+H40+H152+H286+H398+H478+H590+H602+H651+H722+H773+H809+H883+H981+H1032</f>
        <v>15141272.100000001</v>
      </c>
      <c r="I1066" s="15">
        <f t="shared" ref="I1066:AC1066" si="684">I10+I23+I40+I152+I286+I398+I478+I590+I602+I651+I722+I773+I809+I883+I981+I1032</f>
        <v>14556581.599999998</v>
      </c>
      <c r="J1066" s="15">
        <f t="shared" si="684"/>
        <v>14531473.700000001</v>
      </c>
      <c r="K1066" s="15">
        <f t="shared" si="684"/>
        <v>2523879.3000000003</v>
      </c>
      <c r="L1066" s="15">
        <f t="shared" si="684"/>
        <v>1691693.1999999997</v>
      </c>
      <c r="M1066" s="15">
        <f t="shared" si="684"/>
        <v>1454513.8999999997</v>
      </c>
      <c r="N1066" s="15"/>
      <c r="O1066" s="15">
        <v>15141272.101939999</v>
      </c>
      <c r="P1066" s="131">
        <v>14556581.72143</v>
      </c>
      <c r="Q1066" s="15">
        <v>14531473.7936</v>
      </c>
      <c r="R1066" s="15">
        <f t="shared" si="684"/>
        <v>1.9399994616833283E-3</v>
      </c>
      <c r="S1066" s="15">
        <f t="shared" si="684"/>
        <v>0.12143000033393037</v>
      </c>
      <c r="T1066" s="15">
        <f t="shared" si="684"/>
        <v>9.3600000589503907E-2</v>
      </c>
      <c r="U1066" s="15">
        <f t="shared" si="684"/>
        <v>0</v>
      </c>
      <c r="V1066" s="15">
        <f t="shared" si="684"/>
        <v>0</v>
      </c>
      <c r="W1066" s="15" t="e">
        <f t="shared" si="684"/>
        <v>#VALUE!</v>
      </c>
      <c r="X1066" s="15">
        <f t="shared" si="684"/>
        <v>15155</v>
      </c>
      <c r="Y1066" s="15" t="e">
        <f t="shared" si="684"/>
        <v>#VALUE!</v>
      </c>
      <c r="Z1066" s="15" t="e">
        <f t="shared" si="684"/>
        <v>#VALUE!</v>
      </c>
      <c r="AA1066" s="15">
        <f t="shared" si="684"/>
        <v>15141272.101939999</v>
      </c>
      <c r="AB1066" s="15">
        <f t="shared" si="684"/>
        <v>14556581.72143</v>
      </c>
      <c r="AC1066" s="15">
        <f t="shared" si="684"/>
        <v>14531473.7936</v>
      </c>
    </row>
    <row r="1067" spans="1:33" s="16" customFormat="1" ht="15.75" customHeight="1">
      <c r="E1067" s="50"/>
      <c r="F1067" s="50"/>
      <c r="G1067" s="50"/>
      <c r="K1067" s="50"/>
      <c r="L1067" s="50"/>
      <c r="M1067" s="50"/>
      <c r="O1067" s="16">
        <v>15141272.1</v>
      </c>
      <c r="P1067" s="16">
        <v>14556581.6</v>
      </c>
      <c r="Q1067" s="16">
        <v>14531473.699999999</v>
      </c>
      <c r="R1067" s="36"/>
      <c r="S1067" s="36"/>
      <c r="T1067" s="36"/>
      <c r="W1067" s="70" t="s">
        <v>731</v>
      </c>
      <c r="X1067" s="70"/>
      <c r="Y1067" s="70"/>
      <c r="Z1067" s="70"/>
      <c r="AA1067" s="71">
        <v>15141272.1</v>
      </c>
      <c r="AB1067" s="71">
        <v>14556581.6</v>
      </c>
      <c r="AC1067" s="71">
        <v>14531473.699999999</v>
      </c>
    </row>
    <row r="1068" spans="1:33" s="16" customFormat="1" ht="15" customHeight="1">
      <c r="E1068" s="50"/>
      <c r="F1068" s="50"/>
      <c r="G1068" s="50"/>
      <c r="K1068" s="50"/>
      <c r="L1068" s="50"/>
      <c r="M1068" s="50"/>
      <c r="O1068" s="30">
        <f>O1066-O1067</f>
        <v>1.9399989396333694E-3</v>
      </c>
      <c r="P1068" s="30">
        <f t="shared" ref="P1068:Q1068" si="685">P1066-P1067</f>
        <v>0.12143000029027462</v>
      </c>
      <c r="Q1068" s="30">
        <f t="shared" si="685"/>
        <v>9.3600001186132431E-2</v>
      </c>
      <c r="R1068" s="36"/>
      <c r="S1068" s="36"/>
      <c r="T1068" s="36"/>
      <c r="AA1068" s="35">
        <f>H1066-AA1067</f>
        <v>0</v>
      </c>
      <c r="AB1068" s="35">
        <f t="shared" ref="AB1068:AC1068" si="686">I1066-AB1067</f>
        <v>0</v>
      </c>
      <c r="AC1068" s="35">
        <f t="shared" si="686"/>
        <v>0</v>
      </c>
    </row>
    <row r="1069" spans="1:33" s="16" customFormat="1" ht="15" customHeight="1">
      <c r="C1069" s="8" t="s">
        <v>13</v>
      </c>
      <c r="D1069" s="8" t="s">
        <v>9</v>
      </c>
      <c r="E1069" s="51">
        <f t="shared" ref="E1069:M1069" si="687">E399+E810+E884</f>
        <v>6558304.5</v>
      </c>
      <c r="F1069" s="51">
        <f t="shared" si="687"/>
        <v>6577079.4000000004</v>
      </c>
      <c r="G1069" s="51">
        <f t="shared" si="687"/>
        <v>6632349.7999999998</v>
      </c>
      <c r="H1069" s="51">
        <f t="shared" si="687"/>
        <v>8378234.9000000004</v>
      </c>
      <c r="I1069" s="51">
        <f t="shared" si="687"/>
        <v>7932949.5999999996</v>
      </c>
      <c r="J1069" s="51">
        <f t="shared" si="687"/>
        <v>7854919.8999999994</v>
      </c>
      <c r="K1069" s="51">
        <f t="shared" si="687"/>
        <v>1819930.4</v>
      </c>
      <c r="L1069" s="51">
        <f t="shared" si="687"/>
        <v>1355870.1999999997</v>
      </c>
      <c r="M1069" s="51">
        <f t="shared" si="687"/>
        <v>1222570.0999999996</v>
      </c>
      <c r="N1069" s="9"/>
      <c r="O1069" s="9">
        <f>O399+O810+O884</f>
        <v>8378234.8986699991</v>
      </c>
      <c r="P1069" s="9">
        <f>P399+P810+P884</f>
        <v>7932949.5931700002</v>
      </c>
      <c r="Q1069" s="9">
        <f>Q399+Q810+Q884</f>
        <v>7854919.9277999997</v>
      </c>
      <c r="R1069" s="30">
        <f t="shared" ref="R1069:T1083" si="688">O1069-E1069</f>
        <v>1819930.3986699991</v>
      </c>
      <c r="S1069" s="30">
        <f t="shared" si="688"/>
        <v>1355870.1931699999</v>
      </c>
      <c r="T1069" s="30">
        <f t="shared" si="688"/>
        <v>1222570.1277999999</v>
      </c>
    </row>
    <row r="1070" spans="1:33" s="16" customFormat="1" ht="15" customHeight="1">
      <c r="C1070" s="8" t="s">
        <v>10</v>
      </c>
      <c r="D1070" s="8" t="s">
        <v>9</v>
      </c>
      <c r="E1070" s="51">
        <f t="shared" ref="E1070:M1070" si="689">E41+E153+E404+E479+E652+E774+E870+E968+E982</f>
        <v>957110.49999999988</v>
      </c>
      <c r="F1070" s="51">
        <f t="shared" si="689"/>
        <v>960135.2</v>
      </c>
      <c r="G1070" s="51">
        <f t="shared" si="689"/>
        <v>969783.2</v>
      </c>
      <c r="H1070" s="51">
        <f t="shared" si="689"/>
        <v>1089248.7</v>
      </c>
      <c r="I1070" s="51">
        <f t="shared" si="689"/>
        <v>1029206.0999999999</v>
      </c>
      <c r="J1070" s="51">
        <f t="shared" si="689"/>
        <v>1038854.0999999999</v>
      </c>
      <c r="K1070" s="51">
        <f t="shared" si="689"/>
        <v>132138.20000000007</v>
      </c>
      <c r="L1070" s="51">
        <f t="shared" si="689"/>
        <v>69070.899999999965</v>
      </c>
      <c r="M1070" s="51">
        <f t="shared" si="689"/>
        <v>69070.899999999965</v>
      </c>
      <c r="N1070" s="9"/>
      <c r="O1070" s="9">
        <f>O41+O153+O404+O479+O652+O774+O870+O968+O982</f>
        <v>1089248.7281299999</v>
      </c>
      <c r="P1070" s="9">
        <f>P41+P153+P404+P479+P652+P774+P870+P968+P982</f>
        <v>1029206.18486</v>
      </c>
      <c r="Q1070" s="9">
        <f>Q41+Q153+Q404+Q479+Q652+Q774+Q870+Q968+Q982</f>
        <v>1038854.24486</v>
      </c>
      <c r="R1070" s="30">
        <f t="shared" si="688"/>
        <v>132138.22813000006</v>
      </c>
      <c r="S1070" s="30">
        <f t="shared" si="688"/>
        <v>69070.984860000084</v>
      </c>
      <c r="T1070" s="30">
        <f t="shared" si="688"/>
        <v>69071.044860000024</v>
      </c>
    </row>
    <row r="1071" spans="1:33" s="16" customFormat="1" ht="15" customHeight="1">
      <c r="C1071" s="8" t="s">
        <v>16</v>
      </c>
      <c r="D1071" s="8" t="s">
        <v>9</v>
      </c>
      <c r="E1071" s="51">
        <f t="shared" ref="E1071:M1071" si="690">E417+E723</f>
        <v>93566.399999999994</v>
      </c>
      <c r="F1071" s="51">
        <f t="shared" si="690"/>
        <v>93402.2</v>
      </c>
      <c r="G1071" s="51">
        <f t="shared" si="690"/>
        <v>81031.099999999991</v>
      </c>
      <c r="H1071" s="51">
        <f t="shared" si="690"/>
        <v>93236.4</v>
      </c>
      <c r="I1071" s="51">
        <f t="shared" si="690"/>
        <v>93402.2</v>
      </c>
      <c r="J1071" s="51">
        <f t="shared" si="690"/>
        <v>81031.099999999991</v>
      </c>
      <c r="K1071" s="51">
        <f t="shared" si="690"/>
        <v>-330</v>
      </c>
      <c r="L1071" s="51">
        <f t="shared" si="690"/>
        <v>0</v>
      </c>
      <c r="M1071" s="51">
        <f t="shared" si="690"/>
        <v>0</v>
      </c>
      <c r="N1071" s="9"/>
      <c r="O1071" s="9">
        <f>O417+O723</f>
        <v>93236.361539999998</v>
      </c>
      <c r="P1071" s="9">
        <f>P417+P723</f>
        <v>93402.207219999997</v>
      </c>
      <c r="Q1071" s="9">
        <f>Q417+Q723</f>
        <v>81031.100000000006</v>
      </c>
      <c r="R1071" s="30">
        <f t="shared" si="688"/>
        <v>-330.03845999999612</v>
      </c>
      <c r="S1071" s="30">
        <f t="shared" si="688"/>
        <v>7.219999999506399E-3</v>
      </c>
      <c r="T1071" s="30">
        <f t="shared" si="688"/>
        <v>0</v>
      </c>
    </row>
    <row r="1072" spans="1:33" s="16" customFormat="1" ht="15" customHeight="1">
      <c r="C1072" s="8" t="s">
        <v>14</v>
      </c>
      <c r="D1072" s="8" t="s">
        <v>9</v>
      </c>
      <c r="E1072" s="51">
        <f t="shared" ref="E1072:M1072" si="691">E46+E287+E973</f>
        <v>521513.09999999992</v>
      </c>
      <c r="F1072" s="51">
        <f t="shared" si="691"/>
        <v>33560</v>
      </c>
      <c r="G1072" s="51">
        <f t="shared" si="691"/>
        <v>33574.9</v>
      </c>
      <c r="H1072" s="51">
        <f t="shared" si="691"/>
        <v>523463.59999999992</v>
      </c>
      <c r="I1072" s="51">
        <f t="shared" si="691"/>
        <v>33560</v>
      </c>
      <c r="J1072" s="51">
        <f t="shared" si="691"/>
        <v>33574.9</v>
      </c>
      <c r="K1072" s="51">
        <f t="shared" si="691"/>
        <v>1950.5</v>
      </c>
      <c r="L1072" s="51">
        <f t="shared" si="691"/>
        <v>0</v>
      </c>
      <c r="M1072" s="51">
        <f t="shared" si="691"/>
        <v>0</v>
      </c>
      <c r="N1072" s="9"/>
      <c r="O1072" s="9">
        <f>O46+O287+O973</f>
        <v>523463.60395000002</v>
      </c>
      <c r="P1072" s="9">
        <f>P46+P287+P973</f>
        <v>33559.97105</v>
      </c>
      <c r="Q1072" s="9">
        <f>Q46+Q287+Q973</f>
        <v>33574.891049999998</v>
      </c>
      <c r="R1072" s="30">
        <f t="shared" si="688"/>
        <v>1950.5039500001003</v>
      </c>
      <c r="S1072" s="30">
        <f t="shared" si="688"/>
        <v>-2.8949999999895226E-2</v>
      </c>
      <c r="T1072" s="30">
        <f t="shared" si="688"/>
        <v>-8.9500000030966476E-3</v>
      </c>
    </row>
    <row r="1073" spans="3:30" s="16" customFormat="1" ht="15" customHeight="1">
      <c r="C1073" s="8" t="s">
        <v>19</v>
      </c>
      <c r="D1073" s="8" t="s">
        <v>9</v>
      </c>
      <c r="E1073" s="51">
        <f t="shared" ref="E1073:M1073" si="692">E435+E987</f>
        <v>119545.5</v>
      </c>
      <c r="F1073" s="51">
        <f t="shared" si="692"/>
        <v>118435.2</v>
      </c>
      <c r="G1073" s="51">
        <f t="shared" si="692"/>
        <v>122760.4</v>
      </c>
      <c r="H1073" s="51">
        <f t="shared" si="692"/>
        <v>111245.5</v>
      </c>
      <c r="I1073" s="51">
        <f t="shared" si="692"/>
        <v>118435.2</v>
      </c>
      <c r="J1073" s="51">
        <f t="shared" si="692"/>
        <v>122760.4</v>
      </c>
      <c r="K1073" s="51">
        <f t="shared" si="692"/>
        <v>-8300</v>
      </c>
      <c r="L1073" s="51">
        <f t="shared" si="692"/>
        <v>0</v>
      </c>
      <c r="M1073" s="51">
        <f t="shared" si="692"/>
        <v>0</v>
      </c>
      <c r="N1073" s="9"/>
      <c r="O1073" s="9">
        <f>O435+O987</f>
        <v>111245.51691000001</v>
      </c>
      <c r="P1073" s="9">
        <f>P435+P987</f>
        <v>118435.15852</v>
      </c>
      <c r="Q1073" s="9">
        <f>Q435+Q987</f>
        <v>122760.35885</v>
      </c>
      <c r="R1073" s="30">
        <f t="shared" si="688"/>
        <v>-8299.9830899999943</v>
      </c>
      <c r="S1073" s="30">
        <f t="shared" si="688"/>
        <v>-4.1479999999864958E-2</v>
      </c>
      <c r="T1073" s="30">
        <f t="shared" si="688"/>
        <v>-4.1149999990011565E-2</v>
      </c>
    </row>
    <row r="1074" spans="3:30" s="16" customFormat="1" ht="15" customHeight="1">
      <c r="C1074" s="8" t="s">
        <v>17</v>
      </c>
      <c r="D1074" s="8" t="s">
        <v>9</v>
      </c>
      <c r="E1074" s="51">
        <f t="shared" ref="E1074:M1074" si="693">E158+E730+E1033</f>
        <v>201895.5</v>
      </c>
      <c r="F1074" s="51">
        <f t="shared" si="693"/>
        <v>227446.2</v>
      </c>
      <c r="G1074" s="51">
        <f t="shared" si="693"/>
        <v>239334.5</v>
      </c>
      <c r="H1074" s="51">
        <f t="shared" si="693"/>
        <v>224565.5</v>
      </c>
      <c r="I1074" s="51">
        <f t="shared" si="693"/>
        <v>227446.2</v>
      </c>
      <c r="J1074" s="51">
        <f t="shared" si="693"/>
        <v>239334.5</v>
      </c>
      <c r="K1074" s="51">
        <f t="shared" si="693"/>
        <v>22670</v>
      </c>
      <c r="L1074" s="51">
        <f t="shared" si="693"/>
        <v>0</v>
      </c>
      <c r="M1074" s="51">
        <f t="shared" si="693"/>
        <v>0</v>
      </c>
      <c r="N1074" s="9"/>
      <c r="O1074" s="9">
        <f>O158+O730+O1033</f>
        <v>224565.46867999999</v>
      </c>
      <c r="P1074" s="9">
        <f>P158+P730+P1033</f>
        <v>227446.22761</v>
      </c>
      <c r="Q1074" s="9">
        <f>Q158+Q730+Q1033</f>
        <v>239334.5232</v>
      </c>
      <c r="R1074" s="30">
        <f t="shared" si="688"/>
        <v>22669.968679999991</v>
      </c>
      <c r="S1074" s="30">
        <f t="shared" si="688"/>
        <v>2.7609999990090728E-2</v>
      </c>
      <c r="T1074" s="30">
        <f t="shared" si="688"/>
        <v>2.3199999995995313E-2</v>
      </c>
    </row>
    <row r="1075" spans="3:30" s="16" customFormat="1" ht="15" customHeight="1">
      <c r="C1075" s="8" t="s">
        <v>20</v>
      </c>
      <c r="D1075" s="8" t="s">
        <v>9</v>
      </c>
      <c r="E1075" s="51">
        <f>E65</f>
        <v>76449.100000000006</v>
      </c>
      <c r="F1075" s="51">
        <f t="shared" ref="F1075:M1075" si="694">F65</f>
        <v>83419.400000000009</v>
      </c>
      <c r="G1075" s="51">
        <f t="shared" si="694"/>
        <v>83419.400000000009</v>
      </c>
      <c r="H1075" s="51">
        <f t="shared" si="694"/>
        <v>76449.100000000006</v>
      </c>
      <c r="I1075" s="51">
        <f t="shared" si="694"/>
        <v>83419.400000000009</v>
      </c>
      <c r="J1075" s="51">
        <f t="shared" si="694"/>
        <v>83419.400000000009</v>
      </c>
      <c r="K1075" s="51">
        <f t="shared" si="694"/>
        <v>0</v>
      </c>
      <c r="L1075" s="51">
        <f t="shared" si="694"/>
        <v>0</v>
      </c>
      <c r="M1075" s="51">
        <f t="shared" si="694"/>
        <v>0</v>
      </c>
      <c r="N1075" s="9"/>
      <c r="O1075" s="9">
        <f t="shared" ref="O1075:Q1075" si="695">O65</f>
        <v>76449.100980000003</v>
      </c>
      <c r="P1075" s="9">
        <f t="shared" si="695"/>
        <v>83419.397979999994</v>
      </c>
      <c r="Q1075" s="9">
        <f t="shared" si="695"/>
        <v>83419.397979999994</v>
      </c>
      <c r="R1075" s="30">
        <f t="shared" si="688"/>
        <v>9.799999970709905E-4</v>
      </c>
      <c r="S1075" s="30">
        <f t="shared" si="688"/>
        <v>-2.0200000144541264E-3</v>
      </c>
      <c r="T1075" s="30">
        <f t="shared" si="688"/>
        <v>-2.0200000144541264E-3</v>
      </c>
    </row>
    <row r="1076" spans="3:30" s="16" customFormat="1" ht="15" customHeight="1">
      <c r="C1076" s="8" t="s">
        <v>18</v>
      </c>
      <c r="D1076" s="8" t="s">
        <v>9</v>
      </c>
      <c r="E1076" s="51">
        <f t="shared" ref="E1076:M1076" si="696">E163+E308+E440+E484</f>
        <v>669822.5</v>
      </c>
      <c r="F1076" s="51">
        <f t="shared" si="696"/>
        <v>561002.19999999995</v>
      </c>
      <c r="G1076" s="51">
        <f t="shared" si="696"/>
        <v>572248.30000000005</v>
      </c>
      <c r="H1076" s="51">
        <f t="shared" si="696"/>
        <v>844742.2</v>
      </c>
      <c r="I1076" s="51">
        <f t="shared" si="696"/>
        <v>629081.1</v>
      </c>
      <c r="J1076" s="51">
        <f t="shared" si="696"/>
        <v>636880.30000000005</v>
      </c>
      <c r="K1076" s="51">
        <f t="shared" si="696"/>
        <v>174919.7</v>
      </c>
      <c r="L1076" s="51">
        <f t="shared" si="696"/>
        <v>68078.899999999965</v>
      </c>
      <c r="M1076" s="51">
        <f t="shared" si="696"/>
        <v>64632</v>
      </c>
      <c r="N1076" s="9"/>
      <c r="O1076" s="9">
        <f>O163+O308+O440+O484</f>
        <v>844742.27354999993</v>
      </c>
      <c r="P1076" s="9">
        <f>P163+P308+P440+P484</f>
        <v>629081.16981999995</v>
      </c>
      <c r="Q1076" s="9">
        <f>Q163+Q308+Q440+Q484</f>
        <v>636880.25584</v>
      </c>
      <c r="R1076" s="30">
        <f t="shared" si="688"/>
        <v>174919.77354999993</v>
      </c>
      <c r="S1076" s="30">
        <f t="shared" si="688"/>
        <v>68078.969819999998</v>
      </c>
      <c r="T1076" s="30">
        <f t="shared" si="688"/>
        <v>64631.955839999951</v>
      </c>
    </row>
    <row r="1077" spans="3:30" s="16" customFormat="1" ht="15" customHeight="1">
      <c r="C1077" s="8" t="s">
        <v>12</v>
      </c>
      <c r="D1077" s="8" t="s">
        <v>9</v>
      </c>
      <c r="E1077" s="51">
        <f t="shared" ref="E1077:M1077" si="697">E80+E195+E591+E875</f>
        <v>35259.9</v>
      </c>
      <c r="F1077" s="51">
        <f t="shared" si="697"/>
        <v>35259.9</v>
      </c>
      <c r="G1077" s="51">
        <f t="shared" si="697"/>
        <v>35259.9</v>
      </c>
      <c r="H1077" s="51">
        <f t="shared" si="697"/>
        <v>35259.9</v>
      </c>
      <c r="I1077" s="51">
        <f t="shared" si="697"/>
        <v>35259.9</v>
      </c>
      <c r="J1077" s="51">
        <f t="shared" si="697"/>
        <v>35259.9</v>
      </c>
      <c r="K1077" s="51">
        <f t="shared" si="697"/>
        <v>0</v>
      </c>
      <c r="L1077" s="51">
        <f t="shared" si="697"/>
        <v>0</v>
      </c>
      <c r="M1077" s="51">
        <f t="shared" si="697"/>
        <v>0</v>
      </c>
      <c r="N1077" s="9"/>
      <c r="O1077" s="9">
        <f>O80+O195+O591+O875</f>
        <v>35259.9</v>
      </c>
      <c r="P1077" s="9">
        <f>P80+P195+P591+P875</f>
        <v>35259.9</v>
      </c>
      <c r="Q1077" s="9">
        <f>Q80+Q195+Q591+Q875</f>
        <v>35259.9</v>
      </c>
      <c r="R1077" s="30">
        <f t="shared" si="688"/>
        <v>0</v>
      </c>
      <c r="S1077" s="30">
        <f t="shared" si="688"/>
        <v>0</v>
      </c>
      <c r="T1077" s="30">
        <f t="shared" si="688"/>
        <v>0</v>
      </c>
    </row>
    <row r="1078" spans="3:30" s="16" customFormat="1" ht="15" customHeight="1">
      <c r="C1078" s="8" t="s">
        <v>15</v>
      </c>
      <c r="D1078" s="8" t="s">
        <v>9</v>
      </c>
      <c r="E1078" s="51">
        <f t="shared" ref="E1078:M1078" si="698">E85+E201+E448+E529+E603+E743+E1050</f>
        <v>930843.5</v>
      </c>
      <c r="F1078" s="51">
        <f t="shared" si="698"/>
        <v>1257497.8999999999</v>
      </c>
      <c r="G1078" s="51">
        <f t="shared" si="698"/>
        <v>1240864.8999999999</v>
      </c>
      <c r="H1078" s="51">
        <f t="shared" si="698"/>
        <v>1163957.3999999999</v>
      </c>
      <c r="I1078" s="51">
        <f t="shared" si="698"/>
        <v>1486706.8</v>
      </c>
      <c r="J1078" s="51">
        <f t="shared" si="698"/>
        <v>1248178.1000000001</v>
      </c>
      <c r="K1078" s="51">
        <f t="shared" si="698"/>
        <v>233113.89999999997</v>
      </c>
      <c r="L1078" s="51">
        <f t="shared" si="698"/>
        <v>229208.89999999997</v>
      </c>
      <c r="M1078" s="51">
        <f t="shared" si="698"/>
        <v>7313.1999999999789</v>
      </c>
      <c r="N1078" s="9"/>
      <c r="O1078" s="9">
        <f>O85+O201+O448+O529+O603+O743+O1050</f>
        <v>1163957.4901699999</v>
      </c>
      <c r="P1078" s="9">
        <f>P85+P201+P448+P529+P603+P743+P1050</f>
        <v>1486706.8524399998</v>
      </c>
      <c r="Q1078" s="9">
        <f>Q85+Q201+Q448+Q529+Q603+Q743+Q1050</f>
        <v>1248178.0847700001</v>
      </c>
      <c r="R1078" s="30">
        <f t="shared" si="688"/>
        <v>233113.99016999989</v>
      </c>
      <c r="S1078" s="30">
        <f t="shared" si="688"/>
        <v>229208.95243999991</v>
      </c>
      <c r="T1078" s="30">
        <f t="shared" si="688"/>
        <v>7313.1847700001672</v>
      </c>
    </row>
    <row r="1079" spans="3:30" s="16" customFormat="1" ht="15" customHeight="1">
      <c r="C1079" s="8" t="s">
        <v>84</v>
      </c>
      <c r="D1079" s="8"/>
      <c r="E1079" s="51">
        <f t="shared" ref="E1079:M1079" si="699">E96+E758</f>
        <v>2743</v>
      </c>
      <c r="F1079" s="51">
        <f t="shared" si="699"/>
        <v>1933</v>
      </c>
      <c r="G1079" s="51">
        <f t="shared" si="699"/>
        <v>1933</v>
      </c>
      <c r="H1079" s="51">
        <f t="shared" si="699"/>
        <v>2743</v>
      </c>
      <c r="I1079" s="51">
        <f t="shared" si="699"/>
        <v>1933</v>
      </c>
      <c r="J1079" s="51">
        <f t="shared" si="699"/>
        <v>1933</v>
      </c>
      <c r="K1079" s="51">
        <f t="shared" si="699"/>
        <v>0</v>
      </c>
      <c r="L1079" s="51">
        <f t="shared" si="699"/>
        <v>0</v>
      </c>
      <c r="M1079" s="51">
        <f t="shared" si="699"/>
        <v>0</v>
      </c>
      <c r="N1079" s="9"/>
      <c r="O1079" s="9">
        <f>O96+O758</f>
        <v>2743</v>
      </c>
      <c r="P1079" s="9">
        <f>P96+P758</f>
        <v>1933</v>
      </c>
      <c r="Q1079" s="9">
        <f>Q96+Q758</f>
        <v>1933</v>
      </c>
      <c r="R1079" s="30">
        <f t="shared" si="688"/>
        <v>0</v>
      </c>
      <c r="S1079" s="30">
        <f t="shared" si="688"/>
        <v>0</v>
      </c>
      <c r="T1079" s="30">
        <f t="shared" si="688"/>
        <v>0</v>
      </c>
    </row>
    <row r="1080" spans="3:30" s="16" customFormat="1" ht="15" customHeight="1">
      <c r="C1080" s="8" t="s">
        <v>93</v>
      </c>
      <c r="D1080" s="8"/>
      <c r="E1080" s="51">
        <f t="shared" ref="E1080:M1080" si="700">E105+E714</f>
        <v>5650</v>
      </c>
      <c r="F1080" s="51">
        <f t="shared" si="700"/>
        <v>5650</v>
      </c>
      <c r="G1080" s="51">
        <f t="shared" si="700"/>
        <v>5650</v>
      </c>
      <c r="H1080" s="51">
        <f t="shared" si="700"/>
        <v>5650</v>
      </c>
      <c r="I1080" s="51">
        <f t="shared" si="700"/>
        <v>5650</v>
      </c>
      <c r="J1080" s="51">
        <f t="shared" si="700"/>
        <v>5650</v>
      </c>
      <c r="K1080" s="51">
        <f t="shared" si="700"/>
        <v>0</v>
      </c>
      <c r="L1080" s="51">
        <f t="shared" si="700"/>
        <v>0</v>
      </c>
      <c r="M1080" s="51">
        <f t="shared" si="700"/>
        <v>0</v>
      </c>
      <c r="N1080" s="9"/>
      <c r="O1080" s="9">
        <f>O105+O714</f>
        <v>5650</v>
      </c>
      <c r="P1080" s="9">
        <f>P105+P714</f>
        <v>5650</v>
      </c>
      <c r="Q1080" s="9">
        <f>Q105+Q714</f>
        <v>5650</v>
      </c>
      <c r="R1080" s="30">
        <f t="shared" si="688"/>
        <v>0</v>
      </c>
      <c r="S1080" s="30">
        <f t="shared" si="688"/>
        <v>0</v>
      </c>
      <c r="T1080" s="30">
        <f t="shared" si="688"/>
        <v>0</v>
      </c>
      <c r="AD1080" s="19"/>
    </row>
    <row r="1081" spans="3:30" s="16" customFormat="1" ht="15" customHeight="1">
      <c r="C1081" s="8" t="s">
        <v>470</v>
      </c>
      <c r="D1081" s="8" t="s">
        <v>9</v>
      </c>
      <c r="E1081" s="51">
        <f t="shared" ref="E1081:M1081" si="701">E233+E323+E464+E575</f>
        <v>1658963.7</v>
      </c>
      <c r="F1081" s="51">
        <f t="shared" si="701"/>
        <v>1469072.0000000002</v>
      </c>
      <c r="G1081" s="51">
        <f t="shared" si="701"/>
        <v>1456091.4</v>
      </c>
      <c r="H1081" s="51">
        <f t="shared" si="701"/>
        <v>1917504</v>
      </c>
      <c r="I1081" s="51">
        <f t="shared" si="701"/>
        <v>1508782.5000000002</v>
      </c>
      <c r="J1081" s="51">
        <f t="shared" si="701"/>
        <v>1618061.7000000002</v>
      </c>
      <c r="K1081" s="51">
        <f t="shared" si="701"/>
        <v>258540.3</v>
      </c>
      <c r="L1081" s="51">
        <f t="shared" si="701"/>
        <v>39710.5</v>
      </c>
      <c r="M1081" s="51">
        <f t="shared" si="701"/>
        <v>161970.30000000028</v>
      </c>
      <c r="N1081" s="9"/>
      <c r="O1081" s="9">
        <f>O233+O323+O464+O575</f>
        <v>1917503.8251799999</v>
      </c>
      <c r="P1081" s="9">
        <f>P233+P323+P464+P575</f>
        <v>1508782.4904999998</v>
      </c>
      <c r="Q1081" s="9">
        <f>Q233+Q323+Q464+Q575</f>
        <v>1618061.6912799999</v>
      </c>
      <c r="R1081" s="30">
        <f t="shared" si="688"/>
        <v>258540.12517999997</v>
      </c>
      <c r="S1081" s="30">
        <f t="shared" si="688"/>
        <v>39710.490499999607</v>
      </c>
      <c r="T1081" s="30">
        <f t="shared" si="688"/>
        <v>161970.29128</v>
      </c>
      <c r="AD1081" s="19"/>
    </row>
    <row r="1082" spans="3:30" s="16" customFormat="1" ht="15" customHeight="1">
      <c r="C1082" s="8" t="s">
        <v>11</v>
      </c>
      <c r="D1082" s="8" t="s">
        <v>9</v>
      </c>
      <c r="E1082" s="51">
        <f t="shared" ref="E1082:M1082" si="702">E11+E24+E110+E265+E393+E471+E582+E599+E648+E719+E763+E806+E880+E978+E1029+E1055</f>
        <v>785725.60000000009</v>
      </c>
      <c r="F1082" s="51">
        <f t="shared" si="702"/>
        <v>1440995.8</v>
      </c>
      <c r="G1082" s="51">
        <f t="shared" si="702"/>
        <v>1602659.0000000002</v>
      </c>
      <c r="H1082" s="51">
        <f t="shared" si="702"/>
        <v>674971.9</v>
      </c>
      <c r="I1082" s="51">
        <f t="shared" si="702"/>
        <v>1370749.6</v>
      </c>
      <c r="J1082" s="51">
        <f t="shared" si="702"/>
        <v>1531616.4000000001</v>
      </c>
      <c r="K1082" s="51">
        <f t="shared" si="702"/>
        <v>-110753.7000000001</v>
      </c>
      <c r="L1082" s="51">
        <f t="shared" si="702"/>
        <v>-70246.20000000007</v>
      </c>
      <c r="M1082" s="51">
        <f t="shared" si="702"/>
        <v>-71042.600000000093</v>
      </c>
      <c r="N1082" s="9"/>
      <c r="O1082" s="9">
        <f>O11+O24+O110+O265+O393+O471+O582+O599+O648+O719+O763+O806+O880+O978+O1029+O1055</f>
        <v>674971.93417999998</v>
      </c>
      <c r="P1082" s="9">
        <f>P11+P24+P110+P265+P393+P471+P582+P599+P648+P719+P763+P806+P880+P978+P1029+P1055</f>
        <v>1370749.5682600001</v>
      </c>
      <c r="Q1082" s="9">
        <f>Q11+Q24+Q110+Q265+Q393+Q471+Q582+Q599+Q648+Q719+Q763+Q806+Q880+Q978+Q1029+Q1055</f>
        <v>1531616.4179700001</v>
      </c>
      <c r="R1082" s="30">
        <f t="shared" si="688"/>
        <v>-110753.66582000011</v>
      </c>
      <c r="S1082" s="30">
        <f t="shared" si="688"/>
        <v>-70246.231739999959</v>
      </c>
      <c r="T1082" s="30">
        <f t="shared" si="688"/>
        <v>-71042.582030000165</v>
      </c>
      <c r="AD1082" s="19"/>
    </row>
    <row r="1083" spans="3:30" s="16" customFormat="1" ht="15" customHeight="1">
      <c r="C1083" s="8" t="s">
        <v>9</v>
      </c>
      <c r="D1083" s="8" t="s">
        <v>9</v>
      </c>
      <c r="E1083" s="52">
        <f>SUM(E1069:E1082)</f>
        <v>12617392.799999999</v>
      </c>
      <c r="F1083" s="52">
        <f t="shared" ref="F1083:M1083" si="703">SUM(F1069:F1082)</f>
        <v>12864888.400000002</v>
      </c>
      <c r="G1083" s="52">
        <f t="shared" si="703"/>
        <v>13076959.800000003</v>
      </c>
      <c r="H1083" s="52">
        <f t="shared" si="703"/>
        <v>15141272.1</v>
      </c>
      <c r="I1083" s="52">
        <f t="shared" si="703"/>
        <v>14556581.599999998</v>
      </c>
      <c r="J1083" s="52">
        <f t="shared" si="703"/>
        <v>14531473.700000001</v>
      </c>
      <c r="K1083" s="52">
        <f t="shared" si="703"/>
        <v>2523879.2999999998</v>
      </c>
      <c r="L1083" s="52">
        <f t="shared" si="703"/>
        <v>1691693.1999999993</v>
      </c>
      <c r="M1083" s="52">
        <f t="shared" si="703"/>
        <v>1454513.8999999997</v>
      </c>
      <c r="N1083" s="10"/>
      <c r="O1083" s="10">
        <f t="shared" ref="O1083:Q1083" si="704">SUM(O1069:O1082)</f>
        <v>15141272.10194</v>
      </c>
      <c r="P1083" s="10">
        <f t="shared" si="704"/>
        <v>14556581.72143</v>
      </c>
      <c r="Q1083" s="10">
        <f t="shared" si="704"/>
        <v>14531473.7936</v>
      </c>
      <c r="R1083" s="30">
        <f t="shared" si="688"/>
        <v>2523879.3019400015</v>
      </c>
      <c r="S1083" s="30">
        <f t="shared" si="688"/>
        <v>1691693.3214299977</v>
      </c>
      <c r="T1083" s="30">
        <f t="shared" si="688"/>
        <v>1454513.9935999978</v>
      </c>
      <c r="AD1083" s="19"/>
    </row>
    <row r="1084" spans="3:30" s="16" customFormat="1" ht="15" customHeight="1">
      <c r="C1084" s="11"/>
      <c r="D1084" s="1"/>
      <c r="E1084" s="53">
        <f>SUM(E1069:E1081)</f>
        <v>11831667.199999999</v>
      </c>
      <c r="F1084" s="53">
        <f t="shared" ref="F1084:M1084" si="705">SUM(F1069:F1081)</f>
        <v>11423892.600000001</v>
      </c>
      <c r="G1084" s="53">
        <f t="shared" si="705"/>
        <v>11474300.800000003</v>
      </c>
      <c r="H1084" s="53">
        <f t="shared" si="705"/>
        <v>14466300.199999999</v>
      </c>
      <c r="I1084" s="53">
        <f t="shared" si="705"/>
        <v>13185831.999999998</v>
      </c>
      <c r="J1084" s="53">
        <f t="shared" si="705"/>
        <v>12999857.300000001</v>
      </c>
      <c r="K1084" s="53">
        <f t="shared" si="705"/>
        <v>2634633</v>
      </c>
      <c r="L1084" s="53">
        <f t="shared" si="705"/>
        <v>1761939.3999999994</v>
      </c>
      <c r="M1084" s="53">
        <f t="shared" si="705"/>
        <v>1525556.4999999998</v>
      </c>
      <c r="R1084" s="36"/>
      <c r="S1084" s="36"/>
      <c r="T1084" s="36"/>
      <c r="AD1084" s="19"/>
    </row>
    <row r="1085" spans="3:30" s="16" customFormat="1" ht="15" customHeight="1">
      <c r="C1085" s="6"/>
      <c r="D1085" s="7"/>
      <c r="E1085" s="54">
        <f>E1084/E1083</f>
        <v>0.93772678615506055</v>
      </c>
      <c r="F1085" s="54">
        <f t="shared" ref="F1085:M1085" si="706">F1084/F1083</f>
        <v>0.88799002718126951</v>
      </c>
      <c r="G1085" s="54">
        <f t="shared" si="706"/>
        <v>0.87744406769530636</v>
      </c>
      <c r="H1085" s="54">
        <f t="shared" si="706"/>
        <v>0.95542171783571606</v>
      </c>
      <c r="I1085" s="54">
        <f t="shared" si="706"/>
        <v>0.90583300134146882</v>
      </c>
      <c r="J1085" s="54">
        <f t="shared" si="706"/>
        <v>0.89460006386000612</v>
      </c>
      <c r="K1085" s="54">
        <f t="shared" si="706"/>
        <v>1.0438823282872522</v>
      </c>
      <c r="L1085" s="54">
        <f t="shared" si="706"/>
        <v>1.0415241959948767</v>
      </c>
      <c r="M1085" s="54">
        <f t="shared" si="706"/>
        <v>1.0488428470845139</v>
      </c>
      <c r="R1085" s="36"/>
      <c r="S1085" s="36"/>
      <c r="T1085" s="36"/>
      <c r="AD1085" s="19"/>
    </row>
    <row r="1086" spans="3:30" s="16" customFormat="1" ht="15">
      <c r="C1086" s="6"/>
      <c r="D1086" s="2"/>
      <c r="E1086" s="55"/>
      <c r="F1086" s="55"/>
      <c r="G1086" s="56"/>
      <c r="H1086" s="55"/>
      <c r="I1086" s="55"/>
      <c r="J1086" s="56"/>
      <c r="K1086" s="55"/>
      <c r="L1086" s="55"/>
      <c r="M1086" s="56"/>
      <c r="R1086" s="36"/>
      <c r="S1086" s="36"/>
      <c r="T1086" s="36"/>
      <c r="AD1086" s="19"/>
    </row>
    <row r="1087" spans="3:30" s="16" customFormat="1" ht="15">
      <c r="C1087" s="6"/>
      <c r="D1087" s="12">
        <v>400</v>
      </c>
      <c r="E1087" s="57">
        <f>E186+E291+E297+E299+E305+E307+E348+E350+E403+E408+E412+E414+E416+E439+E444+E447+E452+E456+E459+E468+E470+E511+E607+E611+E613+E629+E728+E1009</f>
        <v>814503.7</v>
      </c>
      <c r="F1087" s="57">
        <f t="shared" ref="F1087:M1087" si="707">F186+F291+F297+F299+F305+F307+F348+F350+F403+F408+F412+F414+F416+F439+F444+F447+F452+F456+F459+F468+F470+F511+F607+F611+F613+F629+F728+F1009</f>
        <v>581233.39999999991</v>
      </c>
      <c r="G1087" s="57">
        <f t="shared" si="707"/>
        <v>560400.19999999995</v>
      </c>
      <c r="H1087" s="57">
        <f t="shared" si="707"/>
        <v>1015491.9</v>
      </c>
      <c r="I1087" s="57">
        <f t="shared" si="707"/>
        <v>803129.1</v>
      </c>
      <c r="J1087" s="57">
        <f t="shared" si="707"/>
        <v>560400.19999999995</v>
      </c>
      <c r="K1087" s="57">
        <f t="shared" si="707"/>
        <v>200988.19999999998</v>
      </c>
      <c r="L1087" s="57">
        <f t="shared" si="707"/>
        <v>221895.7</v>
      </c>
      <c r="M1087" s="57">
        <f t="shared" si="707"/>
        <v>7.2759576141834259E-12</v>
      </c>
      <c r="R1087" s="36"/>
      <c r="S1087" s="36"/>
      <c r="T1087" s="36"/>
      <c r="AD1087" s="19"/>
    </row>
    <row r="1088" spans="3:30" s="16" customFormat="1" ht="15">
      <c r="C1088" s="6"/>
      <c r="D1088" s="12" t="s">
        <v>343</v>
      </c>
      <c r="E1088" s="58">
        <f>E25+E111</f>
        <v>2256</v>
      </c>
      <c r="F1088" s="58">
        <f t="shared" ref="F1088:M1088" si="708">F25+F111</f>
        <v>2456</v>
      </c>
      <c r="G1088" s="58">
        <f t="shared" si="708"/>
        <v>2624</v>
      </c>
      <c r="H1088" s="58">
        <f t="shared" si="708"/>
        <v>2544</v>
      </c>
      <c r="I1088" s="58">
        <f t="shared" si="708"/>
        <v>2792</v>
      </c>
      <c r="J1088" s="58">
        <f t="shared" si="708"/>
        <v>2960</v>
      </c>
      <c r="K1088" s="58">
        <f t="shared" si="708"/>
        <v>288</v>
      </c>
      <c r="L1088" s="58">
        <f t="shared" si="708"/>
        <v>336</v>
      </c>
      <c r="M1088" s="58">
        <f t="shared" si="708"/>
        <v>336</v>
      </c>
      <c r="R1088" s="36"/>
      <c r="S1088" s="36"/>
      <c r="T1088" s="36"/>
      <c r="AD1088" s="19"/>
    </row>
    <row r="1089" spans="3:30" s="16" customFormat="1" ht="15">
      <c r="C1089" s="6"/>
      <c r="D1089" s="11" t="s">
        <v>344</v>
      </c>
      <c r="E1089" s="59">
        <f>E84+E95+E129+E130+E147+E171+E172+E199+E200+E232+E282+E463+E492+E493+E550+E563+E564+E566+E589+E595+E596+E597+E598+E611+E613+E616+E619+E621+E638+E640+E642+E644+E695+E757+E800+E814+E834+E837+E844+E879+E920+E923+E967</f>
        <v>5384919.5</v>
      </c>
      <c r="F1089" s="59">
        <f t="shared" ref="F1089:M1089" si="709">F84+F95+F129+F130+F147+F171+F172+F199+F200+F232+F282+F463+F492+F493+F550+F563+F564+F566+F589+F595+F596+F597+F598+F611+F613+F616+F619+F621+F638+F640+F642+F644+F695+F757+F800+F814+F834+F837+F844+F879+F920+F923+F967</f>
        <v>5386438.7000000002</v>
      </c>
      <c r="G1089" s="59">
        <f t="shared" si="709"/>
        <v>5386438.7000000002</v>
      </c>
      <c r="H1089" s="59">
        <f t="shared" si="709"/>
        <v>6131602.2000000002</v>
      </c>
      <c r="I1089" s="59">
        <f t="shared" si="709"/>
        <v>6133098.8999999994</v>
      </c>
      <c r="J1089" s="59">
        <f t="shared" si="709"/>
        <v>6132963</v>
      </c>
      <c r="K1089" s="59">
        <f t="shared" si="709"/>
        <v>746682.7</v>
      </c>
      <c r="L1089" s="59">
        <f t="shared" si="709"/>
        <v>746660.2</v>
      </c>
      <c r="M1089" s="59">
        <f t="shared" si="709"/>
        <v>746524.29999999993</v>
      </c>
      <c r="R1089" s="36"/>
      <c r="S1089" s="36"/>
      <c r="T1089" s="36"/>
      <c r="AD1089" s="19"/>
    </row>
    <row r="1090" spans="3:30" s="16" customFormat="1" ht="15">
      <c r="C1090" s="6"/>
      <c r="D1090" s="6"/>
      <c r="E1090" s="60">
        <v>5384919.5</v>
      </c>
      <c r="F1090" s="61">
        <v>5386438.6999999993</v>
      </c>
      <c r="G1090" s="62">
        <v>5386438.6999999993</v>
      </c>
      <c r="H1090" s="60">
        <v>5387451.5</v>
      </c>
      <c r="I1090" s="61">
        <v>5388211.0999999996</v>
      </c>
      <c r="J1090" s="62">
        <v>5388970.7000000002</v>
      </c>
      <c r="K1090" s="60">
        <v>5389730.2999999998</v>
      </c>
      <c r="L1090" s="61">
        <v>5390489.9000000004</v>
      </c>
      <c r="M1090" s="62">
        <v>5391249.5</v>
      </c>
      <c r="R1090" s="36"/>
      <c r="S1090" s="36"/>
      <c r="T1090" s="36"/>
      <c r="AD1090" s="19"/>
    </row>
    <row r="1091" spans="3:30" s="16" customFormat="1" ht="15">
      <c r="C1091" s="6"/>
      <c r="D1091" s="6"/>
      <c r="E1091" s="63">
        <f>E1089-E1090</f>
        <v>0</v>
      </c>
      <c r="F1091" s="63">
        <f t="shared" ref="F1091:M1091" si="710">F1089-F1090</f>
        <v>0</v>
      </c>
      <c r="G1091" s="63">
        <f t="shared" si="710"/>
        <v>0</v>
      </c>
      <c r="H1091" s="63">
        <f>H1089-H1090</f>
        <v>744150.70000000019</v>
      </c>
      <c r="I1091" s="63">
        <f t="shared" si="710"/>
        <v>744887.79999999981</v>
      </c>
      <c r="J1091" s="63">
        <f t="shared" si="710"/>
        <v>743992.29999999981</v>
      </c>
      <c r="K1091" s="63">
        <f t="shared" si="710"/>
        <v>-4643047.5999999996</v>
      </c>
      <c r="L1091" s="63">
        <f t="shared" si="710"/>
        <v>-4643829.7</v>
      </c>
      <c r="M1091" s="63">
        <f t="shared" si="710"/>
        <v>-4644725.2</v>
      </c>
      <c r="S1091" s="36"/>
      <c r="T1091" s="36"/>
      <c r="AD1091" s="19"/>
    </row>
    <row r="1092" spans="3:30" s="16" customFormat="1" ht="25.5">
      <c r="C1092" s="6"/>
      <c r="D1092" s="84" t="s">
        <v>609</v>
      </c>
      <c r="E1092" s="85">
        <f>E549</f>
        <v>60112.3</v>
      </c>
      <c r="F1092" s="85">
        <f t="shared" ref="F1092:M1092" si="711">F549</f>
        <v>60112.3</v>
      </c>
      <c r="G1092" s="85">
        <f t="shared" si="711"/>
        <v>60112.3</v>
      </c>
      <c r="H1092" s="85">
        <f t="shared" si="711"/>
        <v>60112.3</v>
      </c>
      <c r="I1092" s="85">
        <f t="shared" si="711"/>
        <v>60112.3</v>
      </c>
      <c r="J1092" s="85">
        <f t="shared" si="711"/>
        <v>60112.3</v>
      </c>
      <c r="K1092" s="85">
        <f t="shared" si="711"/>
        <v>0</v>
      </c>
      <c r="L1092" s="85">
        <f t="shared" si="711"/>
        <v>0</v>
      </c>
      <c r="M1092" s="85">
        <f t="shared" si="711"/>
        <v>0</v>
      </c>
      <c r="S1092" s="36"/>
      <c r="T1092" s="36"/>
      <c r="AD1092" s="19"/>
    </row>
    <row r="1093" spans="3:30" s="16" customFormat="1" ht="25.5">
      <c r="C1093" s="6"/>
      <c r="D1093" s="84" t="s">
        <v>610</v>
      </c>
      <c r="E1093" s="85">
        <f>E562</f>
        <v>106.5</v>
      </c>
      <c r="F1093" s="85">
        <f t="shared" ref="F1093:M1093" si="712">F562</f>
        <v>106.5</v>
      </c>
      <c r="G1093" s="85">
        <f t="shared" si="712"/>
        <v>106.5</v>
      </c>
      <c r="H1093" s="85">
        <f t="shared" si="712"/>
        <v>106.5</v>
      </c>
      <c r="I1093" s="85">
        <f t="shared" si="712"/>
        <v>106.5</v>
      </c>
      <c r="J1093" s="85">
        <f t="shared" si="712"/>
        <v>106.5</v>
      </c>
      <c r="K1093" s="85">
        <f t="shared" si="712"/>
        <v>0</v>
      </c>
      <c r="L1093" s="85">
        <f t="shared" si="712"/>
        <v>0</v>
      </c>
      <c r="M1093" s="85">
        <f t="shared" si="712"/>
        <v>0</v>
      </c>
      <c r="S1093" s="36"/>
      <c r="T1093" s="36"/>
      <c r="AD1093" s="19"/>
    </row>
    <row r="1094" spans="3:30" s="16" customFormat="1" ht="25.5">
      <c r="C1094" s="6"/>
      <c r="D1094" s="84" t="s">
        <v>611</v>
      </c>
      <c r="E1094" s="85">
        <f>E639</f>
        <v>772.8</v>
      </c>
      <c r="F1094" s="85">
        <f t="shared" ref="F1094:M1094" si="713">F639</f>
        <v>772.8</v>
      </c>
      <c r="G1094" s="85">
        <f t="shared" si="713"/>
        <v>772.8</v>
      </c>
      <c r="H1094" s="85">
        <f t="shared" si="713"/>
        <v>772.8</v>
      </c>
      <c r="I1094" s="85">
        <f t="shared" si="713"/>
        <v>772.8</v>
      </c>
      <c r="J1094" s="85">
        <f t="shared" si="713"/>
        <v>772.8</v>
      </c>
      <c r="K1094" s="85">
        <f t="shared" si="713"/>
        <v>0</v>
      </c>
      <c r="L1094" s="85">
        <f t="shared" si="713"/>
        <v>0</v>
      </c>
      <c r="M1094" s="85">
        <f t="shared" si="713"/>
        <v>0</v>
      </c>
      <c r="S1094" s="36"/>
      <c r="T1094" s="36"/>
      <c r="AD1094" s="19"/>
    </row>
    <row r="1095" spans="3:30" s="16" customFormat="1" ht="25.5">
      <c r="C1095" s="6"/>
      <c r="D1095" s="84" t="s">
        <v>612</v>
      </c>
      <c r="E1095" s="85">
        <f>E610</f>
        <v>156759.9</v>
      </c>
      <c r="F1095" s="85">
        <f t="shared" ref="F1095:M1095" si="714">F610</f>
        <v>160526.6</v>
      </c>
      <c r="G1095" s="85">
        <f t="shared" si="714"/>
        <v>159869.79999999999</v>
      </c>
      <c r="H1095" s="85">
        <f t="shared" si="714"/>
        <v>160262.19999999998</v>
      </c>
      <c r="I1095" s="85">
        <f t="shared" si="714"/>
        <v>161930.6</v>
      </c>
      <c r="J1095" s="85">
        <f t="shared" si="714"/>
        <v>161172.4</v>
      </c>
      <c r="K1095" s="85">
        <f t="shared" si="714"/>
        <v>3502.2999999999884</v>
      </c>
      <c r="L1095" s="85">
        <f t="shared" si="714"/>
        <v>1404</v>
      </c>
      <c r="M1095" s="85">
        <f t="shared" si="714"/>
        <v>1302.6000000000058</v>
      </c>
      <c r="S1095" s="36"/>
      <c r="T1095" s="36"/>
      <c r="AD1095" s="19"/>
    </row>
    <row r="1096" spans="3:30" s="16" customFormat="1" ht="38.25">
      <c r="C1096" s="6"/>
      <c r="D1096" s="20" t="s">
        <v>613</v>
      </c>
      <c r="E1096" s="64"/>
      <c r="F1096" s="59"/>
      <c r="G1096" s="59"/>
      <c r="H1096" s="64"/>
      <c r="I1096" s="59"/>
      <c r="J1096" s="59"/>
      <c r="K1096" s="64"/>
      <c r="L1096" s="59"/>
      <c r="M1096" s="59"/>
      <c r="S1096" s="36"/>
      <c r="T1096" s="36"/>
      <c r="AD1096" s="19"/>
    </row>
    <row r="1097" spans="3:30" s="16" customFormat="1" ht="38.25">
      <c r="C1097" s="6"/>
      <c r="D1097" s="20" t="s">
        <v>613</v>
      </c>
      <c r="E1097" s="64"/>
      <c r="F1097" s="59"/>
      <c r="G1097" s="59"/>
      <c r="H1097" s="64"/>
      <c r="I1097" s="59"/>
      <c r="J1097" s="59"/>
      <c r="K1097" s="64"/>
      <c r="L1097" s="59"/>
      <c r="M1097" s="59"/>
      <c r="S1097" s="36"/>
      <c r="T1097" s="36"/>
      <c r="AD1097" s="19"/>
    </row>
    <row r="1098" spans="3:30" s="16" customFormat="1" ht="25.5">
      <c r="C1098" s="6"/>
      <c r="D1098" s="84" t="s">
        <v>614</v>
      </c>
      <c r="E1098" s="85">
        <f>E643</f>
        <v>511.4</v>
      </c>
      <c r="F1098" s="85">
        <f t="shared" ref="F1098:M1098" si="715">F643</f>
        <v>511.4</v>
      </c>
      <c r="G1098" s="85">
        <f t="shared" si="715"/>
        <v>511.4</v>
      </c>
      <c r="H1098" s="85">
        <f t="shared" si="715"/>
        <v>511.4</v>
      </c>
      <c r="I1098" s="85">
        <f t="shared" si="715"/>
        <v>511.4</v>
      </c>
      <c r="J1098" s="85">
        <f t="shared" si="715"/>
        <v>511.4</v>
      </c>
      <c r="K1098" s="85">
        <f t="shared" si="715"/>
        <v>0</v>
      </c>
      <c r="L1098" s="85">
        <f t="shared" si="715"/>
        <v>0</v>
      </c>
      <c r="M1098" s="85">
        <f t="shared" si="715"/>
        <v>0</v>
      </c>
      <c r="S1098" s="36"/>
      <c r="T1098" s="36"/>
      <c r="AD1098" s="19"/>
    </row>
    <row r="1099" spans="3:30" s="16" customFormat="1" ht="25.5">
      <c r="C1099" s="6"/>
      <c r="D1099" s="20" t="s">
        <v>615</v>
      </c>
      <c r="E1099" s="64"/>
      <c r="F1099" s="59"/>
      <c r="G1099" s="59"/>
      <c r="H1099" s="64"/>
      <c r="I1099" s="59"/>
      <c r="J1099" s="59"/>
      <c r="K1099" s="64"/>
      <c r="L1099" s="59"/>
      <c r="M1099" s="59"/>
      <c r="S1099" s="36"/>
      <c r="T1099" s="36"/>
      <c r="AD1099" s="19"/>
    </row>
    <row r="1100" spans="3:30" s="16" customFormat="1" ht="25.5">
      <c r="C1100" s="6"/>
      <c r="D1100" s="84" t="s">
        <v>616</v>
      </c>
      <c r="E1100" s="85">
        <f>E694+E799+E833+E919+E966</f>
        <v>6700</v>
      </c>
      <c r="F1100" s="85">
        <f t="shared" ref="F1100:M1100" si="716">F694+F799+F833+F919+F966</f>
        <v>6700</v>
      </c>
      <c r="G1100" s="85">
        <f t="shared" si="716"/>
        <v>6700</v>
      </c>
      <c r="H1100" s="85">
        <f t="shared" si="716"/>
        <v>6700</v>
      </c>
      <c r="I1100" s="85">
        <f t="shared" si="716"/>
        <v>6700</v>
      </c>
      <c r="J1100" s="85">
        <f t="shared" si="716"/>
        <v>6700</v>
      </c>
      <c r="K1100" s="85">
        <f t="shared" si="716"/>
        <v>0</v>
      </c>
      <c r="L1100" s="85">
        <f t="shared" si="716"/>
        <v>0</v>
      </c>
      <c r="M1100" s="85">
        <f t="shared" si="716"/>
        <v>0</v>
      </c>
      <c r="S1100" s="36"/>
      <c r="T1100" s="36"/>
      <c r="AD1100" s="19"/>
    </row>
    <row r="1101" spans="3:30" s="16" customFormat="1" ht="38.25">
      <c r="C1101" s="6"/>
      <c r="D1101" s="84" t="s">
        <v>617</v>
      </c>
      <c r="E1101" s="85">
        <f>E615</f>
        <v>7313.2</v>
      </c>
      <c r="F1101" s="85">
        <f t="shared" ref="F1101:M1101" si="717">F615</f>
        <v>7313.2</v>
      </c>
      <c r="G1101" s="85">
        <f t="shared" si="717"/>
        <v>7313.2</v>
      </c>
      <c r="H1101" s="85">
        <f t="shared" si="717"/>
        <v>10969.8</v>
      </c>
      <c r="I1101" s="85">
        <f t="shared" si="717"/>
        <v>10969.8</v>
      </c>
      <c r="J1101" s="85">
        <f t="shared" si="717"/>
        <v>10969.8</v>
      </c>
      <c r="K1101" s="85">
        <f t="shared" si="717"/>
        <v>3656.5999999999995</v>
      </c>
      <c r="L1101" s="85">
        <f t="shared" si="717"/>
        <v>3656.5999999999995</v>
      </c>
      <c r="M1101" s="85">
        <f t="shared" si="717"/>
        <v>3656.5999999999995</v>
      </c>
      <c r="S1101" s="36"/>
      <c r="T1101" s="36"/>
      <c r="AD1101" s="19"/>
    </row>
    <row r="1102" spans="3:30" s="16" customFormat="1" ht="38.25">
      <c r="C1102" s="6"/>
      <c r="D1102" s="84" t="s">
        <v>618</v>
      </c>
      <c r="E1102" s="85">
        <f>E618</f>
        <v>9141.5</v>
      </c>
      <c r="F1102" s="85">
        <f t="shared" ref="F1102:M1102" si="718">F618</f>
        <v>9141.5</v>
      </c>
      <c r="G1102" s="85">
        <f t="shared" si="718"/>
        <v>9141.5</v>
      </c>
      <c r="H1102" s="85">
        <f t="shared" si="718"/>
        <v>12200.6</v>
      </c>
      <c r="I1102" s="85">
        <f t="shared" si="718"/>
        <v>12391.5</v>
      </c>
      <c r="J1102" s="85">
        <f t="shared" si="718"/>
        <v>12603.6</v>
      </c>
      <c r="K1102" s="85">
        <f t="shared" si="718"/>
        <v>3059.1000000000004</v>
      </c>
      <c r="L1102" s="85">
        <f t="shared" si="718"/>
        <v>3250</v>
      </c>
      <c r="M1102" s="85">
        <f t="shared" si="718"/>
        <v>3462.1000000000004</v>
      </c>
      <c r="S1102" s="36"/>
      <c r="T1102" s="36"/>
      <c r="AD1102" s="19"/>
    </row>
    <row r="1103" spans="3:30" s="16" customFormat="1" ht="25.5">
      <c r="C1103" s="6"/>
      <c r="D1103" s="84" t="s">
        <v>619</v>
      </c>
      <c r="E1103" s="85">
        <f>E637</f>
        <v>51.5</v>
      </c>
      <c r="F1103" s="85">
        <f t="shared" ref="F1103:M1103" si="719">F637</f>
        <v>51.5</v>
      </c>
      <c r="G1103" s="85">
        <f t="shared" si="719"/>
        <v>51.5</v>
      </c>
      <c r="H1103" s="85">
        <f t="shared" si="719"/>
        <v>51.5</v>
      </c>
      <c r="I1103" s="85">
        <f t="shared" si="719"/>
        <v>51.5</v>
      </c>
      <c r="J1103" s="85">
        <f t="shared" si="719"/>
        <v>51.5</v>
      </c>
      <c r="K1103" s="85">
        <f t="shared" si="719"/>
        <v>0</v>
      </c>
      <c r="L1103" s="85">
        <f t="shared" si="719"/>
        <v>0</v>
      </c>
      <c r="M1103" s="85">
        <f t="shared" si="719"/>
        <v>0</v>
      </c>
      <c r="S1103" s="36"/>
      <c r="T1103" s="36"/>
      <c r="AD1103" s="19"/>
    </row>
    <row r="1104" spans="3:30" s="16" customFormat="1" ht="25.5">
      <c r="C1104" s="6"/>
      <c r="D1104" s="84" t="s">
        <v>620</v>
      </c>
      <c r="E1104" s="85">
        <f>E836+E843+E922</f>
        <v>4943888.0999999996</v>
      </c>
      <c r="F1104" s="85">
        <f t="shared" ref="F1104:M1104" si="720">F836+F843+F922</f>
        <v>4943888.0999999996</v>
      </c>
      <c r="G1104" s="85">
        <f t="shared" si="720"/>
        <v>4943888.0999999996</v>
      </c>
      <c r="H1104" s="85">
        <f t="shared" si="720"/>
        <v>5682827.5</v>
      </c>
      <c r="I1104" s="85">
        <f t="shared" si="720"/>
        <v>5682827.5</v>
      </c>
      <c r="J1104" s="85">
        <f t="shared" si="720"/>
        <v>5682827.5</v>
      </c>
      <c r="K1104" s="85">
        <f t="shared" si="720"/>
        <v>738939.39999999991</v>
      </c>
      <c r="L1104" s="85">
        <f t="shared" si="720"/>
        <v>738939.39999999991</v>
      </c>
      <c r="M1104" s="85">
        <f t="shared" si="720"/>
        <v>738939.39999999991</v>
      </c>
      <c r="S1104" s="36"/>
      <c r="T1104" s="36"/>
      <c r="AD1104" s="19"/>
    </row>
    <row r="1105" spans="1:30" s="16" customFormat="1" ht="25.5">
      <c r="C1105" s="6"/>
      <c r="D1105" s="84" t="s">
        <v>621</v>
      </c>
      <c r="E1105" s="85">
        <f>E813</f>
        <v>112911.2</v>
      </c>
      <c r="F1105" s="85">
        <f t="shared" ref="F1105:M1105" si="721">F813</f>
        <v>112911.2</v>
      </c>
      <c r="G1105" s="85">
        <f t="shared" si="721"/>
        <v>112911.2</v>
      </c>
      <c r="H1105" s="85">
        <f t="shared" si="721"/>
        <v>112911.2</v>
      </c>
      <c r="I1105" s="85">
        <f t="shared" si="721"/>
        <v>112911.2</v>
      </c>
      <c r="J1105" s="85">
        <f t="shared" si="721"/>
        <v>112911.2</v>
      </c>
      <c r="K1105" s="85">
        <f t="shared" si="721"/>
        <v>0</v>
      </c>
      <c r="L1105" s="85">
        <f t="shared" si="721"/>
        <v>0</v>
      </c>
      <c r="M1105" s="85">
        <f t="shared" si="721"/>
        <v>0</v>
      </c>
      <c r="Q1105" s="37"/>
      <c r="R1105" s="37"/>
      <c r="S1105" s="38"/>
      <c r="T1105" s="38"/>
      <c r="AD1105" s="19"/>
    </row>
    <row r="1106" spans="1:30" s="16" customFormat="1" ht="25.5">
      <c r="C1106" s="6"/>
      <c r="D1106" s="84" t="s">
        <v>622</v>
      </c>
      <c r="E1106" s="85">
        <f t="shared" ref="E1106:M1106" si="722">E83+E198+E594+E878</f>
        <v>35259.9</v>
      </c>
      <c r="F1106" s="85">
        <f t="shared" si="722"/>
        <v>35259.9</v>
      </c>
      <c r="G1106" s="85">
        <f t="shared" si="722"/>
        <v>35259.9</v>
      </c>
      <c r="H1106" s="85">
        <f t="shared" si="722"/>
        <v>35259.9</v>
      </c>
      <c r="I1106" s="85">
        <f t="shared" si="722"/>
        <v>35259.9</v>
      </c>
      <c r="J1106" s="85">
        <f t="shared" si="722"/>
        <v>35259.9</v>
      </c>
      <c r="K1106" s="85">
        <f t="shared" si="722"/>
        <v>0</v>
      </c>
      <c r="L1106" s="85">
        <f t="shared" si="722"/>
        <v>0</v>
      </c>
      <c r="M1106" s="85">
        <f t="shared" si="722"/>
        <v>0</v>
      </c>
      <c r="Q1106" s="37"/>
      <c r="R1106" s="37"/>
      <c r="S1106" s="38"/>
      <c r="T1106" s="38"/>
      <c r="AD1106" s="19"/>
    </row>
    <row r="1107" spans="1:30" s="16" customFormat="1" ht="25.5">
      <c r="C1107" s="6"/>
      <c r="D1107" s="84" t="s">
        <v>623</v>
      </c>
      <c r="E1107" s="85">
        <f>E641</f>
        <v>204.6</v>
      </c>
      <c r="F1107" s="85">
        <f t="shared" ref="F1107:M1107" si="723">F641</f>
        <v>204.6</v>
      </c>
      <c r="G1107" s="85">
        <f t="shared" si="723"/>
        <v>204.6</v>
      </c>
      <c r="H1107" s="85">
        <f t="shared" si="723"/>
        <v>204.6</v>
      </c>
      <c r="I1107" s="85">
        <f t="shared" si="723"/>
        <v>204.6</v>
      </c>
      <c r="J1107" s="85">
        <f t="shared" si="723"/>
        <v>204.6</v>
      </c>
      <c r="K1107" s="85">
        <f t="shared" si="723"/>
        <v>0</v>
      </c>
      <c r="L1107" s="85">
        <f t="shared" si="723"/>
        <v>0</v>
      </c>
      <c r="M1107" s="85">
        <f t="shared" si="723"/>
        <v>0</v>
      </c>
      <c r="Q1107" s="37"/>
      <c r="R1107" s="37"/>
      <c r="S1107" s="38"/>
      <c r="T1107" s="38"/>
      <c r="AD1107" s="19"/>
    </row>
    <row r="1108" spans="1:30" s="16" customFormat="1" ht="25.5">
      <c r="C1108" s="6"/>
      <c r="D1108" s="84" t="s">
        <v>624</v>
      </c>
      <c r="E1108" s="85">
        <f>E95+E232+E463+E566+E757</f>
        <v>175</v>
      </c>
      <c r="F1108" s="85">
        <f t="shared" ref="F1108:M1108" si="724">F95+F232+F463+F566+F757</f>
        <v>175</v>
      </c>
      <c r="G1108" s="85">
        <f t="shared" si="724"/>
        <v>175</v>
      </c>
      <c r="H1108" s="85">
        <f t="shared" si="724"/>
        <v>175.00000000000003</v>
      </c>
      <c r="I1108" s="85">
        <f t="shared" si="724"/>
        <v>175.00000000000003</v>
      </c>
      <c r="J1108" s="85">
        <f t="shared" si="724"/>
        <v>175.00000000000003</v>
      </c>
      <c r="K1108" s="85">
        <f>K95+K232+K463+K566+K757</f>
        <v>0</v>
      </c>
      <c r="L1108" s="85">
        <f t="shared" si="724"/>
        <v>0</v>
      </c>
      <c r="M1108" s="85">
        <f t="shared" si="724"/>
        <v>0</v>
      </c>
      <c r="Q1108" s="37"/>
      <c r="R1108" s="37"/>
      <c r="S1108" s="38"/>
      <c r="T1108" s="38"/>
      <c r="AD1108" s="19"/>
    </row>
    <row r="1109" spans="1:30" s="16" customFormat="1" ht="25.5">
      <c r="C1109" s="6"/>
      <c r="D1109" s="84" t="s">
        <v>625</v>
      </c>
      <c r="E1109" s="85">
        <f t="shared" ref="E1109:M1109" si="725">E170+E491</f>
        <v>1108.2</v>
      </c>
      <c r="F1109" s="85">
        <f t="shared" si="725"/>
        <v>894.2</v>
      </c>
      <c r="G1109" s="85">
        <f t="shared" si="725"/>
        <v>894.2</v>
      </c>
      <c r="H1109" s="85">
        <f>H170+H491</f>
        <v>1538.3000000000002</v>
      </c>
      <c r="I1109" s="85">
        <f t="shared" si="725"/>
        <v>1301.8000000000002</v>
      </c>
      <c r="J1109" s="85">
        <f t="shared" si="725"/>
        <v>1165.8999999999999</v>
      </c>
      <c r="K1109" s="85">
        <f t="shared" si="725"/>
        <v>430.1</v>
      </c>
      <c r="L1109" s="85">
        <f t="shared" si="725"/>
        <v>407.60000000000008</v>
      </c>
      <c r="M1109" s="85">
        <f t="shared" si="725"/>
        <v>271.69999999999993</v>
      </c>
      <c r="Q1109" s="37"/>
      <c r="R1109" s="37"/>
      <c r="S1109" s="38"/>
      <c r="T1109" s="38"/>
      <c r="AD1109" s="19"/>
    </row>
    <row r="1110" spans="1:30" s="16" customFormat="1" ht="25.5">
      <c r="C1110" s="6"/>
      <c r="D1110" s="20" t="s">
        <v>626</v>
      </c>
      <c r="E1110" s="64"/>
      <c r="F1110" s="59"/>
      <c r="G1110" s="59"/>
      <c r="H1110" s="64"/>
      <c r="I1110" s="59"/>
      <c r="J1110" s="59"/>
      <c r="K1110" s="64"/>
      <c r="L1110" s="59"/>
      <c r="M1110" s="59"/>
      <c r="Q1110" s="37"/>
      <c r="R1110" s="37"/>
      <c r="S1110" s="38"/>
      <c r="T1110" s="38"/>
      <c r="AD1110" s="19"/>
    </row>
    <row r="1111" spans="1:30" s="16" customFormat="1" ht="38.25">
      <c r="C1111" s="6"/>
      <c r="D1111" s="84" t="s">
        <v>627</v>
      </c>
      <c r="E1111" s="85">
        <f>E128</f>
        <v>82.3</v>
      </c>
      <c r="F1111" s="85">
        <f t="shared" ref="F1111:M1111" si="726">F128</f>
        <v>1815.4</v>
      </c>
      <c r="G1111" s="85">
        <f t="shared" si="726"/>
        <v>1815.4</v>
      </c>
      <c r="H1111" s="85">
        <f t="shared" si="726"/>
        <v>82.3</v>
      </c>
      <c r="I1111" s="85">
        <f t="shared" si="726"/>
        <v>1815.4</v>
      </c>
      <c r="J1111" s="85">
        <f t="shared" si="726"/>
        <v>1815.4</v>
      </c>
      <c r="K1111" s="85">
        <f t="shared" si="726"/>
        <v>0</v>
      </c>
      <c r="L1111" s="85">
        <f t="shared" si="726"/>
        <v>0</v>
      </c>
      <c r="M1111" s="85">
        <f t="shared" si="726"/>
        <v>0</v>
      </c>
      <c r="Q1111" s="37"/>
      <c r="R1111" s="37"/>
      <c r="S1111" s="38"/>
      <c r="T1111" s="38"/>
      <c r="AD1111" s="19"/>
    </row>
    <row r="1112" spans="1:30" s="16" customFormat="1" ht="25.5">
      <c r="C1112" s="6"/>
      <c r="D1112" s="84" t="s">
        <v>628</v>
      </c>
      <c r="E1112" s="85">
        <f t="shared" ref="E1112:M1112" si="727">E146+E281+E588</f>
        <v>80.900000000000006</v>
      </c>
      <c r="F1112" s="85">
        <f t="shared" si="727"/>
        <v>80.900000000000006</v>
      </c>
      <c r="G1112" s="85">
        <f t="shared" si="727"/>
        <v>80.900000000000006</v>
      </c>
      <c r="H1112" s="85">
        <f t="shared" si="727"/>
        <v>80.900000000000006</v>
      </c>
      <c r="I1112" s="85">
        <f t="shared" si="727"/>
        <v>80.900000000000006</v>
      </c>
      <c r="J1112" s="85">
        <f t="shared" si="727"/>
        <v>80.900000000000006</v>
      </c>
      <c r="K1112" s="85">
        <f t="shared" si="727"/>
        <v>0</v>
      </c>
      <c r="L1112" s="85">
        <f t="shared" si="727"/>
        <v>0</v>
      </c>
      <c r="M1112" s="85">
        <f t="shared" si="727"/>
        <v>0</v>
      </c>
      <c r="Q1112" s="37"/>
      <c r="R1112" s="40"/>
      <c r="S1112" s="38"/>
      <c r="T1112" s="38"/>
      <c r="AD1112" s="19"/>
    </row>
    <row r="1113" spans="1:30" s="16" customFormat="1" ht="25.5">
      <c r="C1113" s="6"/>
      <c r="D1113" s="84" t="s">
        <v>734</v>
      </c>
      <c r="E1113" s="85">
        <f>E621</f>
        <v>0</v>
      </c>
      <c r="F1113" s="85">
        <f t="shared" ref="F1113:M1113" si="728">F621</f>
        <v>0</v>
      </c>
      <c r="G1113" s="85">
        <f t="shared" si="728"/>
        <v>0</v>
      </c>
      <c r="H1113" s="85">
        <f t="shared" si="728"/>
        <v>597.5</v>
      </c>
      <c r="I1113" s="85">
        <f t="shared" si="728"/>
        <v>406.6</v>
      </c>
      <c r="J1113" s="85">
        <f t="shared" si="728"/>
        <v>194.5</v>
      </c>
      <c r="K1113" s="85">
        <f t="shared" si="728"/>
        <v>597.5</v>
      </c>
      <c r="L1113" s="85">
        <f t="shared" si="728"/>
        <v>406.6</v>
      </c>
      <c r="M1113" s="85">
        <f t="shared" si="728"/>
        <v>194.5</v>
      </c>
      <c r="Q1113" s="37"/>
      <c r="R1113" s="40"/>
      <c r="S1113" s="38"/>
      <c r="T1113" s="38"/>
      <c r="AD1113" s="19"/>
    </row>
    <row r="1114" spans="1:30" s="16" customFormat="1" ht="33.75" customHeight="1">
      <c r="C1114" s="6"/>
      <c r="D1114" s="84" t="s">
        <v>735</v>
      </c>
      <c r="E1114" s="85">
        <f>E613</f>
        <v>49740.2</v>
      </c>
      <c r="F1114" s="85">
        <f t="shared" ref="F1114:M1114" si="729">F613</f>
        <v>45973.599999999999</v>
      </c>
      <c r="G1114" s="85">
        <f t="shared" si="729"/>
        <v>46630.400000000001</v>
      </c>
      <c r="H1114" s="85">
        <f t="shared" si="729"/>
        <v>46237.899999999994</v>
      </c>
      <c r="I1114" s="85">
        <f t="shared" si="729"/>
        <v>44569.599999999999</v>
      </c>
      <c r="J1114" s="85">
        <f t="shared" si="729"/>
        <v>45327.8</v>
      </c>
      <c r="K1114" s="85">
        <f t="shared" si="729"/>
        <v>-3502.3000000000029</v>
      </c>
      <c r="L1114" s="85">
        <f t="shared" si="729"/>
        <v>-1404</v>
      </c>
      <c r="M1114" s="85">
        <f t="shared" si="729"/>
        <v>-1302.5999999999985</v>
      </c>
      <c r="Q1114" s="37"/>
      <c r="R1114" s="40"/>
      <c r="S1114" s="38"/>
      <c r="T1114" s="38"/>
      <c r="AD1114" s="19"/>
    </row>
    <row r="1115" spans="1:30" s="16" customFormat="1" ht="15">
      <c r="C1115" s="6"/>
      <c r="D1115" s="6"/>
      <c r="E1115" s="65"/>
      <c r="F1115" s="65"/>
      <c r="G1115" s="65"/>
      <c r="H1115" s="65"/>
      <c r="I1115" s="65"/>
      <c r="J1115" s="65"/>
      <c r="K1115" s="65"/>
      <c r="L1115" s="65"/>
      <c r="M1115" s="65"/>
      <c r="Q1115" s="37"/>
      <c r="R1115" s="37"/>
      <c r="S1115" s="38"/>
      <c r="T1115" s="38"/>
      <c r="AD1115" s="19"/>
    </row>
    <row r="1116" spans="1:30" ht="15">
      <c r="A1116" s="16"/>
      <c r="B1116" s="16"/>
      <c r="C1116" s="6"/>
      <c r="D1116" s="6"/>
      <c r="E1116" s="65"/>
      <c r="F1116" s="65"/>
      <c r="G1116" s="65"/>
      <c r="H1116" s="65"/>
      <c r="I1116" s="65"/>
      <c r="J1116" s="65"/>
      <c r="K1116" s="65"/>
      <c r="L1116" s="65"/>
      <c r="M1116" s="65"/>
      <c r="N1116" s="16"/>
      <c r="O1116" s="16"/>
      <c r="P1116" s="16"/>
      <c r="Q1116" s="37"/>
      <c r="R1116" s="40"/>
      <c r="S1116" s="38"/>
      <c r="T1116" s="38"/>
    </row>
    <row r="1117" spans="1:30" ht="15">
      <c r="A1117" s="16"/>
      <c r="B1117" s="16"/>
      <c r="C1117" s="16"/>
      <c r="D1117" s="86">
        <v>7410</v>
      </c>
      <c r="E1117" s="85">
        <f>E1003</f>
        <v>700</v>
      </c>
      <c r="F1117" s="85">
        <f t="shared" ref="F1117:M1117" si="730">F1003</f>
        <v>0</v>
      </c>
      <c r="G1117" s="85">
        <f t="shared" si="730"/>
        <v>4200</v>
      </c>
      <c r="H1117" s="85">
        <f t="shared" si="730"/>
        <v>700</v>
      </c>
      <c r="I1117" s="85">
        <f t="shared" si="730"/>
        <v>0</v>
      </c>
      <c r="J1117" s="85">
        <f t="shared" si="730"/>
        <v>4200</v>
      </c>
      <c r="K1117" s="85">
        <f t="shared" si="730"/>
        <v>0</v>
      </c>
      <c r="L1117" s="85">
        <f t="shared" si="730"/>
        <v>0</v>
      </c>
      <c r="M1117" s="85">
        <f t="shared" si="730"/>
        <v>0</v>
      </c>
      <c r="N1117" s="16"/>
      <c r="O1117" s="16"/>
      <c r="P1117" s="16"/>
      <c r="Q1117" s="37"/>
      <c r="R1117" s="40"/>
      <c r="S1117" s="38"/>
      <c r="T1117" s="38"/>
    </row>
    <row r="1118" spans="1:30" ht="15">
      <c r="A1118" s="16"/>
      <c r="B1118" s="16"/>
      <c r="C1118" s="16"/>
      <c r="D1118" s="86">
        <v>5050</v>
      </c>
      <c r="E1118" s="85">
        <f>E931</f>
        <v>0</v>
      </c>
      <c r="F1118" s="85">
        <f t="shared" ref="F1118:M1118" si="731">F931</f>
        <v>0</v>
      </c>
      <c r="G1118" s="85">
        <f t="shared" si="731"/>
        <v>0</v>
      </c>
      <c r="H1118" s="85">
        <f t="shared" si="731"/>
        <v>4915.1000000000004</v>
      </c>
      <c r="I1118" s="85">
        <f t="shared" si="731"/>
        <v>4915.1000000000004</v>
      </c>
      <c r="J1118" s="85">
        <f t="shared" si="731"/>
        <v>4915.1000000000004</v>
      </c>
      <c r="K1118" s="85">
        <f t="shared" si="731"/>
        <v>4915.1000000000004</v>
      </c>
      <c r="L1118" s="85">
        <f t="shared" si="731"/>
        <v>4915.1000000000004</v>
      </c>
      <c r="M1118" s="85">
        <f t="shared" si="731"/>
        <v>4915.1000000000004</v>
      </c>
      <c r="N1118" s="16"/>
      <c r="O1118" s="16"/>
      <c r="P1118" s="16"/>
      <c r="Q1118" s="37"/>
      <c r="R1118" s="40"/>
      <c r="S1118" s="38"/>
      <c r="T1118" s="38"/>
    </row>
    <row r="1119" spans="1:30" ht="15">
      <c r="A1119" s="16"/>
      <c r="B1119" s="16"/>
      <c r="C1119" s="16"/>
      <c r="D1119" s="39">
        <v>5179</v>
      </c>
      <c r="E1119" s="85">
        <f>E933</f>
        <v>0</v>
      </c>
      <c r="F1119" s="85">
        <f t="shared" ref="F1119:M1119" si="732">F933</f>
        <v>0</v>
      </c>
      <c r="G1119" s="85">
        <f t="shared" si="732"/>
        <v>0</v>
      </c>
      <c r="H1119" s="85">
        <f>H933</f>
        <v>14445.2</v>
      </c>
      <c r="I1119" s="85">
        <f t="shared" si="732"/>
        <v>14664.3</v>
      </c>
      <c r="J1119" s="85">
        <f t="shared" si="732"/>
        <v>14929.6</v>
      </c>
      <c r="K1119" s="85">
        <f t="shared" si="732"/>
        <v>14445.2</v>
      </c>
      <c r="L1119" s="85">
        <f t="shared" si="732"/>
        <v>14664.3</v>
      </c>
      <c r="M1119" s="85">
        <f t="shared" si="732"/>
        <v>14929.6</v>
      </c>
      <c r="N1119" s="16"/>
      <c r="O1119" s="16"/>
      <c r="P1119" s="16"/>
      <c r="Q1119" s="37"/>
      <c r="R1119" s="40"/>
      <c r="S1119" s="38"/>
      <c r="T1119" s="38"/>
    </row>
    <row r="1120" spans="1:30" ht="15">
      <c r="A1120" s="16"/>
      <c r="B1120" s="16"/>
      <c r="C1120" s="16"/>
      <c r="D1120" s="39">
        <v>5303</v>
      </c>
      <c r="E1120" s="85">
        <f>E847+E935</f>
        <v>0</v>
      </c>
      <c r="F1120" s="85">
        <f t="shared" ref="F1120:M1120" si="733">F847+F935</f>
        <v>0</v>
      </c>
      <c r="G1120" s="85">
        <f t="shared" si="733"/>
        <v>0</v>
      </c>
      <c r="H1120" s="85">
        <f t="shared" si="733"/>
        <v>189170.2</v>
      </c>
      <c r="I1120" s="85">
        <f t="shared" si="733"/>
        <v>189526.8</v>
      </c>
      <c r="J1120" s="85">
        <f t="shared" si="733"/>
        <v>190259.69999999998</v>
      </c>
      <c r="K1120" s="85">
        <f t="shared" si="733"/>
        <v>189170.2</v>
      </c>
      <c r="L1120" s="85">
        <f t="shared" si="733"/>
        <v>189526.8</v>
      </c>
      <c r="M1120" s="85">
        <f t="shared" si="733"/>
        <v>190259.69999999998</v>
      </c>
      <c r="N1120" s="16"/>
      <c r="O1120" s="16"/>
      <c r="P1120" s="16"/>
      <c r="Q1120" s="37"/>
      <c r="R1120" s="40"/>
      <c r="S1120" s="38"/>
      <c r="T1120" s="38"/>
    </row>
    <row r="1121" spans="1:20" ht="15">
      <c r="A1121" s="16"/>
      <c r="B1121" s="16"/>
      <c r="C1121" s="16"/>
      <c r="D1121" s="39">
        <v>9272</v>
      </c>
      <c r="E1121" s="85">
        <f>E189+E316+E517</f>
        <v>0</v>
      </c>
      <c r="F1121" s="85">
        <f t="shared" ref="F1121:M1121" si="734">F189+F316+F517</f>
        <v>0</v>
      </c>
      <c r="G1121" s="85">
        <f t="shared" si="734"/>
        <v>0</v>
      </c>
      <c r="H1121" s="85">
        <f t="shared" si="734"/>
        <v>17000</v>
      </c>
      <c r="I1121" s="85">
        <f t="shared" si="734"/>
        <v>0</v>
      </c>
      <c r="J1121" s="85">
        <f t="shared" si="734"/>
        <v>0</v>
      </c>
      <c r="K1121" s="85">
        <f t="shared" si="734"/>
        <v>17000</v>
      </c>
      <c r="L1121" s="85">
        <f t="shared" si="734"/>
        <v>0</v>
      </c>
      <c r="M1121" s="85">
        <f t="shared" si="734"/>
        <v>0</v>
      </c>
      <c r="N1121" s="16"/>
      <c r="O1121" s="16"/>
      <c r="P1121" s="16"/>
      <c r="Q1121" s="37"/>
      <c r="R1121" s="40"/>
      <c r="S1121" s="38"/>
      <c r="T1121" s="38"/>
    </row>
    <row r="1122" spans="1:20" ht="15">
      <c r="A1122" s="16"/>
      <c r="B1122" s="16"/>
      <c r="C1122" s="16"/>
      <c r="D1122" s="39"/>
      <c r="E1122" s="87">
        <f>E1117+E1118+E1119+E1120+E1121</f>
        <v>700</v>
      </c>
      <c r="F1122" s="87">
        <f t="shared" ref="F1122:M1122" si="735">F1117+F1118+F1119+F1120+F1121</f>
        <v>0</v>
      </c>
      <c r="G1122" s="87">
        <f t="shared" si="735"/>
        <v>4200</v>
      </c>
      <c r="H1122" s="87">
        <f t="shared" si="735"/>
        <v>226230.5</v>
      </c>
      <c r="I1122" s="87">
        <f t="shared" si="735"/>
        <v>209106.19999999998</v>
      </c>
      <c r="J1122" s="87">
        <f t="shared" si="735"/>
        <v>214304.4</v>
      </c>
      <c r="K1122" s="87">
        <f t="shared" si="735"/>
        <v>225530.5</v>
      </c>
      <c r="L1122" s="87">
        <f t="shared" si="735"/>
        <v>209106.19999999998</v>
      </c>
      <c r="M1122" s="87">
        <f t="shared" si="735"/>
        <v>210104.4</v>
      </c>
      <c r="N1122" s="16"/>
      <c r="O1122" s="16"/>
      <c r="P1122" s="16"/>
      <c r="Q1122" s="37"/>
      <c r="R1122" s="37"/>
      <c r="S1122" s="38"/>
      <c r="T1122" s="38"/>
    </row>
    <row r="1126" spans="1:20">
      <c r="H1126" s="88">
        <v>6131602.2000000002</v>
      </c>
      <c r="I1126" s="88">
        <v>6133098.9000000004</v>
      </c>
      <c r="J1126" s="88">
        <v>6132963</v>
      </c>
    </row>
    <row r="1127" spans="1:20">
      <c r="H1127" s="88">
        <v>226230.5</v>
      </c>
      <c r="I1127" s="88">
        <v>209106.19999999998</v>
      </c>
      <c r="J1127" s="88">
        <v>214304.40000000002</v>
      </c>
    </row>
    <row r="1128" spans="1:20">
      <c r="H1128" s="89">
        <f>H1089-H1126</f>
        <v>0</v>
      </c>
      <c r="I1128" s="89">
        <f t="shared" ref="I1128:J1128" si="736">I1089-I1126</f>
        <v>0</v>
      </c>
      <c r="J1128" s="89">
        <f t="shared" si="736"/>
        <v>0</v>
      </c>
    </row>
    <row r="1129" spans="1:20">
      <c r="H1129" s="89">
        <f>H1122-H1127</f>
        <v>0</v>
      </c>
      <c r="I1129" s="89">
        <f t="shared" ref="I1129:J1129" si="737">I1122-I1127</f>
        <v>0</v>
      </c>
      <c r="J1129" s="89">
        <f t="shared" si="737"/>
        <v>0</v>
      </c>
    </row>
  </sheetData>
  <autoFilter ref="A9:AI1085"/>
  <mergeCells count="9">
    <mergeCell ref="E8:G8"/>
    <mergeCell ref="H8:J8"/>
    <mergeCell ref="K8:M8"/>
    <mergeCell ref="A1:G1"/>
    <mergeCell ref="A2:G2"/>
    <mergeCell ref="A3:G3"/>
    <mergeCell ref="A4:G4"/>
    <mergeCell ref="A6:G6"/>
    <mergeCell ref="H7:J7"/>
  </mergeCells>
  <pageMargins left="0.39370078740157483" right="0.19685039370078741" top="0.39370078740157483" bottom="0.39370078740157483" header="0.19685039370078741" footer="0.19685039370078741"/>
  <pageSetup paperSize="9" scale="36" firstPageNumber="22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B1061"/>
  <sheetViews>
    <sheetView view="pageBreakPreview" topLeftCell="A1036" zoomScale="55" zoomScaleNormal="100" zoomScaleSheetLayoutView="55" workbookViewId="0">
      <selection activeCell="E1059" sqref="E1059"/>
    </sheetView>
  </sheetViews>
  <sheetFormatPr defaultRowHeight="12.75"/>
  <cols>
    <col min="1" max="1" width="72.6640625" style="3" customWidth="1"/>
    <col min="2" max="2" width="11.6640625" style="3" customWidth="1"/>
    <col min="3" max="3" width="19.5" style="3" bestFit="1" customWidth="1"/>
    <col min="4" max="4" width="8.83203125" style="3" customWidth="1"/>
    <col min="5" max="7" width="21.33203125" style="3" bestFit="1" customWidth="1"/>
    <col min="8" max="8" width="5.6640625" style="3" customWidth="1"/>
    <col min="9" max="9" width="9.33203125" style="3"/>
    <col min="10" max="12" width="28.6640625" style="14" customWidth="1"/>
    <col min="13" max="13" width="16.6640625" style="14" bestFit="1" customWidth="1"/>
    <col min="14" max="15" width="18.33203125" style="14" bestFit="1" customWidth="1"/>
    <col min="16" max="17" width="9.33203125" style="3"/>
    <col min="18" max="18" width="60.1640625" style="21" customWidth="1"/>
    <col min="19" max="19" width="9.33203125" style="21"/>
    <col min="20" max="20" width="12.6640625" style="21" bestFit="1" customWidth="1"/>
    <col min="21" max="21" width="9.33203125" style="21"/>
    <col min="22" max="24" width="19.33203125" style="21" bestFit="1" customWidth="1"/>
    <col min="25" max="28" width="12.6640625" style="3" bestFit="1" customWidth="1"/>
    <col min="29" max="16384" width="9.33203125" style="3"/>
  </cols>
  <sheetData>
    <row r="1" spans="1:28" ht="15.75">
      <c r="A1" s="138" t="s">
        <v>0</v>
      </c>
      <c r="B1" s="138"/>
      <c r="C1" s="138"/>
      <c r="D1" s="138"/>
      <c r="E1" s="138"/>
      <c r="F1" s="138"/>
      <c r="G1" s="138"/>
      <c r="H1" s="66"/>
      <c r="I1" s="103"/>
      <c r="J1" s="67"/>
      <c r="K1" s="67"/>
      <c r="L1" s="67"/>
      <c r="M1" s="3"/>
      <c r="N1" s="3"/>
      <c r="O1" s="3"/>
      <c r="R1" s="3"/>
      <c r="S1" s="3"/>
      <c r="T1" s="3"/>
      <c r="U1" s="3"/>
      <c r="V1" s="3"/>
      <c r="W1" s="3"/>
      <c r="X1" s="3"/>
    </row>
    <row r="2" spans="1:28" ht="15.75">
      <c r="A2" s="138" t="s">
        <v>1</v>
      </c>
      <c r="B2" s="138"/>
      <c r="C2" s="138"/>
      <c r="D2" s="138"/>
      <c r="E2" s="138"/>
      <c r="F2" s="138"/>
      <c r="G2" s="138"/>
      <c r="H2" s="66"/>
      <c r="I2" s="103"/>
      <c r="J2" s="67"/>
      <c r="K2" s="67"/>
      <c r="L2" s="67"/>
      <c r="M2" s="3"/>
      <c r="N2" s="3"/>
      <c r="O2" s="3"/>
      <c r="R2" s="3"/>
      <c r="S2" s="3"/>
      <c r="T2" s="3"/>
      <c r="U2" s="3"/>
      <c r="V2" s="3"/>
      <c r="W2" s="3"/>
      <c r="X2" s="3"/>
    </row>
    <row r="3" spans="1:28" ht="15.75">
      <c r="A3" s="138" t="s">
        <v>2</v>
      </c>
      <c r="B3" s="138"/>
      <c r="C3" s="138"/>
      <c r="D3" s="138"/>
      <c r="E3" s="138"/>
      <c r="F3" s="138"/>
      <c r="G3" s="138"/>
      <c r="H3" s="66"/>
      <c r="I3" s="103"/>
      <c r="J3" s="67"/>
      <c r="K3" s="67"/>
      <c r="L3" s="67"/>
      <c r="M3" s="3"/>
      <c r="N3" s="3"/>
      <c r="O3" s="3"/>
      <c r="R3" s="3"/>
      <c r="S3" s="3"/>
      <c r="T3" s="3"/>
      <c r="U3" s="3"/>
      <c r="V3" s="3"/>
      <c r="W3" s="3"/>
      <c r="X3" s="3"/>
    </row>
    <row r="4" spans="1:28" ht="15.75">
      <c r="A4" s="138" t="s">
        <v>8</v>
      </c>
      <c r="B4" s="138"/>
      <c r="C4" s="138"/>
      <c r="D4" s="138"/>
      <c r="E4" s="138"/>
      <c r="F4" s="138"/>
      <c r="G4" s="138"/>
      <c r="H4" s="66"/>
      <c r="I4" s="103"/>
      <c r="J4" s="67"/>
      <c r="K4" s="67"/>
      <c r="L4" s="67"/>
      <c r="M4" s="3"/>
      <c r="N4" s="3"/>
      <c r="O4" s="3"/>
      <c r="R4" s="3"/>
      <c r="S4" s="3"/>
      <c r="T4" s="3"/>
      <c r="U4" s="3"/>
      <c r="V4" s="3"/>
      <c r="W4" s="3"/>
      <c r="X4" s="3"/>
    </row>
    <row r="5" spans="1:28" ht="15.75">
      <c r="A5" s="103"/>
      <c r="B5" s="103"/>
      <c r="C5" s="103"/>
      <c r="D5" s="103"/>
      <c r="E5" s="103"/>
      <c r="F5" s="103"/>
      <c r="G5" s="103"/>
      <c r="H5" s="103"/>
      <c r="I5" s="103"/>
      <c r="J5" s="67"/>
      <c r="K5" s="67"/>
      <c r="L5" s="67"/>
      <c r="M5" s="3"/>
      <c r="N5" s="3"/>
      <c r="O5" s="3"/>
      <c r="R5" s="3"/>
      <c r="S5" s="3"/>
      <c r="T5" s="3"/>
      <c r="U5" s="3"/>
      <c r="V5" s="3"/>
      <c r="W5" s="3"/>
      <c r="X5" s="3"/>
    </row>
    <row r="6" spans="1:28" ht="15.75">
      <c r="A6" s="138" t="s">
        <v>631</v>
      </c>
      <c r="B6" s="138"/>
      <c r="C6" s="138"/>
      <c r="D6" s="138"/>
      <c r="E6" s="138"/>
      <c r="F6" s="138"/>
      <c r="G6" s="138"/>
      <c r="J6" s="67"/>
      <c r="K6" s="67"/>
      <c r="L6" s="67"/>
      <c r="M6" s="3"/>
      <c r="N6" s="3"/>
      <c r="O6" s="3"/>
      <c r="R6" s="3"/>
      <c r="S6" s="3"/>
      <c r="T6" s="3"/>
      <c r="U6" s="3"/>
      <c r="V6" s="3"/>
      <c r="W6" s="3"/>
      <c r="X6" s="3"/>
    </row>
    <row r="7" spans="1:28" ht="15.75">
      <c r="A7" s="138" t="s">
        <v>1</v>
      </c>
      <c r="B7" s="138"/>
      <c r="C7" s="138"/>
      <c r="D7" s="138"/>
      <c r="E7" s="138"/>
      <c r="F7" s="138"/>
      <c r="G7" s="138"/>
      <c r="J7" s="67"/>
      <c r="K7" s="67"/>
      <c r="L7" s="67"/>
      <c r="M7" s="3"/>
      <c r="N7" s="3"/>
      <c r="O7" s="3"/>
      <c r="R7" s="3"/>
      <c r="S7" s="3"/>
      <c r="T7" s="3"/>
      <c r="U7" s="3"/>
      <c r="V7" s="3"/>
      <c r="W7" s="3"/>
      <c r="X7" s="3"/>
    </row>
    <row r="8" spans="1:28" ht="15.75">
      <c r="A8" s="138" t="s">
        <v>2</v>
      </c>
      <c r="B8" s="138"/>
      <c r="C8" s="138"/>
      <c r="D8" s="138"/>
      <c r="E8" s="138"/>
      <c r="F8" s="138"/>
      <c r="G8" s="138"/>
      <c r="J8" s="67"/>
      <c r="K8" s="67"/>
      <c r="L8" s="67"/>
      <c r="M8" s="3"/>
      <c r="N8" s="3"/>
      <c r="O8" s="3"/>
      <c r="R8" s="3"/>
      <c r="S8" s="3"/>
      <c r="T8" s="3"/>
      <c r="U8" s="3"/>
      <c r="V8" s="3"/>
      <c r="W8" s="3"/>
      <c r="X8" s="3"/>
    </row>
    <row r="9" spans="1:28" ht="15.75">
      <c r="A9" s="138" t="s">
        <v>632</v>
      </c>
      <c r="B9" s="138"/>
      <c r="C9" s="138"/>
      <c r="D9" s="138"/>
      <c r="E9" s="138"/>
      <c r="F9" s="138"/>
      <c r="G9" s="138"/>
      <c r="J9" s="67"/>
      <c r="K9" s="67"/>
      <c r="L9" s="67"/>
      <c r="M9" s="3"/>
      <c r="N9" s="3"/>
      <c r="O9" s="3"/>
      <c r="R9" s="3"/>
      <c r="S9" s="3"/>
      <c r="T9" s="3"/>
      <c r="U9" s="3"/>
      <c r="V9" s="3"/>
      <c r="W9" s="3"/>
      <c r="X9" s="3"/>
    </row>
    <row r="10" spans="1:28" ht="15.75">
      <c r="J10" s="67"/>
      <c r="K10" s="67"/>
      <c r="L10" s="67"/>
      <c r="M10" s="3"/>
      <c r="N10" s="3"/>
      <c r="O10" s="3"/>
      <c r="R10" s="3"/>
      <c r="S10" s="3"/>
      <c r="T10" s="3"/>
      <c r="U10" s="3"/>
      <c r="V10" s="3"/>
      <c r="W10" s="3"/>
      <c r="X10" s="3"/>
    </row>
    <row r="11" spans="1:28" ht="33.75" customHeight="1">
      <c r="A11" s="139" t="s">
        <v>541</v>
      </c>
      <c r="B11" s="139"/>
      <c r="C11" s="139"/>
      <c r="D11" s="139"/>
      <c r="E11" s="139"/>
      <c r="F11" s="139"/>
      <c r="G11" s="139"/>
      <c r="H11" s="104"/>
    </row>
    <row r="12" spans="1:28">
      <c r="G12" s="4" t="s">
        <v>3</v>
      </c>
      <c r="H12" s="4"/>
    </row>
    <row r="13" spans="1:28" ht="15.75">
      <c r="A13" s="5" t="s">
        <v>4</v>
      </c>
      <c r="B13" s="5" t="s">
        <v>5</v>
      </c>
      <c r="C13" s="5" t="s">
        <v>6</v>
      </c>
      <c r="D13" s="5" t="s">
        <v>7</v>
      </c>
      <c r="E13" s="5" t="s">
        <v>517</v>
      </c>
      <c r="F13" s="5" t="s">
        <v>518</v>
      </c>
      <c r="G13" s="5" t="s">
        <v>542</v>
      </c>
      <c r="H13" s="41"/>
    </row>
    <row r="14" spans="1:28" s="16" customFormat="1" ht="47.25">
      <c r="A14" s="26" t="s">
        <v>21</v>
      </c>
      <c r="B14" s="24" t="s">
        <v>22</v>
      </c>
      <c r="C14" s="27" t="s">
        <v>9</v>
      </c>
      <c r="D14" s="27" t="s">
        <v>9</v>
      </c>
      <c r="E14" s="15">
        <f>E15</f>
        <v>10395.699999999999</v>
      </c>
      <c r="F14" s="15">
        <f t="shared" ref="F14:G14" si="0">F15</f>
        <v>10585.4</v>
      </c>
      <c r="G14" s="15">
        <f t="shared" si="0"/>
        <v>10585.4</v>
      </c>
      <c r="H14" s="42"/>
      <c r="J14" s="28">
        <v>10395.7215</v>
      </c>
      <c r="K14" s="28">
        <v>10585.3804</v>
      </c>
      <c r="L14" s="28">
        <v>10585.3804</v>
      </c>
      <c r="M14" s="29">
        <f>J14-E14</f>
        <v>2.1500000000742148E-2</v>
      </c>
      <c r="N14" s="29">
        <f t="shared" ref="N14:O29" si="1">K14-F14</f>
        <v>-1.9599999999627471E-2</v>
      </c>
      <c r="O14" s="29">
        <f t="shared" si="1"/>
        <v>-1.9599999999627471E-2</v>
      </c>
      <c r="P14" s="19"/>
      <c r="Q14" s="19"/>
      <c r="R14" s="91" t="s">
        <v>21</v>
      </c>
      <c r="S14" s="92" t="s">
        <v>22</v>
      </c>
      <c r="T14" s="93" t="s">
        <v>9</v>
      </c>
      <c r="U14" s="93" t="s">
        <v>9</v>
      </c>
      <c r="V14" s="94">
        <v>10395.7215</v>
      </c>
      <c r="W14" s="94">
        <v>10585.3804</v>
      </c>
      <c r="X14" s="94">
        <v>10585.3804</v>
      </c>
      <c r="Y14" s="16" t="b">
        <f>R14=A14</f>
        <v>1</v>
      </c>
      <c r="Z14" s="16" t="b">
        <f t="shared" ref="Z14:AB29" si="2">S14=B14</f>
        <v>1</v>
      </c>
      <c r="AA14" s="16" t="b">
        <f t="shared" si="2"/>
        <v>1</v>
      </c>
      <c r="AB14" s="16" t="b">
        <f t="shared" si="2"/>
        <v>1</v>
      </c>
    </row>
    <row r="15" spans="1:28" s="16" customFormat="1" ht="15.75">
      <c r="A15" s="22" t="s">
        <v>23</v>
      </c>
      <c r="B15" s="23" t="s">
        <v>22</v>
      </c>
      <c r="C15" s="23" t="s">
        <v>11</v>
      </c>
      <c r="D15" s="24" t="s">
        <v>9</v>
      </c>
      <c r="E15" s="25">
        <f>E16+E18+E24</f>
        <v>10395.699999999999</v>
      </c>
      <c r="F15" s="25">
        <f t="shared" ref="F15:G15" si="3">F16+F18+F24</f>
        <v>10585.4</v>
      </c>
      <c r="G15" s="25">
        <f t="shared" si="3"/>
        <v>10585.4</v>
      </c>
      <c r="H15" s="43"/>
      <c r="J15" s="32">
        <v>10395.7215</v>
      </c>
      <c r="K15" s="32">
        <v>10585.3804</v>
      </c>
      <c r="L15" s="32">
        <v>10585.3804</v>
      </c>
      <c r="M15" s="29">
        <f t="shared" ref="M15:O78" si="4">J15-E15</f>
        <v>2.1500000000742148E-2</v>
      </c>
      <c r="N15" s="29">
        <f t="shared" si="1"/>
        <v>-1.9599999999627471E-2</v>
      </c>
      <c r="O15" s="29">
        <f t="shared" si="1"/>
        <v>-1.9599999999627471E-2</v>
      </c>
      <c r="R15" s="95" t="s">
        <v>23</v>
      </c>
      <c r="S15" s="96" t="s">
        <v>22</v>
      </c>
      <c r="T15" s="96" t="s">
        <v>11</v>
      </c>
      <c r="U15" s="92" t="s">
        <v>9</v>
      </c>
      <c r="V15" s="97">
        <v>10395.7215</v>
      </c>
      <c r="W15" s="97">
        <v>10585.3804</v>
      </c>
      <c r="X15" s="97">
        <v>10585.3804</v>
      </c>
      <c r="Y15" s="16" t="b">
        <f t="shared" ref="Y15:AB78" si="5">R15=A15</f>
        <v>1</v>
      </c>
      <c r="Z15" s="16" t="b">
        <f t="shared" si="2"/>
        <v>1</v>
      </c>
      <c r="AA15" s="16" t="b">
        <f t="shared" si="2"/>
        <v>1</v>
      </c>
      <c r="AB15" s="16" t="b">
        <f t="shared" si="2"/>
        <v>1</v>
      </c>
    </row>
    <row r="16" spans="1:28" s="16" customFormat="1" ht="31.5">
      <c r="A16" s="31" t="s">
        <v>345</v>
      </c>
      <c r="B16" s="23" t="s">
        <v>22</v>
      </c>
      <c r="C16" s="23" t="s">
        <v>347</v>
      </c>
      <c r="D16" s="24" t="s">
        <v>9</v>
      </c>
      <c r="E16" s="25">
        <f>E17</f>
        <v>17.899999999999999</v>
      </c>
      <c r="F16" s="25">
        <f t="shared" ref="F16:G16" si="6">F17</f>
        <v>17.899999999999999</v>
      </c>
      <c r="G16" s="25">
        <f t="shared" si="6"/>
        <v>17.899999999999999</v>
      </c>
      <c r="H16" s="43"/>
      <c r="J16" s="32">
        <v>17.899999999999999</v>
      </c>
      <c r="K16" s="32">
        <v>17.899999999999999</v>
      </c>
      <c r="L16" s="32">
        <v>17.899999999999999</v>
      </c>
      <c r="M16" s="29">
        <f t="shared" si="4"/>
        <v>0</v>
      </c>
      <c r="N16" s="29">
        <f t="shared" si="1"/>
        <v>0</v>
      </c>
      <c r="O16" s="29">
        <f t="shared" si="1"/>
        <v>0</v>
      </c>
      <c r="R16" s="98" t="s">
        <v>345</v>
      </c>
      <c r="S16" s="96" t="s">
        <v>22</v>
      </c>
      <c r="T16" s="96" t="s">
        <v>347</v>
      </c>
      <c r="U16" s="92" t="s">
        <v>9</v>
      </c>
      <c r="V16" s="97">
        <v>17.899999999999999</v>
      </c>
      <c r="W16" s="97">
        <v>17.899999999999999</v>
      </c>
      <c r="X16" s="97">
        <v>17.899999999999999</v>
      </c>
      <c r="Y16" s="16" t="b">
        <f t="shared" si="5"/>
        <v>1</v>
      </c>
      <c r="Z16" s="16" t="b">
        <f t="shared" si="2"/>
        <v>1</v>
      </c>
      <c r="AA16" s="16" t="b">
        <f t="shared" si="2"/>
        <v>1</v>
      </c>
      <c r="AB16" s="16" t="b">
        <f t="shared" si="2"/>
        <v>1</v>
      </c>
    </row>
    <row r="17" spans="1:28" s="16" customFormat="1" ht="31.5">
      <c r="A17" s="31" t="s">
        <v>28</v>
      </c>
      <c r="B17" s="23" t="s">
        <v>22</v>
      </c>
      <c r="C17" s="23" t="s">
        <v>347</v>
      </c>
      <c r="D17" s="23" t="s">
        <v>29</v>
      </c>
      <c r="E17" s="25">
        <v>17.899999999999999</v>
      </c>
      <c r="F17" s="25">
        <v>17.899999999999999</v>
      </c>
      <c r="G17" s="25">
        <v>17.899999999999999</v>
      </c>
      <c r="H17" s="43"/>
      <c r="J17" s="32">
        <v>17.899999999999999</v>
      </c>
      <c r="K17" s="32">
        <v>17.899999999999999</v>
      </c>
      <c r="L17" s="32">
        <v>17.899999999999999</v>
      </c>
      <c r="M17" s="29">
        <f t="shared" si="4"/>
        <v>0</v>
      </c>
      <c r="N17" s="29">
        <f t="shared" si="1"/>
        <v>0</v>
      </c>
      <c r="O17" s="29">
        <f t="shared" si="1"/>
        <v>0</v>
      </c>
      <c r="R17" s="98" t="s">
        <v>28</v>
      </c>
      <c r="S17" s="96" t="s">
        <v>22</v>
      </c>
      <c r="T17" s="96" t="s">
        <v>347</v>
      </c>
      <c r="U17" s="96" t="s">
        <v>29</v>
      </c>
      <c r="V17" s="97">
        <v>17.899999999999999</v>
      </c>
      <c r="W17" s="97">
        <v>17.899999999999999</v>
      </c>
      <c r="X17" s="97">
        <v>17.899999999999999</v>
      </c>
      <c r="Y17" s="16" t="b">
        <f t="shared" si="5"/>
        <v>1</v>
      </c>
      <c r="Z17" s="16" t="b">
        <f t="shared" si="2"/>
        <v>1</v>
      </c>
      <c r="AA17" s="16" t="b">
        <f t="shared" si="2"/>
        <v>1</v>
      </c>
      <c r="AB17" s="16" t="b">
        <f t="shared" si="2"/>
        <v>1</v>
      </c>
    </row>
    <row r="18" spans="1:28" s="16" customFormat="1" ht="31.5">
      <c r="A18" s="22" t="s">
        <v>25</v>
      </c>
      <c r="B18" s="23" t="s">
        <v>22</v>
      </c>
      <c r="C18" s="23" t="s">
        <v>24</v>
      </c>
      <c r="D18" s="24" t="s">
        <v>9</v>
      </c>
      <c r="E18" s="25">
        <f>E19+E21</f>
        <v>10347.799999999999</v>
      </c>
      <c r="F18" s="25">
        <f t="shared" ref="F18:G18" si="7">F19+F21</f>
        <v>10522.5</v>
      </c>
      <c r="G18" s="25">
        <f t="shared" si="7"/>
        <v>10522.5</v>
      </c>
      <c r="H18" s="43"/>
      <c r="J18" s="32">
        <v>10347.8215</v>
      </c>
      <c r="K18" s="32">
        <v>10522.4804</v>
      </c>
      <c r="L18" s="32">
        <v>10522.4804</v>
      </c>
      <c r="M18" s="29">
        <f t="shared" si="4"/>
        <v>2.1500000000742148E-2</v>
      </c>
      <c r="N18" s="29">
        <f t="shared" si="1"/>
        <v>-1.9599999999627471E-2</v>
      </c>
      <c r="O18" s="29">
        <f t="shared" si="1"/>
        <v>-1.9599999999627471E-2</v>
      </c>
      <c r="R18" s="95" t="s">
        <v>25</v>
      </c>
      <c r="S18" s="96" t="s">
        <v>22</v>
      </c>
      <c r="T18" s="96" t="s">
        <v>24</v>
      </c>
      <c r="U18" s="92" t="s">
        <v>9</v>
      </c>
      <c r="V18" s="97">
        <v>10347.8215</v>
      </c>
      <c r="W18" s="97">
        <v>10522.4804</v>
      </c>
      <c r="X18" s="97">
        <v>10522.4804</v>
      </c>
      <c r="Y18" s="16" t="b">
        <f t="shared" si="5"/>
        <v>1</v>
      </c>
      <c r="Z18" s="16" t="b">
        <f t="shared" si="2"/>
        <v>1</v>
      </c>
      <c r="AA18" s="16" t="b">
        <f t="shared" si="2"/>
        <v>1</v>
      </c>
      <c r="AB18" s="16" t="b">
        <f t="shared" si="2"/>
        <v>1</v>
      </c>
    </row>
    <row r="19" spans="1:28" s="16" customFormat="1" ht="31.5">
      <c r="A19" s="31" t="s">
        <v>452</v>
      </c>
      <c r="B19" s="23" t="s">
        <v>22</v>
      </c>
      <c r="C19" s="23" t="s">
        <v>348</v>
      </c>
      <c r="D19" s="24" t="s">
        <v>9</v>
      </c>
      <c r="E19" s="25">
        <f>E20</f>
        <v>4308.5</v>
      </c>
      <c r="F19" s="25">
        <f t="shared" ref="F19:G19" si="8">F20</f>
        <v>4265.5</v>
      </c>
      <c r="G19" s="25">
        <f t="shared" si="8"/>
        <v>4265.5</v>
      </c>
      <c r="H19" s="43"/>
      <c r="J19" s="32">
        <v>4308.5352300000004</v>
      </c>
      <c r="K19" s="32">
        <v>4265.4610300000004</v>
      </c>
      <c r="L19" s="32">
        <v>4265.4610300000004</v>
      </c>
      <c r="M19" s="29">
        <f t="shared" si="4"/>
        <v>3.5230000000410655E-2</v>
      </c>
      <c r="N19" s="29">
        <f t="shared" si="1"/>
        <v>-3.8969999999608262E-2</v>
      </c>
      <c r="O19" s="29">
        <f t="shared" si="1"/>
        <v>-3.8969999999608262E-2</v>
      </c>
      <c r="R19" s="98" t="s">
        <v>452</v>
      </c>
      <c r="S19" s="96" t="s">
        <v>22</v>
      </c>
      <c r="T19" s="96" t="s">
        <v>348</v>
      </c>
      <c r="U19" s="92" t="s">
        <v>9</v>
      </c>
      <c r="V19" s="97">
        <v>4308.5352300000004</v>
      </c>
      <c r="W19" s="97">
        <v>4265.4610300000004</v>
      </c>
      <c r="X19" s="97">
        <v>4265.4610300000004</v>
      </c>
      <c r="Y19" s="16" t="b">
        <f t="shared" si="5"/>
        <v>1</v>
      </c>
      <c r="Z19" s="16" t="b">
        <f t="shared" si="2"/>
        <v>1</v>
      </c>
      <c r="AA19" s="16" t="b">
        <f t="shared" si="2"/>
        <v>1</v>
      </c>
      <c r="AB19" s="16" t="b">
        <f t="shared" si="2"/>
        <v>1</v>
      </c>
    </row>
    <row r="20" spans="1:28" s="16" customFormat="1" ht="78.75">
      <c r="A20" s="31" t="s">
        <v>26</v>
      </c>
      <c r="B20" s="23" t="s">
        <v>22</v>
      </c>
      <c r="C20" s="23" t="s">
        <v>348</v>
      </c>
      <c r="D20" s="23" t="s">
        <v>27</v>
      </c>
      <c r="E20" s="25">
        <f>4277.2+31.3</f>
        <v>4308.5</v>
      </c>
      <c r="F20" s="25">
        <v>4265.5</v>
      </c>
      <c r="G20" s="25">
        <v>4265.5</v>
      </c>
      <c r="H20" s="43"/>
      <c r="J20" s="32">
        <v>4308.5352300000004</v>
      </c>
      <c r="K20" s="32">
        <v>4265.4610300000004</v>
      </c>
      <c r="L20" s="32">
        <v>4265.4610300000004</v>
      </c>
      <c r="M20" s="29">
        <f t="shared" si="4"/>
        <v>3.5230000000410655E-2</v>
      </c>
      <c r="N20" s="29">
        <f t="shared" si="1"/>
        <v>-3.8969999999608262E-2</v>
      </c>
      <c r="O20" s="29">
        <f t="shared" si="1"/>
        <v>-3.8969999999608262E-2</v>
      </c>
      <c r="R20" s="98" t="s">
        <v>26</v>
      </c>
      <c r="S20" s="96" t="s">
        <v>22</v>
      </c>
      <c r="T20" s="96" t="s">
        <v>348</v>
      </c>
      <c r="U20" s="96" t="s">
        <v>27</v>
      </c>
      <c r="V20" s="97">
        <v>4308.5352300000004</v>
      </c>
      <c r="W20" s="97">
        <v>4265.4610300000004</v>
      </c>
      <c r="X20" s="97">
        <v>4265.4610300000004</v>
      </c>
      <c r="Y20" s="16" t="b">
        <f t="shared" si="5"/>
        <v>1</v>
      </c>
      <c r="Z20" s="16" t="b">
        <f t="shared" si="2"/>
        <v>1</v>
      </c>
      <c r="AA20" s="16" t="b">
        <f t="shared" si="2"/>
        <v>1</v>
      </c>
      <c r="AB20" s="16" t="b">
        <f t="shared" si="2"/>
        <v>1</v>
      </c>
    </row>
    <row r="21" spans="1:28" s="16" customFormat="1" ht="31.5">
      <c r="A21" s="31" t="s">
        <v>25</v>
      </c>
      <c r="B21" s="23" t="s">
        <v>22</v>
      </c>
      <c r="C21" s="23" t="s">
        <v>349</v>
      </c>
      <c r="D21" s="24" t="s">
        <v>9</v>
      </c>
      <c r="E21" s="25">
        <f>E22+E23</f>
        <v>6039.3</v>
      </c>
      <c r="F21" s="25">
        <f t="shared" ref="F21:G21" si="9">F22+F23</f>
        <v>6257</v>
      </c>
      <c r="G21" s="25">
        <f t="shared" si="9"/>
        <v>6257</v>
      </c>
      <c r="H21" s="43"/>
      <c r="J21" s="32">
        <v>6039.2862699999996</v>
      </c>
      <c r="K21" s="32">
        <v>6257.01937</v>
      </c>
      <c r="L21" s="32">
        <v>6257.01937</v>
      </c>
      <c r="M21" s="29">
        <f t="shared" si="4"/>
        <v>-1.3730000000578002E-2</v>
      </c>
      <c r="N21" s="29">
        <f t="shared" si="1"/>
        <v>1.9369999999980791E-2</v>
      </c>
      <c r="O21" s="29">
        <f t="shared" si="1"/>
        <v>1.9369999999980791E-2</v>
      </c>
      <c r="R21" s="98" t="s">
        <v>25</v>
      </c>
      <c r="S21" s="96" t="s">
        <v>22</v>
      </c>
      <c r="T21" s="96" t="s">
        <v>349</v>
      </c>
      <c r="U21" s="92" t="s">
        <v>9</v>
      </c>
      <c r="V21" s="97">
        <v>6039.2862699999996</v>
      </c>
      <c r="W21" s="97">
        <v>6257.01937</v>
      </c>
      <c r="X21" s="97">
        <v>6257.01937</v>
      </c>
      <c r="Y21" s="16" t="b">
        <f t="shared" si="5"/>
        <v>1</v>
      </c>
      <c r="Z21" s="16" t="b">
        <f t="shared" si="2"/>
        <v>1</v>
      </c>
      <c r="AA21" s="16" t="b">
        <f t="shared" si="2"/>
        <v>1</v>
      </c>
      <c r="AB21" s="16" t="b">
        <f t="shared" si="2"/>
        <v>1</v>
      </c>
    </row>
    <row r="22" spans="1:28" s="16" customFormat="1" ht="78.75">
      <c r="A22" s="31" t="s">
        <v>26</v>
      </c>
      <c r="B22" s="23" t="s">
        <v>22</v>
      </c>
      <c r="C22" s="23" t="s">
        <v>349</v>
      </c>
      <c r="D22" s="23" t="s">
        <v>27</v>
      </c>
      <c r="E22" s="25">
        <v>5613</v>
      </c>
      <c r="F22" s="25">
        <v>5726.7</v>
      </c>
      <c r="G22" s="25">
        <v>5726.7</v>
      </c>
      <c r="H22" s="43"/>
      <c r="J22" s="32">
        <v>5612.9644799999996</v>
      </c>
      <c r="K22" s="32">
        <v>5726.7373799999996</v>
      </c>
      <c r="L22" s="32">
        <v>5726.7373799999996</v>
      </c>
      <c r="M22" s="29">
        <f t="shared" si="4"/>
        <v>-3.5520000000360596E-2</v>
      </c>
      <c r="N22" s="29">
        <f t="shared" si="1"/>
        <v>3.7379999999757274E-2</v>
      </c>
      <c r="O22" s="29">
        <f t="shared" si="1"/>
        <v>3.7379999999757274E-2</v>
      </c>
      <c r="R22" s="98" t="s">
        <v>26</v>
      </c>
      <c r="S22" s="96" t="s">
        <v>22</v>
      </c>
      <c r="T22" s="96" t="s">
        <v>349</v>
      </c>
      <c r="U22" s="96" t="s">
        <v>27</v>
      </c>
      <c r="V22" s="97">
        <v>5612.9644799999996</v>
      </c>
      <c r="W22" s="97">
        <v>5726.7373799999996</v>
      </c>
      <c r="X22" s="97">
        <v>5726.7373799999996</v>
      </c>
      <c r="Y22" s="16" t="b">
        <f t="shared" si="5"/>
        <v>1</v>
      </c>
      <c r="Z22" s="16" t="b">
        <f t="shared" si="2"/>
        <v>1</v>
      </c>
      <c r="AA22" s="16" t="b">
        <f t="shared" si="2"/>
        <v>1</v>
      </c>
      <c r="AB22" s="16" t="b">
        <f t="shared" si="2"/>
        <v>1</v>
      </c>
    </row>
    <row r="23" spans="1:28" s="16" customFormat="1" ht="31.5">
      <c r="A23" s="31" t="s">
        <v>28</v>
      </c>
      <c r="B23" s="23" t="s">
        <v>22</v>
      </c>
      <c r="C23" s="23" t="s">
        <v>349</v>
      </c>
      <c r="D23" s="23" t="s">
        <v>29</v>
      </c>
      <c r="E23" s="25">
        <f>457.6-31.3</f>
        <v>426.3</v>
      </c>
      <c r="F23" s="25">
        <v>530.29999999999995</v>
      </c>
      <c r="G23" s="25">
        <v>530.29999999999995</v>
      </c>
      <c r="H23" s="43"/>
      <c r="J23" s="32">
        <v>426.32179000000002</v>
      </c>
      <c r="K23" s="32">
        <v>530.28198999999995</v>
      </c>
      <c r="L23" s="32">
        <v>530.28198999999995</v>
      </c>
      <c r="M23" s="29">
        <f t="shared" si="4"/>
        <v>2.1790000000009968E-2</v>
      </c>
      <c r="N23" s="29">
        <f t="shared" si="1"/>
        <v>-1.8010000000003856E-2</v>
      </c>
      <c r="O23" s="29">
        <f t="shared" si="1"/>
        <v>-1.8010000000003856E-2</v>
      </c>
      <c r="R23" s="98" t="s">
        <v>28</v>
      </c>
      <c r="S23" s="96" t="s">
        <v>22</v>
      </c>
      <c r="T23" s="96" t="s">
        <v>349</v>
      </c>
      <c r="U23" s="96" t="s">
        <v>29</v>
      </c>
      <c r="V23" s="97">
        <v>426.32179000000002</v>
      </c>
      <c r="W23" s="97">
        <v>530.28198999999995</v>
      </c>
      <c r="X23" s="97">
        <v>530.28198999999995</v>
      </c>
      <c r="Y23" s="16" t="b">
        <f t="shared" si="5"/>
        <v>1</v>
      </c>
      <c r="Z23" s="16" t="b">
        <f t="shared" si="2"/>
        <v>1</v>
      </c>
      <c r="AA23" s="16" t="b">
        <f t="shared" si="2"/>
        <v>1</v>
      </c>
      <c r="AB23" s="16" t="b">
        <f t="shared" si="2"/>
        <v>1</v>
      </c>
    </row>
    <row r="24" spans="1:28" s="16" customFormat="1" ht="31.5">
      <c r="A24" s="22" t="s">
        <v>31</v>
      </c>
      <c r="B24" s="23" t="s">
        <v>22</v>
      </c>
      <c r="C24" s="23" t="s">
        <v>30</v>
      </c>
      <c r="D24" s="24" t="s">
        <v>9</v>
      </c>
      <c r="E24" s="25">
        <f>E25+E26</f>
        <v>30</v>
      </c>
      <c r="F24" s="25">
        <f t="shared" ref="F24:G24" si="10">F25+F26</f>
        <v>45</v>
      </c>
      <c r="G24" s="25">
        <f t="shared" si="10"/>
        <v>45</v>
      </c>
      <c r="H24" s="43"/>
      <c r="J24" s="32">
        <v>30</v>
      </c>
      <c r="K24" s="32">
        <v>45</v>
      </c>
      <c r="L24" s="32">
        <v>45</v>
      </c>
      <c r="M24" s="29">
        <f t="shared" si="4"/>
        <v>0</v>
      </c>
      <c r="N24" s="29">
        <f t="shared" si="1"/>
        <v>0</v>
      </c>
      <c r="O24" s="29">
        <f t="shared" si="1"/>
        <v>0</v>
      </c>
      <c r="R24" s="95" t="s">
        <v>31</v>
      </c>
      <c r="S24" s="96" t="s">
        <v>22</v>
      </c>
      <c r="T24" s="96" t="s">
        <v>30</v>
      </c>
      <c r="U24" s="92" t="s">
        <v>9</v>
      </c>
      <c r="V24" s="97">
        <v>30</v>
      </c>
      <c r="W24" s="97">
        <v>45</v>
      </c>
      <c r="X24" s="97">
        <v>45</v>
      </c>
      <c r="Y24" s="16" t="b">
        <f t="shared" si="5"/>
        <v>1</v>
      </c>
      <c r="Z24" s="16" t="b">
        <f t="shared" si="2"/>
        <v>1</v>
      </c>
      <c r="AA24" s="16" t="b">
        <f t="shared" si="2"/>
        <v>1</v>
      </c>
      <c r="AB24" s="16" t="b">
        <f t="shared" si="2"/>
        <v>1</v>
      </c>
    </row>
    <row r="25" spans="1:28" s="16" customFormat="1" ht="31.5">
      <c r="A25" s="31" t="s">
        <v>28</v>
      </c>
      <c r="B25" s="23" t="s">
        <v>22</v>
      </c>
      <c r="C25" s="23" t="s">
        <v>30</v>
      </c>
      <c r="D25" s="23" t="s">
        <v>29</v>
      </c>
      <c r="E25" s="25">
        <v>10</v>
      </c>
      <c r="F25" s="25">
        <v>10</v>
      </c>
      <c r="G25" s="25">
        <v>10</v>
      </c>
      <c r="H25" s="43"/>
      <c r="J25" s="32">
        <v>10</v>
      </c>
      <c r="K25" s="32">
        <v>10</v>
      </c>
      <c r="L25" s="32">
        <v>10</v>
      </c>
      <c r="M25" s="29">
        <f t="shared" si="4"/>
        <v>0</v>
      </c>
      <c r="N25" s="29">
        <f t="shared" si="1"/>
        <v>0</v>
      </c>
      <c r="O25" s="29">
        <f t="shared" si="1"/>
        <v>0</v>
      </c>
      <c r="R25" s="98" t="s">
        <v>28</v>
      </c>
      <c r="S25" s="96" t="s">
        <v>22</v>
      </c>
      <c r="T25" s="96" t="s">
        <v>30</v>
      </c>
      <c r="U25" s="96" t="s">
        <v>29</v>
      </c>
      <c r="V25" s="97">
        <v>10</v>
      </c>
      <c r="W25" s="97">
        <v>10</v>
      </c>
      <c r="X25" s="97">
        <v>10</v>
      </c>
      <c r="Y25" s="16" t="b">
        <f t="shared" si="5"/>
        <v>1</v>
      </c>
      <c r="Z25" s="16" t="b">
        <f t="shared" si="2"/>
        <v>1</v>
      </c>
      <c r="AA25" s="16" t="b">
        <f t="shared" si="2"/>
        <v>1</v>
      </c>
      <c r="AB25" s="16" t="b">
        <f t="shared" si="2"/>
        <v>1</v>
      </c>
    </row>
    <row r="26" spans="1:28" s="16" customFormat="1" ht="15.75">
      <c r="A26" s="31" t="s">
        <v>32</v>
      </c>
      <c r="B26" s="23" t="s">
        <v>22</v>
      </c>
      <c r="C26" s="23" t="s">
        <v>30</v>
      </c>
      <c r="D26" s="23" t="s">
        <v>33</v>
      </c>
      <c r="E26" s="25">
        <v>20</v>
      </c>
      <c r="F26" s="25">
        <v>35</v>
      </c>
      <c r="G26" s="25">
        <v>35</v>
      </c>
      <c r="H26" s="43"/>
      <c r="J26" s="32">
        <v>20</v>
      </c>
      <c r="K26" s="32">
        <v>35</v>
      </c>
      <c r="L26" s="32">
        <v>35</v>
      </c>
      <c r="M26" s="29">
        <f t="shared" si="4"/>
        <v>0</v>
      </c>
      <c r="N26" s="29">
        <f t="shared" si="1"/>
        <v>0</v>
      </c>
      <c r="O26" s="29">
        <f t="shared" si="1"/>
        <v>0</v>
      </c>
      <c r="R26" s="98" t="s">
        <v>32</v>
      </c>
      <c r="S26" s="96" t="s">
        <v>22</v>
      </c>
      <c r="T26" s="96" t="s">
        <v>30</v>
      </c>
      <c r="U26" s="96" t="s">
        <v>33</v>
      </c>
      <c r="V26" s="97">
        <v>20</v>
      </c>
      <c r="W26" s="97">
        <v>35</v>
      </c>
      <c r="X26" s="97">
        <v>35</v>
      </c>
      <c r="Y26" s="16" t="b">
        <f t="shared" si="5"/>
        <v>1</v>
      </c>
      <c r="Z26" s="16" t="b">
        <f t="shared" si="2"/>
        <v>1</v>
      </c>
      <c r="AA26" s="16" t="b">
        <f t="shared" si="2"/>
        <v>1</v>
      </c>
      <c r="AB26" s="16" t="b">
        <f t="shared" si="2"/>
        <v>1</v>
      </c>
    </row>
    <row r="27" spans="1:28" s="16" customFormat="1" ht="31.5">
      <c r="A27" s="26" t="s">
        <v>34</v>
      </c>
      <c r="B27" s="24" t="s">
        <v>35</v>
      </c>
      <c r="C27" s="27" t="s">
        <v>9</v>
      </c>
      <c r="D27" s="27" t="s">
        <v>9</v>
      </c>
      <c r="E27" s="15">
        <f>E28</f>
        <v>18659.500000000004</v>
      </c>
      <c r="F27" s="15">
        <f t="shared" ref="F27:G27" si="11">F28</f>
        <v>20239.800000000003</v>
      </c>
      <c r="G27" s="15">
        <f t="shared" si="11"/>
        <v>20239.800000000003</v>
      </c>
      <c r="H27" s="42"/>
      <c r="J27" s="28">
        <v>18659.550500000001</v>
      </c>
      <c r="K27" s="28">
        <v>20239.848429999998</v>
      </c>
      <c r="L27" s="28">
        <v>20239.848429999998</v>
      </c>
      <c r="M27" s="29">
        <f t="shared" si="4"/>
        <v>5.0499999997555278E-2</v>
      </c>
      <c r="N27" s="29">
        <f t="shared" si="1"/>
        <v>4.8429999995278195E-2</v>
      </c>
      <c r="O27" s="29">
        <f t="shared" si="1"/>
        <v>4.8429999995278195E-2</v>
      </c>
      <c r="R27" s="91" t="s">
        <v>34</v>
      </c>
      <c r="S27" s="92" t="s">
        <v>35</v>
      </c>
      <c r="T27" s="93" t="s">
        <v>9</v>
      </c>
      <c r="U27" s="93" t="s">
        <v>9</v>
      </c>
      <c r="V27" s="94">
        <v>18659.550500000001</v>
      </c>
      <c r="W27" s="94">
        <v>20239.848429999998</v>
      </c>
      <c r="X27" s="94">
        <v>20239.848429999998</v>
      </c>
      <c r="Y27" s="16" t="b">
        <f t="shared" si="5"/>
        <v>1</v>
      </c>
      <c r="Z27" s="16" t="b">
        <f t="shared" si="2"/>
        <v>1</v>
      </c>
      <c r="AA27" s="16" t="b">
        <f t="shared" si="2"/>
        <v>1</v>
      </c>
      <c r="AB27" s="16" t="b">
        <f t="shared" si="2"/>
        <v>1</v>
      </c>
    </row>
    <row r="28" spans="1:28" s="16" customFormat="1" ht="15.75">
      <c r="A28" s="22" t="s">
        <v>23</v>
      </c>
      <c r="B28" s="23" t="s">
        <v>35</v>
      </c>
      <c r="C28" s="23" t="s">
        <v>11</v>
      </c>
      <c r="D28" s="24" t="s">
        <v>9</v>
      </c>
      <c r="E28" s="25">
        <f>E29+E31+E41</f>
        <v>18659.500000000004</v>
      </c>
      <c r="F28" s="25">
        <f>F29+F31+F41</f>
        <v>20239.800000000003</v>
      </c>
      <c r="G28" s="25">
        <f t="shared" ref="G28" si="12">G29+G31+G41</f>
        <v>20239.800000000003</v>
      </c>
      <c r="H28" s="43"/>
      <c r="J28" s="32">
        <v>18659.550500000001</v>
      </c>
      <c r="K28" s="32">
        <v>20239.848429999998</v>
      </c>
      <c r="L28" s="32">
        <v>20239.848429999998</v>
      </c>
      <c r="M28" s="29">
        <f t="shared" si="4"/>
        <v>5.0499999997555278E-2</v>
      </c>
      <c r="N28" s="29">
        <f t="shared" si="1"/>
        <v>4.8429999995278195E-2</v>
      </c>
      <c r="O28" s="29">
        <f t="shared" si="1"/>
        <v>4.8429999995278195E-2</v>
      </c>
      <c r="R28" s="95" t="s">
        <v>23</v>
      </c>
      <c r="S28" s="96" t="s">
        <v>35</v>
      </c>
      <c r="T28" s="96" t="s">
        <v>11</v>
      </c>
      <c r="U28" s="92" t="s">
        <v>9</v>
      </c>
      <c r="V28" s="97">
        <v>18659.550500000001</v>
      </c>
      <c r="W28" s="97">
        <v>20239.848429999998</v>
      </c>
      <c r="X28" s="97">
        <v>20239.848429999998</v>
      </c>
      <c r="Y28" s="16" t="b">
        <f t="shared" si="5"/>
        <v>1</v>
      </c>
      <c r="Z28" s="16" t="b">
        <f t="shared" si="2"/>
        <v>1</v>
      </c>
      <c r="AA28" s="16" t="b">
        <f t="shared" si="2"/>
        <v>1</v>
      </c>
      <c r="AB28" s="16" t="b">
        <f t="shared" si="2"/>
        <v>1</v>
      </c>
    </row>
    <row r="29" spans="1:28" s="16" customFormat="1" ht="31.5">
      <c r="A29" s="31" t="s">
        <v>36</v>
      </c>
      <c r="B29" s="23" t="s">
        <v>35</v>
      </c>
      <c r="C29" s="23" t="s">
        <v>350</v>
      </c>
      <c r="D29" s="24" t="s">
        <v>9</v>
      </c>
      <c r="E29" s="25">
        <f>E30</f>
        <v>80</v>
      </c>
      <c r="F29" s="25">
        <f t="shared" ref="F29:G29" si="13">F30</f>
        <v>20</v>
      </c>
      <c r="G29" s="25">
        <f t="shared" si="13"/>
        <v>20</v>
      </c>
      <c r="H29" s="43"/>
      <c r="J29" s="32">
        <v>80</v>
      </c>
      <c r="K29" s="32">
        <v>20</v>
      </c>
      <c r="L29" s="32">
        <v>20</v>
      </c>
      <c r="M29" s="29">
        <f t="shared" si="4"/>
        <v>0</v>
      </c>
      <c r="N29" s="29">
        <f t="shared" si="1"/>
        <v>0</v>
      </c>
      <c r="O29" s="29">
        <f t="shared" si="1"/>
        <v>0</v>
      </c>
      <c r="R29" s="98" t="s">
        <v>36</v>
      </c>
      <c r="S29" s="96" t="s">
        <v>35</v>
      </c>
      <c r="T29" s="96" t="s">
        <v>350</v>
      </c>
      <c r="U29" s="92" t="s">
        <v>9</v>
      </c>
      <c r="V29" s="97">
        <v>80</v>
      </c>
      <c r="W29" s="97">
        <v>20</v>
      </c>
      <c r="X29" s="97">
        <v>20</v>
      </c>
      <c r="Y29" s="16" t="b">
        <f t="shared" si="5"/>
        <v>1</v>
      </c>
      <c r="Z29" s="16" t="b">
        <f t="shared" si="2"/>
        <v>1</v>
      </c>
      <c r="AA29" s="16" t="b">
        <f t="shared" si="2"/>
        <v>1</v>
      </c>
      <c r="AB29" s="16" t="b">
        <f t="shared" si="2"/>
        <v>1</v>
      </c>
    </row>
    <row r="30" spans="1:28" s="16" customFormat="1" ht="15.75">
      <c r="A30" s="31" t="s">
        <v>37</v>
      </c>
      <c r="B30" s="23" t="s">
        <v>35</v>
      </c>
      <c r="C30" s="23" t="s">
        <v>350</v>
      </c>
      <c r="D30" s="23" t="s">
        <v>38</v>
      </c>
      <c r="E30" s="25">
        <f>30+50</f>
        <v>80</v>
      </c>
      <c r="F30" s="25">
        <v>20</v>
      </c>
      <c r="G30" s="25">
        <v>20</v>
      </c>
      <c r="H30" s="43"/>
      <c r="J30" s="32">
        <v>80</v>
      </c>
      <c r="K30" s="32">
        <v>20</v>
      </c>
      <c r="L30" s="32">
        <v>20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R30" s="98" t="s">
        <v>37</v>
      </c>
      <c r="S30" s="96" t="s">
        <v>35</v>
      </c>
      <c r="T30" s="96" t="s">
        <v>350</v>
      </c>
      <c r="U30" s="96" t="s">
        <v>38</v>
      </c>
      <c r="V30" s="97">
        <v>80</v>
      </c>
      <c r="W30" s="97">
        <v>20</v>
      </c>
      <c r="X30" s="97">
        <v>20</v>
      </c>
      <c r="Y30" s="16" t="b">
        <f t="shared" si="5"/>
        <v>1</v>
      </c>
      <c r="Z30" s="16" t="b">
        <f t="shared" si="5"/>
        <v>1</v>
      </c>
      <c r="AA30" s="16" t="b">
        <f t="shared" si="5"/>
        <v>1</v>
      </c>
      <c r="AB30" s="16" t="b">
        <f t="shared" si="5"/>
        <v>1</v>
      </c>
    </row>
    <row r="31" spans="1:28" s="16" customFormat="1" ht="31.5">
      <c r="A31" s="22" t="s">
        <v>25</v>
      </c>
      <c r="B31" s="23" t="s">
        <v>35</v>
      </c>
      <c r="C31" s="23" t="s">
        <v>24</v>
      </c>
      <c r="D31" s="24" t="s">
        <v>9</v>
      </c>
      <c r="E31" s="25">
        <f>E32+E35+E38</f>
        <v>17683.800000000003</v>
      </c>
      <c r="F31" s="25">
        <f>F32+F35+F38</f>
        <v>19117.100000000002</v>
      </c>
      <c r="G31" s="25">
        <f t="shared" ref="G31" si="14">G32+G35+G38</f>
        <v>19117.100000000002</v>
      </c>
      <c r="H31" s="43"/>
      <c r="J31" s="32">
        <v>17683.8187</v>
      </c>
      <c r="K31" s="32">
        <v>19117.084630000001</v>
      </c>
      <c r="L31" s="32">
        <v>19117.084630000001</v>
      </c>
      <c r="M31" s="29">
        <f t="shared" si="4"/>
        <v>1.8699999996897532E-2</v>
      </c>
      <c r="N31" s="29">
        <f t="shared" si="4"/>
        <v>-1.5370000000984874E-2</v>
      </c>
      <c r="O31" s="29">
        <f t="shared" si="4"/>
        <v>-1.5370000000984874E-2</v>
      </c>
      <c r="R31" s="95" t="s">
        <v>25</v>
      </c>
      <c r="S31" s="96" t="s">
        <v>35</v>
      </c>
      <c r="T31" s="96" t="s">
        <v>24</v>
      </c>
      <c r="U31" s="92" t="s">
        <v>9</v>
      </c>
      <c r="V31" s="97">
        <v>17683.8187</v>
      </c>
      <c r="W31" s="97">
        <v>19117.084630000001</v>
      </c>
      <c r="X31" s="97">
        <v>19117.084630000001</v>
      </c>
      <c r="Y31" s="16" t="b">
        <f t="shared" si="5"/>
        <v>1</v>
      </c>
      <c r="Z31" s="16" t="b">
        <f t="shared" si="5"/>
        <v>1</v>
      </c>
      <c r="AA31" s="16" t="b">
        <f t="shared" si="5"/>
        <v>1</v>
      </c>
      <c r="AB31" s="16" t="b">
        <f t="shared" si="5"/>
        <v>1</v>
      </c>
    </row>
    <row r="32" spans="1:28" s="16" customFormat="1" ht="31.5">
      <c r="A32" s="31" t="s">
        <v>39</v>
      </c>
      <c r="B32" s="23" t="s">
        <v>35</v>
      </c>
      <c r="C32" s="23" t="s">
        <v>351</v>
      </c>
      <c r="D32" s="24" t="s">
        <v>9</v>
      </c>
      <c r="E32" s="25">
        <f>E33+E34</f>
        <v>4607.8</v>
      </c>
      <c r="F32" s="25">
        <f t="shared" ref="F32:G32" si="15">F33+F34</f>
        <v>4856.7</v>
      </c>
      <c r="G32" s="25">
        <f t="shared" si="15"/>
        <v>4856.7</v>
      </c>
      <c r="H32" s="43"/>
      <c r="J32" s="32">
        <v>4607.7620999999999</v>
      </c>
      <c r="K32" s="32">
        <v>4856.6409599999997</v>
      </c>
      <c r="L32" s="32">
        <v>4856.6409599999997</v>
      </c>
      <c r="M32" s="29">
        <f t="shared" si="4"/>
        <v>-3.790000000026339E-2</v>
      </c>
      <c r="N32" s="29">
        <f t="shared" si="4"/>
        <v>-5.9040000000095461E-2</v>
      </c>
      <c r="O32" s="29">
        <f t="shared" si="4"/>
        <v>-5.9040000000095461E-2</v>
      </c>
      <c r="R32" s="98" t="s">
        <v>39</v>
      </c>
      <c r="S32" s="96" t="s">
        <v>35</v>
      </c>
      <c r="T32" s="96" t="s">
        <v>351</v>
      </c>
      <c r="U32" s="92" t="s">
        <v>9</v>
      </c>
      <c r="V32" s="97">
        <v>4607.7620999999999</v>
      </c>
      <c r="W32" s="97">
        <v>4856.6409599999997</v>
      </c>
      <c r="X32" s="97">
        <v>4856.6409599999997</v>
      </c>
      <c r="Y32" s="16" t="b">
        <f t="shared" si="5"/>
        <v>1</v>
      </c>
      <c r="Z32" s="16" t="b">
        <f t="shared" si="5"/>
        <v>1</v>
      </c>
      <c r="AA32" s="16" t="b">
        <f t="shared" si="5"/>
        <v>1</v>
      </c>
      <c r="AB32" s="16" t="b">
        <f t="shared" si="5"/>
        <v>1</v>
      </c>
    </row>
    <row r="33" spans="1:28" s="16" customFormat="1" ht="78.75">
      <c r="A33" s="31" t="s">
        <v>26</v>
      </c>
      <c r="B33" s="23" t="s">
        <v>35</v>
      </c>
      <c r="C33" s="23" t="s">
        <v>351</v>
      </c>
      <c r="D33" s="23" t="s">
        <v>27</v>
      </c>
      <c r="E33" s="25">
        <v>4537.8</v>
      </c>
      <c r="F33" s="25">
        <v>4756.7</v>
      </c>
      <c r="G33" s="25">
        <v>4756.7</v>
      </c>
      <c r="H33" s="43"/>
      <c r="J33" s="32">
        <v>4537.7620999999999</v>
      </c>
      <c r="K33" s="32">
        <v>4756.6409599999997</v>
      </c>
      <c r="L33" s="32">
        <v>4756.6409599999997</v>
      </c>
      <c r="M33" s="29">
        <f t="shared" si="4"/>
        <v>-3.790000000026339E-2</v>
      </c>
      <c r="N33" s="29">
        <f t="shared" si="4"/>
        <v>-5.9040000000095461E-2</v>
      </c>
      <c r="O33" s="29">
        <f t="shared" si="4"/>
        <v>-5.9040000000095461E-2</v>
      </c>
      <c r="R33" s="98" t="s">
        <v>26</v>
      </c>
      <c r="S33" s="96" t="s">
        <v>35</v>
      </c>
      <c r="T33" s="96" t="s">
        <v>351</v>
      </c>
      <c r="U33" s="96" t="s">
        <v>27</v>
      </c>
      <c r="V33" s="97">
        <v>4537.7620999999999</v>
      </c>
      <c r="W33" s="97">
        <v>4756.6409599999997</v>
      </c>
      <c r="X33" s="97">
        <v>4756.6409599999997</v>
      </c>
      <c r="Y33" s="16" t="b">
        <f t="shared" si="5"/>
        <v>1</v>
      </c>
      <c r="Z33" s="16" t="b">
        <f t="shared" si="5"/>
        <v>1</v>
      </c>
      <c r="AA33" s="16" t="b">
        <f t="shared" si="5"/>
        <v>1</v>
      </c>
      <c r="AB33" s="16" t="b">
        <f t="shared" si="5"/>
        <v>1</v>
      </c>
    </row>
    <row r="34" spans="1:28" s="16" customFormat="1" ht="31.5">
      <c r="A34" s="31" t="s">
        <v>28</v>
      </c>
      <c r="B34" s="23" t="s">
        <v>35</v>
      </c>
      <c r="C34" s="23" t="s">
        <v>351</v>
      </c>
      <c r="D34" s="23" t="s">
        <v>29</v>
      </c>
      <c r="E34" s="25">
        <v>70</v>
      </c>
      <c r="F34" s="25">
        <v>100</v>
      </c>
      <c r="G34" s="25">
        <v>100</v>
      </c>
      <c r="H34" s="43"/>
      <c r="J34" s="32">
        <v>70</v>
      </c>
      <c r="K34" s="32">
        <v>100</v>
      </c>
      <c r="L34" s="32">
        <v>100</v>
      </c>
      <c r="M34" s="29">
        <f t="shared" si="4"/>
        <v>0</v>
      </c>
      <c r="N34" s="29">
        <f t="shared" si="4"/>
        <v>0</v>
      </c>
      <c r="O34" s="29">
        <f t="shared" si="4"/>
        <v>0</v>
      </c>
      <c r="R34" s="98" t="s">
        <v>28</v>
      </c>
      <c r="S34" s="96" t="s">
        <v>35</v>
      </c>
      <c r="T34" s="96" t="s">
        <v>351</v>
      </c>
      <c r="U34" s="96" t="s">
        <v>29</v>
      </c>
      <c r="V34" s="97">
        <v>70</v>
      </c>
      <c r="W34" s="97">
        <v>100</v>
      </c>
      <c r="X34" s="97">
        <v>100</v>
      </c>
      <c r="Y34" s="16" t="b">
        <f t="shared" si="5"/>
        <v>1</v>
      </c>
      <c r="Z34" s="16" t="b">
        <f t="shared" si="5"/>
        <v>1</v>
      </c>
      <c r="AA34" s="16" t="b">
        <f t="shared" si="5"/>
        <v>1</v>
      </c>
      <c r="AB34" s="16" t="b">
        <f t="shared" si="5"/>
        <v>1</v>
      </c>
    </row>
    <row r="35" spans="1:28" s="16" customFormat="1" ht="31.5">
      <c r="A35" s="31" t="s">
        <v>40</v>
      </c>
      <c r="B35" s="23" t="s">
        <v>35</v>
      </c>
      <c r="C35" s="23" t="s">
        <v>352</v>
      </c>
      <c r="D35" s="24" t="s">
        <v>9</v>
      </c>
      <c r="E35" s="25">
        <f>E36+E37</f>
        <v>5576.4</v>
      </c>
      <c r="F35" s="25">
        <f t="shared" ref="F35:G35" si="16">F36+F37</f>
        <v>6327</v>
      </c>
      <c r="G35" s="25">
        <f t="shared" si="16"/>
        <v>6327</v>
      </c>
      <c r="H35" s="43"/>
      <c r="J35" s="32">
        <v>5576.4331300000003</v>
      </c>
      <c r="K35" s="32">
        <v>6327.03413</v>
      </c>
      <c r="L35" s="32">
        <v>6327.03413</v>
      </c>
      <c r="M35" s="29">
        <f t="shared" si="4"/>
        <v>3.3130000000710425E-2</v>
      </c>
      <c r="N35" s="29">
        <f t="shared" si="4"/>
        <v>3.4130000000004657E-2</v>
      </c>
      <c r="O35" s="29">
        <f t="shared" si="4"/>
        <v>3.4130000000004657E-2</v>
      </c>
      <c r="R35" s="98" t="s">
        <v>40</v>
      </c>
      <c r="S35" s="96" t="s">
        <v>35</v>
      </c>
      <c r="T35" s="96" t="s">
        <v>352</v>
      </c>
      <c r="U35" s="92" t="s">
        <v>9</v>
      </c>
      <c r="V35" s="97">
        <v>5576.4331300000003</v>
      </c>
      <c r="W35" s="97">
        <v>6327.03413</v>
      </c>
      <c r="X35" s="97">
        <v>6327.03413</v>
      </c>
      <c r="Y35" s="16" t="b">
        <f t="shared" si="5"/>
        <v>1</v>
      </c>
      <c r="Z35" s="16" t="b">
        <f t="shared" si="5"/>
        <v>1</v>
      </c>
      <c r="AA35" s="16" t="b">
        <f t="shared" si="5"/>
        <v>1</v>
      </c>
      <c r="AB35" s="16" t="b">
        <f t="shared" si="5"/>
        <v>1</v>
      </c>
    </row>
    <row r="36" spans="1:28" s="16" customFormat="1" ht="78.75">
      <c r="A36" s="31" t="s">
        <v>26</v>
      </c>
      <c r="B36" s="23" t="s">
        <v>35</v>
      </c>
      <c r="C36" s="23" t="s">
        <v>352</v>
      </c>
      <c r="D36" s="23" t="s">
        <v>27</v>
      </c>
      <c r="E36" s="25">
        <v>5576.4</v>
      </c>
      <c r="F36" s="25">
        <v>6187</v>
      </c>
      <c r="G36" s="25">
        <v>6187</v>
      </c>
      <c r="H36" s="43"/>
      <c r="J36" s="32">
        <v>5576.4331300000003</v>
      </c>
      <c r="K36" s="32">
        <v>6187.03413</v>
      </c>
      <c r="L36" s="32">
        <v>6187.03413</v>
      </c>
      <c r="M36" s="29">
        <f t="shared" si="4"/>
        <v>3.3130000000710425E-2</v>
      </c>
      <c r="N36" s="29">
        <f t="shared" si="4"/>
        <v>3.4130000000004657E-2</v>
      </c>
      <c r="O36" s="29">
        <f t="shared" si="4"/>
        <v>3.4130000000004657E-2</v>
      </c>
      <c r="R36" s="98" t="s">
        <v>26</v>
      </c>
      <c r="S36" s="96" t="s">
        <v>35</v>
      </c>
      <c r="T36" s="96" t="s">
        <v>352</v>
      </c>
      <c r="U36" s="96" t="s">
        <v>27</v>
      </c>
      <c r="V36" s="97">
        <v>5576.4331300000003</v>
      </c>
      <c r="W36" s="97">
        <v>6187.03413</v>
      </c>
      <c r="X36" s="97">
        <v>6187.03413</v>
      </c>
      <c r="Y36" s="16" t="b">
        <f t="shared" si="5"/>
        <v>1</v>
      </c>
      <c r="Z36" s="16" t="b">
        <f t="shared" si="5"/>
        <v>1</v>
      </c>
      <c r="AA36" s="16" t="b">
        <f t="shared" si="5"/>
        <v>1</v>
      </c>
      <c r="AB36" s="16" t="b">
        <f t="shared" si="5"/>
        <v>1</v>
      </c>
    </row>
    <row r="37" spans="1:28" s="16" customFormat="1" ht="31.5">
      <c r="A37" s="31" t="s">
        <v>28</v>
      </c>
      <c r="B37" s="23" t="s">
        <v>35</v>
      </c>
      <c r="C37" s="23" t="s">
        <v>352</v>
      </c>
      <c r="D37" s="23" t="s">
        <v>29</v>
      </c>
      <c r="E37" s="25">
        <v>0</v>
      </c>
      <c r="F37" s="25">
        <v>140</v>
      </c>
      <c r="G37" s="25">
        <v>140</v>
      </c>
      <c r="H37" s="43"/>
      <c r="J37" s="32">
        <v>0</v>
      </c>
      <c r="K37" s="32">
        <v>140</v>
      </c>
      <c r="L37" s="32">
        <v>140</v>
      </c>
      <c r="M37" s="29">
        <f t="shared" si="4"/>
        <v>0</v>
      </c>
      <c r="N37" s="29">
        <f t="shared" si="4"/>
        <v>0</v>
      </c>
      <c r="O37" s="29">
        <f t="shared" si="4"/>
        <v>0</v>
      </c>
      <c r="R37" s="98" t="s">
        <v>28</v>
      </c>
      <c r="S37" s="96" t="s">
        <v>35</v>
      </c>
      <c r="T37" s="96" t="s">
        <v>352</v>
      </c>
      <c r="U37" s="96" t="s">
        <v>29</v>
      </c>
      <c r="V37" s="97" t="s">
        <v>9</v>
      </c>
      <c r="W37" s="97">
        <v>140</v>
      </c>
      <c r="X37" s="97">
        <v>140</v>
      </c>
      <c r="Y37" s="16" t="b">
        <f t="shared" si="5"/>
        <v>1</v>
      </c>
      <c r="Z37" s="16" t="b">
        <f t="shared" si="5"/>
        <v>1</v>
      </c>
      <c r="AA37" s="16" t="b">
        <f t="shared" si="5"/>
        <v>1</v>
      </c>
      <c r="AB37" s="16" t="b">
        <f t="shared" si="5"/>
        <v>1</v>
      </c>
    </row>
    <row r="38" spans="1:28" s="16" customFormat="1" ht="31.5">
      <c r="A38" s="31" t="s">
        <v>25</v>
      </c>
      <c r="B38" s="23" t="s">
        <v>35</v>
      </c>
      <c r="C38" s="23" t="s">
        <v>349</v>
      </c>
      <c r="D38" s="24" t="s">
        <v>9</v>
      </c>
      <c r="E38" s="25">
        <f>E39+E40</f>
        <v>7499.6</v>
      </c>
      <c r="F38" s="25">
        <f t="shared" ref="F38:G38" si="17">F39+F40</f>
        <v>7933.4000000000005</v>
      </c>
      <c r="G38" s="25">
        <f t="shared" si="17"/>
        <v>7933.4000000000005</v>
      </c>
      <c r="H38" s="43"/>
      <c r="J38" s="32">
        <v>7499.6234700000005</v>
      </c>
      <c r="K38" s="32">
        <v>7933.4095399999997</v>
      </c>
      <c r="L38" s="32">
        <v>7933.4095399999997</v>
      </c>
      <c r="M38" s="29">
        <f t="shared" si="4"/>
        <v>2.3470000000088476E-2</v>
      </c>
      <c r="N38" s="29">
        <f t="shared" si="4"/>
        <v>9.5399999991059303E-3</v>
      </c>
      <c r="O38" s="29">
        <f t="shared" si="4"/>
        <v>9.5399999991059303E-3</v>
      </c>
      <c r="R38" s="98" t="s">
        <v>25</v>
      </c>
      <c r="S38" s="96" t="s">
        <v>35</v>
      </c>
      <c r="T38" s="96" t="s">
        <v>349</v>
      </c>
      <c r="U38" s="92" t="s">
        <v>9</v>
      </c>
      <c r="V38" s="97">
        <v>7499.6234700000005</v>
      </c>
      <c r="W38" s="97">
        <v>7933.4095399999997</v>
      </c>
      <c r="X38" s="97">
        <v>7933.4095399999997</v>
      </c>
      <c r="Y38" s="16" t="b">
        <f t="shared" si="5"/>
        <v>1</v>
      </c>
      <c r="Z38" s="16" t="b">
        <f t="shared" si="5"/>
        <v>1</v>
      </c>
      <c r="AA38" s="16" t="b">
        <f t="shared" si="5"/>
        <v>1</v>
      </c>
      <c r="AB38" s="16" t="b">
        <f t="shared" si="5"/>
        <v>1</v>
      </c>
    </row>
    <row r="39" spans="1:28" s="16" customFormat="1" ht="78.75">
      <c r="A39" s="31" t="s">
        <v>26</v>
      </c>
      <c r="B39" s="23" t="s">
        <v>35</v>
      </c>
      <c r="C39" s="23" t="s">
        <v>349</v>
      </c>
      <c r="D39" s="23" t="s">
        <v>27</v>
      </c>
      <c r="E39" s="25">
        <v>5899.3</v>
      </c>
      <c r="F39" s="25">
        <v>6073.6</v>
      </c>
      <c r="G39" s="25">
        <v>6073.6</v>
      </c>
      <c r="H39" s="43"/>
      <c r="J39" s="32">
        <v>5899.2854699999998</v>
      </c>
      <c r="K39" s="32">
        <v>6073.5865400000002</v>
      </c>
      <c r="L39" s="32">
        <v>6073.5865400000002</v>
      </c>
      <c r="M39" s="29">
        <f t="shared" si="4"/>
        <v>-1.4530000000377186E-2</v>
      </c>
      <c r="N39" s="29">
        <f t="shared" si="4"/>
        <v>-1.3460000000122818E-2</v>
      </c>
      <c r="O39" s="29">
        <f t="shared" si="4"/>
        <v>-1.3460000000122818E-2</v>
      </c>
      <c r="R39" s="98" t="s">
        <v>26</v>
      </c>
      <c r="S39" s="96" t="s">
        <v>35</v>
      </c>
      <c r="T39" s="96" t="s">
        <v>349</v>
      </c>
      <c r="U39" s="96" t="s">
        <v>27</v>
      </c>
      <c r="V39" s="97">
        <v>5899.2854699999998</v>
      </c>
      <c r="W39" s="97">
        <v>6073.5865400000002</v>
      </c>
      <c r="X39" s="97">
        <v>6073.5865400000002</v>
      </c>
      <c r="Y39" s="16" t="b">
        <f t="shared" si="5"/>
        <v>1</v>
      </c>
      <c r="Z39" s="16" t="b">
        <f t="shared" si="5"/>
        <v>1</v>
      </c>
      <c r="AA39" s="16" t="b">
        <f t="shared" si="5"/>
        <v>1</v>
      </c>
      <c r="AB39" s="16" t="b">
        <f t="shared" si="5"/>
        <v>1</v>
      </c>
    </row>
    <row r="40" spans="1:28" s="16" customFormat="1" ht="31.5">
      <c r="A40" s="31" t="s">
        <v>28</v>
      </c>
      <c r="B40" s="23" t="s">
        <v>35</v>
      </c>
      <c r="C40" s="23" t="s">
        <v>349</v>
      </c>
      <c r="D40" s="23" t="s">
        <v>29</v>
      </c>
      <c r="E40" s="25">
        <v>1600.3</v>
      </c>
      <c r="F40" s="25">
        <v>1859.8</v>
      </c>
      <c r="G40" s="25">
        <v>1859.8</v>
      </c>
      <c r="H40" s="43"/>
      <c r="J40" s="32">
        <v>1600.338</v>
      </c>
      <c r="K40" s="32">
        <v>1859.8230000000001</v>
      </c>
      <c r="L40" s="32">
        <v>1859.8230000000001</v>
      </c>
      <c r="M40" s="29">
        <f t="shared" si="4"/>
        <v>3.8000000000010914E-2</v>
      </c>
      <c r="N40" s="29">
        <f t="shared" si="4"/>
        <v>2.3000000000138243E-2</v>
      </c>
      <c r="O40" s="29">
        <f t="shared" si="4"/>
        <v>2.3000000000138243E-2</v>
      </c>
      <c r="R40" s="98" t="s">
        <v>28</v>
      </c>
      <c r="S40" s="96" t="s">
        <v>35</v>
      </c>
      <c r="T40" s="96" t="s">
        <v>349</v>
      </c>
      <c r="U40" s="96" t="s">
        <v>29</v>
      </c>
      <c r="V40" s="97">
        <v>1600.338</v>
      </c>
      <c r="W40" s="97">
        <v>1859.8230000000001</v>
      </c>
      <c r="X40" s="97">
        <v>1859.8230000000001</v>
      </c>
      <c r="Y40" s="16" t="b">
        <f t="shared" si="5"/>
        <v>1</v>
      </c>
      <c r="Z40" s="16" t="b">
        <f t="shared" si="5"/>
        <v>1</v>
      </c>
      <c r="AA40" s="16" t="b">
        <f t="shared" si="5"/>
        <v>1</v>
      </c>
      <c r="AB40" s="16" t="b">
        <f t="shared" si="5"/>
        <v>1</v>
      </c>
    </row>
    <row r="41" spans="1:28" s="16" customFormat="1" ht="31.5">
      <c r="A41" s="22" t="s">
        <v>31</v>
      </c>
      <c r="B41" s="23" t="s">
        <v>35</v>
      </c>
      <c r="C41" s="23" t="s">
        <v>30</v>
      </c>
      <c r="D41" s="24" t="s">
        <v>9</v>
      </c>
      <c r="E41" s="25">
        <f>E42+E43</f>
        <v>895.7</v>
      </c>
      <c r="F41" s="25">
        <f t="shared" ref="F41:G41" si="18">F42+F43</f>
        <v>1102.7</v>
      </c>
      <c r="G41" s="25">
        <f t="shared" si="18"/>
        <v>1102.7</v>
      </c>
      <c r="H41" s="43"/>
      <c r="J41" s="32">
        <v>895.73180000000002</v>
      </c>
      <c r="K41" s="32">
        <v>1102.7637999999999</v>
      </c>
      <c r="L41" s="32">
        <v>1102.7637999999999</v>
      </c>
      <c r="M41" s="29">
        <f t="shared" si="4"/>
        <v>3.1799999999975626E-2</v>
      </c>
      <c r="N41" s="29">
        <f t="shared" si="4"/>
        <v>6.3799999999901047E-2</v>
      </c>
      <c r="O41" s="29">
        <f t="shared" si="4"/>
        <v>6.3799999999901047E-2</v>
      </c>
      <c r="R41" s="95" t="s">
        <v>31</v>
      </c>
      <c r="S41" s="96" t="s">
        <v>35</v>
      </c>
      <c r="T41" s="96" t="s">
        <v>30</v>
      </c>
      <c r="U41" s="92" t="s">
        <v>9</v>
      </c>
      <c r="V41" s="97">
        <v>895.73180000000002</v>
      </c>
      <c r="W41" s="97">
        <v>1102.7637999999999</v>
      </c>
      <c r="X41" s="97">
        <v>1102.7637999999999</v>
      </c>
      <c r="Y41" s="16" t="b">
        <f t="shared" si="5"/>
        <v>1</v>
      </c>
      <c r="Z41" s="16" t="b">
        <f t="shared" si="5"/>
        <v>1</v>
      </c>
      <c r="AA41" s="16" t="b">
        <f t="shared" si="5"/>
        <v>1</v>
      </c>
      <c r="AB41" s="16" t="b">
        <f t="shared" si="5"/>
        <v>1</v>
      </c>
    </row>
    <row r="42" spans="1:28" s="16" customFormat="1" ht="31.5">
      <c r="A42" s="31" t="s">
        <v>28</v>
      </c>
      <c r="B42" s="23" t="s">
        <v>35</v>
      </c>
      <c r="C42" s="23" t="s">
        <v>30</v>
      </c>
      <c r="D42" s="23" t="s">
        <v>29</v>
      </c>
      <c r="E42" s="25">
        <v>591.70000000000005</v>
      </c>
      <c r="F42" s="25">
        <v>798.7</v>
      </c>
      <c r="G42" s="25">
        <v>798.7</v>
      </c>
      <c r="H42" s="43"/>
      <c r="J42" s="32">
        <v>591.69280000000003</v>
      </c>
      <c r="K42" s="32">
        <v>798.72479999999996</v>
      </c>
      <c r="L42" s="32">
        <v>798.72479999999996</v>
      </c>
      <c r="M42" s="29">
        <f t="shared" si="4"/>
        <v>-7.2000000000116415E-3</v>
      </c>
      <c r="N42" s="29">
        <f t="shared" si="4"/>
        <v>2.479999999991378E-2</v>
      </c>
      <c r="O42" s="29">
        <f t="shared" si="4"/>
        <v>2.479999999991378E-2</v>
      </c>
      <c r="R42" s="98" t="s">
        <v>28</v>
      </c>
      <c r="S42" s="96" t="s">
        <v>35</v>
      </c>
      <c r="T42" s="96" t="s">
        <v>30</v>
      </c>
      <c r="U42" s="96" t="s">
        <v>29</v>
      </c>
      <c r="V42" s="97">
        <v>591.69280000000003</v>
      </c>
      <c r="W42" s="97">
        <v>798.72479999999996</v>
      </c>
      <c r="X42" s="97">
        <v>798.72479999999996</v>
      </c>
      <c r="Y42" s="16" t="b">
        <f t="shared" si="5"/>
        <v>1</v>
      </c>
      <c r="Z42" s="16" t="b">
        <f t="shared" si="5"/>
        <v>1</v>
      </c>
      <c r="AA42" s="16" t="b">
        <f t="shared" si="5"/>
        <v>1</v>
      </c>
      <c r="AB42" s="16" t="b">
        <f t="shared" si="5"/>
        <v>1</v>
      </c>
    </row>
    <row r="43" spans="1:28" s="16" customFormat="1" ht="15.75">
      <c r="A43" s="31" t="s">
        <v>32</v>
      </c>
      <c r="B43" s="23" t="s">
        <v>35</v>
      </c>
      <c r="C43" s="23" t="s">
        <v>30</v>
      </c>
      <c r="D43" s="23" t="s">
        <v>33</v>
      </c>
      <c r="E43" s="25">
        <v>304</v>
      </c>
      <c r="F43" s="25">
        <v>304</v>
      </c>
      <c r="G43" s="25">
        <v>304</v>
      </c>
      <c r="H43" s="43"/>
      <c r="J43" s="32">
        <v>304.03899999999999</v>
      </c>
      <c r="K43" s="32">
        <v>304.03899999999999</v>
      </c>
      <c r="L43" s="32">
        <v>304.03899999999999</v>
      </c>
      <c r="M43" s="29">
        <f t="shared" si="4"/>
        <v>3.8999999999987267E-2</v>
      </c>
      <c r="N43" s="29">
        <f t="shared" si="4"/>
        <v>3.8999999999987267E-2</v>
      </c>
      <c r="O43" s="29">
        <f t="shared" si="4"/>
        <v>3.8999999999987267E-2</v>
      </c>
      <c r="R43" s="98" t="s">
        <v>32</v>
      </c>
      <c r="S43" s="96" t="s">
        <v>35</v>
      </c>
      <c r="T43" s="96" t="s">
        <v>30</v>
      </c>
      <c r="U43" s="96" t="s">
        <v>33</v>
      </c>
      <c r="V43" s="97">
        <v>304.03899999999999</v>
      </c>
      <c r="W43" s="97">
        <v>304.03899999999999</v>
      </c>
      <c r="X43" s="97">
        <v>304.03899999999999</v>
      </c>
      <c r="Y43" s="16" t="b">
        <f t="shared" si="5"/>
        <v>1</v>
      </c>
      <c r="Z43" s="16" t="b">
        <f t="shared" si="5"/>
        <v>1</v>
      </c>
      <c r="AA43" s="16" t="b">
        <f t="shared" si="5"/>
        <v>1</v>
      </c>
      <c r="AB43" s="16" t="b">
        <f t="shared" si="5"/>
        <v>1</v>
      </c>
    </row>
    <row r="44" spans="1:28" s="16" customFormat="1" ht="47.25">
      <c r="A44" s="26" t="s">
        <v>41</v>
      </c>
      <c r="B44" s="24" t="s">
        <v>42</v>
      </c>
      <c r="C44" s="27" t="s">
        <v>9</v>
      </c>
      <c r="D44" s="27" t="s">
        <v>9</v>
      </c>
      <c r="E44" s="15">
        <f t="shared" ref="E44:G44" si="19">E45+E50+E69+E84+E89+E100+E109+E114</f>
        <v>591402.30000000005</v>
      </c>
      <c r="F44" s="15">
        <f t="shared" si="19"/>
        <v>557089.69999999995</v>
      </c>
      <c r="G44" s="15">
        <f t="shared" si="19"/>
        <v>557512.1</v>
      </c>
      <c r="H44" s="42"/>
      <c r="J44" s="28">
        <v>591402.29391000001</v>
      </c>
      <c r="K44" s="28">
        <v>556753.77177999995</v>
      </c>
      <c r="L44" s="28">
        <v>557176.15246000001</v>
      </c>
      <c r="M44" s="29">
        <f t="shared" si="4"/>
        <v>-6.0900000389665365E-3</v>
      </c>
      <c r="N44" s="29">
        <f t="shared" si="4"/>
        <v>-335.9282200000016</v>
      </c>
      <c r="O44" s="29">
        <f t="shared" si="4"/>
        <v>-335.94753999996465</v>
      </c>
      <c r="R44" s="91" t="s">
        <v>41</v>
      </c>
      <c r="S44" s="92" t="s">
        <v>42</v>
      </c>
      <c r="T44" s="93" t="s">
        <v>9</v>
      </c>
      <c r="U44" s="93" t="s">
        <v>9</v>
      </c>
      <c r="V44" s="94">
        <v>591402.29391000001</v>
      </c>
      <c r="W44" s="94">
        <v>556753.77177999995</v>
      </c>
      <c r="X44" s="94">
        <v>557176.15246000001</v>
      </c>
      <c r="Y44" s="16" t="b">
        <f t="shared" si="5"/>
        <v>1</v>
      </c>
      <c r="Z44" s="16" t="b">
        <f t="shared" si="5"/>
        <v>1</v>
      </c>
      <c r="AA44" s="16" t="b">
        <f t="shared" si="5"/>
        <v>1</v>
      </c>
      <c r="AB44" s="16" t="b">
        <f t="shared" si="5"/>
        <v>1</v>
      </c>
    </row>
    <row r="45" spans="1:28" s="16" customFormat="1" ht="31.5">
      <c r="A45" s="22" t="s">
        <v>43</v>
      </c>
      <c r="B45" s="23" t="s">
        <v>42</v>
      </c>
      <c r="C45" s="23" t="s">
        <v>10</v>
      </c>
      <c r="D45" s="24" t="s">
        <v>9</v>
      </c>
      <c r="E45" s="25">
        <f>E46</f>
        <v>230</v>
      </c>
      <c r="F45" s="25">
        <f t="shared" ref="F45:G48" si="20">F46</f>
        <v>230</v>
      </c>
      <c r="G45" s="25">
        <f t="shared" si="20"/>
        <v>230</v>
      </c>
      <c r="H45" s="43"/>
      <c r="J45" s="32">
        <v>230</v>
      </c>
      <c r="K45" s="32">
        <v>230</v>
      </c>
      <c r="L45" s="32">
        <v>230</v>
      </c>
      <c r="M45" s="29">
        <f t="shared" si="4"/>
        <v>0</v>
      </c>
      <c r="N45" s="29">
        <f t="shared" si="4"/>
        <v>0</v>
      </c>
      <c r="O45" s="29">
        <f t="shared" si="4"/>
        <v>0</v>
      </c>
      <c r="R45" s="95" t="s">
        <v>43</v>
      </c>
      <c r="S45" s="96" t="s">
        <v>42</v>
      </c>
      <c r="T45" s="96" t="s">
        <v>10</v>
      </c>
      <c r="U45" s="92" t="s">
        <v>9</v>
      </c>
      <c r="V45" s="97">
        <v>230</v>
      </c>
      <c r="W45" s="97">
        <v>230</v>
      </c>
      <c r="X45" s="97">
        <v>230</v>
      </c>
      <c r="Y45" s="16" t="b">
        <f t="shared" si="5"/>
        <v>1</v>
      </c>
      <c r="Z45" s="16" t="b">
        <f t="shared" si="5"/>
        <v>1</v>
      </c>
      <c r="AA45" s="16" t="b">
        <f t="shared" si="5"/>
        <v>1</v>
      </c>
      <c r="AB45" s="16" t="b">
        <f t="shared" si="5"/>
        <v>1</v>
      </c>
    </row>
    <row r="46" spans="1:28" s="16" customFormat="1" ht="31.5">
      <c r="A46" s="22" t="s">
        <v>44</v>
      </c>
      <c r="B46" s="23" t="s">
        <v>42</v>
      </c>
      <c r="C46" s="23" t="s">
        <v>45</v>
      </c>
      <c r="D46" s="24" t="s">
        <v>9</v>
      </c>
      <c r="E46" s="25">
        <f>E47</f>
        <v>230</v>
      </c>
      <c r="F46" s="25">
        <f t="shared" si="20"/>
        <v>230</v>
      </c>
      <c r="G46" s="25">
        <f t="shared" si="20"/>
        <v>230</v>
      </c>
      <c r="H46" s="43"/>
      <c r="J46" s="32">
        <v>230</v>
      </c>
      <c r="K46" s="32">
        <v>230</v>
      </c>
      <c r="L46" s="32">
        <v>230</v>
      </c>
      <c r="M46" s="29">
        <f t="shared" si="4"/>
        <v>0</v>
      </c>
      <c r="N46" s="29">
        <f t="shared" si="4"/>
        <v>0</v>
      </c>
      <c r="O46" s="29">
        <f t="shared" si="4"/>
        <v>0</v>
      </c>
      <c r="R46" s="95" t="s">
        <v>44</v>
      </c>
      <c r="S46" s="96" t="s">
        <v>42</v>
      </c>
      <c r="T46" s="96" t="s">
        <v>45</v>
      </c>
      <c r="U46" s="92" t="s">
        <v>9</v>
      </c>
      <c r="V46" s="97">
        <v>230</v>
      </c>
      <c r="W46" s="97">
        <v>230</v>
      </c>
      <c r="X46" s="97">
        <v>230</v>
      </c>
      <c r="Y46" s="16" t="b">
        <f t="shared" si="5"/>
        <v>1</v>
      </c>
      <c r="Z46" s="16" t="b">
        <f t="shared" si="5"/>
        <v>1</v>
      </c>
      <c r="AA46" s="16" t="b">
        <f t="shared" si="5"/>
        <v>1</v>
      </c>
      <c r="AB46" s="16" t="b">
        <f t="shared" si="5"/>
        <v>1</v>
      </c>
    </row>
    <row r="47" spans="1:28" s="16" customFormat="1" ht="47.25">
      <c r="A47" s="22" t="s">
        <v>46</v>
      </c>
      <c r="B47" s="23" t="s">
        <v>42</v>
      </c>
      <c r="C47" s="23" t="s">
        <v>47</v>
      </c>
      <c r="D47" s="24" t="s">
        <v>9</v>
      </c>
      <c r="E47" s="25">
        <f>E48</f>
        <v>230</v>
      </c>
      <c r="F47" s="25">
        <f t="shared" si="20"/>
        <v>230</v>
      </c>
      <c r="G47" s="25">
        <f t="shared" si="20"/>
        <v>230</v>
      </c>
      <c r="H47" s="43"/>
      <c r="J47" s="32">
        <v>230</v>
      </c>
      <c r="K47" s="32">
        <v>230</v>
      </c>
      <c r="L47" s="32">
        <v>230</v>
      </c>
      <c r="M47" s="29">
        <f t="shared" si="4"/>
        <v>0</v>
      </c>
      <c r="N47" s="29">
        <f t="shared" si="4"/>
        <v>0</v>
      </c>
      <c r="O47" s="29">
        <f t="shared" si="4"/>
        <v>0</v>
      </c>
      <c r="R47" s="95" t="s">
        <v>46</v>
      </c>
      <c r="S47" s="96" t="s">
        <v>42</v>
      </c>
      <c r="T47" s="96" t="s">
        <v>47</v>
      </c>
      <c r="U47" s="92" t="s">
        <v>9</v>
      </c>
      <c r="V47" s="97">
        <v>230</v>
      </c>
      <c r="W47" s="97">
        <v>230</v>
      </c>
      <c r="X47" s="97">
        <v>230</v>
      </c>
      <c r="Y47" s="16" t="b">
        <f t="shared" si="5"/>
        <v>1</v>
      </c>
      <c r="Z47" s="16" t="b">
        <f t="shared" si="5"/>
        <v>1</v>
      </c>
      <c r="AA47" s="16" t="b">
        <f t="shared" si="5"/>
        <v>1</v>
      </c>
      <c r="AB47" s="16" t="b">
        <f t="shared" si="5"/>
        <v>1</v>
      </c>
    </row>
    <row r="48" spans="1:28" s="16" customFormat="1" ht="47.25">
      <c r="A48" s="31" t="s">
        <v>48</v>
      </c>
      <c r="B48" s="23" t="s">
        <v>42</v>
      </c>
      <c r="C48" s="23" t="s">
        <v>353</v>
      </c>
      <c r="D48" s="24" t="s">
        <v>9</v>
      </c>
      <c r="E48" s="25">
        <f>E49</f>
        <v>230</v>
      </c>
      <c r="F48" s="25">
        <f t="shared" si="20"/>
        <v>230</v>
      </c>
      <c r="G48" s="25">
        <f t="shared" si="20"/>
        <v>230</v>
      </c>
      <c r="H48" s="43"/>
      <c r="J48" s="32">
        <v>230</v>
      </c>
      <c r="K48" s="32">
        <v>230</v>
      </c>
      <c r="L48" s="32">
        <v>230</v>
      </c>
      <c r="M48" s="29">
        <f t="shared" si="4"/>
        <v>0</v>
      </c>
      <c r="N48" s="29">
        <f t="shared" si="4"/>
        <v>0</v>
      </c>
      <c r="O48" s="29">
        <f t="shared" si="4"/>
        <v>0</v>
      </c>
      <c r="R48" s="98" t="s">
        <v>48</v>
      </c>
      <c r="S48" s="96" t="s">
        <v>42</v>
      </c>
      <c r="T48" s="96" t="s">
        <v>353</v>
      </c>
      <c r="U48" s="92" t="s">
        <v>9</v>
      </c>
      <c r="V48" s="97">
        <v>230</v>
      </c>
      <c r="W48" s="97">
        <v>230</v>
      </c>
      <c r="X48" s="97">
        <v>230</v>
      </c>
      <c r="Y48" s="16" t="b">
        <f t="shared" si="5"/>
        <v>1</v>
      </c>
      <c r="Z48" s="16" t="b">
        <f t="shared" si="5"/>
        <v>1</v>
      </c>
      <c r="AA48" s="16" t="b">
        <f t="shared" si="5"/>
        <v>1</v>
      </c>
      <c r="AB48" s="16" t="b">
        <f t="shared" si="5"/>
        <v>1</v>
      </c>
    </row>
    <row r="49" spans="1:28" s="16" customFormat="1" ht="31.5">
      <c r="A49" s="31" t="s">
        <v>28</v>
      </c>
      <c r="B49" s="23" t="s">
        <v>42</v>
      </c>
      <c r="C49" s="23" t="s">
        <v>353</v>
      </c>
      <c r="D49" s="23" t="s">
        <v>29</v>
      </c>
      <c r="E49" s="25">
        <v>230</v>
      </c>
      <c r="F49" s="25">
        <v>230</v>
      </c>
      <c r="G49" s="25">
        <v>230</v>
      </c>
      <c r="H49" s="43"/>
      <c r="J49" s="32">
        <v>230</v>
      </c>
      <c r="K49" s="32">
        <v>230</v>
      </c>
      <c r="L49" s="32">
        <v>230</v>
      </c>
      <c r="M49" s="29">
        <f t="shared" si="4"/>
        <v>0</v>
      </c>
      <c r="N49" s="29">
        <f t="shared" si="4"/>
        <v>0</v>
      </c>
      <c r="O49" s="29">
        <f t="shared" si="4"/>
        <v>0</v>
      </c>
      <c r="R49" s="98" t="s">
        <v>28</v>
      </c>
      <c r="S49" s="96" t="s">
        <v>42</v>
      </c>
      <c r="T49" s="96" t="s">
        <v>353</v>
      </c>
      <c r="U49" s="96" t="s">
        <v>29</v>
      </c>
      <c r="V49" s="97">
        <v>230</v>
      </c>
      <c r="W49" s="97">
        <v>230</v>
      </c>
      <c r="X49" s="97">
        <v>230</v>
      </c>
      <c r="Y49" s="16" t="b">
        <f t="shared" si="5"/>
        <v>1</v>
      </c>
      <c r="Z49" s="16" t="b">
        <f t="shared" si="5"/>
        <v>1</v>
      </c>
      <c r="AA49" s="16" t="b">
        <f t="shared" si="5"/>
        <v>1</v>
      </c>
      <c r="AB49" s="16" t="b">
        <f t="shared" si="5"/>
        <v>1</v>
      </c>
    </row>
    <row r="50" spans="1:28" s="16" customFormat="1" ht="31.5">
      <c r="A50" s="22" t="s">
        <v>49</v>
      </c>
      <c r="B50" s="23" t="s">
        <v>42</v>
      </c>
      <c r="C50" s="23" t="s">
        <v>14</v>
      </c>
      <c r="D50" s="24" t="s">
        <v>9</v>
      </c>
      <c r="E50" s="25">
        <f>E51+E55+E65</f>
        <v>23982.799999999999</v>
      </c>
      <c r="F50" s="25">
        <f t="shared" ref="F50:G50" si="21">F51+F55+F65</f>
        <v>19039</v>
      </c>
      <c r="G50" s="25">
        <f t="shared" si="21"/>
        <v>19053.900000000001</v>
      </c>
      <c r="H50" s="43"/>
      <c r="J50" s="32">
        <v>23982.79005</v>
      </c>
      <c r="K50" s="32">
        <v>19038.97105</v>
      </c>
      <c r="L50" s="32">
        <v>19053.891049999998</v>
      </c>
      <c r="M50" s="29">
        <f t="shared" si="4"/>
        <v>-9.9499999996623956E-3</v>
      </c>
      <c r="N50" s="29">
        <f t="shared" si="4"/>
        <v>-2.8949999999895226E-2</v>
      </c>
      <c r="O50" s="29">
        <f t="shared" si="4"/>
        <v>-8.9500000030966476E-3</v>
      </c>
      <c r="R50" s="95" t="s">
        <v>49</v>
      </c>
      <c r="S50" s="96" t="s">
        <v>42</v>
      </c>
      <c r="T50" s="96" t="s">
        <v>14</v>
      </c>
      <c r="U50" s="92" t="s">
        <v>9</v>
      </c>
      <c r="V50" s="97">
        <v>23982.79005</v>
      </c>
      <c r="W50" s="97">
        <v>19038.97105</v>
      </c>
      <c r="X50" s="97">
        <v>19053.891049999998</v>
      </c>
      <c r="Y50" s="16" t="b">
        <f t="shared" si="5"/>
        <v>1</v>
      </c>
      <c r="Z50" s="16" t="b">
        <f t="shared" si="5"/>
        <v>1</v>
      </c>
      <c r="AA50" s="16" t="b">
        <f t="shared" si="5"/>
        <v>1</v>
      </c>
      <c r="AB50" s="16" t="b">
        <f t="shared" si="5"/>
        <v>1</v>
      </c>
    </row>
    <row r="51" spans="1:28" s="16" customFormat="1" ht="15.75">
      <c r="A51" s="22" t="s">
        <v>479</v>
      </c>
      <c r="B51" s="23" t="s">
        <v>42</v>
      </c>
      <c r="C51" s="23" t="s">
        <v>480</v>
      </c>
      <c r="D51" s="24" t="s">
        <v>9</v>
      </c>
      <c r="E51" s="25">
        <f t="shared" ref="E51:G53" si="22">E52</f>
        <v>1950.5</v>
      </c>
      <c r="F51" s="25">
        <f t="shared" si="22"/>
        <v>0</v>
      </c>
      <c r="G51" s="25">
        <f t="shared" si="22"/>
        <v>0</v>
      </c>
      <c r="H51" s="43"/>
      <c r="J51" s="32">
        <v>1950.53</v>
      </c>
      <c r="K51" s="32">
        <v>0</v>
      </c>
      <c r="L51" s="32">
        <v>0</v>
      </c>
      <c r="M51" s="29">
        <f t="shared" si="4"/>
        <v>2.9999999999972715E-2</v>
      </c>
      <c r="N51" s="29">
        <f t="shared" si="4"/>
        <v>0</v>
      </c>
      <c r="O51" s="29">
        <f t="shared" si="4"/>
        <v>0</v>
      </c>
      <c r="R51" s="95" t="s">
        <v>479</v>
      </c>
      <c r="S51" s="96" t="s">
        <v>42</v>
      </c>
      <c r="T51" s="96" t="s">
        <v>480</v>
      </c>
      <c r="U51" s="92" t="s">
        <v>9</v>
      </c>
      <c r="V51" s="97">
        <v>1950.53</v>
      </c>
      <c r="W51" s="97" t="s">
        <v>9</v>
      </c>
      <c r="X51" s="97" t="s">
        <v>9</v>
      </c>
      <c r="Y51" s="16" t="b">
        <f t="shared" si="5"/>
        <v>1</v>
      </c>
      <c r="Z51" s="16" t="b">
        <f t="shared" si="5"/>
        <v>1</v>
      </c>
      <c r="AA51" s="16" t="b">
        <f t="shared" si="5"/>
        <v>1</v>
      </c>
      <c r="AB51" s="16" t="b">
        <f t="shared" si="5"/>
        <v>1</v>
      </c>
    </row>
    <row r="52" spans="1:28" s="16" customFormat="1" ht="15.75">
      <c r="A52" s="22" t="s">
        <v>526</v>
      </c>
      <c r="B52" s="23" t="s">
        <v>42</v>
      </c>
      <c r="C52" s="23" t="s">
        <v>633</v>
      </c>
      <c r="D52" s="24" t="s">
        <v>9</v>
      </c>
      <c r="E52" s="25">
        <f t="shared" si="22"/>
        <v>1950.5</v>
      </c>
      <c r="F52" s="25">
        <f t="shared" si="22"/>
        <v>0</v>
      </c>
      <c r="G52" s="25">
        <f t="shared" si="22"/>
        <v>0</v>
      </c>
      <c r="H52" s="43"/>
      <c r="J52" s="32">
        <v>1950.53</v>
      </c>
      <c r="K52" s="32">
        <v>0</v>
      </c>
      <c r="L52" s="32">
        <v>0</v>
      </c>
      <c r="M52" s="29">
        <f t="shared" si="4"/>
        <v>2.9999999999972715E-2</v>
      </c>
      <c r="N52" s="29">
        <f t="shared" si="4"/>
        <v>0</v>
      </c>
      <c r="O52" s="29">
        <f t="shared" si="4"/>
        <v>0</v>
      </c>
      <c r="R52" s="95" t="s">
        <v>526</v>
      </c>
      <c r="S52" s="96" t="s">
        <v>42</v>
      </c>
      <c r="T52" s="96" t="s">
        <v>633</v>
      </c>
      <c r="U52" s="92" t="s">
        <v>9</v>
      </c>
      <c r="V52" s="97">
        <v>1950.53</v>
      </c>
      <c r="W52" s="97" t="s">
        <v>9</v>
      </c>
      <c r="X52" s="97" t="s">
        <v>9</v>
      </c>
      <c r="Y52" s="16" t="b">
        <f t="shared" si="5"/>
        <v>1</v>
      </c>
      <c r="Z52" s="16" t="b">
        <f t="shared" si="5"/>
        <v>1</v>
      </c>
      <c r="AA52" s="16" t="b">
        <f t="shared" si="5"/>
        <v>1</v>
      </c>
      <c r="AB52" s="16" t="b">
        <f t="shared" si="5"/>
        <v>1</v>
      </c>
    </row>
    <row r="53" spans="1:28" s="16" customFormat="1" ht="47.25">
      <c r="A53" s="22" t="s">
        <v>634</v>
      </c>
      <c r="B53" s="23" t="s">
        <v>42</v>
      </c>
      <c r="C53" s="23" t="s">
        <v>635</v>
      </c>
      <c r="D53" s="24" t="s">
        <v>9</v>
      </c>
      <c r="E53" s="25">
        <f t="shared" si="22"/>
        <v>1950.5</v>
      </c>
      <c r="F53" s="25">
        <f t="shared" si="22"/>
        <v>0</v>
      </c>
      <c r="G53" s="25">
        <f t="shared" si="22"/>
        <v>0</v>
      </c>
      <c r="H53" s="43"/>
      <c r="J53" s="32">
        <v>1950.53</v>
      </c>
      <c r="K53" s="32">
        <v>0</v>
      </c>
      <c r="L53" s="32">
        <v>0</v>
      </c>
      <c r="M53" s="29">
        <f t="shared" si="4"/>
        <v>2.9999999999972715E-2</v>
      </c>
      <c r="N53" s="29">
        <f t="shared" si="4"/>
        <v>0</v>
      </c>
      <c r="O53" s="29">
        <f t="shared" si="4"/>
        <v>0</v>
      </c>
      <c r="R53" s="98" t="s">
        <v>634</v>
      </c>
      <c r="S53" s="96" t="s">
        <v>42</v>
      </c>
      <c r="T53" s="96" t="s">
        <v>635</v>
      </c>
      <c r="U53" s="92" t="s">
        <v>9</v>
      </c>
      <c r="V53" s="97">
        <v>1950.53</v>
      </c>
      <c r="W53" s="97" t="s">
        <v>9</v>
      </c>
      <c r="X53" s="97" t="s">
        <v>9</v>
      </c>
      <c r="Y53" s="16" t="b">
        <f t="shared" si="5"/>
        <v>1</v>
      </c>
      <c r="Z53" s="16" t="b">
        <f t="shared" si="5"/>
        <v>1</v>
      </c>
      <c r="AA53" s="16" t="b">
        <f t="shared" si="5"/>
        <v>1</v>
      </c>
      <c r="AB53" s="16" t="b">
        <f t="shared" si="5"/>
        <v>1</v>
      </c>
    </row>
    <row r="54" spans="1:28" s="16" customFormat="1" ht="25.5">
      <c r="A54" s="22" t="s">
        <v>32</v>
      </c>
      <c r="B54" s="23" t="s">
        <v>42</v>
      </c>
      <c r="C54" s="23" t="s">
        <v>635</v>
      </c>
      <c r="D54" s="23" t="s">
        <v>33</v>
      </c>
      <c r="E54" s="25">
        <f>0+1950.5</f>
        <v>1950.5</v>
      </c>
      <c r="F54" s="25">
        <v>0</v>
      </c>
      <c r="G54" s="25">
        <v>0</v>
      </c>
      <c r="H54" s="43"/>
      <c r="J54" s="32">
        <v>1950.53</v>
      </c>
      <c r="K54" s="32">
        <v>0</v>
      </c>
      <c r="L54" s="32">
        <v>0</v>
      </c>
      <c r="M54" s="29">
        <f t="shared" si="4"/>
        <v>2.9999999999972715E-2</v>
      </c>
      <c r="N54" s="29">
        <f t="shared" si="4"/>
        <v>0</v>
      </c>
      <c r="O54" s="29">
        <f t="shared" si="4"/>
        <v>0</v>
      </c>
      <c r="R54" s="98" t="s">
        <v>32</v>
      </c>
      <c r="S54" s="96" t="s">
        <v>42</v>
      </c>
      <c r="T54" s="96" t="s">
        <v>635</v>
      </c>
      <c r="U54" s="96" t="s">
        <v>33</v>
      </c>
      <c r="V54" s="97">
        <v>1950.53</v>
      </c>
      <c r="W54" s="97" t="s">
        <v>9</v>
      </c>
      <c r="X54" s="97" t="s">
        <v>9</v>
      </c>
      <c r="Y54" s="16" t="b">
        <f t="shared" si="5"/>
        <v>1</v>
      </c>
      <c r="Z54" s="16" t="b">
        <f t="shared" si="5"/>
        <v>1</v>
      </c>
      <c r="AA54" s="16" t="b">
        <f t="shared" si="5"/>
        <v>1</v>
      </c>
      <c r="AB54" s="16" t="b">
        <f t="shared" si="5"/>
        <v>1</v>
      </c>
    </row>
    <row r="55" spans="1:28" s="16" customFormat="1" ht="15.75">
      <c r="A55" s="22" t="s">
        <v>50</v>
      </c>
      <c r="B55" s="23" t="s">
        <v>42</v>
      </c>
      <c r="C55" s="23" t="s">
        <v>51</v>
      </c>
      <c r="D55" s="24" t="s">
        <v>9</v>
      </c>
      <c r="E55" s="25">
        <f t="shared" ref="E55:G55" si="23">E56+E59+E62</f>
        <v>21032.3</v>
      </c>
      <c r="F55" s="25">
        <f t="shared" si="23"/>
        <v>19039</v>
      </c>
      <c r="G55" s="25">
        <f t="shared" si="23"/>
        <v>19053.900000000001</v>
      </c>
      <c r="H55" s="43"/>
      <c r="J55" s="32">
        <v>21032.260050000001</v>
      </c>
      <c r="K55" s="32">
        <v>19038.97105</v>
      </c>
      <c r="L55" s="32">
        <v>19053.891049999998</v>
      </c>
      <c r="M55" s="29">
        <f t="shared" si="4"/>
        <v>-3.9949999998498242E-2</v>
      </c>
      <c r="N55" s="29">
        <f t="shared" si="4"/>
        <v>-2.8949999999895226E-2</v>
      </c>
      <c r="O55" s="29">
        <f t="shared" si="4"/>
        <v>-8.9500000030966476E-3</v>
      </c>
      <c r="R55" s="95" t="s">
        <v>50</v>
      </c>
      <c r="S55" s="96" t="s">
        <v>42</v>
      </c>
      <c r="T55" s="96" t="s">
        <v>51</v>
      </c>
      <c r="U55" s="92" t="s">
        <v>9</v>
      </c>
      <c r="V55" s="97">
        <v>21032.260050000001</v>
      </c>
      <c r="W55" s="97">
        <v>19038.97105</v>
      </c>
      <c r="X55" s="97">
        <v>19053.891049999998</v>
      </c>
      <c r="Y55" s="16" t="b">
        <f t="shared" si="5"/>
        <v>1</v>
      </c>
      <c r="Z55" s="16" t="b">
        <f t="shared" si="5"/>
        <v>1</v>
      </c>
      <c r="AA55" s="16" t="b">
        <f t="shared" si="5"/>
        <v>1</v>
      </c>
      <c r="AB55" s="16" t="b">
        <f t="shared" si="5"/>
        <v>1</v>
      </c>
    </row>
    <row r="56" spans="1:28" s="16" customFormat="1" ht="63">
      <c r="A56" s="22" t="s">
        <v>52</v>
      </c>
      <c r="B56" s="23" t="s">
        <v>42</v>
      </c>
      <c r="C56" s="23" t="s">
        <v>53</v>
      </c>
      <c r="D56" s="24" t="s">
        <v>9</v>
      </c>
      <c r="E56" s="25">
        <f>E57</f>
        <v>358.7</v>
      </c>
      <c r="F56" s="25">
        <f t="shared" ref="F56:G57" si="24">F57</f>
        <v>373</v>
      </c>
      <c r="G56" s="25">
        <f t="shared" si="24"/>
        <v>387.9</v>
      </c>
      <c r="H56" s="43"/>
      <c r="J56" s="32">
        <v>358.654</v>
      </c>
      <c r="K56" s="32">
        <v>373</v>
      </c>
      <c r="L56" s="32">
        <v>387.92</v>
      </c>
      <c r="M56" s="29">
        <f t="shared" si="4"/>
        <v>-4.5999999999992269E-2</v>
      </c>
      <c r="N56" s="29">
        <f t="shared" si="4"/>
        <v>0</v>
      </c>
      <c r="O56" s="29">
        <f t="shared" si="4"/>
        <v>2.0000000000038654E-2</v>
      </c>
      <c r="R56" s="95" t="s">
        <v>52</v>
      </c>
      <c r="S56" s="96" t="s">
        <v>42</v>
      </c>
      <c r="T56" s="96" t="s">
        <v>53</v>
      </c>
      <c r="U56" s="92" t="s">
        <v>9</v>
      </c>
      <c r="V56" s="97">
        <v>358.654</v>
      </c>
      <c r="W56" s="97">
        <v>373</v>
      </c>
      <c r="X56" s="97">
        <v>387.92</v>
      </c>
      <c r="Y56" s="16" t="b">
        <f t="shared" si="5"/>
        <v>1</v>
      </c>
      <c r="Z56" s="16" t="b">
        <f t="shared" si="5"/>
        <v>1</v>
      </c>
      <c r="AA56" s="16" t="b">
        <f t="shared" si="5"/>
        <v>1</v>
      </c>
      <c r="AB56" s="16" t="b">
        <f t="shared" si="5"/>
        <v>1</v>
      </c>
    </row>
    <row r="57" spans="1:28" s="16" customFormat="1" ht="47.25">
      <c r="A57" s="31" t="s">
        <v>54</v>
      </c>
      <c r="B57" s="23" t="s">
        <v>42</v>
      </c>
      <c r="C57" s="23" t="s">
        <v>354</v>
      </c>
      <c r="D57" s="24" t="s">
        <v>9</v>
      </c>
      <c r="E57" s="25">
        <f>E58</f>
        <v>358.7</v>
      </c>
      <c r="F57" s="25">
        <f t="shared" si="24"/>
        <v>373</v>
      </c>
      <c r="G57" s="25">
        <f t="shared" si="24"/>
        <v>387.9</v>
      </c>
      <c r="H57" s="43"/>
      <c r="J57" s="32">
        <v>358.654</v>
      </c>
      <c r="K57" s="32">
        <v>373</v>
      </c>
      <c r="L57" s="32">
        <v>387.92</v>
      </c>
      <c r="M57" s="29">
        <f t="shared" si="4"/>
        <v>-4.5999999999992269E-2</v>
      </c>
      <c r="N57" s="29">
        <f t="shared" si="4"/>
        <v>0</v>
      </c>
      <c r="O57" s="29">
        <f t="shared" si="4"/>
        <v>2.0000000000038654E-2</v>
      </c>
      <c r="R57" s="98" t="s">
        <v>54</v>
      </c>
      <c r="S57" s="96" t="s">
        <v>42</v>
      </c>
      <c r="T57" s="96" t="s">
        <v>354</v>
      </c>
      <c r="U57" s="92" t="s">
        <v>9</v>
      </c>
      <c r="V57" s="97">
        <v>358.654</v>
      </c>
      <c r="W57" s="97">
        <v>373</v>
      </c>
      <c r="X57" s="97">
        <v>387.92</v>
      </c>
      <c r="Y57" s="16" t="b">
        <f t="shared" si="5"/>
        <v>1</v>
      </c>
      <c r="Z57" s="16" t="b">
        <f t="shared" si="5"/>
        <v>1</v>
      </c>
      <c r="AA57" s="16" t="b">
        <f t="shared" si="5"/>
        <v>1</v>
      </c>
      <c r="AB57" s="16" t="b">
        <f t="shared" si="5"/>
        <v>1</v>
      </c>
    </row>
    <row r="58" spans="1:28" s="16" customFormat="1" ht="31.5">
      <c r="A58" s="31" t="s">
        <v>28</v>
      </c>
      <c r="B58" s="23" t="s">
        <v>42</v>
      </c>
      <c r="C58" s="23" t="s">
        <v>354</v>
      </c>
      <c r="D58" s="23" t="s">
        <v>29</v>
      </c>
      <c r="E58" s="25">
        <v>358.7</v>
      </c>
      <c r="F58" s="25">
        <v>373</v>
      </c>
      <c r="G58" s="25">
        <v>387.9</v>
      </c>
      <c r="H58" s="43"/>
      <c r="J58" s="32">
        <v>358.654</v>
      </c>
      <c r="K58" s="32">
        <v>373</v>
      </c>
      <c r="L58" s="32">
        <v>387.92</v>
      </c>
      <c r="M58" s="29">
        <f t="shared" si="4"/>
        <v>-4.5999999999992269E-2</v>
      </c>
      <c r="N58" s="29">
        <f t="shared" si="4"/>
        <v>0</v>
      </c>
      <c r="O58" s="29">
        <f t="shared" si="4"/>
        <v>2.0000000000038654E-2</v>
      </c>
      <c r="R58" s="98" t="s">
        <v>28</v>
      </c>
      <c r="S58" s="96" t="s">
        <v>42</v>
      </c>
      <c r="T58" s="96" t="s">
        <v>354</v>
      </c>
      <c r="U58" s="96" t="s">
        <v>29</v>
      </c>
      <c r="V58" s="97">
        <v>358.654</v>
      </c>
      <c r="W58" s="97">
        <v>373</v>
      </c>
      <c r="X58" s="97">
        <v>387.92</v>
      </c>
      <c r="Y58" s="16" t="b">
        <f t="shared" si="5"/>
        <v>1</v>
      </c>
      <c r="Z58" s="16" t="b">
        <f t="shared" si="5"/>
        <v>1</v>
      </c>
      <c r="AA58" s="16" t="b">
        <f t="shared" si="5"/>
        <v>1</v>
      </c>
      <c r="AB58" s="16" t="b">
        <f t="shared" si="5"/>
        <v>1</v>
      </c>
    </row>
    <row r="59" spans="1:28" s="16" customFormat="1" ht="47.25">
      <c r="A59" s="22" t="s">
        <v>55</v>
      </c>
      <c r="B59" s="23" t="s">
        <v>42</v>
      </c>
      <c r="C59" s="23" t="s">
        <v>56</v>
      </c>
      <c r="D59" s="24" t="s">
        <v>9</v>
      </c>
      <c r="E59" s="25">
        <f>E60</f>
        <v>18668.099999999999</v>
      </c>
      <c r="F59" s="25">
        <f t="shared" ref="F59:G60" si="25">F60</f>
        <v>18666</v>
      </c>
      <c r="G59" s="25">
        <f t="shared" si="25"/>
        <v>18666</v>
      </c>
      <c r="H59" s="43"/>
      <c r="J59" s="32">
        <v>18668.071049999999</v>
      </c>
      <c r="K59" s="32">
        <v>18665.97105</v>
      </c>
      <c r="L59" s="32">
        <v>18665.97105</v>
      </c>
      <c r="M59" s="29">
        <f t="shared" si="4"/>
        <v>-2.8949999999895226E-2</v>
      </c>
      <c r="N59" s="29">
        <f t="shared" si="4"/>
        <v>-2.8949999999895226E-2</v>
      </c>
      <c r="O59" s="29">
        <f t="shared" si="4"/>
        <v>-2.8949999999895226E-2</v>
      </c>
      <c r="R59" s="95" t="s">
        <v>55</v>
      </c>
      <c r="S59" s="96" t="s">
        <v>42</v>
      </c>
      <c r="T59" s="96" t="s">
        <v>56</v>
      </c>
      <c r="U59" s="92" t="s">
        <v>9</v>
      </c>
      <c r="V59" s="97">
        <v>18668.071049999999</v>
      </c>
      <c r="W59" s="97">
        <v>18665.97105</v>
      </c>
      <c r="X59" s="97">
        <v>18665.97105</v>
      </c>
      <c r="Y59" s="16" t="b">
        <f t="shared" si="5"/>
        <v>1</v>
      </c>
      <c r="Z59" s="16" t="b">
        <f t="shared" si="5"/>
        <v>1</v>
      </c>
      <c r="AA59" s="16" t="b">
        <f t="shared" si="5"/>
        <v>1</v>
      </c>
      <c r="AB59" s="16" t="b">
        <f t="shared" si="5"/>
        <v>1</v>
      </c>
    </row>
    <row r="60" spans="1:28" s="16" customFormat="1" ht="31.5">
      <c r="A60" s="31" t="s">
        <v>57</v>
      </c>
      <c r="B60" s="23" t="s">
        <v>42</v>
      </c>
      <c r="C60" s="23" t="s">
        <v>355</v>
      </c>
      <c r="D60" s="24" t="s">
        <v>9</v>
      </c>
      <c r="E60" s="25">
        <f>E61</f>
        <v>18668.099999999999</v>
      </c>
      <c r="F60" s="25">
        <f t="shared" si="25"/>
        <v>18666</v>
      </c>
      <c r="G60" s="25">
        <f t="shared" si="25"/>
        <v>18666</v>
      </c>
      <c r="H60" s="43"/>
      <c r="J60" s="32">
        <v>18668.071049999999</v>
      </c>
      <c r="K60" s="32">
        <v>18665.97105</v>
      </c>
      <c r="L60" s="32">
        <v>18665.97105</v>
      </c>
      <c r="M60" s="29">
        <f t="shared" si="4"/>
        <v>-2.8949999999895226E-2</v>
      </c>
      <c r="N60" s="29">
        <f t="shared" si="4"/>
        <v>-2.8949999999895226E-2</v>
      </c>
      <c r="O60" s="29">
        <f t="shared" si="4"/>
        <v>-2.8949999999895226E-2</v>
      </c>
      <c r="R60" s="98" t="s">
        <v>57</v>
      </c>
      <c r="S60" s="96" t="s">
        <v>42</v>
      </c>
      <c r="T60" s="96" t="s">
        <v>355</v>
      </c>
      <c r="U60" s="92" t="s">
        <v>9</v>
      </c>
      <c r="V60" s="97">
        <v>18668.071049999999</v>
      </c>
      <c r="W60" s="97">
        <v>18665.97105</v>
      </c>
      <c r="X60" s="97">
        <v>18665.97105</v>
      </c>
      <c r="Y60" s="16" t="b">
        <f t="shared" si="5"/>
        <v>1</v>
      </c>
      <c r="Z60" s="16" t="b">
        <f t="shared" si="5"/>
        <v>1</v>
      </c>
      <c r="AA60" s="16" t="b">
        <f t="shared" si="5"/>
        <v>1</v>
      </c>
      <c r="AB60" s="16" t="b">
        <f t="shared" si="5"/>
        <v>1</v>
      </c>
    </row>
    <row r="61" spans="1:28" s="16" customFormat="1" ht="31.5">
      <c r="A61" s="31" t="s">
        <v>58</v>
      </c>
      <c r="B61" s="23" t="s">
        <v>42</v>
      </c>
      <c r="C61" s="23" t="s">
        <v>355</v>
      </c>
      <c r="D61" s="23" t="s">
        <v>59</v>
      </c>
      <c r="E61" s="25">
        <f>20673.6-2005.5</f>
        <v>18668.099999999999</v>
      </c>
      <c r="F61" s="25">
        <v>18666</v>
      </c>
      <c r="G61" s="25">
        <v>18666</v>
      </c>
      <c r="H61" s="43"/>
      <c r="J61" s="32">
        <v>18668.071049999999</v>
      </c>
      <c r="K61" s="32">
        <v>18665.97105</v>
      </c>
      <c r="L61" s="32">
        <v>18665.97105</v>
      </c>
      <c r="M61" s="29">
        <f t="shared" si="4"/>
        <v>-2.8949999999895226E-2</v>
      </c>
      <c r="N61" s="29">
        <f t="shared" si="4"/>
        <v>-2.8949999999895226E-2</v>
      </c>
      <c r="O61" s="29">
        <f t="shared" si="4"/>
        <v>-2.8949999999895226E-2</v>
      </c>
      <c r="R61" s="98" t="s">
        <v>58</v>
      </c>
      <c r="S61" s="96" t="s">
        <v>42</v>
      </c>
      <c r="T61" s="96" t="s">
        <v>355</v>
      </c>
      <c r="U61" s="96" t="s">
        <v>59</v>
      </c>
      <c r="V61" s="97">
        <v>18668.071049999999</v>
      </c>
      <c r="W61" s="97">
        <v>18665.97105</v>
      </c>
      <c r="X61" s="97">
        <v>18665.97105</v>
      </c>
      <c r="Y61" s="16" t="b">
        <f t="shared" si="5"/>
        <v>1</v>
      </c>
      <c r="Z61" s="16" t="b">
        <f t="shared" si="5"/>
        <v>1</v>
      </c>
      <c r="AA61" s="16" t="b">
        <f t="shared" si="5"/>
        <v>1</v>
      </c>
      <c r="AB61" s="16" t="b">
        <f t="shared" si="5"/>
        <v>1</v>
      </c>
    </row>
    <row r="62" spans="1:28" s="16" customFormat="1" ht="47.25">
      <c r="A62" s="31" t="s">
        <v>60</v>
      </c>
      <c r="B62" s="23" t="s">
        <v>42</v>
      </c>
      <c r="C62" s="23" t="s">
        <v>636</v>
      </c>
      <c r="D62" s="23" t="s">
        <v>9</v>
      </c>
      <c r="E62" s="25">
        <f t="shared" ref="E62:G63" si="26">E63</f>
        <v>2005.5</v>
      </c>
      <c r="F62" s="25">
        <f t="shared" si="26"/>
        <v>0</v>
      </c>
      <c r="G62" s="25">
        <f t="shared" si="26"/>
        <v>0</v>
      </c>
      <c r="H62" s="43"/>
      <c r="J62" s="32">
        <v>2005.5350000000001</v>
      </c>
      <c r="K62" s="32">
        <v>0</v>
      </c>
      <c r="L62" s="32">
        <v>0</v>
      </c>
      <c r="M62" s="29">
        <f t="shared" si="4"/>
        <v>3.5000000000081855E-2</v>
      </c>
      <c r="N62" s="29">
        <f t="shared" si="4"/>
        <v>0</v>
      </c>
      <c r="O62" s="29">
        <f t="shared" si="4"/>
        <v>0</v>
      </c>
      <c r="R62" s="95" t="s">
        <v>60</v>
      </c>
      <c r="S62" s="96" t="s">
        <v>42</v>
      </c>
      <c r="T62" s="96" t="s">
        <v>636</v>
      </c>
      <c r="U62" s="92" t="s">
        <v>9</v>
      </c>
      <c r="V62" s="97">
        <v>2005.5350000000001</v>
      </c>
      <c r="W62" s="97" t="s">
        <v>9</v>
      </c>
      <c r="X62" s="97" t="s">
        <v>9</v>
      </c>
      <c r="Y62" s="16" t="b">
        <f t="shared" si="5"/>
        <v>1</v>
      </c>
      <c r="Z62" s="16" t="b">
        <f t="shared" si="5"/>
        <v>1</v>
      </c>
      <c r="AA62" s="16" t="b">
        <f t="shared" si="5"/>
        <v>1</v>
      </c>
      <c r="AB62" s="16" t="b">
        <f t="shared" si="5"/>
        <v>1</v>
      </c>
    </row>
    <row r="63" spans="1:28" s="16" customFormat="1" ht="31.5">
      <c r="A63" s="31" t="s">
        <v>61</v>
      </c>
      <c r="B63" s="23" t="s">
        <v>42</v>
      </c>
      <c r="C63" s="23" t="s">
        <v>637</v>
      </c>
      <c r="D63" s="23" t="s">
        <v>9</v>
      </c>
      <c r="E63" s="25">
        <f t="shared" si="26"/>
        <v>2005.5</v>
      </c>
      <c r="F63" s="25">
        <f t="shared" si="26"/>
        <v>0</v>
      </c>
      <c r="G63" s="25">
        <f t="shared" si="26"/>
        <v>0</v>
      </c>
      <c r="H63" s="43"/>
      <c r="J63" s="32">
        <v>2005.5350000000001</v>
      </c>
      <c r="K63" s="32">
        <v>0</v>
      </c>
      <c r="L63" s="32">
        <v>0</v>
      </c>
      <c r="M63" s="29">
        <f t="shared" si="4"/>
        <v>3.5000000000081855E-2</v>
      </c>
      <c r="N63" s="29">
        <f t="shared" si="4"/>
        <v>0</v>
      </c>
      <c r="O63" s="29">
        <f t="shared" si="4"/>
        <v>0</v>
      </c>
      <c r="R63" s="98" t="s">
        <v>61</v>
      </c>
      <c r="S63" s="96" t="s">
        <v>42</v>
      </c>
      <c r="T63" s="96" t="s">
        <v>637</v>
      </c>
      <c r="U63" s="92" t="s">
        <v>9</v>
      </c>
      <c r="V63" s="97">
        <v>2005.5350000000001</v>
      </c>
      <c r="W63" s="97" t="s">
        <v>9</v>
      </c>
      <c r="X63" s="97" t="s">
        <v>9</v>
      </c>
      <c r="Y63" s="16" t="b">
        <f t="shared" si="5"/>
        <v>1</v>
      </c>
      <c r="Z63" s="16" t="b">
        <f t="shared" si="5"/>
        <v>1</v>
      </c>
      <c r="AA63" s="16" t="b">
        <f t="shared" si="5"/>
        <v>1</v>
      </c>
      <c r="AB63" s="16" t="b">
        <f t="shared" si="5"/>
        <v>1</v>
      </c>
    </row>
    <row r="64" spans="1:28" s="16" customFormat="1" ht="31.5">
      <c r="A64" s="31" t="s">
        <v>58</v>
      </c>
      <c r="B64" s="23" t="s">
        <v>42</v>
      </c>
      <c r="C64" s="23" t="s">
        <v>637</v>
      </c>
      <c r="D64" s="23" t="s">
        <v>59</v>
      </c>
      <c r="E64" s="25">
        <f>0+2005.5</f>
        <v>2005.5</v>
      </c>
      <c r="F64" s="25">
        <v>0</v>
      </c>
      <c r="G64" s="25">
        <v>0</v>
      </c>
      <c r="H64" s="43"/>
      <c r="J64" s="32">
        <v>2005.5350000000001</v>
      </c>
      <c r="K64" s="32">
        <v>0</v>
      </c>
      <c r="L64" s="32">
        <v>0</v>
      </c>
      <c r="M64" s="29">
        <f t="shared" si="4"/>
        <v>3.5000000000081855E-2</v>
      </c>
      <c r="N64" s="29">
        <f t="shared" si="4"/>
        <v>0</v>
      </c>
      <c r="O64" s="29">
        <f t="shared" si="4"/>
        <v>0</v>
      </c>
      <c r="R64" s="98" t="s">
        <v>58</v>
      </c>
      <c r="S64" s="96" t="s">
        <v>42</v>
      </c>
      <c r="T64" s="96" t="s">
        <v>637</v>
      </c>
      <c r="U64" s="96" t="s">
        <v>59</v>
      </c>
      <c r="V64" s="97">
        <v>2005.5350000000001</v>
      </c>
      <c r="W64" s="97" t="s">
        <v>9</v>
      </c>
      <c r="X64" s="97" t="s">
        <v>9</v>
      </c>
      <c r="Y64" s="16" t="b">
        <f t="shared" si="5"/>
        <v>1</v>
      </c>
      <c r="Z64" s="16" t="b">
        <f t="shared" si="5"/>
        <v>1</v>
      </c>
      <c r="AA64" s="16" t="b">
        <f t="shared" si="5"/>
        <v>1</v>
      </c>
      <c r="AB64" s="16" t="b">
        <f t="shared" si="5"/>
        <v>1</v>
      </c>
    </row>
    <row r="65" spans="1:28" s="16" customFormat="1" ht="15.75">
      <c r="A65" s="22" t="s">
        <v>629</v>
      </c>
      <c r="B65" s="23" t="s">
        <v>42</v>
      </c>
      <c r="C65" s="23" t="s">
        <v>590</v>
      </c>
      <c r="D65" s="24" t="s">
        <v>9</v>
      </c>
      <c r="E65" s="25">
        <f>E67</f>
        <v>1000</v>
      </c>
      <c r="F65" s="25">
        <f t="shared" ref="F65:G65" si="27">F67</f>
        <v>0</v>
      </c>
      <c r="G65" s="25">
        <f t="shared" si="27"/>
        <v>0</v>
      </c>
      <c r="H65" s="43"/>
      <c r="J65" s="32">
        <v>1000</v>
      </c>
      <c r="K65" s="32">
        <v>0</v>
      </c>
      <c r="L65" s="32">
        <v>0</v>
      </c>
      <c r="M65" s="29">
        <f t="shared" si="4"/>
        <v>0</v>
      </c>
      <c r="N65" s="29">
        <f t="shared" si="4"/>
        <v>0</v>
      </c>
      <c r="O65" s="29">
        <f t="shared" si="4"/>
        <v>0</v>
      </c>
      <c r="R65" s="95" t="s">
        <v>629</v>
      </c>
      <c r="S65" s="96" t="s">
        <v>42</v>
      </c>
      <c r="T65" s="96" t="s">
        <v>590</v>
      </c>
      <c r="U65" s="92" t="s">
        <v>9</v>
      </c>
      <c r="V65" s="97">
        <v>1000</v>
      </c>
      <c r="W65" s="97" t="s">
        <v>9</v>
      </c>
      <c r="X65" s="97" t="s">
        <v>9</v>
      </c>
      <c r="Y65" s="16" t="b">
        <f t="shared" si="5"/>
        <v>1</v>
      </c>
      <c r="Z65" s="16" t="b">
        <f t="shared" si="5"/>
        <v>1</v>
      </c>
      <c r="AA65" s="16" t="b">
        <f t="shared" si="5"/>
        <v>1</v>
      </c>
      <c r="AB65" s="16" t="b">
        <f t="shared" si="5"/>
        <v>1</v>
      </c>
    </row>
    <row r="66" spans="1:28" s="16" customFormat="1" ht="47.25">
      <c r="A66" s="22" t="s">
        <v>591</v>
      </c>
      <c r="B66" s="23" t="s">
        <v>42</v>
      </c>
      <c r="C66" s="23" t="s">
        <v>592</v>
      </c>
      <c r="D66" s="24" t="s">
        <v>9</v>
      </c>
      <c r="E66" s="25">
        <f>E67</f>
        <v>1000</v>
      </c>
      <c r="F66" s="25">
        <f t="shared" ref="F66:G67" si="28">F67</f>
        <v>0</v>
      </c>
      <c r="G66" s="25">
        <f t="shared" si="28"/>
        <v>0</v>
      </c>
      <c r="H66" s="43"/>
      <c r="J66" s="32">
        <v>1000</v>
      </c>
      <c r="K66" s="32">
        <v>0</v>
      </c>
      <c r="L66" s="32">
        <v>0</v>
      </c>
      <c r="M66" s="29">
        <f t="shared" si="4"/>
        <v>0</v>
      </c>
      <c r="N66" s="29">
        <f t="shared" si="4"/>
        <v>0</v>
      </c>
      <c r="O66" s="29">
        <f t="shared" si="4"/>
        <v>0</v>
      </c>
      <c r="R66" s="95" t="s">
        <v>591</v>
      </c>
      <c r="S66" s="96" t="s">
        <v>42</v>
      </c>
      <c r="T66" s="96" t="s">
        <v>592</v>
      </c>
      <c r="U66" s="92" t="s">
        <v>9</v>
      </c>
      <c r="V66" s="97">
        <v>1000</v>
      </c>
      <c r="W66" s="97" t="s">
        <v>9</v>
      </c>
      <c r="X66" s="97" t="s">
        <v>9</v>
      </c>
      <c r="Y66" s="16" t="b">
        <f t="shared" si="5"/>
        <v>1</v>
      </c>
      <c r="Z66" s="16" t="b">
        <f t="shared" si="5"/>
        <v>1</v>
      </c>
      <c r="AA66" s="16" t="b">
        <f t="shared" si="5"/>
        <v>1</v>
      </c>
      <c r="AB66" s="16" t="b">
        <f t="shared" si="5"/>
        <v>1</v>
      </c>
    </row>
    <row r="67" spans="1:28" s="16" customFormat="1" ht="47.25">
      <c r="A67" s="31" t="s">
        <v>593</v>
      </c>
      <c r="B67" s="23" t="s">
        <v>42</v>
      </c>
      <c r="C67" s="23" t="s">
        <v>594</v>
      </c>
      <c r="D67" s="24" t="s">
        <v>9</v>
      </c>
      <c r="E67" s="25">
        <f>E68</f>
        <v>1000</v>
      </c>
      <c r="F67" s="25">
        <f t="shared" si="28"/>
        <v>0</v>
      </c>
      <c r="G67" s="25">
        <f t="shared" si="28"/>
        <v>0</v>
      </c>
      <c r="H67" s="43"/>
      <c r="J67" s="32">
        <v>1000</v>
      </c>
      <c r="K67" s="32">
        <v>0</v>
      </c>
      <c r="L67" s="32">
        <v>0</v>
      </c>
      <c r="M67" s="29">
        <f t="shared" si="4"/>
        <v>0</v>
      </c>
      <c r="N67" s="29">
        <f t="shared" si="4"/>
        <v>0</v>
      </c>
      <c r="O67" s="29">
        <f t="shared" si="4"/>
        <v>0</v>
      </c>
      <c r="R67" s="98" t="s">
        <v>593</v>
      </c>
      <c r="S67" s="96" t="s">
        <v>42</v>
      </c>
      <c r="T67" s="96" t="s">
        <v>594</v>
      </c>
      <c r="U67" s="92" t="s">
        <v>9</v>
      </c>
      <c r="V67" s="97">
        <v>1000</v>
      </c>
      <c r="W67" s="97" t="s">
        <v>9</v>
      </c>
      <c r="X67" s="97" t="s">
        <v>9</v>
      </c>
      <c r="Y67" s="16" t="b">
        <f t="shared" si="5"/>
        <v>1</v>
      </c>
      <c r="Z67" s="16" t="b">
        <f t="shared" si="5"/>
        <v>1</v>
      </c>
      <c r="AA67" s="16" t="b">
        <f t="shared" si="5"/>
        <v>1</v>
      </c>
      <c r="AB67" s="16" t="b">
        <f t="shared" si="5"/>
        <v>1</v>
      </c>
    </row>
    <row r="68" spans="1:28" s="16" customFormat="1" ht="31.5">
      <c r="A68" s="31" t="s">
        <v>28</v>
      </c>
      <c r="B68" s="23" t="s">
        <v>42</v>
      </c>
      <c r="C68" s="23" t="s">
        <v>594</v>
      </c>
      <c r="D68" s="23" t="s">
        <v>29</v>
      </c>
      <c r="E68" s="25">
        <v>1000</v>
      </c>
      <c r="F68" s="25">
        <v>0</v>
      </c>
      <c r="G68" s="25">
        <v>0</v>
      </c>
      <c r="H68" s="43"/>
      <c r="J68" s="32">
        <v>1000</v>
      </c>
      <c r="K68" s="32">
        <v>0</v>
      </c>
      <c r="L68" s="32">
        <v>0</v>
      </c>
      <c r="M68" s="29">
        <f t="shared" si="4"/>
        <v>0</v>
      </c>
      <c r="N68" s="29">
        <f t="shared" si="4"/>
        <v>0</v>
      </c>
      <c r="O68" s="29">
        <f t="shared" si="4"/>
        <v>0</v>
      </c>
      <c r="R68" s="98" t="s">
        <v>28</v>
      </c>
      <c r="S68" s="96" t="s">
        <v>42</v>
      </c>
      <c r="T68" s="96" t="s">
        <v>594</v>
      </c>
      <c r="U68" s="96" t="s">
        <v>29</v>
      </c>
      <c r="V68" s="97">
        <v>1000</v>
      </c>
      <c r="W68" s="97" t="s">
        <v>9</v>
      </c>
      <c r="X68" s="97" t="s">
        <v>9</v>
      </c>
      <c r="Y68" s="16" t="b">
        <f t="shared" si="5"/>
        <v>1</v>
      </c>
      <c r="Z68" s="16" t="b">
        <f t="shared" si="5"/>
        <v>1</v>
      </c>
      <c r="AA68" s="16" t="b">
        <f t="shared" si="5"/>
        <v>1</v>
      </c>
      <c r="AB68" s="16" t="b">
        <f t="shared" si="5"/>
        <v>1</v>
      </c>
    </row>
    <row r="69" spans="1:28" s="16" customFormat="1" ht="15.75">
      <c r="A69" s="22" t="s">
        <v>62</v>
      </c>
      <c r="B69" s="23" t="s">
        <v>42</v>
      </c>
      <c r="C69" s="23" t="s">
        <v>20</v>
      </c>
      <c r="D69" s="24" t="s">
        <v>9</v>
      </c>
      <c r="E69" s="25">
        <f>E70+E77</f>
        <v>76449.100000000006</v>
      </c>
      <c r="F69" s="25">
        <f>F70+F77</f>
        <v>83419.400000000009</v>
      </c>
      <c r="G69" s="25">
        <f t="shared" ref="G69" si="29">G70+G77</f>
        <v>83419.400000000009</v>
      </c>
      <c r="H69" s="43"/>
      <c r="J69" s="32">
        <v>76449.100980000003</v>
      </c>
      <c r="K69" s="32">
        <v>83419.397979999994</v>
      </c>
      <c r="L69" s="32">
        <v>83419.397979999994</v>
      </c>
      <c r="M69" s="29">
        <f t="shared" si="4"/>
        <v>9.799999970709905E-4</v>
      </c>
      <c r="N69" s="29">
        <f t="shared" si="4"/>
        <v>-2.0200000144541264E-3</v>
      </c>
      <c r="O69" s="29">
        <f t="shared" si="4"/>
        <v>-2.0200000144541264E-3</v>
      </c>
      <c r="R69" s="95" t="s">
        <v>62</v>
      </c>
      <c r="S69" s="96" t="s">
        <v>42</v>
      </c>
      <c r="T69" s="96" t="s">
        <v>20</v>
      </c>
      <c r="U69" s="92" t="s">
        <v>9</v>
      </c>
      <c r="V69" s="97">
        <v>76449.100980000003</v>
      </c>
      <c r="W69" s="97">
        <v>83419.397979999994</v>
      </c>
      <c r="X69" s="97">
        <v>83419.397979999994</v>
      </c>
      <c r="Y69" s="16" t="b">
        <f t="shared" si="5"/>
        <v>1</v>
      </c>
      <c r="Z69" s="16" t="b">
        <f t="shared" si="5"/>
        <v>1</v>
      </c>
      <c r="AA69" s="16" t="b">
        <f t="shared" si="5"/>
        <v>1</v>
      </c>
      <c r="AB69" s="16" t="b">
        <f t="shared" si="5"/>
        <v>1</v>
      </c>
    </row>
    <row r="70" spans="1:28" s="16" customFormat="1" ht="15.75">
      <c r="A70" s="22" t="s">
        <v>63</v>
      </c>
      <c r="B70" s="23" t="s">
        <v>42</v>
      </c>
      <c r="C70" s="23" t="s">
        <v>64</v>
      </c>
      <c r="D70" s="24" t="s">
        <v>9</v>
      </c>
      <c r="E70" s="25">
        <f>E71+E74</f>
        <v>13119.3</v>
      </c>
      <c r="F70" s="25">
        <f t="shared" ref="F70:G70" si="30">F71+F74</f>
        <v>13119.3</v>
      </c>
      <c r="G70" s="25">
        <f t="shared" si="30"/>
        <v>13119.3</v>
      </c>
      <c r="H70" s="43"/>
      <c r="J70" s="32">
        <v>13119.34317</v>
      </c>
      <c r="K70" s="32">
        <v>13119.34317</v>
      </c>
      <c r="L70" s="32">
        <v>13119.34317</v>
      </c>
      <c r="M70" s="29">
        <f t="shared" si="4"/>
        <v>4.3170000000827713E-2</v>
      </c>
      <c r="N70" s="29">
        <f t="shared" si="4"/>
        <v>4.3170000000827713E-2</v>
      </c>
      <c r="O70" s="29">
        <f t="shared" si="4"/>
        <v>4.3170000000827713E-2</v>
      </c>
      <c r="R70" s="95" t="s">
        <v>63</v>
      </c>
      <c r="S70" s="96" t="s">
        <v>42</v>
      </c>
      <c r="T70" s="96" t="s">
        <v>64</v>
      </c>
      <c r="U70" s="92" t="s">
        <v>9</v>
      </c>
      <c r="V70" s="97">
        <v>13119.34317</v>
      </c>
      <c r="W70" s="97">
        <v>13119.34317</v>
      </c>
      <c r="X70" s="97">
        <v>13119.34317</v>
      </c>
      <c r="Y70" s="16" t="b">
        <f t="shared" si="5"/>
        <v>1</v>
      </c>
      <c r="Z70" s="16" t="b">
        <f t="shared" si="5"/>
        <v>1</v>
      </c>
      <c r="AA70" s="16" t="b">
        <f t="shared" si="5"/>
        <v>1</v>
      </c>
      <c r="AB70" s="16" t="b">
        <f t="shared" si="5"/>
        <v>1</v>
      </c>
    </row>
    <row r="71" spans="1:28" s="16" customFormat="1" ht="47.25">
      <c r="A71" s="22" t="s">
        <v>65</v>
      </c>
      <c r="B71" s="23" t="s">
        <v>42</v>
      </c>
      <c r="C71" s="23" t="s">
        <v>66</v>
      </c>
      <c r="D71" s="24" t="s">
        <v>9</v>
      </c>
      <c r="E71" s="25">
        <f>E72</f>
        <v>600</v>
      </c>
      <c r="F71" s="25">
        <f t="shared" ref="F71:G72" si="31">F72</f>
        <v>600</v>
      </c>
      <c r="G71" s="25">
        <f t="shared" si="31"/>
        <v>600</v>
      </c>
      <c r="H71" s="43"/>
      <c r="J71" s="32">
        <v>600</v>
      </c>
      <c r="K71" s="32">
        <v>600</v>
      </c>
      <c r="L71" s="32">
        <v>600</v>
      </c>
      <c r="M71" s="29">
        <f t="shared" si="4"/>
        <v>0</v>
      </c>
      <c r="N71" s="29">
        <f t="shared" si="4"/>
        <v>0</v>
      </c>
      <c r="O71" s="29">
        <f t="shared" si="4"/>
        <v>0</v>
      </c>
      <c r="R71" s="95" t="s">
        <v>65</v>
      </c>
      <c r="S71" s="96" t="s">
        <v>42</v>
      </c>
      <c r="T71" s="96" t="s">
        <v>66</v>
      </c>
      <c r="U71" s="92" t="s">
        <v>9</v>
      </c>
      <c r="V71" s="97">
        <v>600</v>
      </c>
      <c r="W71" s="97">
        <v>600</v>
      </c>
      <c r="X71" s="97">
        <v>600</v>
      </c>
      <c r="Y71" s="16" t="b">
        <f t="shared" si="5"/>
        <v>1</v>
      </c>
      <c r="Z71" s="16" t="b">
        <f t="shared" si="5"/>
        <v>1</v>
      </c>
      <c r="AA71" s="16" t="b">
        <f t="shared" si="5"/>
        <v>1</v>
      </c>
      <c r="AB71" s="16" t="b">
        <f t="shared" si="5"/>
        <v>1</v>
      </c>
    </row>
    <row r="72" spans="1:28" s="16" customFormat="1" ht="47.25">
      <c r="A72" s="31" t="s">
        <v>67</v>
      </c>
      <c r="B72" s="23" t="s">
        <v>42</v>
      </c>
      <c r="C72" s="23" t="s">
        <v>356</v>
      </c>
      <c r="D72" s="24" t="s">
        <v>9</v>
      </c>
      <c r="E72" s="25">
        <f>E73</f>
        <v>600</v>
      </c>
      <c r="F72" s="25">
        <f t="shared" si="31"/>
        <v>600</v>
      </c>
      <c r="G72" s="25">
        <f t="shared" si="31"/>
        <v>600</v>
      </c>
      <c r="H72" s="43"/>
      <c r="J72" s="32">
        <v>600</v>
      </c>
      <c r="K72" s="32">
        <v>600</v>
      </c>
      <c r="L72" s="32">
        <v>600</v>
      </c>
      <c r="M72" s="29">
        <f t="shared" si="4"/>
        <v>0</v>
      </c>
      <c r="N72" s="29">
        <f t="shared" si="4"/>
        <v>0</v>
      </c>
      <c r="O72" s="29">
        <f t="shared" si="4"/>
        <v>0</v>
      </c>
      <c r="R72" s="98" t="s">
        <v>67</v>
      </c>
      <c r="S72" s="96" t="s">
        <v>42</v>
      </c>
      <c r="T72" s="96" t="s">
        <v>356</v>
      </c>
      <c r="U72" s="92" t="s">
        <v>9</v>
      </c>
      <c r="V72" s="97">
        <v>600</v>
      </c>
      <c r="W72" s="97">
        <v>600</v>
      </c>
      <c r="X72" s="97">
        <v>600</v>
      </c>
      <c r="Y72" s="16" t="b">
        <f t="shared" si="5"/>
        <v>1</v>
      </c>
      <c r="Z72" s="16" t="b">
        <f t="shared" si="5"/>
        <v>1</v>
      </c>
      <c r="AA72" s="16" t="b">
        <f t="shared" si="5"/>
        <v>1</v>
      </c>
      <c r="AB72" s="16" t="b">
        <f t="shared" si="5"/>
        <v>1</v>
      </c>
    </row>
    <row r="73" spans="1:28" s="16" customFormat="1" ht="31.5">
      <c r="A73" s="31" t="s">
        <v>28</v>
      </c>
      <c r="B73" s="23" t="s">
        <v>42</v>
      </c>
      <c r="C73" s="23" t="s">
        <v>356</v>
      </c>
      <c r="D73" s="23" t="s">
        <v>29</v>
      </c>
      <c r="E73" s="25">
        <v>600</v>
      </c>
      <c r="F73" s="25">
        <v>600</v>
      </c>
      <c r="G73" s="25">
        <v>600</v>
      </c>
      <c r="H73" s="43"/>
      <c r="J73" s="32">
        <v>600</v>
      </c>
      <c r="K73" s="32">
        <v>600</v>
      </c>
      <c r="L73" s="32">
        <v>600</v>
      </c>
      <c r="M73" s="29">
        <f t="shared" si="4"/>
        <v>0</v>
      </c>
      <c r="N73" s="29">
        <f t="shared" si="4"/>
        <v>0</v>
      </c>
      <c r="O73" s="29">
        <f t="shared" si="4"/>
        <v>0</v>
      </c>
      <c r="R73" s="98" t="s">
        <v>28</v>
      </c>
      <c r="S73" s="96" t="s">
        <v>42</v>
      </c>
      <c r="T73" s="96" t="s">
        <v>356</v>
      </c>
      <c r="U73" s="96" t="s">
        <v>29</v>
      </c>
      <c r="V73" s="97">
        <v>600</v>
      </c>
      <c r="W73" s="97">
        <v>600</v>
      </c>
      <c r="X73" s="97">
        <v>600</v>
      </c>
      <c r="Y73" s="16" t="b">
        <f t="shared" si="5"/>
        <v>1</v>
      </c>
      <c r="Z73" s="16" t="b">
        <f t="shared" si="5"/>
        <v>1</v>
      </c>
      <c r="AA73" s="16" t="b">
        <f t="shared" si="5"/>
        <v>1</v>
      </c>
      <c r="AB73" s="16" t="b">
        <f t="shared" si="5"/>
        <v>1</v>
      </c>
    </row>
    <row r="74" spans="1:28" s="16" customFormat="1" ht="47.25">
      <c r="A74" s="22" t="s">
        <v>55</v>
      </c>
      <c r="B74" s="23" t="s">
        <v>42</v>
      </c>
      <c r="C74" s="23" t="s">
        <v>68</v>
      </c>
      <c r="D74" s="24" t="s">
        <v>9</v>
      </c>
      <c r="E74" s="25">
        <f>E75</f>
        <v>12519.3</v>
      </c>
      <c r="F74" s="25">
        <f t="shared" ref="F74:G75" si="32">F75</f>
        <v>12519.3</v>
      </c>
      <c r="G74" s="25">
        <f t="shared" si="32"/>
        <v>12519.3</v>
      </c>
      <c r="H74" s="43"/>
      <c r="J74" s="32">
        <v>12519.34317</v>
      </c>
      <c r="K74" s="32">
        <v>12519.34317</v>
      </c>
      <c r="L74" s="32">
        <v>12519.34317</v>
      </c>
      <c r="M74" s="29">
        <f t="shared" si="4"/>
        <v>4.3170000000827713E-2</v>
      </c>
      <c r="N74" s="29">
        <f t="shared" si="4"/>
        <v>4.3170000000827713E-2</v>
      </c>
      <c r="O74" s="29">
        <f t="shared" si="4"/>
        <v>4.3170000000827713E-2</v>
      </c>
      <c r="R74" s="95" t="s">
        <v>55</v>
      </c>
      <c r="S74" s="96" t="s">
        <v>42</v>
      </c>
      <c r="T74" s="96" t="s">
        <v>68</v>
      </c>
      <c r="U74" s="92" t="s">
        <v>9</v>
      </c>
      <c r="V74" s="97">
        <v>12519.34317</v>
      </c>
      <c r="W74" s="97">
        <v>12519.34317</v>
      </c>
      <c r="X74" s="97">
        <v>12519.34317</v>
      </c>
      <c r="Y74" s="16" t="b">
        <f t="shared" si="5"/>
        <v>1</v>
      </c>
      <c r="Z74" s="16" t="b">
        <f t="shared" si="5"/>
        <v>1</v>
      </c>
      <c r="AA74" s="16" t="b">
        <f t="shared" si="5"/>
        <v>1</v>
      </c>
      <c r="AB74" s="16" t="b">
        <f t="shared" si="5"/>
        <v>1</v>
      </c>
    </row>
    <row r="75" spans="1:28" s="16" customFormat="1" ht="31.5">
      <c r="A75" s="31" t="s">
        <v>57</v>
      </c>
      <c r="B75" s="23" t="s">
        <v>42</v>
      </c>
      <c r="C75" s="23" t="s">
        <v>357</v>
      </c>
      <c r="D75" s="24" t="s">
        <v>9</v>
      </c>
      <c r="E75" s="25">
        <f>E76</f>
        <v>12519.3</v>
      </c>
      <c r="F75" s="25">
        <f t="shared" si="32"/>
        <v>12519.3</v>
      </c>
      <c r="G75" s="25">
        <f t="shared" si="32"/>
        <v>12519.3</v>
      </c>
      <c r="H75" s="43"/>
      <c r="J75" s="32">
        <v>12519.34317</v>
      </c>
      <c r="K75" s="32">
        <v>12519.34317</v>
      </c>
      <c r="L75" s="32">
        <v>12519.34317</v>
      </c>
      <c r="M75" s="29">
        <f t="shared" si="4"/>
        <v>4.3170000000827713E-2</v>
      </c>
      <c r="N75" s="29">
        <f t="shared" si="4"/>
        <v>4.3170000000827713E-2</v>
      </c>
      <c r="O75" s="29">
        <f t="shared" si="4"/>
        <v>4.3170000000827713E-2</v>
      </c>
      <c r="R75" s="98" t="s">
        <v>57</v>
      </c>
      <c r="S75" s="96" t="s">
        <v>42</v>
      </c>
      <c r="T75" s="96" t="s">
        <v>357</v>
      </c>
      <c r="U75" s="92" t="s">
        <v>9</v>
      </c>
      <c r="V75" s="97">
        <v>12519.34317</v>
      </c>
      <c r="W75" s="97">
        <v>12519.34317</v>
      </c>
      <c r="X75" s="97">
        <v>12519.34317</v>
      </c>
      <c r="Y75" s="16" t="b">
        <f t="shared" si="5"/>
        <v>1</v>
      </c>
      <c r="Z75" s="16" t="b">
        <f t="shared" si="5"/>
        <v>1</v>
      </c>
      <c r="AA75" s="16" t="b">
        <f t="shared" si="5"/>
        <v>1</v>
      </c>
      <c r="AB75" s="16" t="b">
        <f t="shared" si="5"/>
        <v>1</v>
      </c>
    </row>
    <row r="76" spans="1:28" s="16" customFormat="1" ht="31.5">
      <c r="A76" s="31" t="s">
        <v>58</v>
      </c>
      <c r="B76" s="23" t="s">
        <v>42</v>
      </c>
      <c r="C76" s="23" t="s">
        <v>357</v>
      </c>
      <c r="D76" s="23" t="s">
        <v>59</v>
      </c>
      <c r="E76" s="25">
        <v>12519.3</v>
      </c>
      <c r="F76" s="25">
        <v>12519.3</v>
      </c>
      <c r="G76" s="25">
        <v>12519.3</v>
      </c>
      <c r="H76" s="43"/>
      <c r="J76" s="32">
        <v>12519.34317</v>
      </c>
      <c r="K76" s="32">
        <v>12519.34317</v>
      </c>
      <c r="L76" s="32">
        <v>12519.34317</v>
      </c>
      <c r="M76" s="29">
        <f t="shared" si="4"/>
        <v>4.3170000000827713E-2</v>
      </c>
      <c r="N76" s="29">
        <f t="shared" si="4"/>
        <v>4.3170000000827713E-2</v>
      </c>
      <c r="O76" s="29">
        <f t="shared" si="4"/>
        <v>4.3170000000827713E-2</v>
      </c>
      <c r="R76" s="98" t="s">
        <v>58</v>
      </c>
      <c r="S76" s="96" t="s">
        <v>42</v>
      </c>
      <c r="T76" s="96" t="s">
        <v>357</v>
      </c>
      <c r="U76" s="96" t="s">
        <v>59</v>
      </c>
      <c r="V76" s="97">
        <v>12519.34317</v>
      </c>
      <c r="W76" s="97">
        <v>12519.34317</v>
      </c>
      <c r="X76" s="97">
        <v>12519.34317</v>
      </c>
      <c r="Y76" s="16" t="b">
        <f t="shared" si="5"/>
        <v>1</v>
      </c>
      <c r="Z76" s="16" t="b">
        <f t="shared" si="5"/>
        <v>1</v>
      </c>
      <c r="AA76" s="16" t="b">
        <f t="shared" si="5"/>
        <v>1</v>
      </c>
      <c r="AB76" s="16" t="b">
        <f t="shared" si="5"/>
        <v>1</v>
      </c>
    </row>
    <row r="77" spans="1:28" s="16" customFormat="1" ht="15.75">
      <c r="A77" s="22" t="s">
        <v>69</v>
      </c>
      <c r="B77" s="23" t="s">
        <v>42</v>
      </c>
      <c r="C77" s="23" t="s">
        <v>70</v>
      </c>
      <c r="D77" s="24" t="s">
        <v>9</v>
      </c>
      <c r="E77" s="25">
        <f>E78+E81</f>
        <v>63329.8</v>
      </c>
      <c r="F77" s="25">
        <f>F78+F81</f>
        <v>70300.100000000006</v>
      </c>
      <c r="G77" s="25">
        <f t="shared" ref="G77" si="33">G78+G81</f>
        <v>70300.100000000006</v>
      </c>
      <c r="H77" s="43"/>
      <c r="J77" s="32">
        <v>63329.757810000003</v>
      </c>
      <c r="K77" s="32">
        <v>70300.054810000001</v>
      </c>
      <c r="L77" s="32">
        <v>70300.054810000001</v>
      </c>
      <c r="M77" s="29">
        <f t="shared" si="4"/>
        <v>-4.2190000000118744E-2</v>
      </c>
      <c r="N77" s="29">
        <f t="shared" si="4"/>
        <v>-4.5190000004367903E-2</v>
      </c>
      <c r="O77" s="29">
        <f t="shared" si="4"/>
        <v>-4.5190000004367903E-2</v>
      </c>
      <c r="R77" s="95" t="s">
        <v>69</v>
      </c>
      <c r="S77" s="96" t="s">
        <v>42</v>
      </c>
      <c r="T77" s="96" t="s">
        <v>70</v>
      </c>
      <c r="U77" s="92" t="s">
        <v>9</v>
      </c>
      <c r="V77" s="97">
        <v>63329.757810000003</v>
      </c>
      <c r="W77" s="97">
        <v>70300.054810000001</v>
      </c>
      <c r="X77" s="97">
        <v>70300.054810000001</v>
      </c>
      <c r="Y77" s="16" t="b">
        <f t="shared" si="5"/>
        <v>1</v>
      </c>
      <c r="Z77" s="16" t="b">
        <f t="shared" si="5"/>
        <v>1</v>
      </c>
      <c r="AA77" s="16" t="b">
        <f t="shared" si="5"/>
        <v>1</v>
      </c>
      <c r="AB77" s="16" t="b">
        <f t="shared" si="5"/>
        <v>1</v>
      </c>
    </row>
    <row r="78" spans="1:28" s="16" customFormat="1" ht="47.25">
      <c r="A78" s="22" t="s">
        <v>55</v>
      </c>
      <c r="B78" s="23" t="s">
        <v>42</v>
      </c>
      <c r="C78" s="23" t="s">
        <v>71</v>
      </c>
      <c r="D78" s="24" t="s">
        <v>9</v>
      </c>
      <c r="E78" s="25">
        <f>E79</f>
        <v>44585.8</v>
      </c>
      <c r="F78" s="25">
        <f t="shared" ref="F78:G79" si="34">F79</f>
        <v>44486.1</v>
      </c>
      <c r="G78" s="25">
        <f t="shared" si="34"/>
        <v>44486.1</v>
      </c>
      <c r="H78" s="43"/>
      <c r="J78" s="32">
        <v>44585.772929999999</v>
      </c>
      <c r="K78" s="32">
        <v>44486.053930000002</v>
      </c>
      <c r="L78" s="32">
        <v>44486.053930000002</v>
      </c>
      <c r="M78" s="29">
        <f t="shared" si="4"/>
        <v>-2.7070000003732275E-2</v>
      </c>
      <c r="N78" s="29">
        <f t="shared" si="4"/>
        <v>-4.6069999996689148E-2</v>
      </c>
      <c r="O78" s="29">
        <f t="shared" si="4"/>
        <v>-4.6069999996689148E-2</v>
      </c>
      <c r="R78" s="95" t="s">
        <v>55</v>
      </c>
      <c r="S78" s="96" t="s">
        <v>42</v>
      </c>
      <c r="T78" s="96" t="s">
        <v>71</v>
      </c>
      <c r="U78" s="92" t="s">
        <v>9</v>
      </c>
      <c r="V78" s="97">
        <v>44585.772929999999</v>
      </c>
      <c r="W78" s="97">
        <v>44486.053930000002</v>
      </c>
      <c r="X78" s="97">
        <v>44486.053930000002</v>
      </c>
      <c r="Y78" s="16" t="b">
        <f t="shared" si="5"/>
        <v>1</v>
      </c>
      <c r="Z78" s="16" t="b">
        <f t="shared" si="5"/>
        <v>1</v>
      </c>
      <c r="AA78" s="16" t="b">
        <f t="shared" si="5"/>
        <v>1</v>
      </c>
      <c r="AB78" s="16" t="b">
        <f t="shared" si="5"/>
        <v>1</v>
      </c>
    </row>
    <row r="79" spans="1:28" s="16" customFormat="1" ht="31.5">
      <c r="A79" s="31" t="s">
        <v>57</v>
      </c>
      <c r="B79" s="23" t="s">
        <v>42</v>
      </c>
      <c r="C79" s="23" t="s">
        <v>358</v>
      </c>
      <c r="D79" s="24" t="s">
        <v>9</v>
      </c>
      <c r="E79" s="25">
        <f>E80</f>
        <v>44585.8</v>
      </c>
      <c r="F79" s="25">
        <f t="shared" si="34"/>
        <v>44486.1</v>
      </c>
      <c r="G79" s="25">
        <f t="shared" si="34"/>
        <v>44486.1</v>
      </c>
      <c r="H79" s="43"/>
      <c r="J79" s="32">
        <v>44585.772929999999</v>
      </c>
      <c r="K79" s="32">
        <v>44486.053930000002</v>
      </c>
      <c r="L79" s="32">
        <v>44486.053930000002</v>
      </c>
      <c r="M79" s="29">
        <f t="shared" ref="M79:O142" si="35">J79-E79</f>
        <v>-2.7070000003732275E-2</v>
      </c>
      <c r="N79" s="29">
        <f t="shared" si="35"/>
        <v>-4.6069999996689148E-2</v>
      </c>
      <c r="O79" s="29">
        <f t="shared" si="35"/>
        <v>-4.6069999996689148E-2</v>
      </c>
      <c r="R79" s="98" t="s">
        <v>57</v>
      </c>
      <c r="S79" s="96" t="s">
        <v>42</v>
      </c>
      <c r="T79" s="96" t="s">
        <v>358</v>
      </c>
      <c r="U79" s="92" t="s">
        <v>9</v>
      </c>
      <c r="V79" s="97">
        <v>44585.772929999999</v>
      </c>
      <c r="W79" s="97">
        <v>44486.053930000002</v>
      </c>
      <c r="X79" s="97">
        <v>44486.053930000002</v>
      </c>
      <c r="Y79" s="16" t="b">
        <f t="shared" ref="Y79:AB142" si="36">R79=A79</f>
        <v>1</v>
      </c>
      <c r="Z79" s="16" t="b">
        <f t="shared" si="36"/>
        <v>1</v>
      </c>
      <c r="AA79" s="16" t="b">
        <f t="shared" si="36"/>
        <v>1</v>
      </c>
      <c r="AB79" s="16" t="b">
        <f t="shared" si="36"/>
        <v>1</v>
      </c>
    </row>
    <row r="80" spans="1:28" s="16" customFormat="1" ht="31.5">
      <c r="A80" s="31" t="s">
        <v>58</v>
      </c>
      <c r="B80" s="23" t="s">
        <v>42</v>
      </c>
      <c r="C80" s="23" t="s">
        <v>358</v>
      </c>
      <c r="D80" s="23" t="s">
        <v>59</v>
      </c>
      <c r="E80" s="25">
        <v>44585.8</v>
      </c>
      <c r="F80" s="25">
        <v>44486.1</v>
      </c>
      <c r="G80" s="25">
        <v>44486.1</v>
      </c>
      <c r="H80" s="43"/>
      <c r="J80" s="32">
        <v>44585.772929999999</v>
      </c>
      <c r="K80" s="32">
        <v>44486.053930000002</v>
      </c>
      <c r="L80" s="32">
        <v>44486.053930000002</v>
      </c>
      <c r="M80" s="29">
        <f t="shared" si="35"/>
        <v>-2.7070000003732275E-2</v>
      </c>
      <c r="N80" s="29">
        <f t="shared" si="35"/>
        <v>-4.6069999996689148E-2</v>
      </c>
      <c r="O80" s="29">
        <f t="shared" si="35"/>
        <v>-4.6069999996689148E-2</v>
      </c>
      <c r="R80" s="98" t="s">
        <v>58</v>
      </c>
      <c r="S80" s="96" t="s">
        <v>42</v>
      </c>
      <c r="T80" s="96" t="s">
        <v>358</v>
      </c>
      <c r="U80" s="96" t="s">
        <v>59</v>
      </c>
      <c r="V80" s="97">
        <v>44585.772929999999</v>
      </c>
      <c r="W80" s="97">
        <v>44486.053930000002</v>
      </c>
      <c r="X80" s="97">
        <v>44486.053930000002</v>
      </c>
      <c r="Y80" s="16" t="b">
        <f t="shared" si="36"/>
        <v>1</v>
      </c>
      <c r="Z80" s="16" t="b">
        <f t="shared" si="36"/>
        <v>1</v>
      </c>
      <c r="AA80" s="16" t="b">
        <f t="shared" si="36"/>
        <v>1</v>
      </c>
      <c r="AB80" s="16" t="b">
        <f t="shared" si="36"/>
        <v>1</v>
      </c>
    </row>
    <row r="81" spans="1:28" s="16" customFormat="1" ht="47.25">
      <c r="A81" s="22" t="s">
        <v>60</v>
      </c>
      <c r="B81" s="23" t="s">
        <v>42</v>
      </c>
      <c r="C81" s="23" t="s">
        <v>72</v>
      </c>
      <c r="D81" s="24" t="s">
        <v>9</v>
      </c>
      <c r="E81" s="25">
        <f>E82</f>
        <v>18744</v>
      </c>
      <c r="F81" s="25">
        <f t="shared" ref="F81:G82" si="37">F82</f>
        <v>25814</v>
      </c>
      <c r="G81" s="25">
        <f t="shared" si="37"/>
        <v>25814</v>
      </c>
      <c r="H81" s="43"/>
      <c r="J81" s="32">
        <v>18743.98488</v>
      </c>
      <c r="K81" s="32">
        <v>25814.00088</v>
      </c>
      <c r="L81" s="32">
        <v>25814.00088</v>
      </c>
      <c r="M81" s="29">
        <f t="shared" si="35"/>
        <v>-1.5120000000024447E-2</v>
      </c>
      <c r="N81" s="29">
        <f t="shared" si="35"/>
        <v>8.7999999959720299E-4</v>
      </c>
      <c r="O81" s="29">
        <f t="shared" si="35"/>
        <v>8.7999999959720299E-4</v>
      </c>
      <c r="R81" s="95" t="s">
        <v>60</v>
      </c>
      <c r="S81" s="96" t="s">
        <v>42</v>
      </c>
      <c r="T81" s="96" t="s">
        <v>72</v>
      </c>
      <c r="U81" s="92" t="s">
        <v>9</v>
      </c>
      <c r="V81" s="97">
        <v>18743.98488</v>
      </c>
      <c r="W81" s="97">
        <v>25814.00088</v>
      </c>
      <c r="X81" s="97">
        <v>25814.00088</v>
      </c>
      <c r="Y81" s="16" t="b">
        <f t="shared" si="36"/>
        <v>1</v>
      </c>
      <c r="Z81" s="16" t="b">
        <f t="shared" si="36"/>
        <v>1</v>
      </c>
      <c r="AA81" s="16" t="b">
        <f t="shared" si="36"/>
        <v>1</v>
      </c>
      <c r="AB81" s="16" t="b">
        <f t="shared" si="36"/>
        <v>1</v>
      </c>
    </row>
    <row r="82" spans="1:28" s="16" customFormat="1" ht="31.5">
      <c r="A82" s="31" t="s">
        <v>61</v>
      </c>
      <c r="B82" s="23" t="s">
        <v>42</v>
      </c>
      <c r="C82" s="23" t="s">
        <v>359</v>
      </c>
      <c r="D82" s="24" t="s">
        <v>9</v>
      </c>
      <c r="E82" s="25">
        <f>E83</f>
        <v>18744</v>
      </c>
      <c r="F82" s="25">
        <f t="shared" si="37"/>
        <v>25814</v>
      </c>
      <c r="G82" s="25">
        <f t="shared" si="37"/>
        <v>25814</v>
      </c>
      <c r="H82" s="43"/>
      <c r="J82" s="32">
        <v>18743.98488</v>
      </c>
      <c r="K82" s="32">
        <v>25814.00088</v>
      </c>
      <c r="L82" s="32">
        <v>25814.00088</v>
      </c>
      <c r="M82" s="29">
        <f t="shared" si="35"/>
        <v>-1.5120000000024447E-2</v>
      </c>
      <c r="N82" s="29">
        <f t="shared" si="35"/>
        <v>8.7999999959720299E-4</v>
      </c>
      <c r="O82" s="29">
        <f t="shared" si="35"/>
        <v>8.7999999959720299E-4</v>
      </c>
      <c r="R82" s="98" t="s">
        <v>61</v>
      </c>
      <c r="S82" s="96" t="s">
        <v>42</v>
      </c>
      <c r="T82" s="96" t="s">
        <v>359</v>
      </c>
      <c r="U82" s="92" t="s">
        <v>9</v>
      </c>
      <c r="V82" s="97">
        <v>18743.98488</v>
      </c>
      <c r="W82" s="97">
        <v>25814.00088</v>
      </c>
      <c r="X82" s="97">
        <v>25814.00088</v>
      </c>
      <c r="Y82" s="16" t="b">
        <f t="shared" si="36"/>
        <v>1</v>
      </c>
      <c r="Z82" s="16" t="b">
        <f t="shared" si="36"/>
        <v>1</v>
      </c>
      <c r="AA82" s="16" t="b">
        <f t="shared" si="36"/>
        <v>1</v>
      </c>
      <c r="AB82" s="16" t="b">
        <f t="shared" si="36"/>
        <v>1</v>
      </c>
    </row>
    <row r="83" spans="1:28" s="16" customFormat="1" ht="31.5">
      <c r="A83" s="31" t="s">
        <v>58</v>
      </c>
      <c r="B83" s="23" t="s">
        <v>42</v>
      </c>
      <c r="C83" s="23" t="s">
        <v>359</v>
      </c>
      <c r="D83" s="23" t="s">
        <v>59</v>
      </c>
      <c r="E83" s="25">
        <v>18744</v>
      </c>
      <c r="F83" s="25">
        <v>25814</v>
      </c>
      <c r="G83" s="25">
        <v>25814</v>
      </c>
      <c r="H83" s="43"/>
      <c r="J83" s="32">
        <v>18743.98488</v>
      </c>
      <c r="K83" s="32">
        <v>25814.00088</v>
      </c>
      <c r="L83" s="32">
        <v>25814.00088</v>
      </c>
      <c r="M83" s="29">
        <f t="shared" si="35"/>
        <v>-1.5120000000024447E-2</v>
      </c>
      <c r="N83" s="29">
        <f t="shared" si="35"/>
        <v>8.7999999959720299E-4</v>
      </c>
      <c r="O83" s="29">
        <f t="shared" si="35"/>
        <v>8.7999999959720299E-4</v>
      </c>
      <c r="R83" s="98" t="s">
        <v>58</v>
      </c>
      <c r="S83" s="96" t="s">
        <v>42</v>
      </c>
      <c r="T83" s="96" t="s">
        <v>359</v>
      </c>
      <c r="U83" s="96" t="s">
        <v>59</v>
      </c>
      <c r="V83" s="97">
        <v>18743.98488</v>
      </c>
      <c r="W83" s="97">
        <v>25814.00088</v>
      </c>
      <c r="X83" s="97">
        <v>25814.00088</v>
      </c>
      <c r="Y83" s="16" t="b">
        <f t="shared" si="36"/>
        <v>1</v>
      </c>
      <c r="Z83" s="16" t="b">
        <f t="shared" si="36"/>
        <v>1</v>
      </c>
      <c r="AA83" s="16" t="b">
        <f t="shared" si="36"/>
        <v>1</v>
      </c>
      <c r="AB83" s="16" t="b">
        <f t="shared" si="36"/>
        <v>1</v>
      </c>
    </row>
    <row r="84" spans="1:28" s="16" customFormat="1" ht="31.5">
      <c r="A84" s="22" t="s">
        <v>73</v>
      </c>
      <c r="B84" s="23" t="s">
        <v>42</v>
      </c>
      <c r="C84" s="23" t="s">
        <v>12</v>
      </c>
      <c r="D84" s="24" t="s">
        <v>9</v>
      </c>
      <c r="E84" s="25">
        <f>E85</f>
        <v>492.6</v>
      </c>
      <c r="F84" s="25">
        <f t="shared" ref="F84:G87" si="38">F85</f>
        <v>492.6</v>
      </c>
      <c r="G84" s="25">
        <f t="shared" si="38"/>
        <v>492.6</v>
      </c>
      <c r="H84" s="43"/>
      <c r="J84" s="32">
        <v>492.6</v>
      </c>
      <c r="K84" s="32">
        <v>492.6</v>
      </c>
      <c r="L84" s="32">
        <v>492.6</v>
      </c>
      <c r="M84" s="29">
        <f t="shared" si="35"/>
        <v>0</v>
      </c>
      <c r="N84" s="29">
        <f t="shared" si="35"/>
        <v>0</v>
      </c>
      <c r="O84" s="29">
        <f t="shared" si="35"/>
        <v>0</v>
      </c>
      <c r="R84" s="95" t="s">
        <v>73</v>
      </c>
      <c r="S84" s="96" t="s">
        <v>42</v>
      </c>
      <c r="T84" s="96" t="s">
        <v>12</v>
      </c>
      <c r="U84" s="92" t="s">
        <v>9</v>
      </c>
      <c r="V84" s="97">
        <v>492.6</v>
      </c>
      <c r="W84" s="97">
        <v>492.6</v>
      </c>
      <c r="X84" s="97">
        <v>492.6</v>
      </c>
      <c r="Y84" s="16" t="b">
        <f t="shared" si="36"/>
        <v>1</v>
      </c>
      <c r="Z84" s="16" t="b">
        <f t="shared" si="36"/>
        <v>1</v>
      </c>
      <c r="AA84" s="16" t="b">
        <f t="shared" si="36"/>
        <v>1</v>
      </c>
      <c r="AB84" s="16" t="b">
        <f t="shared" si="36"/>
        <v>1</v>
      </c>
    </row>
    <row r="85" spans="1:28" s="16" customFormat="1" ht="31.5">
      <c r="A85" s="22" t="s">
        <v>74</v>
      </c>
      <c r="B85" s="23" t="s">
        <v>42</v>
      </c>
      <c r="C85" s="23" t="s">
        <v>75</v>
      </c>
      <c r="D85" s="24" t="s">
        <v>9</v>
      </c>
      <c r="E85" s="25">
        <f>E86</f>
        <v>492.6</v>
      </c>
      <c r="F85" s="25">
        <f t="shared" si="38"/>
        <v>492.6</v>
      </c>
      <c r="G85" s="25">
        <f t="shared" si="38"/>
        <v>492.6</v>
      </c>
      <c r="H85" s="43"/>
      <c r="J85" s="32">
        <v>492.6</v>
      </c>
      <c r="K85" s="32">
        <v>492.6</v>
      </c>
      <c r="L85" s="32">
        <v>492.6</v>
      </c>
      <c r="M85" s="29">
        <f t="shared" si="35"/>
        <v>0</v>
      </c>
      <c r="N85" s="29">
        <f t="shared" si="35"/>
        <v>0</v>
      </c>
      <c r="O85" s="29">
        <f t="shared" si="35"/>
        <v>0</v>
      </c>
      <c r="R85" s="95" t="s">
        <v>74</v>
      </c>
      <c r="S85" s="96" t="s">
        <v>42</v>
      </c>
      <c r="T85" s="96" t="s">
        <v>75</v>
      </c>
      <c r="U85" s="92" t="s">
        <v>9</v>
      </c>
      <c r="V85" s="97">
        <v>492.6</v>
      </c>
      <c r="W85" s="97">
        <v>492.6</v>
      </c>
      <c r="X85" s="97">
        <v>492.6</v>
      </c>
      <c r="Y85" s="16" t="b">
        <f t="shared" si="36"/>
        <v>1</v>
      </c>
      <c r="Z85" s="16" t="b">
        <f t="shared" si="36"/>
        <v>1</v>
      </c>
      <c r="AA85" s="16" t="b">
        <f t="shared" si="36"/>
        <v>1</v>
      </c>
      <c r="AB85" s="16" t="b">
        <f t="shared" si="36"/>
        <v>1</v>
      </c>
    </row>
    <row r="86" spans="1:28" s="16" customFormat="1" ht="47.25">
      <c r="A86" s="22" t="s">
        <v>76</v>
      </c>
      <c r="B86" s="23" t="s">
        <v>42</v>
      </c>
      <c r="C86" s="23" t="s">
        <v>77</v>
      </c>
      <c r="D86" s="24" t="s">
        <v>9</v>
      </c>
      <c r="E86" s="25">
        <f>E87</f>
        <v>492.6</v>
      </c>
      <c r="F86" s="25">
        <f t="shared" si="38"/>
        <v>492.6</v>
      </c>
      <c r="G86" s="25">
        <f t="shared" si="38"/>
        <v>492.6</v>
      </c>
      <c r="H86" s="43"/>
      <c r="J86" s="32">
        <v>492.6</v>
      </c>
      <c r="K86" s="32">
        <v>492.6</v>
      </c>
      <c r="L86" s="32">
        <v>492.6</v>
      </c>
      <c r="M86" s="29">
        <f t="shared" si="35"/>
        <v>0</v>
      </c>
      <c r="N86" s="29">
        <f t="shared" si="35"/>
        <v>0</v>
      </c>
      <c r="O86" s="29">
        <f t="shared" si="35"/>
        <v>0</v>
      </c>
      <c r="R86" s="95" t="s">
        <v>76</v>
      </c>
      <c r="S86" s="96" t="s">
        <v>42</v>
      </c>
      <c r="T86" s="96" t="s">
        <v>77</v>
      </c>
      <c r="U86" s="92" t="s">
        <v>9</v>
      </c>
      <c r="V86" s="97">
        <v>492.6</v>
      </c>
      <c r="W86" s="97">
        <v>492.6</v>
      </c>
      <c r="X86" s="97">
        <v>492.6</v>
      </c>
      <c r="Y86" s="16" t="b">
        <f t="shared" si="36"/>
        <v>1</v>
      </c>
      <c r="Z86" s="16" t="b">
        <f t="shared" si="36"/>
        <v>1</v>
      </c>
      <c r="AA86" s="16" t="b">
        <f t="shared" si="36"/>
        <v>1</v>
      </c>
      <c r="AB86" s="16" t="b">
        <f t="shared" si="36"/>
        <v>1</v>
      </c>
    </row>
    <row r="87" spans="1:28" s="16" customFormat="1" ht="78.75">
      <c r="A87" s="31" t="s">
        <v>453</v>
      </c>
      <c r="B87" s="23" t="s">
        <v>42</v>
      </c>
      <c r="C87" s="23" t="s">
        <v>78</v>
      </c>
      <c r="D87" s="24" t="s">
        <v>9</v>
      </c>
      <c r="E87" s="25">
        <f>E88</f>
        <v>492.6</v>
      </c>
      <c r="F87" s="25">
        <f t="shared" si="38"/>
        <v>492.6</v>
      </c>
      <c r="G87" s="25">
        <f t="shared" si="38"/>
        <v>492.6</v>
      </c>
      <c r="H87" s="43"/>
      <c r="J87" s="32">
        <v>492.6</v>
      </c>
      <c r="K87" s="32">
        <v>492.6</v>
      </c>
      <c r="L87" s="32">
        <v>492.6</v>
      </c>
      <c r="M87" s="29">
        <f t="shared" si="35"/>
        <v>0</v>
      </c>
      <c r="N87" s="29">
        <f t="shared" si="35"/>
        <v>0</v>
      </c>
      <c r="O87" s="29">
        <f t="shared" si="35"/>
        <v>0</v>
      </c>
      <c r="R87" s="98" t="s">
        <v>453</v>
      </c>
      <c r="S87" s="96" t="s">
        <v>42</v>
      </c>
      <c r="T87" s="96" t="s">
        <v>78</v>
      </c>
      <c r="U87" s="92" t="s">
        <v>9</v>
      </c>
      <c r="V87" s="97">
        <v>492.6</v>
      </c>
      <c r="W87" s="97">
        <v>492.6</v>
      </c>
      <c r="X87" s="97">
        <v>492.6</v>
      </c>
      <c r="Y87" s="16" t="b">
        <f t="shared" si="36"/>
        <v>1</v>
      </c>
      <c r="Z87" s="16" t="b">
        <f t="shared" si="36"/>
        <v>1</v>
      </c>
      <c r="AA87" s="16" t="b">
        <f t="shared" si="36"/>
        <v>1</v>
      </c>
      <c r="AB87" s="16" t="b">
        <f t="shared" si="36"/>
        <v>1</v>
      </c>
    </row>
    <row r="88" spans="1:28" s="16" customFormat="1" ht="31.5">
      <c r="A88" s="31" t="s">
        <v>58</v>
      </c>
      <c r="B88" s="23" t="s">
        <v>42</v>
      </c>
      <c r="C88" s="23" t="s">
        <v>78</v>
      </c>
      <c r="D88" s="23" t="s">
        <v>59</v>
      </c>
      <c r="E88" s="25">
        <v>492.6</v>
      </c>
      <c r="F88" s="25">
        <v>492.6</v>
      </c>
      <c r="G88" s="25">
        <v>492.6</v>
      </c>
      <c r="H88" s="43"/>
      <c r="J88" s="32">
        <v>492.6</v>
      </c>
      <c r="K88" s="32">
        <v>492.6</v>
      </c>
      <c r="L88" s="32">
        <v>492.6</v>
      </c>
      <c r="M88" s="29">
        <f t="shared" si="35"/>
        <v>0</v>
      </c>
      <c r="N88" s="29">
        <f t="shared" si="35"/>
        <v>0</v>
      </c>
      <c r="O88" s="29">
        <f t="shared" si="35"/>
        <v>0</v>
      </c>
      <c r="R88" s="98" t="s">
        <v>58</v>
      </c>
      <c r="S88" s="96" t="s">
        <v>42</v>
      </c>
      <c r="T88" s="96" t="s">
        <v>78</v>
      </c>
      <c r="U88" s="96" t="s">
        <v>59</v>
      </c>
      <c r="V88" s="97">
        <v>492.6</v>
      </c>
      <c r="W88" s="97">
        <v>492.6</v>
      </c>
      <c r="X88" s="97">
        <v>492.6</v>
      </c>
      <c r="Y88" s="16" t="b">
        <f t="shared" si="36"/>
        <v>1</v>
      </c>
      <c r="Z88" s="16" t="b">
        <f t="shared" si="36"/>
        <v>1</v>
      </c>
      <c r="AA88" s="16" t="b">
        <f t="shared" si="36"/>
        <v>1</v>
      </c>
      <c r="AB88" s="16" t="b">
        <f t="shared" si="36"/>
        <v>1</v>
      </c>
    </row>
    <row r="89" spans="1:28" s="16" customFormat="1" ht="31.5">
      <c r="A89" s="22" t="s">
        <v>454</v>
      </c>
      <c r="B89" s="23" t="s">
        <v>42</v>
      </c>
      <c r="C89" s="23" t="s">
        <v>15</v>
      </c>
      <c r="D89" s="24" t="s">
        <v>9</v>
      </c>
      <c r="E89" s="25">
        <f>E90+E96</f>
        <v>14643.900000000001</v>
      </c>
      <c r="F89" s="25">
        <f>F90+F96</f>
        <v>14932.2</v>
      </c>
      <c r="G89" s="25">
        <f t="shared" ref="G89" si="39">G90+G96</f>
        <v>15186.6</v>
      </c>
      <c r="H89" s="43"/>
      <c r="J89" s="32">
        <v>14643.90632</v>
      </c>
      <c r="K89" s="32">
        <v>14932.30277</v>
      </c>
      <c r="L89" s="32">
        <v>15186.68345</v>
      </c>
      <c r="M89" s="29">
        <f t="shared" si="35"/>
        <v>6.3199999985954491E-3</v>
      </c>
      <c r="N89" s="29">
        <f t="shared" si="35"/>
        <v>0.10276999999950931</v>
      </c>
      <c r="O89" s="29">
        <f t="shared" si="35"/>
        <v>8.3450000000084401E-2</v>
      </c>
      <c r="R89" s="95" t="s">
        <v>454</v>
      </c>
      <c r="S89" s="96" t="s">
        <v>42</v>
      </c>
      <c r="T89" s="96" t="s">
        <v>15</v>
      </c>
      <c r="U89" s="92" t="s">
        <v>9</v>
      </c>
      <c r="V89" s="97">
        <v>14643.90632</v>
      </c>
      <c r="W89" s="97">
        <v>14932.30277</v>
      </c>
      <c r="X89" s="97">
        <v>15186.68345</v>
      </c>
      <c r="Y89" s="16" t="b">
        <f t="shared" si="36"/>
        <v>1</v>
      </c>
      <c r="Z89" s="16" t="b">
        <f t="shared" si="36"/>
        <v>1</v>
      </c>
      <c r="AA89" s="16" t="b">
        <f t="shared" si="36"/>
        <v>1</v>
      </c>
      <c r="AB89" s="16" t="b">
        <f t="shared" si="36"/>
        <v>1</v>
      </c>
    </row>
    <row r="90" spans="1:28" s="16" customFormat="1" ht="31.5">
      <c r="A90" s="22" t="s">
        <v>79</v>
      </c>
      <c r="B90" s="23" t="s">
        <v>42</v>
      </c>
      <c r="C90" s="23" t="s">
        <v>80</v>
      </c>
      <c r="D90" s="24" t="s">
        <v>9</v>
      </c>
      <c r="E90" s="25">
        <f>E91</f>
        <v>14545.2</v>
      </c>
      <c r="F90" s="25">
        <f t="shared" ref="F90:G91" si="40">F91</f>
        <v>14833.5</v>
      </c>
      <c r="G90" s="25">
        <f t="shared" si="40"/>
        <v>15087.9</v>
      </c>
      <c r="H90" s="43"/>
      <c r="J90" s="32">
        <v>14545.17416</v>
      </c>
      <c r="K90" s="32">
        <v>14833.570610000001</v>
      </c>
      <c r="L90" s="32">
        <v>15087.951290000001</v>
      </c>
      <c r="M90" s="29">
        <f t="shared" si="35"/>
        <v>-2.584000000024389E-2</v>
      </c>
      <c r="N90" s="29">
        <f t="shared" si="35"/>
        <v>7.061000000066997E-2</v>
      </c>
      <c r="O90" s="29">
        <f t="shared" si="35"/>
        <v>5.1290000001245062E-2</v>
      </c>
      <c r="R90" s="95" t="s">
        <v>79</v>
      </c>
      <c r="S90" s="96" t="s">
        <v>42</v>
      </c>
      <c r="T90" s="96" t="s">
        <v>80</v>
      </c>
      <c r="U90" s="92" t="s">
        <v>9</v>
      </c>
      <c r="V90" s="97">
        <v>14545.17416</v>
      </c>
      <c r="W90" s="97">
        <v>14833.570610000001</v>
      </c>
      <c r="X90" s="97">
        <v>15087.951290000001</v>
      </c>
      <c r="Y90" s="16" t="b">
        <f t="shared" si="36"/>
        <v>1</v>
      </c>
      <c r="Z90" s="16" t="b">
        <f t="shared" si="36"/>
        <v>1</v>
      </c>
      <c r="AA90" s="16" t="b">
        <f t="shared" si="36"/>
        <v>1</v>
      </c>
      <c r="AB90" s="16" t="b">
        <f t="shared" si="36"/>
        <v>1</v>
      </c>
    </row>
    <row r="91" spans="1:28" s="16" customFormat="1" ht="31.5">
      <c r="A91" s="22" t="s">
        <v>81</v>
      </c>
      <c r="B91" s="23" t="s">
        <v>42</v>
      </c>
      <c r="C91" s="23" t="s">
        <v>455</v>
      </c>
      <c r="D91" s="24" t="s">
        <v>9</v>
      </c>
      <c r="E91" s="25">
        <f>E92</f>
        <v>14545.2</v>
      </c>
      <c r="F91" s="25">
        <f t="shared" si="40"/>
        <v>14833.5</v>
      </c>
      <c r="G91" s="25">
        <f t="shared" si="40"/>
        <v>15087.9</v>
      </c>
      <c r="H91" s="43"/>
      <c r="J91" s="32">
        <v>14545.17416</v>
      </c>
      <c r="K91" s="32">
        <v>14833.570610000001</v>
      </c>
      <c r="L91" s="32">
        <v>15087.951290000001</v>
      </c>
      <c r="M91" s="29">
        <f t="shared" si="35"/>
        <v>-2.584000000024389E-2</v>
      </c>
      <c r="N91" s="29">
        <f t="shared" si="35"/>
        <v>7.061000000066997E-2</v>
      </c>
      <c r="O91" s="29">
        <f t="shared" si="35"/>
        <v>5.1290000001245062E-2</v>
      </c>
      <c r="R91" s="95" t="s">
        <v>81</v>
      </c>
      <c r="S91" s="96" t="s">
        <v>42</v>
      </c>
      <c r="T91" s="96" t="s">
        <v>455</v>
      </c>
      <c r="U91" s="92" t="s">
        <v>9</v>
      </c>
      <c r="V91" s="97">
        <v>14545.17416</v>
      </c>
      <c r="W91" s="97">
        <v>14833.570610000001</v>
      </c>
      <c r="X91" s="97">
        <v>15087.951290000001</v>
      </c>
      <c r="Y91" s="16" t="b">
        <f t="shared" si="36"/>
        <v>1</v>
      </c>
      <c r="Z91" s="16" t="b">
        <f t="shared" si="36"/>
        <v>1</v>
      </c>
      <c r="AA91" s="16" t="b">
        <f t="shared" si="36"/>
        <v>1</v>
      </c>
      <c r="AB91" s="16" t="b">
        <f t="shared" si="36"/>
        <v>1</v>
      </c>
    </row>
    <row r="92" spans="1:28" s="16" customFormat="1" ht="31.5">
      <c r="A92" s="31" t="s">
        <v>82</v>
      </c>
      <c r="B92" s="23" t="s">
        <v>42</v>
      </c>
      <c r="C92" s="23" t="s">
        <v>360</v>
      </c>
      <c r="D92" s="24" t="s">
        <v>9</v>
      </c>
      <c r="E92" s="25">
        <f>E93+E94+E95</f>
        <v>14545.2</v>
      </c>
      <c r="F92" s="25">
        <f t="shared" ref="F92:G92" si="41">F93+F94+F95</f>
        <v>14833.5</v>
      </c>
      <c r="G92" s="25">
        <f t="shared" si="41"/>
        <v>15087.9</v>
      </c>
      <c r="H92" s="43"/>
      <c r="J92" s="32">
        <v>14545.17416</v>
      </c>
      <c r="K92" s="32">
        <v>14833.570610000001</v>
      </c>
      <c r="L92" s="32">
        <v>15087.951290000001</v>
      </c>
      <c r="M92" s="29">
        <f t="shared" si="35"/>
        <v>-2.584000000024389E-2</v>
      </c>
      <c r="N92" s="29">
        <f t="shared" si="35"/>
        <v>7.061000000066997E-2</v>
      </c>
      <c r="O92" s="29">
        <f t="shared" si="35"/>
        <v>5.1290000001245062E-2</v>
      </c>
      <c r="R92" s="98" t="s">
        <v>82</v>
      </c>
      <c r="S92" s="96" t="s">
        <v>42</v>
      </c>
      <c r="T92" s="96" t="s">
        <v>360</v>
      </c>
      <c r="U92" s="92" t="s">
        <v>9</v>
      </c>
      <c r="V92" s="97">
        <v>14545.17416</v>
      </c>
      <c r="W92" s="97">
        <v>14833.570610000001</v>
      </c>
      <c r="X92" s="97">
        <v>15087.951290000001</v>
      </c>
      <c r="Y92" s="16" t="b">
        <f t="shared" si="36"/>
        <v>1</v>
      </c>
      <c r="Z92" s="16" t="b">
        <f t="shared" si="36"/>
        <v>1</v>
      </c>
      <c r="AA92" s="16" t="b">
        <f t="shared" si="36"/>
        <v>1</v>
      </c>
      <c r="AB92" s="16" t="b">
        <f t="shared" si="36"/>
        <v>1</v>
      </c>
    </row>
    <row r="93" spans="1:28" s="16" customFormat="1" ht="78.75">
      <c r="A93" s="31" t="s">
        <v>26</v>
      </c>
      <c r="B93" s="23" t="s">
        <v>42</v>
      </c>
      <c r="C93" s="23" t="s">
        <v>360</v>
      </c>
      <c r="D93" s="23" t="s">
        <v>27</v>
      </c>
      <c r="E93" s="25">
        <v>5472.8</v>
      </c>
      <c r="F93" s="25">
        <v>5489.6</v>
      </c>
      <c r="G93" s="25">
        <v>5489.6</v>
      </c>
      <c r="H93" s="43"/>
      <c r="J93" s="32">
        <v>5472.7520599999998</v>
      </c>
      <c r="K93" s="32">
        <v>5489.63213</v>
      </c>
      <c r="L93" s="32">
        <v>5489.63213</v>
      </c>
      <c r="M93" s="29">
        <f t="shared" si="35"/>
        <v>-4.7940000000380678E-2</v>
      </c>
      <c r="N93" s="29">
        <f t="shared" si="35"/>
        <v>3.2129999999597203E-2</v>
      </c>
      <c r="O93" s="29">
        <f t="shared" si="35"/>
        <v>3.2129999999597203E-2</v>
      </c>
      <c r="R93" s="98" t="s">
        <v>26</v>
      </c>
      <c r="S93" s="96" t="s">
        <v>42</v>
      </c>
      <c r="T93" s="96" t="s">
        <v>360</v>
      </c>
      <c r="U93" s="96" t="s">
        <v>27</v>
      </c>
      <c r="V93" s="97">
        <v>5472.7520599999998</v>
      </c>
      <c r="W93" s="97">
        <v>5489.63213</v>
      </c>
      <c r="X93" s="97">
        <v>5489.63213</v>
      </c>
      <c r="Y93" s="16" t="b">
        <f t="shared" si="36"/>
        <v>1</v>
      </c>
      <c r="Z93" s="16" t="b">
        <f t="shared" si="36"/>
        <v>1</v>
      </c>
      <c r="AA93" s="16" t="b">
        <f t="shared" si="36"/>
        <v>1</v>
      </c>
      <c r="AB93" s="16" t="b">
        <f t="shared" si="36"/>
        <v>1</v>
      </c>
    </row>
    <row r="94" spans="1:28" s="16" customFormat="1" ht="31.5">
      <c r="A94" s="31" t="s">
        <v>28</v>
      </c>
      <c r="B94" s="23" t="s">
        <v>42</v>
      </c>
      <c r="C94" s="23" t="s">
        <v>360</v>
      </c>
      <c r="D94" s="23" t="s">
        <v>29</v>
      </c>
      <c r="E94" s="25">
        <v>8700.6</v>
      </c>
      <c r="F94" s="25">
        <v>8972.1</v>
      </c>
      <c r="G94" s="25">
        <v>9226.5</v>
      </c>
      <c r="H94" s="43"/>
      <c r="J94" s="32">
        <v>8700.6490599999997</v>
      </c>
      <c r="K94" s="32">
        <v>8972.1654400000007</v>
      </c>
      <c r="L94" s="32">
        <v>9226.5461200000009</v>
      </c>
      <c r="M94" s="29">
        <f t="shared" si="35"/>
        <v>4.9059999999371939E-2</v>
      </c>
      <c r="N94" s="29">
        <f t="shared" si="35"/>
        <v>6.5440000000307919E-2</v>
      </c>
      <c r="O94" s="29">
        <f t="shared" si="35"/>
        <v>4.612000000088301E-2</v>
      </c>
      <c r="R94" s="98" t="s">
        <v>28</v>
      </c>
      <c r="S94" s="96" t="s">
        <v>42</v>
      </c>
      <c r="T94" s="96" t="s">
        <v>360</v>
      </c>
      <c r="U94" s="96" t="s">
        <v>29</v>
      </c>
      <c r="V94" s="97">
        <v>8700.6490599999997</v>
      </c>
      <c r="W94" s="97">
        <v>8972.1654400000007</v>
      </c>
      <c r="X94" s="97">
        <v>9226.5461200000009</v>
      </c>
      <c r="Y94" s="16" t="b">
        <f t="shared" si="36"/>
        <v>1</v>
      </c>
      <c r="Z94" s="16" t="b">
        <f t="shared" si="36"/>
        <v>1</v>
      </c>
      <c r="AA94" s="16" t="b">
        <f t="shared" si="36"/>
        <v>1</v>
      </c>
      <c r="AB94" s="16" t="b">
        <f t="shared" si="36"/>
        <v>1</v>
      </c>
    </row>
    <row r="95" spans="1:28" s="16" customFormat="1" ht="25.5">
      <c r="A95" s="31" t="s">
        <v>32</v>
      </c>
      <c r="B95" s="23" t="s">
        <v>42</v>
      </c>
      <c r="C95" s="23" t="s">
        <v>360</v>
      </c>
      <c r="D95" s="23" t="s">
        <v>33</v>
      </c>
      <c r="E95" s="25">
        <v>371.8</v>
      </c>
      <c r="F95" s="25">
        <v>371.8</v>
      </c>
      <c r="G95" s="25">
        <v>371.8</v>
      </c>
      <c r="H95" s="43"/>
      <c r="J95" s="32">
        <v>371.77303999999998</v>
      </c>
      <c r="K95" s="32">
        <v>371.77303999999998</v>
      </c>
      <c r="L95" s="32">
        <v>371.77303999999998</v>
      </c>
      <c r="M95" s="29">
        <f t="shared" si="35"/>
        <v>-2.6960000000030959E-2</v>
      </c>
      <c r="N95" s="29">
        <f t="shared" si="35"/>
        <v>-2.6960000000030959E-2</v>
      </c>
      <c r="O95" s="29">
        <f t="shared" si="35"/>
        <v>-2.6960000000030959E-2</v>
      </c>
      <c r="R95" s="98" t="s">
        <v>32</v>
      </c>
      <c r="S95" s="96" t="s">
        <v>42</v>
      </c>
      <c r="T95" s="96" t="s">
        <v>360</v>
      </c>
      <c r="U95" s="96" t="s">
        <v>33</v>
      </c>
      <c r="V95" s="97">
        <v>371.77303999999998</v>
      </c>
      <c r="W95" s="97">
        <v>371.77303999999998</v>
      </c>
      <c r="X95" s="97">
        <v>371.77303999999998</v>
      </c>
      <c r="Y95" s="16" t="b">
        <f t="shared" si="36"/>
        <v>1</v>
      </c>
      <c r="Z95" s="16" t="b">
        <f t="shared" si="36"/>
        <v>1</v>
      </c>
      <c r="AA95" s="16" t="b">
        <f t="shared" si="36"/>
        <v>1</v>
      </c>
      <c r="AB95" s="16" t="b">
        <f t="shared" si="36"/>
        <v>1</v>
      </c>
    </row>
    <row r="96" spans="1:28" s="16" customFormat="1" ht="31.5">
      <c r="A96" s="22" t="s">
        <v>74</v>
      </c>
      <c r="B96" s="23" t="s">
        <v>42</v>
      </c>
      <c r="C96" s="23" t="s">
        <v>497</v>
      </c>
      <c r="D96" s="24" t="s">
        <v>9</v>
      </c>
      <c r="E96" s="25">
        <f>E97</f>
        <v>98.7</v>
      </c>
      <c r="F96" s="25">
        <f t="shared" ref="F96:G98" si="42">F97</f>
        <v>98.7</v>
      </c>
      <c r="G96" s="25">
        <f t="shared" si="42"/>
        <v>98.7</v>
      </c>
      <c r="H96" s="43"/>
      <c r="J96" s="32">
        <v>98.732159999999993</v>
      </c>
      <c r="K96" s="32">
        <v>98.732159999999993</v>
      </c>
      <c r="L96" s="32">
        <v>98.732159999999993</v>
      </c>
      <c r="M96" s="29">
        <f t="shared" si="35"/>
        <v>3.2159999999990418E-2</v>
      </c>
      <c r="N96" s="29">
        <f t="shared" si="35"/>
        <v>3.2159999999990418E-2</v>
      </c>
      <c r="O96" s="29">
        <f t="shared" si="35"/>
        <v>3.2159999999990418E-2</v>
      </c>
      <c r="R96" s="95" t="s">
        <v>74</v>
      </c>
      <c r="S96" s="96" t="s">
        <v>42</v>
      </c>
      <c r="T96" s="96" t="s">
        <v>497</v>
      </c>
      <c r="U96" s="92" t="s">
        <v>9</v>
      </c>
      <c r="V96" s="97">
        <v>98.732159999999993</v>
      </c>
      <c r="W96" s="97">
        <v>98.732159999999993</v>
      </c>
      <c r="X96" s="97">
        <v>98.732159999999993</v>
      </c>
      <c r="Y96" s="16" t="b">
        <f t="shared" si="36"/>
        <v>1</v>
      </c>
      <c r="Z96" s="16" t="b">
        <f t="shared" si="36"/>
        <v>1</v>
      </c>
      <c r="AA96" s="16" t="b">
        <f t="shared" si="36"/>
        <v>1</v>
      </c>
      <c r="AB96" s="16" t="b">
        <f t="shared" si="36"/>
        <v>1</v>
      </c>
    </row>
    <row r="97" spans="1:28" s="16" customFormat="1" ht="47.25">
      <c r="A97" s="22" t="s">
        <v>76</v>
      </c>
      <c r="B97" s="23" t="s">
        <v>42</v>
      </c>
      <c r="C97" s="23" t="s">
        <v>498</v>
      </c>
      <c r="D97" s="24" t="s">
        <v>9</v>
      </c>
      <c r="E97" s="25">
        <f>E98</f>
        <v>98.7</v>
      </c>
      <c r="F97" s="25">
        <f t="shared" si="42"/>
        <v>98.7</v>
      </c>
      <c r="G97" s="25">
        <f t="shared" si="42"/>
        <v>98.7</v>
      </c>
      <c r="H97" s="43"/>
      <c r="J97" s="32">
        <v>98.732159999999993</v>
      </c>
      <c r="K97" s="32">
        <v>98.732159999999993</v>
      </c>
      <c r="L97" s="32">
        <v>98.732159999999993</v>
      </c>
      <c r="M97" s="29">
        <f t="shared" si="35"/>
        <v>3.2159999999990418E-2</v>
      </c>
      <c r="N97" s="29">
        <f t="shared" si="35"/>
        <v>3.2159999999990418E-2</v>
      </c>
      <c r="O97" s="29">
        <f t="shared" si="35"/>
        <v>3.2159999999990418E-2</v>
      </c>
      <c r="R97" s="95" t="s">
        <v>76</v>
      </c>
      <c r="S97" s="96" t="s">
        <v>42</v>
      </c>
      <c r="T97" s="96" t="s">
        <v>498</v>
      </c>
      <c r="U97" s="92" t="s">
        <v>9</v>
      </c>
      <c r="V97" s="97">
        <v>98.732159999999993</v>
      </c>
      <c r="W97" s="97">
        <v>98.732159999999993</v>
      </c>
      <c r="X97" s="97">
        <v>98.732159999999993</v>
      </c>
      <c r="Y97" s="16" t="b">
        <f t="shared" si="36"/>
        <v>1</v>
      </c>
      <c r="Z97" s="16" t="b">
        <f t="shared" si="36"/>
        <v>1</v>
      </c>
      <c r="AA97" s="16" t="b">
        <f t="shared" si="36"/>
        <v>1</v>
      </c>
      <c r="AB97" s="16" t="b">
        <f t="shared" si="36"/>
        <v>1</v>
      </c>
    </row>
    <row r="98" spans="1:28" s="16" customFormat="1" ht="78.75">
      <c r="A98" s="31" t="s">
        <v>595</v>
      </c>
      <c r="B98" s="23" t="s">
        <v>42</v>
      </c>
      <c r="C98" s="23" t="s">
        <v>513</v>
      </c>
      <c r="D98" s="24" t="s">
        <v>9</v>
      </c>
      <c r="E98" s="25">
        <f>E99</f>
        <v>98.7</v>
      </c>
      <c r="F98" s="25">
        <f t="shared" si="42"/>
        <v>98.7</v>
      </c>
      <c r="G98" s="25">
        <f t="shared" si="42"/>
        <v>98.7</v>
      </c>
      <c r="H98" s="43"/>
      <c r="J98" s="32">
        <v>98.732159999999993</v>
      </c>
      <c r="K98" s="32">
        <v>98.732159999999993</v>
      </c>
      <c r="L98" s="32">
        <v>98.732159999999993</v>
      </c>
      <c r="M98" s="29">
        <f t="shared" si="35"/>
        <v>3.2159999999990418E-2</v>
      </c>
      <c r="N98" s="29">
        <f t="shared" si="35"/>
        <v>3.2159999999990418E-2</v>
      </c>
      <c r="O98" s="29">
        <f t="shared" si="35"/>
        <v>3.2159999999990418E-2</v>
      </c>
      <c r="R98" s="98" t="s">
        <v>595</v>
      </c>
      <c r="S98" s="96" t="s">
        <v>42</v>
      </c>
      <c r="T98" s="96" t="s">
        <v>513</v>
      </c>
      <c r="U98" s="92" t="s">
        <v>9</v>
      </c>
      <c r="V98" s="97">
        <v>98.732159999999993</v>
      </c>
      <c r="W98" s="97">
        <v>98.732159999999993</v>
      </c>
      <c r="X98" s="97">
        <v>98.732159999999993</v>
      </c>
      <c r="Y98" s="16" t="b">
        <f t="shared" si="36"/>
        <v>1</v>
      </c>
      <c r="Z98" s="16" t="b">
        <f t="shared" si="36"/>
        <v>1</v>
      </c>
      <c r="AA98" s="16" t="b">
        <f t="shared" si="36"/>
        <v>1</v>
      </c>
      <c r="AB98" s="16" t="b">
        <f t="shared" si="36"/>
        <v>1</v>
      </c>
    </row>
    <row r="99" spans="1:28" s="16" customFormat="1" ht="78.75">
      <c r="A99" s="31" t="s">
        <v>26</v>
      </c>
      <c r="B99" s="23" t="s">
        <v>42</v>
      </c>
      <c r="C99" s="23" t="s">
        <v>513</v>
      </c>
      <c r="D99" s="23" t="s">
        <v>27</v>
      </c>
      <c r="E99" s="25">
        <f>175-76.3</f>
        <v>98.7</v>
      </c>
      <c r="F99" s="25">
        <f>175-76.3</f>
        <v>98.7</v>
      </c>
      <c r="G99" s="25">
        <f>175-76.3</f>
        <v>98.7</v>
      </c>
      <c r="H99" s="43"/>
      <c r="J99" s="32">
        <v>98.732159999999993</v>
      </c>
      <c r="K99" s="32">
        <v>98.732159999999993</v>
      </c>
      <c r="L99" s="32">
        <v>98.732159999999993</v>
      </c>
      <c r="M99" s="29">
        <f t="shared" si="35"/>
        <v>3.2159999999990418E-2</v>
      </c>
      <c r="N99" s="29">
        <f t="shared" si="35"/>
        <v>3.2159999999990418E-2</v>
      </c>
      <c r="O99" s="29">
        <f t="shared" si="35"/>
        <v>3.2159999999990418E-2</v>
      </c>
      <c r="R99" s="98" t="s">
        <v>26</v>
      </c>
      <c r="S99" s="96" t="s">
        <v>42</v>
      </c>
      <c r="T99" s="96" t="s">
        <v>513</v>
      </c>
      <c r="U99" s="96" t="s">
        <v>27</v>
      </c>
      <c r="V99" s="97">
        <v>98.732159999999993</v>
      </c>
      <c r="W99" s="97">
        <v>98.732159999999993</v>
      </c>
      <c r="X99" s="97">
        <v>98.732159999999993</v>
      </c>
      <c r="Y99" s="16" t="b">
        <f t="shared" si="36"/>
        <v>1</v>
      </c>
      <c r="Z99" s="16" t="b">
        <f t="shared" si="36"/>
        <v>1</v>
      </c>
      <c r="AA99" s="16" t="b">
        <f t="shared" si="36"/>
        <v>1</v>
      </c>
      <c r="AB99" s="16" t="b">
        <f t="shared" si="36"/>
        <v>1</v>
      </c>
    </row>
    <row r="100" spans="1:28" s="16" customFormat="1" ht="38.25">
      <c r="A100" s="22" t="s">
        <v>83</v>
      </c>
      <c r="B100" s="23" t="s">
        <v>42</v>
      </c>
      <c r="C100" s="23" t="s">
        <v>84</v>
      </c>
      <c r="D100" s="24" t="s">
        <v>9</v>
      </c>
      <c r="E100" s="25">
        <f>E101</f>
        <v>1933</v>
      </c>
      <c r="F100" s="25">
        <f t="shared" ref="F100:G100" si="43">F101</f>
        <v>1933</v>
      </c>
      <c r="G100" s="25">
        <f t="shared" si="43"/>
        <v>1933</v>
      </c>
      <c r="H100" s="43"/>
      <c r="J100" s="32">
        <v>1933</v>
      </c>
      <c r="K100" s="32">
        <v>1933</v>
      </c>
      <c r="L100" s="32">
        <v>1933</v>
      </c>
      <c r="M100" s="29">
        <f t="shared" si="35"/>
        <v>0</v>
      </c>
      <c r="N100" s="29">
        <f t="shared" si="35"/>
        <v>0</v>
      </c>
      <c r="O100" s="29">
        <f t="shared" si="35"/>
        <v>0</v>
      </c>
      <c r="R100" s="95" t="s">
        <v>83</v>
      </c>
      <c r="S100" s="96" t="s">
        <v>42</v>
      </c>
      <c r="T100" s="96" t="s">
        <v>84</v>
      </c>
      <c r="U100" s="92" t="s">
        <v>9</v>
      </c>
      <c r="V100" s="97">
        <v>1933</v>
      </c>
      <c r="W100" s="97">
        <v>1933</v>
      </c>
      <c r="X100" s="97">
        <v>1933</v>
      </c>
      <c r="Y100" s="16" t="b">
        <f t="shared" si="36"/>
        <v>1</v>
      </c>
      <c r="Z100" s="16" t="b">
        <f t="shared" si="36"/>
        <v>1</v>
      </c>
      <c r="AA100" s="16" t="b">
        <f t="shared" si="36"/>
        <v>1</v>
      </c>
      <c r="AB100" s="16" t="b">
        <f t="shared" si="36"/>
        <v>1</v>
      </c>
    </row>
    <row r="101" spans="1:28" s="16" customFormat="1" ht="31.5">
      <c r="A101" s="22" t="s">
        <v>85</v>
      </c>
      <c r="B101" s="23" t="s">
        <v>42</v>
      </c>
      <c r="C101" s="23" t="s">
        <v>86</v>
      </c>
      <c r="D101" s="24" t="s">
        <v>9</v>
      </c>
      <c r="E101" s="25">
        <f>E102+E105</f>
        <v>1933</v>
      </c>
      <c r="F101" s="25">
        <f t="shared" ref="F101:G101" si="44">F102+F105</f>
        <v>1933</v>
      </c>
      <c r="G101" s="25">
        <f t="shared" si="44"/>
        <v>1933</v>
      </c>
      <c r="H101" s="43"/>
      <c r="J101" s="32">
        <v>1933</v>
      </c>
      <c r="K101" s="32">
        <v>1933</v>
      </c>
      <c r="L101" s="32">
        <v>1933</v>
      </c>
      <c r="M101" s="29">
        <f t="shared" si="35"/>
        <v>0</v>
      </c>
      <c r="N101" s="29">
        <f t="shared" si="35"/>
        <v>0</v>
      </c>
      <c r="O101" s="29">
        <f t="shared" si="35"/>
        <v>0</v>
      </c>
      <c r="R101" s="95" t="s">
        <v>85</v>
      </c>
      <c r="S101" s="96" t="s">
        <v>42</v>
      </c>
      <c r="T101" s="96" t="s">
        <v>86</v>
      </c>
      <c r="U101" s="92" t="s">
        <v>9</v>
      </c>
      <c r="V101" s="97">
        <v>1933</v>
      </c>
      <c r="W101" s="97">
        <v>1933</v>
      </c>
      <c r="X101" s="97">
        <v>1933</v>
      </c>
      <c r="Y101" s="16" t="b">
        <f t="shared" si="36"/>
        <v>1</v>
      </c>
      <c r="Z101" s="16" t="b">
        <f t="shared" si="36"/>
        <v>1</v>
      </c>
      <c r="AA101" s="16" t="b">
        <f t="shared" si="36"/>
        <v>1</v>
      </c>
      <c r="AB101" s="16" t="b">
        <f t="shared" si="36"/>
        <v>1</v>
      </c>
    </row>
    <row r="102" spans="1:28" s="16" customFormat="1" ht="31.5">
      <c r="A102" s="22" t="s">
        <v>456</v>
      </c>
      <c r="B102" s="23" t="s">
        <v>42</v>
      </c>
      <c r="C102" s="23" t="s">
        <v>87</v>
      </c>
      <c r="D102" s="24" t="s">
        <v>9</v>
      </c>
      <c r="E102" s="25">
        <f>E103</f>
        <v>1183</v>
      </c>
      <c r="F102" s="25">
        <f t="shared" ref="F102:G103" si="45">F103</f>
        <v>1183</v>
      </c>
      <c r="G102" s="25">
        <f t="shared" si="45"/>
        <v>1183</v>
      </c>
      <c r="H102" s="43"/>
      <c r="J102" s="32">
        <v>1183</v>
      </c>
      <c r="K102" s="32">
        <v>1183</v>
      </c>
      <c r="L102" s="32">
        <v>1183</v>
      </c>
      <c r="M102" s="29">
        <f t="shared" si="35"/>
        <v>0</v>
      </c>
      <c r="N102" s="29">
        <f t="shared" si="35"/>
        <v>0</v>
      </c>
      <c r="O102" s="29">
        <f t="shared" si="35"/>
        <v>0</v>
      </c>
      <c r="R102" s="95" t="s">
        <v>456</v>
      </c>
      <c r="S102" s="96" t="s">
        <v>42</v>
      </c>
      <c r="T102" s="96" t="s">
        <v>87</v>
      </c>
      <c r="U102" s="92" t="s">
        <v>9</v>
      </c>
      <c r="V102" s="97">
        <v>1183</v>
      </c>
      <c r="W102" s="97">
        <v>1183</v>
      </c>
      <c r="X102" s="97">
        <v>1183</v>
      </c>
      <c r="Y102" s="16" t="b">
        <f t="shared" si="36"/>
        <v>1</v>
      </c>
      <c r="Z102" s="16" t="b">
        <f t="shared" si="36"/>
        <v>1</v>
      </c>
      <c r="AA102" s="16" t="b">
        <f t="shared" si="36"/>
        <v>1</v>
      </c>
      <c r="AB102" s="16" t="b">
        <f t="shared" si="36"/>
        <v>1</v>
      </c>
    </row>
    <row r="103" spans="1:28" s="16" customFormat="1" ht="31.5">
      <c r="A103" s="31" t="s">
        <v>88</v>
      </c>
      <c r="B103" s="23" t="s">
        <v>42</v>
      </c>
      <c r="C103" s="23" t="s">
        <v>362</v>
      </c>
      <c r="D103" s="24" t="s">
        <v>9</v>
      </c>
      <c r="E103" s="25">
        <f>E104</f>
        <v>1183</v>
      </c>
      <c r="F103" s="25">
        <f t="shared" si="45"/>
        <v>1183</v>
      </c>
      <c r="G103" s="25">
        <f t="shared" si="45"/>
        <v>1183</v>
      </c>
      <c r="H103" s="43"/>
      <c r="J103" s="32">
        <v>1183</v>
      </c>
      <c r="K103" s="32">
        <v>1183</v>
      </c>
      <c r="L103" s="32">
        <v>1183</v>
      </c>
      <c r="M103" s="29">
        <f t="shared" si="35"/>
        <v>0</v>
      </c>
      <c r="N103" s="29">
        <f t="shared" si="35"/>
        <v>0</v>
      </c>
      <c r="O103" s="29">
        <f t="shared" si="35"/>
        <v>0</v>
      </c>
      <c r="R103" s="98" t="s">
        <v>88</v>
      </c>
      <c r="S103" s="96" t="s">
        <v>42</v>
      </c>
      <c r="T103" s="96" t="s">
        <v>362</v>
      </c>
      <c r="U103" s="92" t="s">
        <v>9</v>
      </c>
      <c r="V103" s="97">
        <v>1183</v>
      </c>
      <c r="W103" s="97">
        <v>1183</v>
      </c>
      <c r="X103" s="97">
        <v>1183</v>
      </c>
      <c r="Y103" s="16" t="b">
        <f t="shared" si="36"/>
        <v>1</v>
      </c>
      <c r="Z103" s="16" t="b">
        <f t="shared" si="36"/>
        <v>1</v>
      </c>
      <c r="AA103" s="16" t="b">
        <f t="shared" si="36"/>
        <v>1</v>
      </c>
      <c r="AB103" s="16" t="b">
        <f t="shared" si="36"/>
        <v>1</v>
      </c>
    </row>
    <row r="104" spans="1:28" s="16" customFormat="1" ht="31.5">
      <c r="A104" s="31" t="s">
        <v>28</v>
      </c>
      <c r="B104" s="23" t="s">
        <v>42</v>
      </c>
      <c r="C104" s="23" t="s">
        <v>362</v>
      </c>
      <c r="D104" s="23" t="s">
        <v>29</v>
      </c>
      <c r="E104" s="25">
        <v>1183</v>
      </c>
      <c r="F104" s="25">
        <v>1183</v>
      </c>
      <c r="G104" s="25">
        <v>1183</v>
      </c>
      <c r="H104" s="43"/>
      <c r="J104" s="32">
        <v>1183</v>
      </c>
      <c r="K104" s="32">
        <v>1183</v>
      </c>
      <c r="L104" s="32">
        <v>1183</v>
      </c>
      <c r="M104" s="29">
        <f t="shared" si="35"/>
        <v>0</v>
      </c>
      <c r="N104" s="29">
        <f t="shared" si="35"/>
        <v>0</v>
      </c>
      <c r="O104" s="29">
        <f t="shared" si="35"/>
        <v>0</v>
      </c>
      <c r="R104" s="98" t="s">
        <v>28</v>
      </c>
      <c r="S104" s="96" t="s">
        <v>42</v>
      </c>
      <c r="T104" s="96" t="s">
        <v>362</v>
      </c>
      <c r="U104" s="96" t="s">
        <v>29</v>
      </c>
      <c r="V104" s="97">
        <v>1183</v>
      </c>
      <c r="W104" s="97">
        <v>1183</v>
      </c>
      <c r="X104" s="97">
        <v>1183</v>
      </c>
      <c r="Y104" s="16" t="b">
        <f t="shared" si="36"/>
        <v>1</v>
      </c>
      <c r="Z104" s="16" t="b">
        <f t="shared" si="36"/>
        <v>1</v>
      </c>
      <c r="AA104" s="16" t="b">
        <f t="shared" si="36"/>
        <v>1</v>
      </c>
      <c r="AB104" s="16" t="b">
        <f t="shared" si="36"/>
        <v>1</v>
      </c>
    </row>
    <row r="105" spans="1:28" s="16" customFormat="1" ht="94.5">
      <c r="A105" s="22" t="s">
        <v>89</v>
      </c>
      <c r="B105" s="23" t="s">
        <v>42</v>
      </c>
      <c r="C105" s="23" t="s">
        <v>90</v>
      </c>
      <c r="D105" s="24" t="s">
        <v>9</v>
      </c>
      <c r="E105" s="25">
        <f>E106</f>
        <v>750</v>
      </c>
      <c r="F105" s="25">
        <f t="shared" ref="F105:G105" si="46">F106</f>
        <v>750</v>
      </c>
      <c r="G105" s="25">
        <f t="shared" si="46"/>
        <v>750</v>
      </c>
      <c r="H105" s="43"/>
      <c r="J105" s="32">
        <v>750</v>
      </c>
      <c r="K105" s="32">
        <v>750</v>
      </c>
      <c r="L105" s="32">
        <v>750</v>
      </c>
      <c r="M105" s="29">
        <f t="shared" si="35"/>
        <v>0</v>
      </c>
      <c r="N105" s="29">
        <f t="shared" si="35"/>
        <v>0</v>
      </c>
      <c r="O105" s="29">
        <f t="shared" si="35"/>
        <v>0</v>
      </c>
      <c r="R105" s="95" t="s">
        <v>89</v>
      </c>
      <c r="S105" s="96" t="s">
        <v>42</v>
      </c>
      <c r="T105" s="96" t="s">
        <v>90</v>
      </c>
      <c r="U105" s="92" t="s">
        <v>9</v>
      </c>
      <c r="V105" s="97">
        <v>750</v>
      </c>
      <c r="W105" s="97">
        <v>750</v>
      </c>
      <c r="X105" s="97">
        <v>750</v>
      </c>
      <c r="Y105" s="16" t="b">
        <f t="shared" si="36"/>
        <v>1</v>
      </c>
      <c r="Z105" s="16" t="b">
        <f t="shared" si="36"/>
        <v>1</v>
      </c>
      <c r="AA105" s="16" t="b">
        <f t="shared" si="36"/>
        <v>1</v>
      </c>
      <c r="AB105" s="16" t="b">
        <f t="shared" si="36"/>
        <v>1</v>
      </c>
    </row>
    <row r="106" spans="1:28" s="16" customFormat="1" ht="78.75">
      <c r="A106" s="31" t="s">
        <v>91</v>
      </c>
      <c r="B106" s="23" t="s">
        <v>42</v>
      </c>
      <c r="C106" s="23" t="s">
        <v>363</v>
      </c>
      <c r="D106" s="24" t="s">
        <v>9</v>
      </c>
      <c r="E106" s="25">
        <f>E107+E108</f>
        <v>750</v>
      </c>
      <c r="F106" s="25">
        <f t="shared" ref="F106:G106" si="47">F107+F108</f>
        <v>750</v>
      </c>
      <c r="G106" s="25">
        <f t="shared" si="47"/>
        <v>750</v>
      </c>
      <c r="H106" s="43"/>
      <c r="J106" s="32">
        <v>750</v>
      </c>
      <c r="K106" s="32">
        <v>750</v>
      </c>
      <c r="L106" s="32">
        <v>750</v>
      </c>
      <c r="M106" s="29">
        <f t="shared" si="35"/>
        <v>0</v>
      </c>
      <c r="N106" s="29">
        <f t="shared" si="35"/>
        <v>0</v>
      </c>
      <c r="O106" s="29">
        <f t="shared" si="35"/>
        <v>0</v>
      </c>
      <c r="R106" s="98" t="s">
        <v>91</v>
      </c>
      <c r="S106" s="96" t="s">
        <v>42</v>
      </c>
      <c r="T106" s="96" t="s">
        <v>363</v>
      </c>
      <c r="U106" s="92" t="s">
        <v>9</v>
      </c>
      <c r="V106" s="97">
        <v>750</v>
      </c>
      <c r="W106" s="97">
        <v>750</v>
      </c>
      <c r="X106" s="97">
        <v>750</v>
      </c>
      <c r="Y106" s="16" t="b">
        <f t="shared" si="36"/>
        <v>1</v>
      </c>
      <c r="Z106" s="16" t="b">
        <f t="shared" si="36"/>
        <v>1</v>
      </c>
      <c r="AA106" s="16" t="b">
        <f t="shared" si="36"/>
        <v>1</v>
      </c>
      <c r="AB106" s="16" t="b">
        <f t="shared" si="36"/>
        <v>1</v>
      </c>
    </row>
    <row r="107" spans="1:28" s="16" customFormat="1" ht="78.75">
      <c r="A107" s="31" t="s">
        <v>26</v>
      </c>
      <c r="B107" s="23" t="s">
        <v>42</v>
      </c>
      <c r="C107" s="23" t="s">
        <v>363</v>
      </c>
      <c r="D107" s="23" t="s">
        <v>27</v>
      </c>
      <c r="E107" s="25">
        <v>670</v>
      </c>
      <c r="F107" s="25">
        <v>670</v>
      </c>
      <c r="G107" s="25">
        <v>670</v>
      </c>
      <c r="H107" s="43"/>
      <c r="J107" s="32">
        <v>670</v>
      </c>
      <c r="K107" s="32">
        <v>670</v>
      </c>
      <c r="L107" s="32">
        <v>670</v>
      </c>
      <c r="M107" s="29">
        <f t="shared" si="35"/>
        <v>0</v>
      </c>
      <c r="N107" s="29">
        <f t="shared" si="35"/>
        <v>0</v>
      </c>
      <c r="O107" s="29">
        <f t="shared" si="35"/>
        <v>0</v>
      </c>
      <c r="R107" s="98" t="s">
        <v>26</v>
      </c>
      <c r="S107" s="96" t="s">
        <v>42</v>
      </c>
      <c r="T107" s="96" t="s">
        <v>363</v>
      </c>
      <c r="U107" s="96" t="s">
        <v>27</v>
      </c>
      <c r="V107" s="97">
        <v>670</v>
      </c>
      <c r="W107" s="97">
        <v>670</v>
      </c>
      <c r="X107" s="97">
        <v>670</v>
      </c>
      <c r="Y107" s="16" t="b">
        <f t="shared" si="36"/>
        <v>1</v>
      </c>
      <c r="Z107" s="16" t="b">
        <f t="shared" si="36"/>
        <v>1</v>
      </c>
      <c r="AA107" s="16" t="b">
        <f t="shared" si="36"/>
        <v>1</v>
      </c>
      <c r="AB107" s="16" t="b">
        <f t="shared" si="36"/>
        <v>1</v>
      </c>
    </row>
    <row r="108" spans="1:28" s="16" customFormat="1" ht="31.5">
      <c r="A108" s="31" t="s">
        <v>28</v>
      </c>
      <c r="B108" s="23" t="s">
        <v>42</v>
      </c>
      <c r="C108" s="23" t="s">
        <v>363</v>
      </c>
      <c r="D108" s="23" t="s">
        <v>29</v>
      </c>
      <c r="E108" s="25">
        <v>80</v>
      </c>
      <c r="F108" s="25">
        <v>80</v>
      </c>
      <c r="G108" s="25">
        <v>80</v>
      </c>
      <c r="H108" s="43"/>
      <c r="J108" s="32">
        <v>80</v>
      </c>
      <c r="K108" s="32">
        <v>80</v>
      </c>
      <c r="L108" s="32">
        <v>80</v>
      </c>
      <c r="M108" s="29">
        <f t="shared" si="35"/>
        <v>0</v>
      </c>
      <c r="N108" s="29">
        <f t="shared" si="35"/>
        <v>0</v>
      </c>
      <c r="O108" s="29">
        <f t="shared" si="35"/>
        <v>0</v>
      </c>
      <c r="R108" s="98" t="s">
        <v>28</v>
      </c>
      <c r="S108" s="96" t="s">
        <v>42</v>
      </c>
      <c r="T108" s="96" t="s">
        <v>363</v>
      </c>
      <c r="U108" s="96" t="s">
        <v>29</v>
      </c>
      <c r="V108" s="97">
        <v>80</v>
      </c>
      <c r="W108" s="97">
        <v>80</v>
      </c>
      <c r="X108" s="97">
        <v>80</v>
      </c>
      <c r="Y108" s="16" t="b">
        <f t="shared" si="36"/>
        <v>1</v>
      </c>
      <c r="Z108" s="16" t="b">
        <f t="shared" si="36"/>
        <v>1</v>
      </c>
      <c r="AA108" s="16" t="b">
        <f t="shared" si="36"/>
        <v>1</v>
      </c>
      <c r="AB108" s="16" t="b">
        <f t="shared" si="36"/>
        <v>1</v>
      </c>
    </row>
    <row r="109" spans="1:28" s="16" customFormat="1" ht="15.75">
      <c r="A109" s="22" t="s">
        <v>92</v>
      </c>
      <c r="B109" s="23" t="s">
        <v>42</v>
      </c>
      <c r="C109" s="23" t="s">
        <v>93</v>
      </c>
      <c r="D109" s="24" t="s">
        <v>9</v>
      </c>
      <c r="E109" s="25">
        <f>E110</f>
        <v>4950</v>
      </c>
      <c r="F109" s="25">
        <f t="shared" ref="F109:G112" si="48">F110</f>
        <v>4950</v>
      </c>
      <c r="G109" s="25">
        <f t="shared" si="48"/>
        <v>4950</v>
      </c>
      <c r="H109" s="43"/>
      <c r="J109" s="32">
        <v>4950</v>
      </c>
      <c r="K109" s="32">
        <v>4950</v>
      </c>
      <c r="L109" s="32">
        <v>4950</v>
      </c>
      <c r="M109" s="29">
        <f t="shared" si="35"/>
        <v>0</v>
      </c>
      <c r="N109" s="29">
        <f t="shared" si="35"/>
        <v>0</v>
      </c>
      <c r="O109" s="29">
        <f t="shared" si="35"/>
        <v>0</v>
      </c>
      <c r="R109" s="95" t="s">
        <v>92</v>
      </c>
      <c r="S109" s="96" t="s">
        <v>42</v>
      </c>
      <c r="T109" s="96" t="s">
        <v>93</v>
      </c>
      <c r="U109" s="92" t="s">
        <v>9</v>
      </c>
      <c r="V109" s="97">
        <v>4950</v>
      </c>
      <c r="W109" s="97">
        <v>4950</v>
      </c>
      <c r="X109" s="97">
        <v>4950</v>
      </c>
      <c r="Y109" s="16" t="b">
        <f t="shared" si="36"/>
        <v>1</v>
      </c>
      <c r="Z109" s="16" t="b">
        <f t="shared" si="36"/>
        <v>1</v>
      </c>
      <c r="AA109" s="16" t="b">
        <f t="shared" si="36"/>
        <v>1</v>
      </c>
      <c r="AB109" s="16" t="b">
        <f t="shared" si="36"/>
        <v>1</v>
      </c>
    </row>
    <row r="110" spans="1:28" s="16" customFormat="1" ht="31.5">
      <c r="A110" s="22" t="s">
        <v>94</v>
      </c>
      <c r="B110" s="23" t="s">
        <v>42</v>
      </c>
      <c r="C110" s="23" t="s">
        <v>95</v>
      </c>
      <c r="D110" s="24" t="s">
        <v>9</v>
      </c>
      <c r="E110" s="25">
        <f>E111</f>
        <v>4950</v>
      </c>
      <c r="F110" s="25">
        <f t="shared" si="48"/>
        <v>4950</v>
      </c>
      <c r="G110" s="25">
        <f t="shared" si="48"/>
        <v>4950</v>
      </c>
      <c r="H110" s="43"/>
      <c r="J110" s="32">
        <v>4950</v>
      </c>
      <c r="K110" s="32">
        <v>4950</v>
      </c>
      <c r="L110" s="32">
        <v>4950</v>
      </c>
      <c r="M110" s="29">
        <f t="shared" si="35"/>
        <v>0</v>
      </c>
      <c r="N110" s="29">
        <f t="shared" si="35"/>
        <v>0</v>
      </c>
      <c r="O110" s="29">
        <f t="shared" si="35"/>
        <v>0</v>
      </c>
      <c r="R110" s="95" t="s">
        <v>94</v>
      </c>
      <c r="S110" s="96" t="s">
        <v>42</v>
      </c>
      <c r="T110" s="96" t="s">
        <v>95</v>
      </c>
      <c r="U110" s="92" t="s">
        <v>9</v>
      </c>
      <c r="V110" s="97">
        <v>4950</v>
      </c>
      <c r="W110" s="97">
        <v>4950</v>
      </c>
      <c r="X110" s="97">
        <v>4950</v>
      </c>
      <c r="Y110" s="16" t="b">
        <f t="shared" si="36"/>
        <v>1</v>
      </c>
      <c r="Z110" s="16" t="b">
        <f t="shared" si="36"/>
        <v>1</v>
      </c>
      <c r="AA110" s="16" t="b">
        <f t="shared" si="36"/>
        <v>1</v>
      </c>
      <c r="AB110" s="16" t="b">
        <f t="shared" si="36"/>
        <v>1</v>
      </c>
    </row>
    <row r="111" spans="1:28" s="16" customFormat="1" ht="47.25">
      <c r="A111" s="22" t="s">
        <v>364</v>
      </c>
      <c r="B111" s="23" t="s">
        <v>42</v>
      </c>
      <c r="C111" s="23" t="s">
        <v>96</v>
      </c>
      <c r="D111" s="24" t="s">
        <v>9</v>
      </c>
      <c r="E111" s="25">
        <f>E112</f>
        <v>4950</v>
      </c>
      <c r="F111" s="25">
        <f t="shared" si="48"/>
        <v>4950</v>
      </c>
      <c r="G111" s="25">
        <f t="shared" si="48"/>
        <v>4950</v>
      </c>
      <c r="H111" s="43"/>
      <c r="J111" s="32">
        <v>4950</v>
      </c>
      <c r="K111" s="32">
        <v>4950</v>
      </c>
      <c r="L111" s="32">
        <v>4950</v>
      </c>
      <c r="M111" s="29">
        <f t="shared" si="35"/>
        <v>0</v>
      </c>
      <c r="N111" s="29">
        <f t="shared" si="35"/>
        <v>0</v>
      </c>
      <c r="O111" s="29">
        <f t="shared" si="35"/>
        <v>0</v>
      </c>
      <c r="R111" s="95" t="s">
        <v>364</v>
      </c>
      <c r="S111" s="96" t="s">
        <v>42</v>
      </c>
      <c r="T111" s="96" t="s">
        <v>96</v>
      </c>
      <c r="U111" s="92" t="s">
        <v>9</v>
      </c>
      <c r="V111" s="97">
        <v>4950</v>
      </c>
      <c r="W111" s="97">
        <v>4950</v>
      </c>
      <c r="X111" s="97">
        <v>4950</v>
      </c>
      <c r="Y111" s="16" t="b">
        <f t="shared" si="36"/>
        <v>1</v>
      </c>
      <c r="Z111" s="16" t="b">
        <f t="shared" si="36"/>
        <v>1</v>
      </c>
      <c r="AA111" s="16" t="b">
        <f t="shared" si="36"/>
        <v>1</v>
      </c>
      <c r="AB111" s="16" t="b">
        <f t="shared" si="36"/>
        <v>1</v>
      </c>
    </row>
    <row r="112" spans="1:28" s="16" customFormat="1" ht="31.5">
      <c r="A112" s="31" t="s">
        <v>365</v>
      </c>
      <c r="B112" s="23" t="s">
        <v>42</v>
      </c>
      <c r="C112" s="23" t="s">
        <v>366</v>
      </c>
      <c r="D112" s="24" t="s">
        <v>9</v>
      </c>
      <c r="E112" s="25">
        <f>E113</f>
        <v>4950</v>
      </c>
      <c r="F112" s="25">
        <f t="shared" si="48"/>
        <v>4950</v>
      </c>
      <c r="G112" s="25">
        <f t="shared" si="48"/>
        <v>4950</v>
      </c>
      <c r="H112" s="43"/>
      <c r="J112" s="32">
        <v>4950</v>
      </c>
      <c r="K112" s="32">
        <v>4950</v>
      </c>
      <c r="L112" s="32">
        <v>4950</v>
      </c>
      <c r="M112" s="29">
        <f t="shared" si="35"/>
        <v>0</v>
      </c>
      <c r="N112" s="29">
        <f t="shared" si="35"/>
        <v>0</v>
      </c>
      <c r="O112" s="29">
        <f t="shared" si="35"/>
        <v>0</v>
      </c>
      <c r="R112" s="98" t="s">
        <v>365</v>
      </c>
      <c r="S112" s="96" t="s">
        <v>42</v>
      </c>
      <c r="T112" s="96" t="s">
        <v>366</v>
      </c>
      <c r="U112" s="92" t="s">
        <v>9</v>
      </c>
      <c r="V112" s="97">
        <v>4950</v>
      </c>
      <c r="W112" s="97">
        <v>4950</v>
      </c>
      <c r="X112" s="97">
        <v>4950</v>
      </c>
      <c r="Y112" s="16" t="b">
        <f t="shared" si="36"/>
        <v>1</v>
      </c>
      <c r="Z112" s="16" t="b">
        <f t="shared" si="36"/>
        <v>1</v>
      </c>
      <c r="AA112" s="16" t="b">
        <f t="shared" si="36"/>
        <v>1</v>
      </c>
      <c r="AB112" s="16" t="b">
        <f t="shared" si="36"/>
        <v>1</v>
      </c>
    </row>
    <row r="113" spans="1:28" s="16" customFormat="1" ht="31.5">
      <c r="A113" s="31" t="s">
        <v>58</v>
      </c>
      <c r="B113" s="23" t="s">
        <v>42</v>
      </c>
      <c r="C113" s="23" t="s">
        <v>366</v>
      </c>
      <c r="D113" s="23" t="s">
        <v>59</v>
      </c>
      <c r="E113" s="25">
        <v>4950</v>
      </c>
      <c r="F113" s="25">
        <v>4950</v>
      </c>
      <c r="G113" s="25">
        <v>4950</v>
      </c>
      <c r="H113" s="43"/>
      <c r="J113" s="32">
        <v>4950</v>
      </c>
      <c r="K113" s="32">
        <v>4950</v>
      </c>
      <c r="L113" s="32">
        <v>4950</v>
      </c>
      <c r="M113" s="29">
        <f t="shared" si="35"/>
        <v>0</v>
      </c>
      <c r="N113" s="29">
        <f t="shared" si="35"/>
        <v>0</v>
      </c>
      <c r="O113" s="29">
        <f t="shared" si="35"/>
        <v>0</v>
      </c>
      <c r="R113" s="98" t="s">
        <v>58</v>
      </c>
      <c r="S113" s="96" t="s">
        <v>42</v>
      </c>
      <c r="T113" s="96" t="s">
        <v>366</v>
      </c>
      <c r="U113" s="96" t="s">
        <v>59</v>
      </c>
      <c r="V113" s="97">
        <v>4950</v>
      </c>
      <c r="W113" s="97">
        <v>4950</v>
      </c>
      <c r="X113" s="97">
        <v>4950</v>
      </c>
      <c r="Y113" s="16" t="b">
        <f t="shared" si="36"/>
        <v>1</v>
      </c>
      <c r="Z113" s="16" t="b">
        <f t="shared" si="36"/>
        <v>1</v>
      </c>
      <c r="AA113" s="16" t="b">
        <f t="shared" si="36"/>
        <v>1</v>
      </c>
      <c r="AB113" s="16" t="b">
        <f t="shared" si="36"/>
        <v>1</v>
      </c>
    </row>
    <row r="114" spans="1:28" s="16" customFormat="1" ht="15.75">
      <c r="A114" s="22" t="s">
        <v>23</v>
      </c>
      <c r="B114" s="23" t="s">
        <v>42</v>
      </c>
      <c r="C114" s="23" t="s">
        <v>11</v>
      </c>
      <c r="D114" s="24" t="s">
        <v>9</v>
      </c>
      <c r="E114" s="25">
        <f t="shared" ref="E114:G114" si="49">E115+E117+E119+E121+E123+E125+E127+E130+E132+E135+E137+E139+E143+E152</f>
        <v>468720.89999999997</v>
      </c>
      <c r="F114" s="25">
        <f t="shared" si="49"/>
        <v>432093.5</v>
      </c>
      <c r="G114" s="25">
        <f t="shared" si="49"/>
        <v>432246.6</v>
      </c>
      <c r="H114" s="43"/>
      <c r="J114" s="32">
        <v>468720.89656000002</v>
      </c>
      <c r="K114" s="32">
        <v>431757.49998000002</v>
      </c>
      <c r="L114" s="32">
        <v>431910.57997999998</v>
      </c>
      <c r="M114" s="29">
        <f t="shared" si="35"/>
        <v>-3.439999942202121E-3</v>
      </c>
      <c r="N114" s="29">
        <f t="shared" si="35"/>
        <v>-336.00001999997767</v>
      </c>
      <c r="O114" s="29">
        <f t="shared" si="35"/>
        <v>-336.02001999999629</v>
      </c>
      <c r="R114" s="95" t="s">
        <v>23</v>
      </c>
      <c r="S114" s="96" t="s">
        <v>42</v>
      </c>
      <c r="T114" s="96" t="s">
        <v>11</v>
      </c>
      <c r="U114" s="92" t="s">
        <v>9</v>
      </c>
      <c r="V114" s="97">
        <v>468720.89656000002</v>
      </c>
      <c r="W114" s="97">
        <v>431757.49998000002</v>
      </c>
      <c r="X114" s="97">
        <v>431910.57997999998</v>
      </c>
      <c r="Y114" s="16" t="b">
        <f t="shared" si="36"/>
        <v>1</v>
      </c>
      <c r="Z114" s="16" t="b">
        <f t="shared" si="36"/>
        <v>1</v>
      </c>
      <c r="AA114" s="16" t="b">
        <f t="shared" si="36"/>
        <v>1</v>
      </c>
      <c r="AB114" s="16" t="b">
        <f t="shared" si="36"/>
        <v>1</v>
      </c>
    </row>
    <row r="115" spans="1:28" s="16" customFormat="1" ht="31.5">
      <c r="A115" s="31" t="s">
        <v>36</v>
      </c>
      <c r="B115" s="23" t="s">
        <v>42</v>
      </c>
      <c r="C115" s="23" t="s">
        <v>350</v>
      </c>
      <c r="D115" s="24" t="s">
        <v>9</v>
      </c>
      <c r="E115" s="25">
        <f>E116</f>
        <v>2464</v>
      </c>
      <c r="F115" s="25">
        <f t="shared" ref="F115:G115" si="50">F116</f>
        <v>2772</v>
      </c>
      <c r="G115" s="25">
        <f t="shared" si="50"/>
        <v>2940</v>
      </c>
      <c r="H115" s="43"/>
      <c r="J115" s="32">
        <v>2464</v>
      </c>
      <c r="K115" s="32">
        <v>2436</v>
      </c>
      <c r="L115" s="32">
        <v>2604</v>
      </c>
      <c r="M115" s="29">
        <f t="shared" si="35"/>
        <v>0</v>
      </c>
      <c r="N115" s="29">
        <f t="shared" si="35"/>
        <v>-336</v>
      </c>
      <c r="O115" s="29">
        <f t="shared" si="35"/>
        <v>-336</v>
      </c>
      <c r="R115" s="98" t="s">
        <v>36</v>
      </c>
      <c r="S115" s="96" t="s">
        <v>42</v>
      </c>
      <c r="T115" s="96" t="s">
        <v>350</v>
      </c>
      <c r="U115" s="92" t="s">
        <v>9</v>
      </c>
      <c r="V115" s="97">
        <v>2464</v>
      </c>
      <c r="W115" s="97">
        <v>2436</v>
      </c>
      <c r="X115" s="97">
        <v>2604</v>
      </c>
      <c r="Y115" s="16" t="b">
        <f t="shared" si="36"/>
        <v>1</v>
      </c>
      <c r="Z115" s="16" t="b">
        <f t="shared" si="36"/>
        <v>1</v>
      </c>
      <c r="AA115" s="16" t="b">
        <f t="shared" si="36"/>
        <v>1</v>
      </c>
      <c r="AB115" s="16" t="b">
        <f t="shared" si="36"/>
        <v>1</v>
      </c>
    </row>
    <row r="116" spans="1:28" s="16" customFormat="1" ht="15.75">
      <c r="A116" s="31" t="s">
        <v>37</v>
      </c>
      <c r="B116" s="23" t="s">
        <v>42</v>
      </c>
      <c r="C116" s="23" t="s">
        <v>350</v>
      </c>
      <c r="D116" s="23" t="s">
        <v>38</v>
      </c>
      <c r="E116" s="25">
        <f>2226+238</f>
        <v>2464</v>
      </c>
      <c r="F116" s="25">
        <f>2436+336</f>
        <v>2772</v>
      </c>
      <c r="G116" s="25">
        <f>2604+336</f>
        <v>2940</v>
      </c>
      <c r="H116" s="43"/>
      <c r="J116" s="32">
        <v>2464</v>
      </c>
      <c r="K116" s="32">
        <f>2436+336</f>
        <v>2772</v>
      </c>
      <c r="L116" s="32">
        <f>2604+336</f>
        <v>2940</v>
      </c>
      <c r="M116" s="29">
        <f t="shared" si="35"/>
        <v>0</v>
      </c>
      <c r="N116" s="29">
        <f t="shared" si="35"/>
        <v>0</v>
      </c>
      <c r="O116" s="29">
        <f t="shared" si="35"/>
        <v>0</v>
      </c>
      <c r="R116" s="98" t="s">
        <v>37</v>
      </c>
      <c r="S116" s="96" t="s">
        <v>42</v>
      </c>
      <c r="T116" s="96" t="s">
        <v>350</v>
      </c>
      <c r="U116" s="96" t="s">
        <v>38</v>
      </c>
      <c r="V116" s="97">
        <v>2464</v>
      </c>
      <c r="W116" s="97">
        <v>2436</v>
      </c>
      <c r="X116" s="97">
        <v>2604</v>
      </c>
      <c r="Y116" s="16" t="b">
        <f t="shared" si="36"/>
        <v>1</v>
      </c>
      <c r="Z116" s="16" t="b">
        <f t="shared" si="36"/>
        <v>1</v>
      </c>
      <c r="AA116" s="16" t="b">
        <f t="shared" si="36"/>
        <v>1</v>
      </c>
      <c r="AB116" s="16" t="b">
        <f t="shared" si="36"/>
        <v>1</v>
      </c>
    </row>
    <row r="117" spans="1:28" s="16" customFormat="1" ht="15.75">
      <c r="A117" s="31" t="s">
        <v>169</v>
      </c>
      <c r="B117" s="23" t="s">
        <v>42</v>
      </c>
      <c r="C117" s="23" t="s">
        <v>390</v>
      </c>
      <c r="D117" s="24" t="s">
        <v>9</v>
      </c>
      <c r="E117" s="25">
        <f>E118</f>
        <v>18600.2</v>
      </c>
      <c r="F117" s="25">
        <f t="shared" ref="F117:G117" si="51">F118</f>
        <v>0</v>
      </c>
      <c r="G117" s="25">
        <f t="shared" si="51"/>
        <v>0</v>
      </c>
      <c r="H117" s="43"/>
      <c r="J117" s="32">
        <v>18600.240000000002</v>
      </c>
      <c r="K117" s="32">
        <v>0</v>
      </c>
      <c r="L117" s="32">
        <v>0</v>
      </c>
      <c r="M117" s="29">
        <f t="shared" si="35"/>
        <v>4.0000000000873115E-2</v>
      </c>
      <c r="N117" s="29">
        <f t="shared" si="35"/>
        <v>0</v>
      </c>
      <c r="O117" s="29">
        <f t="shared" si="35"/>
        <v>0</v>
      </c>
      <c r="R117" s="98" t="s">
        <v>169</v>
      </c>
      <c r="S117" s="96" t="s">
        <v>42</v>
      </c>
      <c r="T117" s="96" t="s">
        <v>390</v>
      </c>
      <c r="U117" s="92" t="s">
        <v>9</v>
      </c>
      <c r="V117" s="97">
        <v>18600.240000000002</v>
      </c>
      <c r="W117" s="97" t="s">
        <v>9</v>
      </c>
      <c r="X117" s="97" t="s">
        <v>9</v>
      </c>
      <c r="Y117" s="16" t="b">
        <f t="shared" si="36"/>
        <v>1</v>
      </c>
      <c r="Z117" s="16" t="b">
        <f t="shared" si="36"/>
        <v>1</v>
      </c>
      <c r="AA117" s="16" t="b">
        <f t="shared" si="36"/>
        <v>1</v>
      </c>
      <c r="AB117" s="16" t="b">
        <f t="shared" si="36"/>
        <v>1</v>
      </c>
    </row>
    <row r="118" spans="1:28" s="16" customFormat="1" ht="15.75">
      <c r="A118" s="31" t="s">
        <v>32</v>
      </c>
      <c r="B118" s="23" t="s">
        <v>42</v>
      </c>
      <c r="C118" s="23" t="s">
        <v>390</v>
      </c>
      <c r="D118" s="23" t="s">
        <v>33</v>
      </c>
      <c r="E118" s="25">
        <v>18600.2</v>
      </c>
      <c r="F118" s="25">
        <v>0</v>
      </c>
      <c r="G118" s="25">
        <v>0</v>
      </c>
      <c r="H118" s="43"/>
      <c r="J118" s="32">
        <v>18600.240000000002</v>
      </c>
      <c r="K118" s="32">
        <v>0</v>
      </c>
      <c r="L118" s="32">
        <v>0</v>
      </c>
      <c r="M118" s="29">
        <f t="shared" si="35"/>
        <v>4.0000000000873115E-2</v>
      </c>
      <c r="N118" s="29">
        <f t="shared" si="35"/>
        <v>0</v>
      </c>
      <c r="O118" s="29">
        <f t="shared" si="35"/>
        <v>0</v>
      </c>
      <c r="R118" s="98" t="s">
        <v>32</v>
      </c>
      <c r="S118" s="96" t="s">
        <v>42</v>
      </c>
      <c r="T118" s="96" t="s">
        <v>390</v>
      </c>
      <c r="U118" s="96" t="s">
        <v>33</v>
      </c>
      <c r="V118" s="97">
        <v>18600.240000000002</v>
      </c>
      <c r="W118" s="97" t="s">
        <v>9</v>
      </c>
      <c r="X118" s="97" t="s">
        <v>9</v>
      </c>
      <c r="Y118" s="16" t="b">
        <f t="shared" si="36"/>
        <v>1</v>
      </c>
      <c r="Z118" s="16" t="b">
        <f t="shared" si="36"/>
        <v>1</v>
      </c>
      <c r="AA118" s="16" t="b">
        <f t="shared" si="36"/>
        <v>1</v>
      </c>
      <c r="AB118" s="16" t="b">
        <f t="shared" si="36"/>
        <v>1</v>
      </c>
    </row>
    <row r="119" spans="1:28" s="16" customFormat="1" ht="31.5">
      <c r="A119" s="31" t="s">
        <v>345</v>
      </c>
      <c r="B119" s="23" t="s">
        <v>42</v>
      </c>
      <c r="C119" s="23" t="s">
        <v>347</v>
      </c>
      <c r="D119" s="24" t="s">
        <v>9</v>
      </c>
      <c r="E119" s="25">
        <f>E120</f>
        <v>415.1</v>
      </c>
      <c r="F119" s="25">
        <f t="shared" ref="F119:G119" si="52">F120</f>
        <v>465.1</v>
      </c>
      <c r="G119" s="25">
        <f t="shared" si="52"/>
        <v>465.1</v>
      </c>
      <c r="H119" s="43"/>
      <c r="J119" s="32">
        <v>415.09055000000001</v>
      </c>
      <c r="K119" s="32">
        <v>465.09055000000001</v>
      </c>
      <c r="L119" s="32">
        <v>465.09055000000001</v>
      </c>
      <c r="M119" s="29">
        <f t="shared" si="35"/>
        <v>-9.4500000000152795E-3</v>
      </c>
      <c r="N119" s="29">
        <f t="shared" si="35"/>
        <v>-9.4500000000152795E-3</v>
      </c>
      <c r="O119" s="29">
        <f t="shared" si="35"/>
        <v>-9.4500000000152795E-3</v>
      </c>
      <c r="R119" s="98" t="s">
        <v>345</v>
      </c>
      <c r="S119" s="96" t="s">
        <v>42</v>
      </c>
      <c r="T119" s="96" t="s">
        <v>347</v>
      </c>
      <c r="U119" s="92" t="s">
        <v>9</v>
      </c>
      <c r="V119" s="97">
        <v>415.09055000000001</v>
      </c>
      <c r="W119" s="97">
        <v>465.09055000000001</v>
      </c>
      <c r="X119" s="97">
        <v>465.09055000000001</v>
      </c>
      <c r="Y119" s="16" t="b">
        <f t="shared" si="36"/>
        <v>1</v>
      </c>
      <c r="Z119" s="16" t="b">
        <f t="shared" si="36"/>
        <v>1</v>
      </c>
      <c r="AA119" s="16" t="b">
        <f t="shared" si="36"/>
        <v>1</v>
      </c>
      <c r="AB119" s="16" t="b">
        <f t="shared" si="36"/>
        <v>1</v>
      </c>
    </row>
    <row r="120" spans="1:28" s="16" customFormat="1" ht="31.5">
      <c r="A120" s="31" t="s">
        <v>28</v>
      </c>
      <c r="B120" s="23" t="s">
        <v>42</v>
      </c>
      <c r="C120" s="23" t="s">
        <v>347</v>
      </c>
      <c r="D120" s="23" t="s">
        <v>29</v>
      </c>
      <c r="E120" s="25">
        <v>415.1</v>
      </c>
      <c r="F120" s="25">
        <v>465.1</v>
      </c>
      <c r="G120" s="25">
        <v>465.1</v>
      </c>
      <c r="H120" s="43"/>
      <c r="J120" s="32">
        <v>415.09055000000001</v>
      </c>
      <c r="K120" s="32">
        <v>465.09055000000001</v>
      </c>
      <c r="L120" s="32">
        <v>465.09055000000001</v>
      </c>
      <c r="M120" s="29">
        <f t="shared" si="35"/>
        <v>-9.4500000000152795E-3</v>
      </c>
      <c r="N120" s="29">
        <f t="shared" si="35"/>
        <v>-9.4500000000152795E-3</v>
      </c>
      <c r="O120" s="29">
        <f t="shared" si="35"/>
        <v>-9.4500000000152795E-3</v>
      </c>
      <c r="R120" s="98" t="s">
        <v>28</v>
      </c>
      <c r="S120" s="96" t="s">
        <v>42</v>
      </c>
      <c r="T120" s="96" t="s">
        <v>347</v>
      </c>
      <c r="U120" s="96" t="s">
        <v>29</v>
      </c>
      <c r="V120" s="97">
        <v>415.09055000000001</v>
      </c>
      <c r="W120" s="97">
        <v>465.09055000000001</v>
      </c>
      <c r="X120" s="97">
        <v>465.09055000000001</v>
      </c>
      <c r="Y120" s="16" t="b">
        <f t="shared" si="36"/>
        <v>1</v>
      </c>
      <c r="Z120" s="16" t="b">
        <f t="shared" si="36"/>
        <v>1</v>
      </c>
      <c r="AA120" s="16" t="b">
        <f t="shared" si="36"/>
        <v>1</v>
      </c>
      <c r="AB120" s="16" t="b">
        <f t="shared" si="36"/>
        <v>1</v>
      </c>
    </row>
    <row r="121" spans="1:28" s="16" customFormat="1" ht="31.5">
      <c r="A121" s="31" t="s">
        <v>105</v>
      </c>
      <c r="B121" s="23" t="s">
        <v>42</v>
      </c>
      <c r="C121" s="23" t="s">
        <v>367</v>
      </c>
      <c r="D121" s="24" t="s">
        <v>9</v>
      </c>
      <c r="E121" s="25">
        <f>E122</f>
        <v>595.1</v>
      </c>
      <c r="F121" s="25">
        <f t="shared" ref="F121:G121" si="53">F122</f>
        <v>550.70000000000005</v>
      </c>
      <c r="G121" s="25">
        <f t="shared" si="53"/>
        <v>471.6</v>
      </c>
      <c r="H121" s="43"/>
      <c r="J121" s="32">
        <v>595.1123</v>
      </c>
      <c r="K121" s="32">
        <v>550.69830000000002</v>
      </c>
      <c r="L121" s="32">
        <v>471.6123</v>
      </c>
      <c r="M121" s="29">
        <f t="shared" si="35"/>
        <v>1.2299999999981992E-2</v>
      </c>
      <c r="N121" s="29">
        <f t="shared" si="35"/>
        <v>-1.7000000000280124E-3</v>
      </c>
      <c r="O121" s="29">
        <f t="shared" si="35"/>
        <v>1.2299999999981992E-2</v>
      </c>
      <c r="R121" s="98" t="s">
        <v>105</v>
      </c>
      <c r="S121" s="96" t="s">
        <v>42</v>
      </c>
      <c r="T121" s="96" t="s">
        <v>367</v>
      </c>
      <c r="U121" s="92" t="s">
        <v>9</v>
      </c>
      <c r="V121" s="97">
        <v>595.1123</v>
      </c>
      <c r="W121" s="97">
        <v>550.69830000000002</v>
      </c>
      <c r="X121" s="97">
        <v>471.6123</v>
      </c>
      <c r="Y121" s="16" t="b">
        <f t="shared" si="36"/>
        <v>1</v>
      </c>
      <c r="Z121" s="16" t="b">
        <f t="shared" si="36"/>
        <v>1</v>
      </c>
      <c r="AA121" s="16" t="b">
        <f t="shared" si="36"/>
        <v>1</v>
      </c>
      <c r="AB121" s="16" t="b">
        <f t="shared" si="36"/>
        <v>1</v>
      </c>
    </row>
    <row r="122" spans="1:28" s="16" customFormat="1" ht="31.5">
      <c r="A122" s="31" t="s">
        <v>28</v>
      </c>
      <c r="B122" s="23" t="s">
        <v>42</v>
      </c>
      <c r="C122" s="23" t="s">
        <v>367</v>
      </c>
      <c r="D122" s="23" t="s">
        <v>29</v>
      </c>
      <c r="E122" s="25">
        <f>497.1+98</f>
        <v>595.1</v>
      </c>
      <c r="F122" s="25">
        <v>550.70000000000005</v>
      </c>
      <c r="G122" s="25">
        <v>471.6</v>
      </c>
      <c r="H122" s="43"/>
      <c r="J122" s="32">
        <v>595.1123</v>
      </c>
      <c r="K122" s="32">
        <v>550.69830000000002</v>
      </c>
      <c r="L122" s="32">
        <v>471.6123</v>
      </c>
      <c r="M122" s="29">
        <f t="shared" si="35"/>
        <v>1.2299999999981992E-2</v>
      </c>
      <c r="N122" s="29">
        <f t="shared" si="35"/>
        <v>-1.7000000000280124E-3</v>
      </c>
      <c r="O122" s="29">
        <f t="shared" si="35"/>
        <v>1.2299999999981992E-2</v>
      </c>
      <c r="R122" s="98" t="s">
        <v>28</v>
      </c>
      <c r="S122" s="96" t="s">
        <v>42</v>
      </c>
      <c r="T122" s="96" t="s">
        <v>367</v>
      </c>
      <c r="U122" s="96" t="s">
        <v>29</v>
      </c>
      <c r="V122" s="97">
        <v>595.1123</v>
      </c>
      <c r="W122" s="97">
        <v>550.69830000000002</v>
      </c>
      <c r="X122" s="97">
        <v>471.6123</v>
      </c>
      <c r="Y122" s="16" t="b">
        <f t="shared" si="36"/>
        <v>1</v>
      </c>
      <c r="Z122" s="16" t="b">
        <f t="shared" si="36"/>
        <v>1</v>
      </c>
      <c r="AA122" s="16" t="b">
        <f t="shared" si="36"/>
        <v>1</v>
      </c>
      <c r="AB122" s="16" t="b">
        <f t="shared" si="36"/>
        <v>1</v>
      </c>
    </row>
    <row r="123" spans="1:28" s="16" customFormat="1" ht="31.5">
      <c r="A123" s="31" t="s">
        <v>99</v>
      </c>
      <c r="B123" s="23" t="s">
        <v>42</v>
      </c>
      <c r="C123" s="23" t="s">
        <v>368</v>
      </c>
      <c r="D123" s="24" t="s">
        <v>9</v>
      </c>
      <c r="E123" s="25">
        <f>E124</f>
        <v>96260</v>
      </c>
      <c r="F123" s="25">
        <f t="shared" ref="F123:G123" si="54">F124</f>
        <v>123417.5</v>
      </c>
      <c r="G123" s="25">
        <f t="shared" si="54"/>
        <v>123363</v>
      </c>
      <c r="H123" s="43"/>
      <c r="J123" s="32">
        <v>96260</v>
      </c>
      <c r="K123" s="32">
        <v>123417.47169999999</v>
      </c>
      <c r="L123" s="32">
        <v>123363.01270000001</v>
      </c>
      <c r="M123" s="29">
        <f t="shared" si="35"/>
        <v>0</v>
      </c>
      <c r="N123" s="29">
        <f t="shared" si="35"/>
        <v>-2.8300000005401671E-2</v>
      </c>
      <c r="O123" s="29">
        <f t="shared" si="35"/>
        <v>1.2700000006589107E-2</v>
      </c>
      <c r="R123" s="98" t="s">
        <v>99</v>
      </c>
      <c r="S123" s="96" t="s">
        <v>42</v>
      </c>
      <c r="T123" s="96" t="s">
        <v>368</v>
      </c>
      <c r="U123" s="92" t="s">
        <v>9</v>
      </c>
      <c r="V123" s="97">
        <v>96260</v>
      </c>
      <c r="W123" s="97">
        <v>123417.47169999999</v>
      </c>
      <c r="X123" s="97">
        <v>123363.01270000001</v>
      </c>
      <c r="Y123" s="16" t="b">
        <f t="shared" si="36"/>
        <v>1</v>
      </c>
      <c r="Z123" s="16" t="b">
        <f t="shared" si="36"/>
        <v>1</v>
      </c>
      <c r="AA123" s="16" t="b">
        <f t="shared" si="36"/>
        <v>1</v>
      </c>
      <c r="AB123" s="16" t="b">
        <f t="shared" si="36"/>
        <v>1</v>
      </c>
    </row>
    <row r="124" spans="1:28" s="16" customFormat="1" ht="15.75">
      <c r="A124" s="31" t="s">
        <v>32</v>
      </c>
      <c r="B124" s="23" t="s">
        <v>42</v>
      </c>
      <c r="C124" s="23" t="s">
        <v>368</v>
      </c>
      <c r="D124" s="23" t="s">
        <v>33</v>
      </c>
      <c r="E124" s="25">
        <f>86160+10100</f>
        <v>96260</v>
      </c>
      <c r="F124" s="25">
        <v>123417.5</v>
      </c>
      <c r="G124" s="25">
        <v>123363</v>
      </c>
      <c r="H124" s="43"/>
      <c r="J124" s="32">
        <v>96260</v>
      </c>
      <c r="K124" s="32">
        <v>123417.47169999999</v>
      </c>
      <c r="L124" s="32">
        <v>123363.01270000001</v>
      </c>
      <c r="M124" s="29">
        <f t="shared" si="35"/>
        <v>0</v>
      </c>
      <c r="N124" s="29">
        <f t="shared" si="35"/>
        <v>-2.8300000005401671E-2</v>
      </c>
      <c r="O124" s="29">
        <f t="shared" si="35"/>
        <v>1.2700000006589107E-2</v>
      </c>
      <c r="R124" s="98" t="s">
        <v>32</v>
      </c>
      <c r="S124" s="96" t="s">
        <v>42</v>
      </c>
      <c r="T124" s="96" t="s">
        <v>368</v>
      </c>
      <c r="U124" s="96" t="s">
        <v>33</v>
      </c>
      <c r="V124" s="97">
        <v>96260</v>
      </c>
      <c r="W124" s="97">
        <v>123417.47169999999</v>
      </c>
      <c r="X124" s="97">
        <v>123363.01270000001</v>
      </c>
      <c r="Y124" s="16" t="b">
        <f t="shared" si="36"/>
        <v>1</v>
      </c>
      <c r="Z124" s="16" t="b">
        <f t="shared" si="36"/>
        <v>1</v>
      </c>
      <c r="AA124" s="16" t="b">
        <f t="shared" si="36"/>
        <v>1</v>
      </c>
      <c r="AB124" s="16" t="b">
        <f t="shared" si="36"/>
        <v>1</v>
      </c>
    </row>
    <row r="125" spans="1:28" s="16" customFormat="1" ht="63">
      <c r="A125" s="31" t="s">
        <v>100</v>
      </c>
      <c r="B125" s="23" t="s">
        <v>42</v>
      </c>
      <c r="C125" s="23" t="s">
        <v>369</v>
      </c>
      <c r="D125" s="24" t="s">
        <v>9</v>
      </c>
      <c r="E125" s="25">
        <f>E126</f>
        <v>2365.6</v>
      </c>
      <c r="F125" s="25">
        <f t="shared" ref="F125:G125" si="55">F126</f>
        <v>2365.6</v>
      </c>
      <c r="G125" s="25">
        <f t="shared" si="55"/>
        <v>2365.6</v>
      </c>
      <c r="H125" s="43"/>
      <c r="J125" s="32">
        <v>2365.5880000000002</v>
      </c>
      <c r="K125" s="32">
        <v>2365.5880000000002</v>
      </c>
      <c r="L125" s="32">
        <v>2365.5880000000002</v>
      </c>
      <c r="M125" s="29">
        <f t="shared" si="35"/>
        <v>-1.1999999999716238E-2</v>
      </c>
      <c r="N125" s="29">
        <f t="shared" si="35"/>
        <v>-1.1999999999716238E-2</v>
      </c>
      <c r="O125" s="29">
        <f t="shared" si="35"/>
        <v>-1.1999999999716238E-2</v>
      </c>
      <c r="R125" s="98" t="s">
        <v>100</v>
      </c>
      <c r="S125" s="96" t="s">
        <v>42</v>
      </c>
      <c r="T125" s="96" t="s">
        <v>369</v>
      </c>
      <c r="U125" s="92" t="s">
        <v>9</v>
      </c>
      <c r="V125" s="97">
        <v>2365.5880000000002</v>
      </c>
      <c r="W125" s="97">
        <v>2365.5880000000002</v>
      </c>
      <c r="X125" s="97">
        <v>2365.5880000000002</v>
      </c>
      <c r="Y125" s="16" t="b">
        <f t="shared" si="36"/>
        <v>1</v>
      </c>
      <c r="Z125" s="16" t="b">
        <f t="shared" si="36"/>
        <v>1</v>
      </c>
      <c r="AA125" s="16" t="b">
        <f t="shared" si="36"/>
        <v>1</v>
      </c>
      <c r="AB125" s="16" t="b">
        <f t="shared" si="36"/>
        <v>1</v>
      </c>
    </row>
    <row r="126" spans="1:28" s="16" customFormat="1" ht="15.75">
      <c r="A126" s="31" t="s">
        <v>37</v>
      </c>
      <c r="B126" s="23" t="s">
        <v>42</v>
      </c>
      <c r="C126" s="23" t="s">
        <v>369</v>
      </c>
      <c r="D126" s="23" t="s">
        <v>38</v>
      </c>
      <c r="E126" s="25">
        <v>2365.6</v>
      </c>
      <c r="F126" s="25">
        <v>2365.6</v>
      </c>
      <c r="G126" s="25">
        <v>2365.6</v>
      </c>
      <c r="H126" s="43"/>
      <c r="J126" s="32">
        <v>2365.5880000000002</v>
      </c>
      <c r="K126" s="32">
        <v>2365.5880000000002</v>
      </c>
      <c r="L126" s="32">
        <v>2365.5880000000002</v>
      </c>
      <c r="M126" s="29">
        <f t="shared" si="35"/>
        <v>-1.1999999999716238E-2</v>
      </c>
      <c r="N126" s="29">
        <f t="shared" si="35"/>
        <v>-1.1999999999716238E-2</v>
      </c>
      <c r="O126" s="29">
        <f t="shared" si="35"/>
        <v>-1.1999999999716238E-2</v>
      </c>
      <c r="R126" s="98" t="s">
        <v>37</v>
      </c>
      <c r="S126" s="96" t="s">
        <v>42</v>
      </c>
      <c r="T126" s="96" t="s">
        <v>369</v>
      </c>
      <c r="U126" s="96" t="s">
        <v>38</v>
      </c>
      <c r="V126" s="97">
        <v>2365.5880000000002</v>
      </c>
      <c r="W126" s="97">
        <v>2365.5880000000002</v>
      </c>
      <c r="X126" s="97">
        <v>2365.5880000000002</v>
      </c>
      <c r="Y126" s="16" t="b">
        <f t="shared" si="36"/>
        <v>1</v>
      </c>
      <c r="Z126" s="16" t="b">
        <f t="shared" si="36"/>
        <v>1</v>
      </c>
      <c r="AA126" s="16" t="b">
        <f t="shared" si="36"/>
        <v>1</v>
      </c>
      <c r="AB126" s="16" t="b">
        <f t="shared" si="36"/>
        <v>1</v>
      </c>
    </row>
    <row r="127" spans="1:28" s="16" customFormat="1" ht="31.5">
      <c r="A127" s="31" t="s">
        <v>101</v>
      </c>
      <c r="B127" s="23" t="s">
        <v>42</v>
      </c>
      <c r="C127" s="23" t="s">
        <v>370</v>
      </c>
      <c r="D127" s="24" t="s">
        <v>9</v>
      </c>
      <c r="E127" s="25">
        <f>E128+E129</f>
        <v>24667</v>
      </c>
      <c r="F127" s="25">
        <f t="shared" ref="F127:G127" si="56">F128+F129</f>
        <v>24667</v>
      </c>
      <c r="G127" s="25">
        <f t="shared" si="56"/>
        <v>24667</v>
      </c>
      <c r="H127" s="43"/>
      <c r="J127" s="32">
        <v>24666.977080000001</v>
      </c>
      <c r="K127" s="32">
        <v>24666.977080000001</v>
      </c>
      <c r="L127" s="32">
        <v>24666.977080000001</v>
      </c>
      <c r="M127" s="29">
        <f t="shared" si="35"/>
        <v>-2.2919999999430729E-2</v>
      </c>
      <c r="N127" s="29">
        <f t="shared" si="35"/>
        <v>-2.2919999999430729E-2</v>
      </c>
      <c r="O127" s="29">
        <f t="shared" si="35"/>
        <v>-2.2919999999430729E-2</v>
      </c>
      <c r="R127" s="98" t="s">
        <v>101</v>
      </c>
      <c r="S127" s="96" t="s">
        <v>42</v>
      </c>
      <c r="T127" s="96" t="s">
        <v>370</v>
      </c>
      <c r="U127" s="92" t="s">
        <v>9</v>
      </c>
      <c r="V127" s="97">
        <v>24666.977080000001</v>
      </c>
      <c r="W127" s="97">
        <v>24666.977080000001</v>
      </c>
      <c r="X127" s="97">
        <v>24666.977080000001</v>
      </c>
      <c r="Y127" s="16" t="b">
        <f t="shared" si="36"/>
        <v>1</v>
      </c>
      <c r="Z127" s="16" t="b">
        <f t="shared" si="36"/>
        <v>1</v>
      </c>
      <c r="AA127" s="16" t="b">
        <f t="shared" si="36"/>
        <v>1</v>
      </c>
      <c r="AB127" s="16" t="b">
        <f t="shared" si="36"/>
        <v>1</v>
      </c>
    </row>
    <row r="128" spans="1:28" s="16" customFormat="1" ht="31.5">
      <c r="A128" s="31" t="s">
        <v>28</v>
      </c>
      <c r="B128" s="23" t="s">
        <v>42</v>
      </c>
      <c r="C128" s="23" t="s">
        <v>370</v>
      </c>
      <c r="D128" s="23" t="s">
        <v>29</v>
      </c>
      <c r="E128" s="25">
        <v>22.5</v>
      </c>
      <c r="F128" s="25">
        <v>22.5</v>
      </c>
      <c r="G128" s="25">
        <v>22.5</v>
      </c>
      <c r="H128" s="43"/>
      <c r="J128" s="32">
        <v>22.5</v>
      </c>
      <c r="K128" s="32">
        <v>22.5</v>
      </c>
      <c r="L128" s="32">
        <v>22.5</v>
      </c>
      <c r="M128" s="29">
        <f t="shared" si="35"/>
        <v>0</v>
      </c>
      <c r="N128" s="29">
        <f t="shared" si="35"/>
        <v>0</v>
      </c>
      <c r="O128" s="29">
        <f t="shared" si="35"/>
        <v>0</v>
      </c>
      <c r="R128" s="98" t="s">
        <v>28</v>
      </c>
      <c r="S128" s="96" t="s">
        <v>42</v>
      </c>
      <c r="T128" s="96" t="s">
        <v>370</v>
      </c>
      <c r="U128" s="96" t="s">
        <v>29</v>
      </c>
      <c r="V128" s="97">
        <v>22.5</v>
      </c>
      <c r="W128" s="97">
        <v>22.5</v>
      </c>
      <c r="X128" s="97">
        <v>22.5</v>
      </c>
      <c r="Y128" s="16" t="b">
        <f t="shared" si="36"/>
        <v>1</v>
      </c>
      <c r="Z128" s="16" t="b">
        <f t="shared" si="36"/>
        <v>1</v>
      </c>
      <c r="AA128" s="16" t="b">
        <f t="shared" si="36"/>
        <v>1</v>
      </c>
      <c r="AB128" s="16" t="b">
        <f t="shared" si="36"/>
        <v>1</v>
      </c>
    </row>
    <row r="129" spans="1:28" s="16" customFormat="1" ht="15.75">
      <c r="A129" s="31" t="s">
        <v>37</v>
      </c>
      <c r="B129" s="23" t="s">
        <v>42</v>
      </c>
      <c r="C129" s="23" t="s">
        <v>370</v>
      </c>
      <c r="D129" s="23" t="s">
        <v>38</v>
      </c>
      <c r="E129" s="25">
        <v>24644.5</v>
      </c>
      <c r="F129" s="25">
        <v>24644.5</v>
      </c>
      <c r="G129" s="25">
        <v>24644.5</v>
      </c>
      <c r="H129" s="43"/>
      <c r="J129" s="32">
        <v>24644.477080000001</v>
      </c>
      <c r="K129" s="32">
        <v>24644.477080000001</v>
      </c>
      <c r="L129" s="32">
        <v>24644.477080000001</v>
      </c>
      <c r="M129" s="29">
        <f t="shared" si="35"/>
        <v>-2.2919999999430729E-2</v>
      </c>
      <c r="N129" s="29">
        <f t="shared" si="35"/>
        <v>-2.2919999999430729E-2</v>
      </c>
      <c r="O129" s="29">
        <f t="shared" si="35"/>
        <v>-2.2919999999430729E-2</v>
      </c>
      <c r="R129" s="98" t="s">
        <v>37</v>
      </c>
      <c r="S129" s="96" t="s">
        <v>42</v>
      </c>
      <c r="T129" s="96" t="s">
        <v>370</v>
      </c>
      <c r="U129" s="96" t="s">
        <v>38</v>
      </c>
      <c r="V129" s="97">
        <v>24644.477080000001</v>
      </c>
      <c r="W129" s="97">
        <v>24644.477080000001</v>
      </c>
      <c r="X129" s="97">
        <v>24644.477080000001</v>
      </c>
      <c r="Y129" s="16" t="b">
        <f t="shared" si="36"/>
        <v>1</v>
      </c>
      <c r="Z129" s="16" t="b">
        <f t="shared" si="36"/>
        <v>1</v>
      </c>
      <c r="AA129" s="16" t="b">
        <f t="shared" si="36"/>
        <v>1</v>
      </c>
      <c r="AB129" s="16" t="b">
        <f t="shared" si="36"/>
        <v>1</v>
      </c>
    </row>
    <row r="130" spans="1:28" s="16" customFormat="1" ht="31.5">
      <c r="A130" s="31" t="s">
        <v>102</v>
      </c>
      <c r="B130" s="23" t="s">
        <v>42</v>
      </c>
      <c r="C130" s="23" t="s">
        <v>371</v>
      </c>
      <c r="D130" s="24" t="s">
        <v>9</v>
      </c>
      <c r="E130" s="25">
        <f>E131</f>
        <v>57.8</v>
      </c>
      <c r="F130" s="25">
        <f t="shared" ref="F130:G130" si="57">F131</f>
        <v>200</v>
      </c>
      <c r="G130" s="25">
        <f t="shared" si="57"/>
        <v>200</v>
      </c>
      <c r="H130" s="43"/>
      <c r="J130" s="32">
        <v>57.8</v>
      </c>
      <c r="K130" s="32">
        <v>200</v>
      </c>
      <c r="L130" s="32">
        <v>200</v>
      </c>
      <c r="M130" s="29">
        <f t="shared" si="35"/>
        <v>0</v>
      </c>
      <c r="N130" s="29">
        <f t="shared" si="35"/>
        <v>0</v>
      </c>
      <c r="O130" s="29">
        <f t="shared" si="35"/>
        <v>0</v>
      </c>
      <c r="R130" s="98" t="s">
        <v>102</v>
      </c>
      <c r="S130" s="96" t="s">
        <v>42</v>
      </c>
      <c r="T130" s="96" t="s">
        <v>371</v>
      </c>
      <c r="U130" s="92" t="s">
        <v>9</v>
      </c>
      <c r="V130" s="97">
        <v>57.8</v>
      </c>
      <c r="W130" s="97">
        <v>200</v>
      </c>
      <c r="X130" s="97">
        <v>200</v>
      </c>
      <c r="Y130" s="16" t="b">
        <f t="shared" si="36"/>
        <v>1</v>
      </c>
      <c r="Z130" s="16" t="b">
        <f t="shared" si="36"/>
        <v>1</v>
      </c>
      <c r="AA130" s="16" t="b">
        <f t="shared" si="36"/>
        <v>1</v>
      </c>
      <c r="AB130" s="16" t="b">
        <f t="shared" si="36"/>
        <v>1</v>
      </c>
    </row>
    <row r="131" spans="1:28" s="16" customFormat="1" ht="31.5">
      <c r="A131" s="31" t="s">
        <v>28</v>
      </c>
      <c r="B131" s="23" t="s">
        <v>42</v>
      </c>
      <c r="C131" s="23" t="s">
        <v>371</v>
      </c>
      <c r="D131" s="23" t="s">
        <v>29</v>
      </c>
      <c r="E131" s="25">
        <f>55+2.8</f>
        <v>57.8</v>
      </c>
      <c r="F131" s="25">
        <v>200</v>
      </c>
      <c r="G131" s="25">
        <v>200</v>
      </c>
      <c r="H131" s="43"/>
      <c r="J131" s="32">
        <v>57.8</v>
      </c>
      <c r="K131" s="32">
        <v>200</v>
      </c>
      <c r="L131" s="32">
        <v>200</v>
      </c>
      <c r="M131" s="29">
        <f t="shared" si="35"/>
        <v>0</v>
      </c>
      <c r="N131" s="29">
        <f t="shared" si="35"/>
        <v>0</v>
      </c>
      <c r="O131" s="29">
        <f t="shared" si="35"/>
        <v>0</v>
      </c>
      <c r="R131" s="98" t="s">
        <v>28</v>
      </c>
      <c r="S131" s="96" t="s">
        <v>42</v>
      </c>
      <c r="T131" s="96" t="s">
        <v>371</v>
      </c>
      <c r="U131" s="96" t="s">
        <v>29</v>
      </c>
      <c r="V131" s="97">
        <v>57.8</v>
      </c>
      <c r="W131" s="97">
        <v>200</v>
      </c>
      <c r="X131" s="97">
        <v>200</v>
      </c>
      <c r="Y131" s="16" t="b">
        <f t="shared" si="36"/>
        <v>1</v>
      </c>
      <c r="Z131" s="16" t="b">
        <f t="shared" si="36"/>
        <v>1</v>
      </c>
      <c r="AA131" s="16" t="b">
        <f t="shared" si="36"/>
        <v>1</v>
      </c>
      <c r="AB131" s="16" t="b">
        <f t="shared" si="36"/>
        <v>1</v>
      </c>
    </row>
    <row r="132" spans="1:28" s="16" customFormat="1" ht="47.25">
      <c r="A132" s="31" t="s">
        <v>97</v>
      </c>
      <c r="B132" s="23" t="s">
        <v>42</v>
      </c>
      <c r="C132" s="23" t="s">
        <v>98</v>
      </c>
      <c r="D132" s="24" t="s">
        <v>9</v>
      </c>
      <c r="E132" s="25">
        <f>E133+E134</f>
        <v>82.3</v>
      </c>
      <c r="F132" s="25">
        <f t="shared" ref="F132:G132" si="58">F133+F134</f>
        <v>1815.4</v>
      </c>
      <c r="G132" s="25">
        <f t="shared" si="58"/>
        <v>1815.4</v>
      </c>
      <c r="H132" s="43"/>
      <c r="J132" s="32">
        <v>82.313999999999993</v>
      </c>
      <c r="K132" s="32">
        <v>1815.364</v>
      </c>
      <c r="L132" s="32">
        <v>1815.364</v>
      </c>
      <c r="M132" s="29">
        <f t="shared" si="35"/>
        <v>1.3999999999995794E-2</v>
      </c>
      <c r="N132" s="29">
        <f t="shared" si="35"/>
        <v>-3.6000000000058208E-2</v>
      </c>
      <c r="O132" s="29">
        <f t="shared" si="35"/>
        <v>-3.6000000000058208E-2</v>
      </c>
      <c r="R132" s="98" t="s">
        <v>97</v>
      </c>
      <c r="S132" s="96" t="s">
        <v>42</v>
      </c>
      <c r="T132" s="96" t="s">
        <v>98</v>
      </c>
      <c r="U132" s="92" t="s">
        <v>9</v>
      </c>
      <c r="V132" s="97">
        <v>82.313999999999993</v>
      </c>
      <c r="W132" s="97">
        <v>1815.364</v>
      </c>
      <c r="X132" s="97">
        <v>1815.364</v>
      </c>
      <c r="Y132" s="16" t="b">
        <f t="shared" si="36"/>
        <v>1</v>
      </c>
      <c r="Z132" s="16" t="b">
        <f t="shared" si="36"/>
        <v>1</v>
      </c>
      <c r="AA132" s="16" t="b">
        <f t="shared" si="36"/>
        <v>1</v>
      </c>
      <c r="AB132" s="16" t="b">
        <f t="shared" si="36"/>
        <v>1</v>
      </c>
    </row>
    <row r="133" spans="1:28" s="16" customFormat="1" ht="31.5">
      <c r="A133" s="31" t="s">
        <v>28</v>
      </c>
      <c r="B133" s="23" t="s">
        <v>42</v>
      </c>
      <c r="C133" s="23" t="s">
        <v>98</v>
      </c>
      <c r="D133" s="23" t="s">
        <v>29</v>
      </c>
      <c r="E133" s="25">
        <v>13.6</v>
      </c>
      <c r="F133" s="25">
        <v>1815.4</v>
      </c>
      <c r="G133" s="25">
        <v>1815.4</v>
      </c>
      <c r="H133" s="43"/>
      <c r="J133" s="32">
        <v>13.585000000000001</v>
      </c>
      <c r="K133" s="32">
        <v>1815.364</v>
      </c>
      <c r="L133" s="32">
        <v>1815.364</v>
      </c>
      <c r="M133" s="29">
        <f t="shared" si="35"/>
        <v>-1.4999999999998792E-2</v>
      </c>
      <c r="N133" s="29">
        <f t="shared" si="35"/>
        <v>-3.6000000000058208E-2</v>
      </c>
      <c r="O133" s="29">
        <f t="shared" si="35"/>
        <v>-3.6000000000058208E-2</v>
      </c>
      <c r="R133" s="98" t="s">
        <v>28</v>
      </c>
      <c r="S133" s="96" t="s">
        <v>42</v>
      </c>
      <c r="T133" s="96" t="s">
        <v>98</v>
      </c>
      <c r="U133" s="96" t="s">
        <v>29</v>
      </c>
      <c r="V133" s="97">
        <v>13.585000000000001</v>
      </c>
      <c r="W133" s="97">
        <v>1815.364</v>
      </c>
      <c r="X133" s="97">
        <v>1815.364</v>
      </c>
      <c r="Y133" s="16" t="b">
        <f t="shared" si="36"/>
        <v>1</v>
      </c>
      <c r="Z133" s="16" t="b">
        <f t="shared" si="36"/>
        <v>1</v>
      </c>
      <c r="AA133" s="16" t="b">
        <f t="shared" si="36"/>
        <v>1</v>
      </c>
      <c r="AB133" s="16" t="b">
        <f t="shared" si="36"/>
        <v>1</v>
      </c>
    </row>
    <row r="134" spans="1:28" s="16" customFormat="1" ht="31.5">
      <c r="A134" s="31" t="s">
        <v>58</v>
      </c>
      <c r="B134" s="23" t="s">
        <v>42</v>
      </c>
      <c r="C134" s="23" t="s">
        <v>98</v>
      </c>
      <c r="D134" s="23" t="s">
        <v>59</v>
      </c>
      <c r="E134" s="25">
        <v>68.7</v>
      </c>
      <c r="F134" s="25">
        <v>0</v>
      </c>
      <c r="G134" s="25">
        <v>0</v>
      </c>
      <c r="H134" s="43"/>
      <c r="J134" s="32">
        <v>68.728999999999999</v>
      </c>
      <c r="K134" s="32">
        <v>0</v>
      </c>
      <c r="L134" s="32">
        <v>0</v>
      </c>
      <c r="M134" s="29">
        <f t="shared" si="35"/>
        <v>2.8999999999996362E-2</v>
      </c>
      <c r="N134" s="29">
        <f t="shared" si="35"/>
        <v>0</v>
      </c>
      <c r="O134" s="29">
        <f t="shared" si="35"/>
        <v>0</v>
      </c>
      <c r="R134" s="98" t="s">
        <v>58</v>
      </c>
      <c r="S134" s="96" t="s">
        <v>42</v>
      </c>
      <c r="T134" s="96" t="s">
        <v>98</v>
      </c>
      <c r="U134" s="96" t="s">
        <v>59</v>
      </c>
      <c r="V134" s="97">
        <v>68.728999999999999</v>
      </c>
      <c r="W134" s="97" t="s">
        <v>9</v>
      </c>
      <c r="X134" s="97" t="s">
        <v>9</v>
      </c>
      <c r="Y134" s="16" t="b">
        <f t="shared" si="36"/>
        <v>1</v>
      </c>
      <c r="Z134" s="16" t="b">
        <f t="shared" si="36"/>
        <v>1</v>
      </c>
      <c r="AA134" s="16" t="b">
        <f t="shared" si="36"/>
        <v>1</v>
      </c>
      <c r="AB134" s="16" t="b">
        <f t="shared" si="36"/>
        <v>1</v>
      </c>
    </row>
    <row r="135" spans="1:28" s="16" customFormat="1" ht="15.75">
      <c r="A135" s="31" t="s">
        <v>338</v>
      </c>
      <c r="B135" s="23" t="s">
        <v>42</v>
      </c>
      <c r="C135" s="23" t="s">
        <v>339</v>
      </c>
      <c r="D135" s="23" t="s">
        <v>9</v>
      </c>
      <c r="E135" s="25">
        <f t="shared" ref="E135:G135" si="59">E136</f>
        <v>1039.3</v>
      </c>
      <c r="F135" s="25">
        <f t="shared" si="59"/>
        <v>0</v>
      </c>
      <c r="G135" s="25">
        <f t="shared" si="59"/>
        <v>0</v>
      </c>
      <c r="H135" s="43"/>
      <c r="J135" s="32">
        <v>1039.25</v>
      </c>
      <c r="K135" s="32">
        <v>0</v>
      </c>
      <c r="L135" s="32">
        <v>0</v>
      </c>
      <c r="M135" s="29">
        <f t="shared" si="35"/>
        <v>-4.9999999999954525E-2</v>
      </c>
      <c r="N135" s="29">
        <f t="shared" si="35"/>
        <v>0</v>
      </c>
      <c r="O135" s="29">
        <f t="shared" si="35"/>
        <v>0</v>
      </c>
      <c r="R135" s="98" t="s">
        <v>338</v>
      </c>
      <c r="S135" s="96" t="s">
        <v>42</v>
      </c>
      <c r="T135" s="96" t="s">
        <v>339</v>
      </c>
      <c r="U135" s="92" t="s">
        <v>9</v>
      </c>
      <c r="V135" s="97">
        <v>1039.25</v>
      </c>
      <c r="W135" s="97" t="s">
        <v>9</v>
      </c>
      <c r="X135" s="97" t="s">
        <v>9</v>
      </c>
      <c r="Y135" s="16" t="b">
        <f t="shared" si="36"/>
        <v>1</v>
      </c>
      <c r="Z135" s="16" t="b">
        <f t="shared" si="36"/>
        <v>1</v>
      </c>
      <c r="AA135" s="16" t="b">
        <f t="shared" si="36"/>
        <v>1</v>
      </c>
      <c r="AB135" s="16" t="b">
        <f t="shared" si="36"/>
        <v>1</v>
      </c>
    </row>
    <row r="136" spans="1:28" s="16" customFormat="1" ht="15.75">
      <c r="A136" s="31" t="s">
        <v>37</v>
      </c>
      <c r="B136" s="23" t="s">
        <v>42</v>
      </c>
      <c r="C136" s="23" t="s">
        <v>339</v>
      </c>
      <c r="D136" s="23" t="s">
        <v>38</v>
      </c>
      <c r="E136" s="25">
        <f>0+1039.3</f>
        <v>1039.3</v>
      </c>
      <c r="F136" s="25">
        <v>0</v>
      </c>
      <c r="G136" s="25">
        <v>0</v>
      </c>
      <c r="H136" s="43"/>
      <c r="J136" s="32">
        <v>1039.25</v>
      </c>
      <c r="K136" s="32">
        <v>0</v>
      </c>
      <c r="L136" s="32">
        <v>0</v>
      </c>
      <c r="M136" s="29">
        <f t="shared" si="35"/>
        <v>-4.9999999999954525E-2</v>
      </c>
      <c r="N136" s="29">
        <f t="shared" si="35"/>
        <v>0</v>
      </c>
      <c r="O136" s="29">
        <f t="shared" si="35"/>
        <v>0</v>
      </c>
      <c r="R136" s="98" t="s">
        <v>37</v>
      </c>
      <c r="S136" s="96" t="s">
        <v>42</v>
      </c>
      <c r="T136" s="96" t="s">
        <v>339</v>
      </c>
      <c r="U136" s="96" t="s">
        <v>38</v>
      </c>
      <c r="V136" s="97">
        <v>1039.25</v>
      </c>
      <c r="W136" s="97" t="s">
        <v>9</v>
      </c>
      <c r="X136" s="97" t="s">
        <v>9</v>
      </c>
      <c r="Y136" s="16" t="b">
        <f t="shared" si="36"/>
        <v>1</v>
      </c>
      <c r="Z136" s="16" t="b">
        <f t="shared" si="36"/>
        <v>1</v>
      </c>
      <c r="AA136" s="16" t="b">
        <f t="shared" si="36"/>
        <v>1</v>
      </c>
      <c r="AB136" s="16" t="b">
        <f t="shared" si="36"/>
        <v>1</v>
      </c>
    </row>
    <row r="137" spans="1:28" s="16" customFormat="1" ht="31.5">
      <c r="A137" s="31" t="s">
        <v>167</v>
      </c>
      <c r="B137" s="23" t="s">
        <v>42</v>
      </c>
      <c r="C137" s="23" t="s">
        <v>168</v>
      </c>
      <c r="D137" s="23" t="s">
        <v>9</v>
      </c>
      <c r="E137" s="25">
        <f t="shared" ref="E137:G137" si="60">E138</f>
        <v>34500</v>
      </c>
      <c r="F137" s="25">
        <f t="shared" si="60"/>
        <v>0</v>
      </c>
      <c r="G137" s="25">
        <f t="shared" si="60"/>
        <v>0</v>
      </c>
      <c r="H137" s="43"/>
      <c r="J137" s="32">
        <v>34500</v>
      </c>
      <c r="K137" s="32">
        <v>0</v>
      </c>
      <c r="L137" s="32">
        <v>0</v>
      </c>
      <c r="M137" s="29">
        <f t="shared" si="35"/>
        <v>0</v>
      </c>
      <c r="N137" s="29">
        <f t="shared" si="35"/>
        <v>0</v>
      </c>
      <c r="O137" s="29">
        <f t="shared" si="35"/>
        <v>0</v>
      </c>
      <c r="R137" s="98" t="s">
        <v>167</v>
      </c>
      <c r="S137" s="96" t="s">
        <v>42</v>
      </c>
      <c r="T137" s="96" t="s">
        <v>168</v>
      </c>
      <c r="U137" s="96" t="s">
        <v>9</v>
      </c>
      <c r="V137" s="97">
        <v>34500</v>
      </c>
      <c r="W137" s="97" t="s">
        <v>9</v>
      </c>
      <c r="X137" s="97" t="s">
        <v>9</v>
      </c>
      <c r="Y137" s="16" t="b">
        <f t="shared" si="36"/>
        <v>1</v>
      </c>
      <c r="Z137" s="16" t="b">
        <f t="shared" si="36"/>
        <v>1</v>
      </c>
      <c r="AA137" s="16" t="b">
        <f t="shared" si="36"/>
        <v>1</v>
      </c>
      <c r="AB137" s="16" t="b">
        <f t="shared" si="36"/>
        <v>1</v>
      </c>
    </row>
    <row r="138" spans="1:28" s="16" customFormat="1" ht="15.75">
      <c r="A138" s="31" t="s">
        <v>32</v>
      </c>
      <c r="B138" s="23" t="s">
        <v>42</v>
      </c>
      <c r="C138" s="23" t="s">
        <v>168</v>
      </c>
      <c r="D138" s="23" t="s">
        <v>33</v>
      </c>
      <c r="E138" s="25">
        <v>34500</v>
      </c>
      <c r="F138" s="25">
        <v>0</v>
      </c>
      <c r="G138" s="25">
        <v>0</v>
      </c>
      <c r="H138" s="43"/>
      <c r="J138" s="32">
        <v>34500</v>
      </c>
      <c r="K138" s="32">
        <v>0</v>
      </c>
      <c r="L138" s="32">
        <v>0</v>
      </c>
      <c r="M138" s="29">
        <f t="shared" si="35"/>
        <v>0</v>
      </c>
      <c r="N138" s="29">
        <f t="shared" si="35"/>
        <v>0</v>
      </c>
      <c r="O138" s="29">
        <f t="shared" si="35"/>
        <v>0</v>
      </c>
      <c r="R138" s="98" t="s">
        <v>32</v>
      </c>
      <c r="S138" s="96" t="s">
        <v>42</v>
      </c>
      <c r="T138" s="96" t="s">
        <v>168</v>
      </c>
      <c r="U138" s="96" t="s">
        <v>33</v>
      </c>
      <c r="V138" s="97">
        <v>34500</v>
      </c>
      <c r="W138" s="97" t="s">
        <v>9</v>
      </c>
      <c r="X138" s="97" t="s">
        <v>9</v>
      </c>
      <c r="Y138" s="16" t="b">
        <f t="shared" si="36"/>
        <v>1</v>
      </c>
      <c r="Z138" s="16" t="b">
        <f t="shared" si="36"/>
        <v>1</v>
      </c>
      <c r="AA138" s="16" t="b">
        <f t="shared" si="36"/>
        <v>1</v>
      </c>
      <c r="AB138" s="16" t="b">
        <f t="shared" si="36"/>
        <v>1</v>
      </c>
    </row>
    <row r="139" spans="1:28" s="16" customFormat="1" ht="31.5">
      <c r="A139" s="22" t="s">
        <v>57</v>
      </c>
      <c r="B139" s="23" t="s">
        <v>42</v>
      </c>
      <c r="C139" s="23" t="s">
        <v>103</v>
      </c>
      <c r="D139" s="24" t="s">
        <v>9</v>
      </c>
      <c r="E139" s="25">
        <f>E140+E141+E142</f>
        <v>89486</v>
      </c>
      <c r="F139" s="25">
        <f t="shared" ref="F139:G139" si="61">F140+F141+F142</f>
        <v>77227.100000000006</v>
      </c>
      <c r="G139" s="25">
        <f t="shared" si="61"/>
        <v>77237.100000000006</v>
      </c>
      <c r="H139" s="43"/>
      <c r="J139" s="32">
        <v>89485.960940000004</v>
      </c>
      <c r="K139" s="32">
        <v>77227.072069999995</v>
      </c>
      <c r="L139" s="32">
        <v>77237.072069999995</v>
      </c>
      <c r="M139" s="29">
        <f t="shared" si="35"/>
        <v>-3.9059999995515682E-2</v>
      </c>
      <c r="N139" s="29">
        <f t="shared" si="35"/>
        <v>-2.7930000011110678E-2</v>
      </c>
      <c r="O139" s="29">
        <f t="shared" si="35"/>
        <v>-2.7930000011110678E-2</v>
      </c>
      <c r="R139" s="95" t="s">
        <v>57</v>
      </c>
      <c r="S139" s="96" t="s">
        <v>42</v>
      </c>
      <c r="T139" s="96" t="s">
        <v>103</v>
      </c>
      <c r="U139" s="92" t="s">
        <v>9</v>
      </c>
      <c r="V139" s="97">
        <v>89485.960940000004</v>
      </c>
      <c r="W139" s="97">
        <v>77227.072069999995</v>
      </c>
      <c r="X139" s="97">
        <v>77237.072069999995</v>
      </c>
      <c r="Y139" s="16" t="b">
        <f t="shared" si="36"/>
        <v>1</v>
      </c>
      <c r="Z139" s="16" t="b">
        <f t="shared" si="36"/>
        <v>1</v>
      </c>
      <c r="AA139" s="16" t="b">
        <f t="shared" si="36"/>
        <v>1</v>
      </c>
      <c r="AB139" s="16" t="b">
        <f t="shared" si="36"/>
        <v>1</v>
      </c>
    </row>
    <row r="140" spans="1:28" s="16" customFormat="1" ht="78.75">
      <c r="A140" s="31" t="s">
        <v>26</v>
      </c>
      <c r="B140" s="23" t="s">
        <v>42</v>
      </c>
      <c r="C140" s="23" t="s">
        <v>103</v>
      </c>
      <c r="D140" s="23" t="s">
        <v>27</v>
      </c>
      <c r="E140" s="25">
        <v>41416.1</v>
      </c>
      <c r="F140" s="25">
        <v>41557.300000000003</v>
      </c>
      <c r="G140" s="25">
        <v>41567.300000000003</v>
      </c>
      <c r="H140" s="43"/>
      <c r="J140" s="32">
        <v>41416.078650000003</v>
      </c>
      <c r="K140" s="32">
        <v>41557.317710000003</v>
      </c>
      <c r="L140" s="32">
        <v>41567.317710000003</v>
      </c>
      <c r="M140" s="29">
        <f t="shared" si="35"/>
        <v>-2.1349999995436519E-2</v>
      </c>
      <c r="N140" s="29">
        <f t="shared" si="35"/>
        <v>1.7710000000079162E-2</v>
      </c>
      <c r="O140" s="29">
        <f t="shared" si="35"/>
        <v>1.7710000000079162E-2</v>
      </c>
      <c r="R140" s="98" t="s">
        <v>26</v>
      </c>
      <c r="S140" s="96" t="s">
        <v>42</v>
      </c>
      <c r="T140" s="96" t="s">
        <v>103</v>
      </c>
      <c r="U140" s="96" t="s">
        <v>27</v>
      </c>
      <c r="V140" s="97">
        <v>41416.078650000003</v>
      </c>
      <c r="W140" s="97">
        <v>41557.317710000003</v>
      </c>
      <c r="X140" s="97">
        <v>41567.317710000003</v>
      </c>
      <c r="Y140" s="16" t="b">
        <f t="shared" si="36"/>
        <v>1</v>
      </c>
      <c r="Z140" s="16" t="b">
        <f t="shared" si="36"/>
        <v>1</v>
      </c>
      <c r="AA140" s="16" t="b">
        <f t="shared" si="36"/>
        <v>1</v>
      </c>
      <c r="AB140" s="16" t="b">
        <f t="shared" si="36"/>
        <v>1</v>
      </c>
    </row>
    <row r="141" spans="1:28" s="16" customFormat="1" ht="31.5">
      <c r="A141" s="31" t="s">
        <v>28</v>
      </c>
      <c r="B141" s="23" t="s">
        <v>42</v>
      </c>
      <c r="C141" s="23" t="s">
        <v>103</v>
      </c>
      <c r="D141" s="23" t="s">
        <v>29</v>
      </c>
      <c r="E141" s="25">
        <v>47424.9</v>
      </c>
      <c r="F141" s="25">
        <v>35024.800000000003</v>
      </c>
      <c r="G141" s="25">
        <v>35024.800000000003</v>
      </c>
      <c r="H141" s="43"/>
      <c r="J141" s="32">
        <v>47424.907550000004</v>
      </c>
      <c r="K141" s="32">
        <v>35024.779620000001</v>
      </c>
      <c r="L141" s="32">
        <v>35024.779620000001</v>
      </c>
      <c r="M141" s="29">
        <f t="shared" si="35"/>
        <v>7.5500000020838343E-3</v>
      </c>
      <c r="N141" s="29">
        <f t="shared" si="35"/>
        <v>-2.0380000001750886E-2</v>
      </c>
      <c r="O141" s="29">
        <f t="shared" si="35"/>
        <v>-2.0380000001750886E-2</v>
      </c>
      <c r="R141" s="98" t="s">
        <v>28</v>
      </c>
      <c r="S141" s="96" t="s">
        <v>42</v>
      </c>
      <c r="T141" s="96" t="s">
        <v>103</v>
      </c>
      <c r="U141" s="96" t="s">
        <v>29</v>
      </c>
      <c r="V141" s="97">
        <v>47424.907550000004</v>
      </c>
      <c r="W141" s="97">
        <v>35024.779620000001</v>
      </c>
      <c r="X141" s="97">
        <v>35024.779620000001</v>
      </c>
      <c r="Y141" s="16" t="b">
        <f t="shared" si="36"/>
        <v>1</v>
      </c>
      <c r="Z141" s="16" t="b">
        <f t="shared" si="36"/>
        <v>1</v>
      </c>
      <c r="AA141" s="16" t="b">
        <f t="shared" si="36"/>
        <v>1</v>
      </c>
      <c r="AB141" s="16" t="b">
        <f t="shared" si="36"/>
        <v>1</v>
      </c>
    </row>
    <row r="142" spans="1:28" s="16" customFormat="1" ht="15.75">
      <c r="A142" s="31" t="s">
        <v>32</v>
      </c>
      <c r="B142" s="23" t="s">
        <v>42</v>
      </c>
      <c r="C142" s="23" t="s">
        <v>103</v>
      </c>
      <c r="D142" s="23" t="s">
        <v>33</v>
      </c>
      <c r="E142" s="25">
        <v>645</v>
      </c>
      <c r="F142" s="25">
        <v>645</v>
      </c>
      <c r="G142" s="25">
        <v>645</v>
      </c>
      <c r="H142" s="43"/>
      <c r="J142" s="32">
        <v>644.97474</v>
      </c>
      <c r="K142" s="32">
        <v>644.97474</v>
      </c>
      <c r="L142" s="32">
        <v>644.97474</v>
      </c>
      <c r="M142" s="29">
        <f t="shared" si="35"/>
        <v>-2.5260000000002947E-2</v>
      </c>
      <c r="N142" s="29">
        <f t="shared" si="35"/>
        <v>-2.5260000000002947E-2</v>
      </c>
      <c r="O142" s="29">
        <f t="shared" si="35"/>
        <v>-2.5260000000002947E-2</v>
      </c>
      <c r="R142" s="98" t="s">
        <v>32</v>
      </c>
      <c r="S142" s="96" t="s">
        <v>42</v>
      </c>
      <c r="T142" s="96" t="s">
        <v>103</v>
      </c>
      <c r="U142" s="96" t="s">
        <v>33</v>
      </c>
      <c r="V142" s="97">
        <v>644.97474</v>
      </c>
      <c r="W142" s="97">
        <v>644.97474</v>
      </c>
      <c r="X142" s="97">
        <v>644.97474</v>
      </c>
      <c r="Y142" s="16" t="b">
        <f t="shared" si="36"/>
        <v>1</v>
      </c>
      <c r="Z142" s="16" t="b">
        <f t="shared" si="36"/>
        <v>1</v>
      </c>
      <c r="AA142" s="16" t="b">
        <f t="shared" si="36"/>
        <v>1</v>
      </c>
      <c r="AB142" s="16" t="b">
        <f t="shared" ref="AB142:AB205" si="62">U142=D142</f>
        <v>1</v>
      </c>
    </row>
    <row r="143" spans="1:28" s="16" customFormat="1" ht="31.5">
      <c r="A143" s="22" t="s">
        <v>25</v>
      </c>
      <c r="B143" s="23" t="s">
        <v>42</v>
      </c>
      <c r="C143" s="23" t="s">
        <v>24</v>
      </c>
      <c r="D143" s="24" t="s">
        <v>9</v>
      </c>
      <c r="E143" s="25">
        <f>E144+E146+E150</f>
        <v>194210.90000000002</v>
      </c>
      <c r="F143" s="25">
        <f t="shared" ref="F143:G143" si="63">F144+F146+F150</f>
        <v>194423.3</v>
      </c>
      <c r="G143" s="25">
        <f t="shared" si="63"/>
        <v>194424.9</v>
      </c>
      <c r="H143" s="43"/>
      <c r="J143" s="32">
        <v>194210.94641</v>
      </c>
      <c r="K143" s="32">
        <v>194423.37817000001</v>
      </c>
      <c r="L143" s="32">
        <v>194424.97816999999</v>
      </c>
      <c r="M143" s="29">
        <f t="shared" ref="M143:O204" si="64">J143-E143</f>
        <v>4.6409999980824068E-2</v>
      </c>
      <c r="N143" s="29">
        <f t="shared" si="64"/>
        <v>7.8170000022510067E-2</v>
      </c>
      <c r="O143" s="29">
        <f t="shared" si="64"/>
        <v>7.8169999993406236E-2</v>
      </c>
      <c r="R143" s="95" t="s">
        <v>25</v>
      </c>
      <c r="S143" s="96" t="s">
        <v>42</v>
      </c>
      <c r="T143" s="96" t="s">
        <v>24</v>
      </c>
      <c r="U143" s="92" t="s">
        <v>9</v>
      </c>
      <c r="V143" s="97">
        <v>194210.94641</v>
      </c>
      <c r="W143" s="97">
        <v>194423.37817000001</v>
      </c>
      <c r="X143" s="97">
        <v>194424.97816999999</v>
      </c>
      <c r="Y143" s="16" t="b">
        <f t="shared" ref="Y143:AA204" si="65">R143=A143</f>
        <v>1</v>
      </c>
      <c r="Z143" s="16" t="b">
        <f t="shared" si="65"/>
        <v>1</v>
      </c>
      <c r="AA143" s="16" t="b">
        <f t="shared" si="65"/>
        <v>1</v>
      </c>
      <c r="AB143" s="16" t="b">
        <f t="shared" si="62"/>
        <v>1</v>
      </c>
    </row>
    <row r="144" spans="1:28" s="16" customFormat="1" ht="15.75">
      <c r="A144" s="31" t="s">
        <v>104</v>
      </c>
      <c r="B144" s="23" t="s">
        <v>42</v>
      </c>
      <c r="C144" s="23" t="s">
        <v>361</v>
      </c>
      <c r="D144" s="24" t="s">
        <v>9</v>
      </c>
      <c r="E144" s="25">
        <f>E145</f>
        <v>6583.6</v>
      </c>
      <c r="F144" s="25">
        <f t="shared" ref="F144:G144" si="66">F145</f>
        <v>6583.6</v>
      </c>
      <c r="G144" s="25">
        <f t="shared" si="66"/>
        <v>6583.6</v>
      </c>
      <c r="H144" s="43"/>
      <c r="J144" s="32">
        <v>6583.6270500000001</v>
      </c>
      <c r="K144" s="32">
        <v>6583.6270500000001</v>
      </c>
      <c r="L144" s="32">
        <v>6583.6270500000001</v>
      </c>
      <c r="M144" s="29">
        <f t="shared" si="64"/>
        <v>2.7049999999690044E-2</v>
      </c>
      <c r="N144" s="29">
        <f t="shared" si="64"/>
        <v>2.7049999999690044E-2</v>
      </c>
      <c r="O144" s="29">
        <f t="shared" si="64"/>
        <v>2.7049999999690044E-2</v>
      </c>
      <c r="R144" s="98" t="s">
        <v>104</v>
      </c>
      <c r="S144" s="96" t="s">
        <v>42</v>
      </c>
      <c r="T144" s="96" t="s">
        <v>361</v>
      </c>
      <c r="U144" s="92" t="s">
        <v>9</v>
      </c>
      <c r="V144" s="97">
        <v>6583.6270500000001</v>
      </c>
      <c r="W144" s="97">
        <v>6583.6270500000001</v>
      </c>
      <c r="X144" s="97">
        <v>6583.6270500000001</v>
      </c>
      <c r="Y144" s="16" t="b">
        <f t="shared" si="65"/>
        <v>1</v>
      </c>
      <c r="Z144" s="16" t="b">
        <f t="shared" si="65"/>
        <v>1</v>
      </c>
      <c r="AA144" s="16" t="b">
        <f t="shared" si="65"/>
        <v>1</v>
      </c>
      <c r="AB144" s="16" t="b">
        <f t="shared" si="62"/>
        <v>1</v>
      </c>
    </row>
    <row r="145" spans="1:28" s="16" customFormat="1" ht="78.75">
      <c r="A145" s="31" t="s">
        <v>26</v>
      </c>
      <c r="B145" s="23" t="s">
        <v>42</v>
      </c>
      <c r="C145" s="23" t="s">
        <v>361</v>
      </c>
      <c r="D145" s="23" t="s">
        <v>27</v>
      </c>
      <c r="E145" s="25">
        <v>6583.6</v>
      </c>
      <c r="F145" s="25">
        <v>6583.6</v>
      </c>
      <c r="G145" s="25">
        <v>6583.6</v>
      </c>
      <c r="H145" s="42"/>
      <c r="J145" s="32">
        <v>6583.6270500000001</v>
      </c>
      <c r="K145" s="32">
        <v>6583.6270500000001</v>
      </c>
      <c r="L145" s="32">
        <v>6583.6270500000001</v>
      </c>
      <c r="M145" s="29">
        <f t="shared" si="64"/>
        <v>2.7049999999690044E-2</v>
      </c>
      <c r="N145" s="29">
        <f t="shared" si="64"/>
        <v>2.7049999999690044E-2</v>
      </c>
      <c r="O145" s="29">
        <f t="shared" si="64"/>
        <v>2.7049999999690044E-2</v>
      </c>
      <c r="R145" s="98" t="s">
        <v>26</v>
      </c>
      <c r="S145" s="96" t="s">
        <v>42</v>
      </c>
      <c r="T145" s="96" t="s">
        <v>361</v>
      </c>
      <c r="U145" s="96" t="s">
        <v>27</v>
      </c>
      <c r="V145" s="97">
        <v>6583.6270500000001</v>
      </c>
      <c r="W145" s="97">
        <v>6583.6270500000001</v>
      </c>
      <c r="X145" s="97">
        <v>6583.6270500000001</v>
      </c>
      <c r="Y145" s="16" t="b">
        <f t="shared" si="65"/>
        <v>1</v>
      </c>
      <c r="Z145" s="16" t="b">
        <f t="shared" si="65"/>
        <v>1</v>
      </c>
      <c r="AA145" s="16" t="b">
        <f t="shared" si="65"/>
        <v>1</v>
      </c>
      <c r="AB145" s="16" t="b">
        <f t="shared" si="62"/>
        <v>1</v>
      </c>
    </row>
    <row r="146" spans="1:28" s="16" customFormat="1" ht="31.5">
      <c r="A146" s="31" t="s">
        <v>25</v>
      </c>
      <c r="B146" s="23" t="s">
        <v>42</v>
      </c>
      <c r="C146" s="23" t="s">
        <v>349</v>
      </c>
      <c r="D146" s="24" t="s">
        <v>9</v>
      </c>
      <c r="E146" s="25">
        <f>E147+E148+E149</f>
        <v>187571.90000000002</v>
      </c>
      <c r="F146" s="25">
        <f t="shared" ref="F146:G146" si="67">F147+F148+F149</f>
        <v>187784.3</v>
      </c>
      <c r="G146" s="25">
        <f t="shared" si="67"/>
        <v>187785.9</v>
      </c>
      <c r="H146" s="43"/>
      <c r="J146" s="32">
        <v>187571.86936000001</v>
      </c>
      <c r="K146" s="32">
        <v>187784.30111999999</v>
      </c>
      <c r="L146" s="32">
        <v>187785.90111999999</v>
      </c>
      <c r="M146" s="29">
        <f t="shared" si="64"/>
        <v>-3.0640000011771917E-2</v>
      </c>
      <c r="N146" s="29">
        <f t="shared" si="64"/>
        <v>1.1200000008102506E-3</v>
      </c>
      <c r="O146" s="29">
        <f t="shared" si="64"/>
        <v>1.1200000008102506E-3</v>
      </c>
      <c r="R146" s="98" t="s">
        <v>25</v>
      </c>
      <c r="S146" s="96" t="s">
        <v>42</v>
      </c>
      <c r="T146" s="96" t="s">
        <v>349</v>
      </c>
      <c r="U146" s="92" t="s">
        <v>9</v>
      </c>
      <c r="V146" s="97">
        <v>187571.86936000001</v>
      </c>
      <c r="W146" s="97">
        <v>187784.30111999999</v>
      </c>
      <c r="X146" s="97">
        <v>187785.90111999999</v>
      </c>
      <c r="Y146" s="16" t="b">
        <f t="shared" si="65"/>
        <v>1</v>
      </c>
      <c r="Z146" s="16" t="b">
        <f t="shared" si="65"/>
        <v>1</v>
      </c>
      <c r="AA146" s="16" t="b">
        <f t="shared" si="65"/>
        <v>1</v>
      </c>
      <c r="AB146" s="16" t="b">
        <f t="shared" si="62"/>
        <v>1</v>
      </c>
    </row>
    <row r="147" spans="1:28" s="16" customFormat="1" ht="78.75">
      <c r="A147" s="31" t="s">
        <v>26</v>
      </c>
      <c r="B147" s="23" t="s">
        <v>42</v>
      </c>
      <c r="C147" s="23" t="s">
        <v>349</v>
      </c>
      <c r="D147" s="23" t="s">
        <v>27</v>
      </c>
      <c r="E147" s="25">
        <v>168158.7</v>
      </c>
      <c r="F147" s="25">
        <v>169052.79999999999</v>
      </c>
      <c r="G147" s="25">
        <v>169052.79999999999</v>
      </c>
      <c r="H147" s="43"/>
      <c r="J147" s="32">
        <v>168158.67506000001</v>
      </c>
      <c r="K147" s="32">
        <v>169052.80697999999</v>
      </c>
      <c r="L147" s="32">
        <v>169052.80697999999</v>
      </c>
      <c r="M147" s="29">
        <f t="shared" si="64"/>
        <v>-2.4940000002970919E-2</v>
      </c>
      <c r="N147" s="29">
        <f t="shared" si="64"/>
        <v>6.980000005569309E-3</v>
      </c>
      <c r="O147" s="29">
        <f t="shared" si="64"/>
        <v>6.980000005569309E-3</v>
      </c>
      <c r="R147" s="98" t="s">
        <v>26</v>
      </c>
      <c r="S147" s="96" t="s">
        <v>42</v>
      </c>
      <c r="T147" s="96" t="s">
        <v>349</v>
      </c>
      <c r="U147" s="96" t="s">
        <v>27</v>
      </c>
      <c r="V147" s="97">
        <v>168158.67506000001</v>
      </c>
      <c r="W147" s="97">
        <v>169052.80697999999</v>
      </c>
      <c r="X147" s="97">
        <v>169052.80697999999</v>
      </c>
      <c r="Y147" s="16" t="b">
        <f t="shared" si="65"/>
        <v>1</v>
      </c>
      <c r="Z147" s="16" t="b">
        <f t="shared" si="65"/>
        <v>1</v>
      </c>
      <c r="AA147" s="16" t="b">
        <f t="shared" si="65"/>
        <v>1</v>
      </c>
      <c r="AB147" s="16" t="b">
        <f t="shared" si="62"/>
        <v>1</v>
      </c>
    </row>
    <row r="148" spans="1:28" s="16" customFormat="1" ht="31.5">
      <c r="A148" s="31" t="s">
        <v>28</v>
      </c>
      <c r="B148" s="23" t="s">
        <v>42</v>
      </c>
      <c r="C148" s="23" t="s">
        <v>349</v>
      </c>
      <c r="D148" s="23" t="s">
        <v>29</v>
      </c>
      <c r="E148" s="25">
        <f>18979.7+413.5</f>
        <v>19393.2</v>
      </c>
      <c r="F148" s="25">
        <v>18711.5</v>
      </c>
      <c r="G148" s="25">
        <v>18713.099999999999</v>
      </c>
      <c r="H148" s="43"/>
      <c r="J148" s="32">
        <v>19393.194299999999</v>
      </c>
      <c r="K148" s="32">
        <v>18711.494139999999</v>
      </c>
      <c r="L148" s="32">
        <v>18713.094140000001</v>
      </c>
      <c r="M148" s="29">
        <f t="shared" si="64"/>
        <v>-5.7000000015250407E-3</v>
      </c>
      <c r="N148" s="29">
        <f t="shared" si="64"/>
        <v>-5.8600000011210795E-3</v>
      </c>
      <c r="O148" s="29">
        <f t="shared" si="64"/>
        <v>-5.8599999974831007E-3</v>
      </c>
      <c r="R148" s="98" t="s">
        <v>28</v>
      </c>
      <c r="S148" s="96" t="s">
        <v>42</v>
      </c>
      <c r="T148" s="96" t="s">
        <v>349</v>
      </c>
      <c r="U148" s="96" t="s">
        <v>29</v>
      </c>
      <c r="V148" s="97">
        <v>19393.194299999999</v>
      </c>
      <c r="W148" s="97">
        <v>18711.494139999999</v>
      </c>
      <c r="X148" s="97">
        <v>18713.094140000001</v>
      </c>
      <c r="Y148" s="16" t="b">
        <f t="shared" si="65"/>
        <v>1</v>
      </c>
      <c r="Z148" s="16" t="b">
        <f t="shared" si="65"/>
        <v>1</v>
      </c>
      <c r="AA148" s="16" t="b">
        <f t="shared" si="65"/>
        <v>1</v>
      </c>
      <c r="AB148" s="16" t="b">
        <f t="shared" si="62"/>
        <v>1</v>
      </c>
    </row>
    <row r="149" spans="1:28" s="16" customFormat="1" ht="15.75">
      <c r="A149" s="31" t="s">
        <v>37</v>
      </c>
      <c r="B149" s="23" t="s">
        <v>42</v>
      </c>
      <c r="C149" s="23" t="s">
        <v>349</v>
      </c>
      <c r="D149" s="23" t="s">
        <v>38</v>
      </c>
      <c r="E149" s="25">
        <v>20</v>
      </c>
      <c r="F149" s="25">
        <v>20</v>
      </c>
      <c r="G149" s="25">
        <v>20</v>
      </c>
      <c r="H149" s="43"/>
      <c r="J149" s="32">
        <v>20</v>
      </c>
      <c r="K149" s="32">
        <v>20</v>
      </c>
      <c r="L149" s="32">
        <v>20</v>
      </c>
      <c r="M149" s="29">
        <f t="shared" si="64"/>
        <v>0</v>
      </c>
      <c r="N149" s="29">
        <f t="shared" si="64"/>
        <v>0</v>
      </c>
      <c r="O149" s="29">
        <f t="shared" si="64"/>
        <v>0</v>
      </c>
      <c r="R149" s="98" t="s">
        <v>37</v>
      </c>
      <c r="S149" s="96" t="s">
        <v>42</v>
      </c>
      <c r="T149" s="96" t="s">
        <v>349</v>
      </c>
      <c r="U149" s="96" t="s">
        <v>38</v>
      </c>
      <c r="V149" s="97">
        <v>20</v>
      </c>
      <c r="W149" s="97">
        <v>20</v>
      </c>
      <c r="X149" s="97">
        <v>20</v>
      </c>
      <c r="Y149" s="16" t="b">
        <f t="shared" si="65"/>
        <v>1</v>
      </c>
      <c r="Z149" s="16" t="b">
        <f t="shared" si="65"/>
        <v>1</v>
      </c>
      <c r="AA149" s="16" t="b">
        <f t="shared" si="65"/>
        <v>1</v>
      </c>
      <c r="AB149" s="16" t="b">
        <f t="shared" si="62"/>
        <v>1</v>
      </c>
    </row>
    <row r="150" spans="1:28" s="16" customFormat="1" ht="78.75">
      <c r="A150" s="31" t="s">
        <v>457</v>
      </c>
      <c r="B150" s="23" t="s">
        <v>42</v>
      </c>
      <c r="C150" s="23" t="s">
        <v>346</v>
      </c>
      <c r="D150" s="24" t="s">
        <v>9</v>
      </c>
      <c r="E150" s="25">
        <f>E151</f>
        <v>55.4</v>
      </c>
      <c r="F150" s="25">
        <f t="shared" ref="F150:G150" si="68">F151</f>
        <v>55.4</v>
      </c>
      <c r="G150" s="25">
        <f t="shared" si="68"/>
        <v>55.4</v>
      </c>
      <c r="H150" s="43"/>
      <c r="J150" s="32">
        <v>55.45</v>
      </c>
      <c r="K150" s="32">
        <v>55.45</v>
      </c>
      <c r="L150" s="32">
        <v>55.45</v>
      </c>
      <c r="M150" s="29">
        <f t="shared" si="64"/>
        <v>5.0000000000004263E-2</v>
      </c>
      <c r="N150" s="29">
        <f t="shared" si="64"/>
        <v>5.0000000000004263E-2</v>
      </c>
      <c r="O150" s="29">
        <f t="shared" si="64"/>
        <v>5.0000000000004263E-2</v>
      </c>
      <c r="R150" s="98" t="s">
        <v>457</v>
      </c>
      <c r="S150" s="96" t="s">
        <v>42</v>
      </c>
      <c r="T150" s="96" t="s">
        <v>346</v>
      </c>
      <c r="U150" s="92" t="s">
        <v>9</v>
      </c>
      <c r="V150" s="97">
        <v>55.45</v>
      </c>
      <c r="W150" s="97">
        <v>55.45</v>
      </c>
      <c r="X150" s="97">
        <v>55.45</v>
      </c>
      <c r="Y150" s="16" t="b">
        <f t="shared" si="65"/>
        <v>1</v>
      </c>
      <c r="Z150" s="16" t="b">
        <f t="shared" si="65"/>
        <v>1</v>
      </c>
      <c r="AA150" s="16" t="b">
        <f t="shared" si="65"/>
        <v>1</v>
      </c>
      <c r="AB150" s="16" t="b">
        <f t="shared" si="62"/>
        <v>1</v>
      </c>
    </row>
    <row r="151" spans="1:28" s="16" customFormat="1" ht="78.75">
      <c r="A151" s="31" t="s">
        <v>26</v>
      </c>
      <c r="B151" s="23" t="s">
        <v>42</v>
      </c>
      <c r="C151" s="23" t="s">
        <v>346</v>
      </c>
      <c r="D151" s="23" t="s">
        <v>27</v>
      </c>
      <c r="E151" s="25">
        <v>55.4</v>
      </c>
      <c r="F151" s="25">
        <v>55.4</v>
      </c>
      <c r="G151" s="25">
        <v>55.4</v>
      </c>
      <c r="H151" s="43"/>
      <c r="J151" s="32">
        <v>55.45</v>
      </c>
      <c r="K151" s="32">
        <v>55.45</v>
      </c>
      <c r="L151" s="32">
        <v>55.45</v>
      </c>
      <c r="M151" s="29">
        <f t="shared" si="64"/>
        <v>5.0000000000004263E-2</v>
      </c>
      <c r="N151" s="29">
        <f t="shared" si="64"/>
        <v>5.0000000000004263E-2</v>
      </c>
      <c r="O151" s="29">
        <f t="shared" si="64"/>
        <v>5.0000000000004263E-2</v>
      </c>
      <c r="R151" s="98" t="s">
        <v>26</v>
      </c>
      <c r="S151" s="96" t="s">
        <v>42</v>
      </c>
      <c r="T151" s="96" t="s">
        <v>346</v>
      </c>
      <c r="U151" s="96" t="s">
        <v>27</v>
      </c>
      <c r="V151" s="97">
        <v>55.45</v>
      </c>
      <c r="W151" s="97">
        <v>55.45</v>
      </c>
      <c r="X151" s="97">
        <v>55.45</v>
      </c>
      <c r="Y151" s="16" t="b">
        <f t="shared" si="65"/>
        <v>1</v>
      </c>
      <c r="Z151" s="16" t="b">
        <f t="shared" si="65"/>
        <v>1</v>
      </c>
      <c r="AA151" s="16" t="b">
        <f t="shared" si="65"/>
        <v>1</v>
      </c>
      <c r="AB151" s="16" t="b">
        <f t="shared" si="62"/>
        <v>1</v>
      </c>
    </row>
    <row r="152" spans="1:28" s="16" customFormat="1" ht="31.5">
      <c r="A152" s="22" t="s">
        <v>31</v>
      </c>
      <c r="B152" s="23" t="s">
        <v>42</v>
      </c>
      <c r="C152" s="23" t="s">
        <v>30</v>
      </c>
      <c r="D152" s="24" t="s">
        <v>9</v>
      </c>
      <c r="E152" s="25">
        <f>E153+E154+E155</f>
        <v>3977.6000000000004</v>
      </c>
      <c r="F152" s="25">
        <f t="shared" ref="F152:G152" si="69">F153+F154+F155</f>
        <v>4189.8</v>
      </c>
      <c r="G152" s="25">
        <f t="shared" si="69"/>
        <v>4296.8999999999996</v>
      </c>
      <c r="H152" s="43"/>
      <c r="J152" s="32">
        <v>3977.6172799999999</v>
      </c>
      <c r="K152" s="32">
        <v>4189.8601099999996</v>
      </c>
      <c r="L152" s="32">
        <v>4296.8851100000002</v>
      </c>
      <c r="M152" s="29">
        <f t="shared" si="64"/>
        <v>1.7279999999573192E-2</v>
      </c>
      <c r="N152" s="29">
        <f t="shared" si="64"/>
        <v>6.0109999999440333E-2</v>
      </c>
      <c r="O152" s="29">
        <f t="shared" si="64"/>
        <v>-1.4889999999468273E-2</v>
      </c>
      <c r="R152" s="95" t="s">
        <v>31</v>
      </c>
      <c r="S152" s="96" t="s">
        <v>42</v>
      </c>
      <c r="T152" s="96" t="s">
        <v>30</v>
      </c>
      <c r="U152" s="92" t="s">
        <v>9</v>
      </c>
      <c r="V152" s="97">
        <v>3977.6172799999999</v>
      </c>
      <c r="W152" s="97">
        <v>4189.8601099999996</v>
      </c>
      <c r="X152" s="97">
        <v>4296.8851100000002</v>
      </c>
      <c r="Y152" s="16" t="b">
        <f t="shared" si="65"/>
        <v>1</v>
      </c>
      <c r="Z152" s="16" t="b">
        <f t="shared" si="65"/>
        <v>1</v>
      </c>
      <c r="AA152" s="16" t="b">
        <f t="shared" si="65"/>
        <v>1</v>
      </c>
      <c r="AB152" s="16" t="b">
        <f t="shared" si="62"/>
        <v>1</v>
      </c>
    </row>
    <row r="153" spans="1:28" s="16" customFormat="1" ht="31.5">
      <c r="A153" s="31" t="s">
        <v>28</v>
      </c>
      <c r="B153" s="23" t="s">
        <v>42</v>
      </c>
      <c r="C153" s="23" t="s">
        <v>30</v>
      </c>
      <c r="D153" s="23" t="s">
        <v>29</v>
      </c>
      <c r="E153" s="25">
        <f>3664.6-1002.3</f>
        <v>2662.3</v>
      </c>
      <c r="F153" s="25">
        <v>2768.1</v>
      </c>
      <c r="G153" s="25">
        <v>2776.8</v>
      </c>
      <c r="H153" s="43"/>
      <c r="J153" s="32">
        <v>2662.3002799999999</v>
      </c>
      <c r="K153" s="32">
        <v>2768.14311</v>
      </c>
      <c r="L153" s="32">
        <v>2776.76811</v>
      </c>
      <c r="M153" s="29">
        <f t="shared" si="64"/>
        <v>2.7999999974781531E-4</v>
      </c>
      <c r="N153" s="29">
        <f t="shared" si="64"/>
        <v>4.3110000000069704E-2</v>
      </c>
      <c r="O153" s="29">
        <f t="shared" si="64"/>
        <v>-3.1890000000203145E-2</v>
      </c>
      <c r="R153" s="98" t="s">
        <v>28</v>
      </c>
      <c r="S153" s="96" t="s">
        <v>42</v>
      </c>
      <c r="T153" s="96" t="s">
        <v>30</v>
      </c>
      <c r="U153" s="96" t="s">
        <v>29</v>
      </c>
      <c r="V153" s="97">
        <v>2662.3002799999999</v>
      </c>
      <c r="W153" s="97">
        <v>2768.14311</v>
      </c>
      <c r="X153" s="97">
        <v>2776.76811</v>
      </c>
      <c r="Y153" s="16" t="b">
        <f t="shared" si="65"/>
        <v>1</v>
      </c>
      <c r="Z153" s="16" t="b">
        <f t="shared" si="65"/>
        <v>1</v>
      </c>
      <c r="AA153" s="16" t="b">
        <f t="shared" si="65"/>
        <v>1</v>
      </c>
      <c r="AB153" s="16" t="b">
        <f t="shared" si="62"/>
        <v>1</v>
      </c>
    </row>
    <row r="154" spans="1:28" s="16" customFormat="1" ht="15.75">
      <c r="A154" s="31" t="s">
        <v>37</v>
      </c>
      <c r="B154" s="23" t="s">
        <v>42</v>
      </c>
      <c r="C154" s="23" t="s">
        <v>30</v>
      </c>
      <c r="D154" s="23" t="s">
        <v>38</v>
      </c>
      <c r="E154" s="25">
        <v>308</v>
      </c>
      <c r="F154" s="25">
        <v>308</v>
      </c>
      <c r="G154" s="25">
        <v>308</v>
      </c>
      <c r="H154" s="43"/>
      <c r="J154" s="32">
        <v>308</v>
      </c>
      <c r="K154" s="32">
        <v>308</v>
      </c>
      <c r="L154" s="32">
        <v>308</v>
      </c>
      <c r="M154" s="29">
        <f t="shared" si="64"/>
        <v>0</v>
      </c>
      <c r="N154" s="29">
        <f t="shared" si="64"/>
        <v>0</v>
      </c>
      <c r="O154" s="29">
        <f t="shared" si="64"/>
        <v>0</v>
      </c>
      <c r="R154" s="98" t="s">
        <v>37</v>
      </c>
      <c r="S154" s="96" t="s">
        <v>42</v>
      </c>
      <c r="T154" s="96" t="s">
        <v>30</v>
      </c>
      <c r="U154" s="96" t="s">
        <v>38</v>
      </c>
      <c r="V154" s="97">
        <v>308</v>
      </c>
      <c r="W154" s="97">
        <v>308</v>
      </c>
      <c r="X154" s="97">
        <v>308</v>
      </c>
      <c r="Y154" s="16" t="b">
        <f t="shared" si="65"/>
        <v>1</v>
      </c>
      <c r="Z154" s="16" t="b">
        <f t="shared" si="65"/>
        <v>1</v>
      </c>
      <c r="AA154" s="16" t="b">
        <f t="shared" si="65"/>
        <v>1</v>
      </c>
      <c r="AB154" s="16" t="b">
        <f t="shared" si="62"/>
        <v>1</v>
      </c>
    </row>
    <row r="155" spans="1:28" s="16" customFormat="1" ht="15.75">
      <c r="A155" s="31" t="s">
        <v>32</v>
      </c>
      <c r="B155" s="23" t="s">
        <v>42</v>
      </c>
      <c r="C155" s="23" t="s">
        <v>30</v>
      </c>
      <c r="D155" s="23" t="s">
        <v>33</v>
      </c>
      <c r="E155" s="25">
        <v>1007.3</v>
      </c>
      <c r="F155" s="25">
        <v>1113.7</v>
      </c>
      <c r="G155" s="25">
        <v>1212.0999999999999</v>
      </c>
      <c r="H155" s="43"/>
      <c r="J155" s="32">
        <v>1007.317</v>
      </c>
      <c r="K155" s="32">
        <v>1113.7170000000001</v>
      </c>
      <c r="L155" s="32">
        <v>1212.117</v>
      </c>
      <c r="M155" s="29">
        <f t="shared" si="64"/>
        <v>1.7000000000052751E-2</v>
      </c>
      <c r="N155" s="29">
        <f t="shared" si="64"/>
        <v>1.7000000000052751E-2</v>
      </c>
      <c r="O155" s="29">
        <f t="shared" si="64"/>
        <v>1.7000000000052751E-2</v>
      </c>
      <c r="R155" s="98" t="s">
        <v>32</v>
      </c>
      <c r="S155" s="96" t="s">
        <v>42</v>
      </c>
      <c r="T155" s="96" t="s">
        <v>30</v>
      </c>
      <c r="U155" s="96" t="s">
        <v>33</v>
      </c>
      <c r="V155" s="97">
        <v>1007.317</v>
      </c>
      <c r="W155" s="97">
        <v>1113.7170000000001</v>
      </c>
      <c r="X155" s="97">
        <v>1212.117</v>
      </c>
      <c r="Y155" s="16" t="b">
        <f t="shared" si="65"/>
        <v>1</v>
      </c>
      <c r="Z155" s="16" t="b">
        <f t="shared" si="65"/>
        <v>1</v>
      </c>
      <c r="AA155" s="16" t="b">
        <f t="shared" si="65"/>
        <v>1</v>
      </c>
      <c r="AB155" s="16" t="b">
        <f t="shared" si="62"/>
        <v>1</v>
      </c>
    </row>
    <row r="156" spans="1:28" s="16" customFormat="1" ht="47.25">
      <c r="A156" s="26" t="s">
        <v>106</v>
      </c>
      <c r="B156" s="24" t="s">
        <v>107</v>
      </c>
      <c r="C156" s="27" t="s">
        <v>9</v>
      </c>
      <c r="D156" s="27" t="s">
        <v>9</v>
      </c>
      <c r="E156" s="15">
        <f>E157+E162+E167+E197+E203+E235+E265</f>
        <v>372312.89999999997</v>
      </c>
      <c r="F156" s="15">
        <f t="shared" ref="F156:G156" si="70">F157+F162+F167+F197+F203+F235+F265</f>
        <v>233486.1</v>
      </c>
      <c r="G156" s="15">
        <f t="shared" si="70"/>
        <v>237032.3</v>
      </c>
      <c r="H156" s="43"/>
      <c r="J156" s="28">
        <v>372312.84308000002</v>
      </c>
      <c r="K156" s="28">
        <v>233486.09643000001</v>
      </c>
      <c r="L156" s="28">
        <v>237032.31326</v>
      </c>
      <c r="M156" s="29">
        <f t="shared" si="64"/>
        <v>-5.6919999944511801E-2</v>
      </c>
      <c r="N156" s="29">
        <f t="shared" si="64"/>
        <v>-3.5700000007636845E-3</v>
      </c>
      <c r="O156" s="29">
        <f t="shared" si="64"/>
        <v>1.3260000006994233E-2</v>
      </c>
      <c r="R156" s="91" t="s">
        <v>106</v>
      </c>
      <c r="S156" s="92" t="s">
        <v>107</v>
      </c>
      <c r="T156" s="93" t="s">
        <v>9</v>
      </c>
      <c r="U156" s="93" t="s">
        <v>9</v>
      </c>
      <c r="V156" s="94">
        <v>372312.84308000002</v>
      </c>
      <c r="W156" s="94">
        <v>233486.09643000001</v>
      </c>
      <c r="X156" s="94">
        <v>237032.31326</v>
      </c>
      <c r="Y156" s="16" t="b">
        <f t="shared" si="65"/>
        <v>1</v>
      </c>
      <c r="Z156" s="16" t="b">
        <f t="shared" si="65"/>
        <v>1</v>
      </c>
      <c r="AA156" s="16" t="b">
        <f t="shared" si="65"/>
        <v>1</v>
      </c>
      <c r="AB156" s="16" t="b">
        <f t="shared" si="62"/>
        <v>1</v>
      </c>
    </row>
    <row r="157" spans="1:28" s="16" customFormat="1" ht="31.5">
      <c r="A157" s="22" t="s">
        <v>43</v>
      </c>
      <c r="B157" s="23" t="s">
        <v>107</v>
      </c>
      <c r="C157" s="23" t="s">
        <v>10</v>
      </c>
      <c r="D157" s="24" t="s">
        <v>9</v>
      </c>
      <c r="E157" s="25">
        <f>E158</f>
        <v>3816</v>
      </c>
      <c r="F157" s="25">
        <f t="shared" ref="F157:G160" si="71">F158</f>
        <v>3779</v>
      </c>
      <c r="G157" s="25">
        <f t="shared" si="71"/>
        <v>3779</v>
      </c>
      <c r="H157" s="43"/>
      <c r="J157" s="32">
        <v>3816</v>
      </c>
      <c r="K157" s="32">
        <v>3779</v>
      </c>
      <c r="L157" s="32">
        <v>3779</v>
      </c>
      <c r="M157" s="29">
        <f t="shared" si="64"/>
        <v>0</v>
      </c>
      <c r="N157" s="29">
        <f t="shared" si="64"/>
        <v>0</v>
      </c>
      <c r="O157" s="29">
        <f t="shared" si="64"/>
        <v>0</v>
      </c>
      <c r="R157" s="95" t="s">
        <v>43</v>
      </c>
      <c r="S157" s="96" t="s">
        <v>107</v>
      </c>
      <c r="T157" s="96" t="s">
        <v>10</v>
      </c>
      <c r="U157" s="92" t="s">
        <v>9</v>
      </c>
      <c r="V157" s="97">
        <v>3816</v>
      </c>
      <c r="W157" s="97">
        <v>3779</v>
      </c>
      <c r="X157" s="97">
        <v>3779</v>
      </c>
      <c r="Y157" s="16" t="b">
        <f t="shared" si="65"/>
        <v>1</v>
      </c>
      <c r="Z157" s="16" t="b">
        <f t="shared" si="65"/>
        <v>1</v>
      </c>
      <c r="AA157" s="16" t="b">
        <f t="shared" si="65"/>
        <v>1</v>
      </c>
      <c r="AB157" s="16" t="b">
        <f t="shared" si="62"/>
        <v>1</v>
      </c>
    </row>
    <row r="158" spans="1:28" s="16" customFormat="1" ht="31.5">
      <c r="A158" s="22" t="s">
        <v>44</v>
      </c>
      <c r="B158" s="23" t="s">
        <v>107</v>
      </c>
      <c r="C158" s="23" t="s">
        <v>45</v>
      </c>
      <c r="D158" s="24" t="s">
        <v>9</v>
      </c>
      <c r="E158" s="25">
        <f>E159</f>
        <v>3816</v>
      </c>
      <c r="F158" s="25">
        <f t="shared" si="71"/>
        <v>3779</v>
      </c>
      <c r="G158" s="25">
        <f t="shared" si="71"/>
        <v>3779</v>
      </c>
      <c r="H158" s="43"/>
      <c r="J158" s="32">
        <v>3816</v>
      </c>
      <c r="K158" s="32">
        <v>3779</v>
      </c>
      <c r="L158" s="32">
        <v>3779</v>
      </c>
      <c r="M158" s="29">
        <f t="shared" si="64"/>
        <v>0</v>
      </c>
      <c r="N158" s="29">
        <f t="shared" si="64"/>
        <v>0</v>
      </c>
      <c r="O158" s="29">
        <f t="shared" si="64"/>
        <v>0</v>
      </c>
      <c r="R158" s="95" t="s">
        <v>44</v>
      </c>
      <c r="S158" s="96" t="s">
        <v>107</v>
      </c>
      <c r="T158" s="96" t="s">
        <v>45</v>
      </c>
      <c r="U158" s="92" t="s">
        <v>9</v>
      </c>
      <c r="V158" s="97">
        <v>3816</v>
      </c>
      <c r="W158" s="97">
        <v>3779</v>
      </c>
      <c r="X158" s="97">
        <v>3779</v>
      </c>
      <c r="Y158" s="16" t="b">
        <f t="shared" si="65"/>
        <v>1</v>
      </c>
      <c r="Z158" s="16" t="b">
        <f t="shared" si="65"/>
        <v>1</v>
      </c>
      <c r="AA158" s="16" t="b">
        <f t="shared" si="65"/>
        <v>1</v>
      </c>
      <c r="AB158" s="16" t="b">
        <f t="shared" si="62"/>
        <v>1</v>
      </c>
    </row>
    <row r="159" spans="1:28" s="16" customFormat="1" ht="47.25">
      <c r="A159" s="22" t="s">
        <v>46</v>
      </c>
      <c r="B159" s="23" t="s">
        <v>107</v>
      </c>
      <c r="C159" s="23" t="s">
        <v>47</v>
      </c>
      <c r="D159" s="24" t="s">
        <v>9</v>
      </c>
      <c r="E159" s="25">
        <f>E160</f>
        <v>3816</v>
      </c>
      <c r="F159" s="25">
        <f t="shared" si="71"/>
        <v>3779</v>
      </c>
      <c r="G159" s="25">
        <f t="shared" si="71"/>
        <v>3779</v>
      </c>
      <c r="H159" s="43"/>
      <c r="J159" s="32">
        <v>3816</v>
      </c>
      <c r="K159" s="32">
        <v>3779</v>
      </c>
      <c r="L159" s="32">
        <v>3779</v>
      </c>
      <c r="M159" s="29">
        <f t="shared" si="64"/>
        <v>0</v>
      </c>
      <c r="N159" s="29">
        <f t="shared" si="64"/>
        <v>0</v>
      </c>
      <c r="O159" s="29">
        <f t="shared" si="64"/>
        <v>0</v>
      </c>
      <c r="R159" s="95" t="s">
        <v>46</v>
      </c>
      <c r="S159" s="96" t="s">
        <v>107</v>
      </c>
      <c r="T159" s="96" t="s">
        <v>47</v>
      </c>
      <c r="U159" s="92" t="s">
        <v>9</v>
      </c>
      <c r="V159" s="97">
        <v>3816</v>
      </c>
      <c r="W159" s="97">
        <v>3779</v>
      </c>
      <c r="X159" s="97">
        <v>3779</v>
      </c>
      <c r="Y159" s="16" t="b">
        <f t="shared" si="65"/>
        <v>1</v>
      </c>
      <c r="Z159" s="16" t="b">
        <f t="shared" si="65"/>
        <v>1</v>
      </c>
      <c r="AA159" s="16" t="b">
        <f t="shared" si="65"/>
        <v>1</v>
      </c>
      <c r="AB159" s="16" t="b">
        <f t="shared" si="62"/>
        <v>1</v>
      </c>
    </row>
    <row r="160" spans="1:28" s="16" customFormat="1" ht="47.25">
      <c r="A160" s="31" t="s">
        <v>48</v>
      </c>
      <c r="B160" s="23" t="s">
        <v>107</v>
      </c>
      <c r="C160" s="23" t="s">
        <v>353</v>
      </c>
      <c r="D160" s="24" t="s">
        <v>9</v>
      </c>
      <c r="E160" s="25">
        <f>E161</f>
        <v>3816</v>
      </c>
      <c r="F160" s="25">
        <f t="shared" si="71"/>
        <v>3779</v>
      </c>
      <c r="G160" s="25">
        <f t="shared" si="71"/>
        <v>3779</v>
      </c>
      <c r="H160" s="43"/>
      <c r="J160" s="32">
        <v>3816</v>
      </c>
      <c r="K160" s="32">
        <v>3779</v>
      </c>
      <c r="L160" s="32">
        <v>3779</v>
      </c>
      <c r="M160" s="29">
        <f t="shared" si="64"/>
        <v>0</v>
      </c>
      <c r="N160" s="29">
        <f t="shared" si="64"/>
        <v>0</v>
      </c>
      <c r="O160" s="29">
        <f t="shared" si="64"/>
        <v>0</v>
      </c>
      <c r="R160" s="98" t="s">
        <v>48</v>
      </c>
      <c r="S160" s="96" t="s">
        <v>107</v>
      </c>
      <c r="T160" s="96" t="s">
        <v>353</v>
      </c>
      <c r="U160" s="92" t="s">
        <v>9</v>
      </c>
      <c r="V160" s="97">
        <v>3816</v>
      </c>
      <c r="W160" s="97">
        <v>3779</v>
      </c>
      <c r="X160" s="97">
        <v>3779</v>
      </c>
      <c r="Y160" s="16" t="b">
        <f t="shared" si="65"/>
        <v>1</v>
      </c>
      <c r="Z160" s="16" t="b">
        <f t="shared" si="65"/>
        <v>1</v>
      </c>
      <c r="AA160" s="16" t="b">
        <f t="shared" si="65"/>
        <v>1</v>
      </c>
      <c r="AB160" s="16" t="b">
        <f t="shared" si="62"/>
        <v>1</v>
      </c>
    </row>
    <row r="161" spans="1:28" s="16" customFormat="1" ht="31.5">
      <c r="A161" s="31" t="s">
        <v>28</v>
      </c>
      <c r="B161" s="23" t="s">
        <v>107</v>
      </c>
      <c r="C161" s="23" t="s">
        <v>353</v>
      </c>
      <c r="D161" s="23" t="s">
        <v>29</v>
      </c>
      <c r="E161" s="25">
        <v>3816</v>
      </c>
      <c r="F161" s="25">
        <v>3779</v>
      </c>
      <c r="G161" s="25">
        <v>3779</v>
      </c>
      <c r="H161" s="43"/>
      <c r="J161" s="32">
        <v>3816</v>
      </c>
      <c r="K161" s="32">
        <v>3779</v>
      </c>
      <c r="L161" s="32">
        <v>3779</v>
      </c>
      <c r="M161" s="29">
        <f t="shared" si="64"/>
        <v>0</v>
      </c>
      <c r="N161" s="29">
        <f t="shared" si="64"/>
        <v>0</v>
      </c>
      <c r="O161" s="29">
        <f t="shared" si="64"/>
        <v>0</v>
      </c>
      <c r="R161" s="98" t="s">
        <v>28</v>
      </c>
      <c r="S161" s="96" t="s">
        <v>107</v>
      </c>
      <c r="T161" s="96" t="s">
        <v>353</v>
      </c>
      <c r="U161" s="96" t="s">
        <v>29</v>
      </c>
      <c r="V161" s="97">
        <v>3816</v>
      </c>
      <c r="W161" s="97">
        <v>3779</v>
      </c>
      <c r="X161" s="97">
        <v>3779</v>
      </c>
      <c r="Y161" s="16" t="b">
        <f t="shared" si="65"/>
        <v>1</v>
      </c>
      <c r="Z161" s="16" t="b">
        <f t="shared" si="65"/>
        <v>1</v>
      </c>
      <c r="AA161" s="16" t="b">
        <f t="shared" si="65"/>
        <v>1</v>
      </c>
      <c r="AB161" s="16" t="b">
        <f t="shared" si="62"/>
        <v>1</v>
      </c>
    </row>
    <row r="162" spans="1:28" s="16" customFormat="1" ht="31.5">
      <c r="A162" s="22" t="s">
        <v>134</v>
      </c>
      <c r="B162" s="23" t="s">
        <v>107</v>
      </c>
      <c r="C162" s="23" t="s">
        <v>17</v>
      </c>
      <c r="D162" s="24" t="s">
        <v>9</v>
      </c>
      <c r="E162" s="25">
        <f>E163</f>
        <v>280</v>
      </c>
      <c r="F162" s="25">
        <f t="shared" ref="F162:G165" si="72">F163</f>
        <v>180</v>
      </c>
      <c r="G162" s="25">
        <f t="shared" si="72"/>
        <v>200</v>
      </c>
      <c r="H162" s="43"/>
      <c r="J162" s="32">
        <v>280</v>
      </c>
      <c r="K162" s="32">
        <v>180</v>
      </c>
      <c r="L162" s="32">
        <v>200</v>
      </c>
      <c r="M162" s="29">
        <f t="shared" si="64"/>
        <v>0</v>
      </c>
      <c r="N162" s="29">
        <f t="shared" si="64"/>
        <v>0</v>
      </c>
      <c r="O162" s="29">
        <f t="shared" si="64"/>
        <v>0</v>
      </c>
      <c r="R162" s="95" t="s">
        <v>134</v>
      </c>
      <c r="S162" s="96" t="s">
        <v>107</v>
      </c>
      <c r="T162" s="96" t="s">
        <v>17</v>
      </c>
      <c r="U162" s="92" t="s">
        <v>9</v>
      </c>
      <c r="V162" s="97">
        <v>280</v>
      </c>
      <c r="W162" s="97">
        <v>180</v>
      </c>
      <c r="X162" s="97">
        <v>200</v>
      </c>
      <c r="Y162" s="16" t="b">
        <f t="shared" si="65"/>
        <v>1</v>
      </c>
      <c r="Z162" s="16" t="b">
        <f t="shared" si="65"/>
        <v>1</v>
      </c>
      <c r="AA162" s="16" t="b">
        <f t="shared" si="65"/>
        <v>1</v>
      </c>
      <c r="AB162" s="16" t="b">
        <f t="shared" si="62"/>
        <v>1</v>
      </c>
    </row>
    <row r="163" spans="1:28" s="16" customFormat="1" ht="15.75">
      <c r="A163" s="22" t="s">
        <v>135</v>
      </c>
      <c r="B163" s="23" t="s">
        <v>107</v>
      </c>
      <c r="C163" s="23" t="s">
        <v>136</v>
      </c>
      <c r="D163" s="24" t="s">
        <v>9</v>
      </c>
      <c r="E163" s="25">
        <f>E164</f>
        <v>280</v>
      </c>
      <c r="F163" s="25">
        <f t="shared" si="72"/>
        <v>180</v>
      </c>
      <c r="G163" s="25">
        <f t="shared" si="72"/>
        <v>200</v>
      </c>
      <c r="H163" s="43"/>
      <c r="J163" s="32">
        <v>280</v>
      </c>
      <c r="K163" s="32">
        <v>180</v>
      </c>
      <c r="L163" s="32">
        <v>200</v>
      </c>
      <c r="M163" s="29">
        <f t="shared" si="64"/>
        <v>0</v>
      </c>
      <c r="N163" s="29">
        <f t="shared" si="64"/>
        <v>0</v>
      </c>
      <c r="O163" s="29">
        <f t="shared" si="64"/>
        <v>0</v>
      </c>
      <c r="R163" s="95" t="s">
        <v>135</v>
      </c>
      <c r="S163" s="96" t="s">
        <v>107</v>
      </c>
      <c r="T163" s="96" t="s">
        <v>136</v>
      </c>
      <c r="U163" s="92" t="s">
        <v>9</v>
      </c>
      <c r="V163" s="97">
        <v>280</v>
      </c>
      <c r="W163" s="97">
        <v>180</v>
      </c>
      <c r="X163" s="97">
        <v>200</v>
      </c>
      <c r="Y163" s="16" t="b">
        <f t="shared" si="65"/>
        <v>1</v>
      </c>
      <c r="Z163" s="16" t="b">
        <f t="shared" si="65"/>
        <v>1</v>
      </c>
      <c r="AA163" s="16" t="b">
        <f t="shared" si="65"/>
        <v>1</v>
      </c>
      <c r="AB163" s="16" t="b">
        <f t="shared" si="62"/>
        <v>1</v>
      </c>
    </row>
    <row r="164" spans="1:28" s="16" customFormat="1" ht="47.25">
      <c r="A164" s="22" t="s">
        <v>512</v>
      </c>
      <c r="B164" s="23" t="s">
        <v>107</v>
      </c>
      <c r="C164" s="23" t="s">
        <v>137</v>
      </c>
      <c r="D164" s="24" t="s">
        <v>9</v>
      </c>
      <c r="E164" s="25">
        <f>E165</f>
        <v>280</v>
      </c>
      <c r="F164" s="25">
        <f t="shared" si="72"/>
        <v>180</v>
      </c>
      <c r="G164" s="25">
        <f t="shared" si="72"/>
        <v>200</v>
      </c>
      <c r="H164" s="43"/>
      <c r="J164" s="32">
        <v>280</v>
      </c>
      <c r="K164" s="32">
        <v>180</v>
      </c>
      <c r="L164" s="32">
        <v>200</v>
      </c>
      <c r="M164" s="29">
        <f t="shared" si="64"/>
        <v>0</v>
      </c>
      <c r="N164" s="29">
        <f t="shared" si="64"/>
        <v>0</v>
      </c>
      <c r="O164" s="29">
        <f t="shared" si="64"/>
        <v>0</v>
      </c>
      <c r="R164" s="95" t="s">
        <v>512</v>
      </c>
      <c r="S164" s="96" t="s">
        <v>107</v>
      </c>
      <c r="T164" s="96" t="s">
        <v>137</v>
      </c>
      <c r="U164" s="92" t="s">
        <v>9</v>
      </c>
      <c r="V164" s="97">
        <v>280</v>
      </c>
      <c r="W164" s="97">
        <v>180</v>
      </c>
      <c r="X164" s="97">
        <v>200</v>
      </c>
      <c r="Y164" s="16" t="b">
        <f t="shared" si="65"/>
        <v>1</v>
      </c>
      <c r="Z164" s="16" t="b">
        <f t="shared" si="65"/>
        <v>1</v>
      </c>
      <c r="AA164" s="16" t="b">
        <f t="shared" si="65"/>
        <v>1</v>
      </c>
      <c r="AB164" s="16" t="b">
        <f t="shared" si="62"/>
        <v>1</v>
      </c>
    </row>
    <row r="165" spans="1:28" s="16" customFormat="1" ht="47.25">
      <c r="A165" s="31" t="s">
        <v>138</v>
      </c>
      <c r="B165" s="23" t="s">
        <v>107</v>
      </c>
      <c r="C165" s="23" t="s">
        <v>373</v>
      </c>
      <c r="D165" s="24" t="s">
        <v>9</v>
      </c>
      <c r="E165" s="25">
        <f>E166</f>
        <v>280</v>
      </c>
      <c r="F165" s="25">
        <f t="shared" si="72"/>
        <v>180</v>
      </c>
      <c r="G165" s="25">
        <f t="shared" si="72"/>
        <v>200</v>
      </c>
      <c r="H165" s="43"/>
      <c r="J165" s="32">
        <v>280</v>
      </c>
      <c r="K165" s="32">
        <v>180</v>
      </c>
      <c r="L165" s="32">
        <v>200</v>
      </c>
      <c r="M165" s="29">
        <f t="shared" si="64"/>
        <v>0</v>
      </c>
      <c r="N165" s="29">
        <f t="shared" si="64"/>
        <v>0</v>
      </c>
      <c r="O165" s="29">
        <f t="shared" si="64"/>
        <v>0</v>
      </c>
      <c r="R165" s="98" t="s">
        <v>138</v>
      </c>
      <c r="S165" s="96" t="s">
        <v>107</v>
      </c>
      <c r="T165" s="96" t="s">
        <v>373</v>
      </c>
      <c r="U165" s="92" t="s">
        <v>9</v>
      </c>
      <c r="V165" s="97">
        <v>280</v>
      </c>
      <c r="W165" s="97">
        <v>180</v>
      </c>
      <c r="X165" s="97">
        <v>200</v>
      </c>
      <c r="Y165" s="16" t="b">
        <f t="shared" si="65"/>
        <v>1</v>
      </c>
      <c r="Z165" s="16" t="b">
        <f t="shared" si="65"/>
        <v>1</v>
      </c>
      <c r="AA165" s="16" t="b">
        <f t="shared" si="65"/>
        <v>1</v>
      </c>
      <c r="AB165" s="16" t="b">
        <f t="shared" si="62"/>
        <v>1</v>
      </c>
    </row>
    <row r="166" spans="1:28" s="16" customFormat="1" ht="31.5">
      <c r="A166" s="31" t="s">
        <v>28</v>
      </c>
      <c r="B166" s="23" t="s">
        <v>107</v>
      </c>
      <c r="C166" s="23" t="s">
        <v>373</v>
      </c>
      <c r="D166" s="23" t="s">
        <v>29</v>
      </c>
      <c r="E166" s="25">
        <v>280</v>
      </c>
      <c r="F166" s="25">
        <v>180</v>
      </c>
      <c r="G166" s="25">
        <v>200</v>
      </c>
      <c r="H166" s="43"/>
      <c r="J166" s="32">
        <v>280</v>
      </c>
      <c r="K166" s="32">
        <v>180</v>
      </c>
      <c r="L166" s="32">
        <v>200</v>
      </c>
      <c r="M166" s="29">
        <f t="shared" si="64"/>
        <v>0</v>
      </c>
      <c r="N166" s="29">
        <f t="shared" si="64"/>
        <v>0</v>
      </c>
      <c r="O166" s="29">
        <f t="shared" si="64"/>
        <v>0</v>
      </c>
      <c r="R166" s="98" t="s">
        <v>28</v>
      </c>
      <c r="S166" s="96" t="s">
        <v>107</v>
      </c>
      <c r="T166" s="96" t="s">
        <v>373</v>
      </c>
      <c r="U166" s="96" t="s">
        <v>29</v>
      </c>
      <c r="V166" s="97">
        <v>280</v>
      </c>
      <c r="W166" s="97">
        <v>180</v>
      </c>
      <c r="X166" s="97">
        <v>200</v>
      </c>
      <c r="Y166" s="16" t="b">
        <f t="shared" si="65"/>
        <v>1</v>
      </c>
      <c r="Z166" s="16" t="b">
        <f t="shared" si="65"/>
        <v>1</v>
      </c>
      <c r="AA166" s="16" t="b">
        <f t="shared" si="65"/>
        <v>1</v>
      </c>
      <c r="AB166" s="16" t="b">
        <f t="shared" si="62"/>
        <v>1</v>
      </c>
    </row>
    <row r="167" spans="1:28" s="16" customFormat="1" ht="31.5">
      <c r="A167" s="22" t="s">
        <v>139</v>
      </c>
      <c r="B167" s="23" t="s">
        <v>107</v>
      </c>
      <c r="C167" s="23" t="s">
        <v>18</v>
      </c>
      <c r="D167" s="24" t="s">
        <v>9</v>
      </c>
      <c r="E167" s="25">
        <f>E168</f>
        <v>67682.3</v>
      </c>
      <c r="F167" s="25">
        <f t="shared" ref="F167:G167" si="73">F168</f>
        <v>60080.9</v>
      </c>
      <c r="G167" s="25">
        <f t="shared" si="73"/>
        <v>60657.8</v>
      </c>
      <c r="H167" s="43"/>
      <c r="J167" s="32">
        <v>67682.339630000002</v>
      </c>
      <c r="K167" s="32">
        <v>60080.872840000004</v>
      </c>
      <c r="L167" s="32">
        <v>60657.786829999997</v>
      </c>
      <c r="M167" s="29">
        <f t="shared" si="64"/>
        <v>3.9629999999306165E-2</v>
      </c>
      <c r="N167" s="29">
        <f t="shared" si="64"/>
        <v>-2.7159999997820705E-2</v>
      </c>
      <c r="O167" s="29">
        <f t="shared" si="64"/>
        <v>-1.3170000005629845E-2</v>
      </c>
      <c r="R167" s="95" t="s">
        <v>139</v>
      </c>
      <c r="S167" s="96" t="s">
        <v>107</v>
      </c>
      <c r="T167" s="96" t="s">
        <v>18</v>
      </c>
      <c r="U167" s="92" t="s">
        <v>9</v>
      </c>
      <c r="V167" s="97">
        <v>67682.339630000002</v>
      </c>
      <c r="W167" s="97">
        <v>60080.872840000004</v>
      </c>
      <c r="X167" s="97">
        <v>60657.786829999997</v>
      </c>
      <c r="Y167" s="16" t="b">
        <f t="shared" si="65"/>
        <v>1</v>
      </c>
      <c r="Z167" s="16" t="b">
        <f t="shared" si="65"/>
        <v>1</v>
      </c>
      <c r="AA167" s="16" t="b">
        <f t="shared" si="65"/>
        <v>1</v>
      </c>
      <c r="AB167" s="16" t="b">
        <f t="shared" si="62"/>
        <v>1</v>
      </c>
    </row>
    <row r="168" spans="1:28" s="16" customFormat="1" ht="31.5">
      <c r="A168" s="22" t="s">
        <v>140</v>
      </c>
      <c r="B168" s="23" t="s">
        <v>107</v>
      </c>
      <c r="C168" s="23" t="s">
        <v>141</v>
      </c>
      <c r="D168" s="24" t="s">
        <v>9</v>
      </c>
      <c r="E168" s="25">
        <f>E169+E173+E177+E180+E183+E186+E189+E194</f>
        <v>67682.3</v>
      </c>
      <c r="F168" s="25">
        <f t="shared" ref="F168:G168" si="74">F169+F173+F177+F180+F183+F186+F189+F194</f>
        <v>60080.9</v>
      </c>
      <c r="G168" s="25">
        <f t="shared" si="74"/>
        <v>60657.8</v>
      </c>
      <c r="H168" s="43"/>
      <c r="J168" s="32">
        <v>67682.339630000002</v>
      </c>
      <c r="K168" s="32">
        <v>60080.872840000004</v>
      </c>
      <c r="L168" s="32">
        <v>60657.786829999997</v>
      </c>
      <c r="M168" s="29">
        <f t="shared" si="64"/>
        <v>3.9629999999306165E-2</v>
      </c>
      <c r="N168" s="29">
        <f t="shared" si="64"/>
        <v>-2.7159999997820705E-2</v>
      </c>
      <c r="O168" s="29">
        <f t="shared" si="64"/>
        <v>-1.3170000005629845E-2</v>
      </c>
      <c r="R168" s="95" t="s">
        <v>140</v>
      </c>
      <c r="S168" s="96" t="s">
        <v>107</v>
      </c>
      <c r="T168" s="96" t="s">
        <v>141</v>
      </c>
      <c r="U168" s="92" t="s">
        <v>9</v>
      </c>
      <c r="V168" s="97">
        <v>67682.339630000002</v>
      </c>
      <c r="W168" s="97">
        <v>60080.872840000004</v>
      </c>
      <c r="X168" s="97">
        <v>60657.786829999997</v>
      </c>
      <c r="Y168" s="16" t="b">
        <f t="shared" si="65"/>
        <v>1</v>
      </c>
      <c r="Z168" s="16" t="b">
        <f t="shared" si="65"/>
        <v>1</v>
      </c>
      <c r="AA168" s="16" t="b">
        <f t="shared" si="65"/>
        <v>1</v>
      </c>
      <c r="AB168" s="16" t="b">
        <f t="shared" si="62"/>
        <v>1</v>
      </c>
    </row>
    <row r="169" spans="1:28" s="16" customFormat="1" ht="31.5">
      <c r="A169" s="22" t="s">
        <v>142</v>
      </c>
      <c r="B169" s="23" t="s">
        <v>107</v>
      </c>
      <c r="C169" s="23" t="s">
        <v>143</v>
      </c>
      <c r="D169" s="24" t="s">
        <v>9</v>
      </c>
      <c r="E169" s="25">
        <f>E170</f>
        <v>9663.7000000000007</v>
      </c>
      <c r="F169" s="25">
        <f t="shared" ref="F169:G169" si="75">F170</f>
        <v>9061.2000000000007</v>
      </c>
      <c r="G169" s="25">
        <f t="shared" si="75"/>
        <v>9230.4</v>
      </c>
      <c r="H169" s="43"/>
      <c r="J169" s="32">
        <v>9663.6963300000007</v>
      </c>
      <c r="K169" s="32">
        <v>9061.1363500000007</v>
      </c>
      <c r="L169" s="32">
        <v>9230.3818100000008</v>
      </c>
      <c r="M169" s="29">
        <f t="shared" si="64"/>
        <v>-3.6700000000564614E-3</v>
      </c>
      <c r="N169" s="29">
        <f t="shared" si="64"/>
        <v>-6.3650000000052387E-2</v>
      </c>
      <c r="O169" s="29">
        <f t="shared" si="64"/>
        <v>-1.8189999998867279E-2</v>
      </c>
      <c r="R169" s="95" t="s">
        <v>142</v>
      </c>
      <c r="S169" s="96" t="s">
        <v>107</v>
      </c>
      <c r="T169" s="96" t="s">
        <v>143</v>
      </c>
      <c r="U169" s="92" t="s">
        <v>9</v>
      </c>
      <c r="V169" s="97">
        <v>9663.6963300000007</v>
      </c>
      <c r="W169" s="97">
        <v>9061.1363500000007</v>
      </c>
      <c r="X169" s="97">
        <v>9230.3818100000008</v>
      </c>
      <c r="Y169" s="16" t="b">
        <f t="shared" si="65"/>
        <v>1</v>
      </c>
      <c r="Z169" s="16" t="b">
        <f t="shared" si="65"/>
        <v>1</v>
      </c>
      <c r="AA169" s="16" t="b">
        <f t="shared" si="65"/>
        <v>1</v>
      </c>
      <c r="AB169" s="16" t="b">
        <f t="shared" si="62"/>
        <v>1</v>
      </c>
    </row>
    <row r="170" spans="1:28" s="16" customFormat="1" ht="25.5">
      <c r="A170" s="31" t="s">
        <v>144</v>
      </c>
      <c r="B170" s="23" t="s">
        <v>107</v>
      </c>
      <c r="C170" s="23" t="s">
        <v>374</v>
      </c>
      <c r="D170" s="24" t="s">
        <v>9</v>
      </c>
      <c r="E170" s="25">
        <f>E171+E172</f>
        <v>9663.7000000000007</v>
      </c>
      <c r="F170" s="25">
        <f t="shared" ref="F170:G170" si="76">F171+F172</f>
        <v>9061.2000000000007</v>
      </c>
      <c r="G170" s="25">
        <f t="shared" si="76"/>
        <v>9230.4</v>
      </c>
      <c r="H170" s="43"/>
      <c r="J170" s="32">
        <v>9663.6963300000007</v>
      </c>
      <c r="K170" s="32">
        <v>9061.1363500000007</v>
      </c>
      <c r="L170" s="32">
        <v>9230.3818100000008</v>
      </c>
      <c r="M170" s="29">
        <f t="shared" si="64"/>
        <v>-3.6700000000564614E-3</v>
      </c>
      <c r="N170" s="29">
        <f t="shared" si="64"/>
        <v>-6.3650000000052387E-2</v>
      </c>
      <c r="O170" s="29">
        <f t="shared" si="64"/>
        <v>-1.8189999998867279E-2</v>
      </c>
      <c r="R170" s="98" t="s">
        <v>144</v>
      </c>
      <c r="S170" s="96" t="s">
        <v>107</v>
      </c>
      <c r="T170" s="96" t="s">
        <v>374</v>
      </c>
      <c r="U170" s="92" t="s">
        <v>9</v>
      </c>
      <c r="V170" s="97">
        <v>9663.6963300000007</v>
      </c>
      <c r="W170" s="97">
        <v>9061.1363500000007</v>
      </c>
      <c r="X170" s="97">
        <v>9230.3818100000008</v>
      </c>
      <c r="Y170" s="16" t="b">
        <f t="shared" si="65"/>
        <v>1</v>
      </c>
      <c r="Z170" s="16" t="b">
        <f t="shared" si="65"/>
        <v>1</v>
      </c>
      <c r="AA170" s="16" t="b">
        <f t="shared" si="65"/>
        <v>1</v>
      </c>
      <c r="AB170" s="16" t="b">
        <f t="shared" si="62"/>
        <v>1</v>
      </c>
    </row>
    <row r="171" spans="1:28" s="16" customFormat="1" ht="31.5">
      <c r="A171" s="31" t="s">
        <v>28</v>
      </c>
      <c r="B171" s="23" t="s">
        <v>107</v>
      </c>
      <c r="C171" s="23" t="s">
        <v>374</v>
      </c>
      <c r="D171" s="23" t="s">
        <v>29</v>
      </c>
      <c r="E171" s="25">
        <v>5010</v>
      </c>
      <c r="F171" s="25">
        <v>5010</v>
      </c>
      <c r="G171" s="25">
        <v>5010</v>
      </c>
      <c r="H171" s="43"/>
      <c r="J171" s="32">
        <v>5010</v>
      </c>
      <c r="K171" s="32">
        <v>5010</v>
      </c>
      <c r="L171" s="32">
        <v>5010</v>
      </c>
      <c r="M171" s="29">
        <f t="shared" si="64"/>
        <v>0</v>
      </c>
      <c r="N171" s="29">
        <f t="shared" si="64"/>
        <v>0</v>
      </c>
      <c r="O171" s="29">
        <f t="shared" si="64"/>
        <v>0</v>
      </c>
      <c r="R171" s="98" t="s">
        <v>28</v>
      </c>
      <c r="S171" s="96" t="s">
        <v>107</v>
      </c>
      <c r="T171" s="96" t="s">
        <v>374</v>
      </c>
      <c r="U171" s="96" t="s">
        <v>29</v>
      </c>
      <c r="V171" s="97">
        <v>5010</v>
      </c>
      <c r="W171" s="97">
        <v>5010</v>
      </c>
      <c r="X171" s="97">
        <v>5010</v>
      </c>
      <c r="Y171" s="16" t="b">
        <f t="shared" si="65"/>
        <v>1</v>
      </c>
      <c r="Z171" s="16" t="b">
        <f t="shared" si="65"/>
        <v>1</v>
      </c>
      <c r="AA171" s="16" t="b">
        <f t="shared" si="65"/>
        <v>1</v>
      </c>
      <c r="AB171" s="16" t="b">
        <f t="shared" si="62"/>
        <v>1</v>
      </c>
    </row>
    <row r="172" spans="1:28" s="16" customFormat="1" ht="25.5">
      <c r="A172" s="31" t="s">
        <v>32</v>
      </c>
      <c r="B172" s="23" t="s">
        <v>107</v>
      </c>
      <c r="C172" s="23" t="s">
        <v>374</v>
      </c>
      <c r="D172" s="23" t="s">
        <v>33</v>
      </c>
      <c r="E172" s="25">
        <f>3887.6+766.1</f>
        <v>4653.7</v>
      </c>
      <c r="F172" s="25">
        <v>4051.2</v>
      </c>
      <c r="G172" s="25">
        <v>4220.3999999999996</v>
      </c>
      <c r="H172" s="43"/>
      <c r="J172" s="32">
        <v>4653.6963299999998</v>
      </c>
      <c r="K172" s="32">
        <v>4051.1363500000002</v>
      </c>
      <c r="L172" s="32">
        <v>4220.3818099999999</v>
      </c>
      <c r="M172" s="29">
        <f t="shared" si="64"/>
        <v>-3.6700000000564614E-3</v>
      </c>
      <c r="N172" s="29">
        <f t="shared" si="64"/>
        <v>-6.364999999959764E-2</v>
      </c>
      <c r="O172" s="29">
        <f t="shared" si="64"/>
        <v>-1.8189999999776774E-2</v>
      </c>
      <c r="R172" s="98" t="s">
        <v>32</v>
      </c>
      <c r="S172" s="96" t="s">
        <v>107</v>
      </c>
      <c r="T172" s="96" t="s">
        <v>374</v>
      </c>
      <c r="U172" s="96" t="s">
        <v>33</v>
      </c>
      <c r="V172" s="97">
        <v>4653.6963299999998</v>
      </c>
      <c r="W172" s="97">
        <v>4051.1363500000002</v>
      </c>
      <c r="X172" s="97">
        <v>4220.3818099999999</v>
      </c>
      <c r="Y172" s="16" t="b">
        <f t="shared" si="65"/>
        <v>1</v>
      </c>
      <c r="Z172" s="16" t="b">
        <f t="shared" si="65"/>
        <v>1</v>
      </c>
      <c r="AA172" s="16" t="b">
        <f t="shared" si="65"/>
        <v>1</v>
      </c>
      <c r="AB172" s="16" t="b">
        <f t="shared" si="62"/>
        <v>1</v>
      </c>
    </row>
    <row r="173" spans="1:28" s="16" customFormat="1" ht="47.25">
      <c r="A173" s="22" t="s">
        <v>145</v>
      </c>
      <c r="B173" s="23" t="s">
        <v>107</v>
      </c>
      <c r="C173" s="23" t="s">
        <v>146</v>
      </c>
      <c r="D173" s="24" t="s">
        <v>9</v>
      </c>
      <c r="E173" s="25">
        <f>E174</f>
        <v>464.9</v>
      </c>
      <c r="F173" s="25">
        <f t="shared" ref="F173:G173" si="77">F174</f>
        <v>394</v>
      </c>
      <c r="G173" s="25">
        <f t="shared" si="77"/>
        <v>353.2</v>
      </c>
      <c r="H173" s="43"/>
      <c r="J173" s="32">
        <v>464.94038</v>
      </c>
      <c r="K173" s="32">
        <v>394.00506000000001</v>
      </c>
      <c r="L173" s="32">
        <v>353.24434000000002</v>
      </c>
      <c r="M173" s="29">
        <f t="shared" si="64"/>
        <v>4.0380000000027394E-2</v>
      </c>
      <c r="N173" s="29">
        <f t="shared" si="64"/>
        <v>5.0600000000144973E-3</v>
      </c>
      <c r="O173" s="29">
        <f t="shared" si="64"/>
        <v>4.4340000000033797E-2</v>
      </c>
      <c r="R173" s="95" t="s">
        <v>145</v>
      </c>
      <c r="S173" s="96" t="s">
        <v>107</v>
      </c>
      <c r="T173" s="96" t="s">
        <v>146</v>
      </c>
      <c r="U173" s="92" t="s">
        <v>9</v>
      </c>
      <c r="V173" s="97">
        <v>464.94038</v>
      </c>
      <c r="W173" s="97">
        <v>394.00506000000001</v>
      </c>
      <c r="X173" s="97">
        <v>353.24434000000002</v>
      </c>
      <c r="Y173" s="16" t="b">
        <f t="shared" si="65"/>
        <v>1</v>
      </c>
      <c r="Z173" s="16" t="b">
        <f t="shared" si="65"/>
        <v>1</v>
      </c>
      <c r="AA173" s="16" t="b">
        <f t="shared" si="65"/>
        <v>1</v>
      </c>
      <c r="AB173" s="16" t="b">
        <f t="shared" si="62"/>
        <v>1</v>
      </c>
    </row>
    <row r="174" spans="1:28" s="16" customFormat="1" ht="47.25">
      <c r="A174" s="31" t="s">
        <v>147</v>
      </c>
      <c r="B174" s="23" t="s">
        <v>107</v>
      </c>
      <c r="C174" s="23" t="s">
        <v>148</v>
      </c>
      <c r="D174" s="24" t="s">
        <v>9</v>
      </c>
      <c r="E174" s="25">
        <f>E175+E176</f>
        <v>464.9</v>
      </c>
      <c r="F174" s="25">
        <f t="shared" ref="F174:G174" si="78">F175+F176</f>
        <v>394</v>
      </c>
      <c r="G174" s="25">
        <f t="shared" si="78"/>
        <v>353.2</v>
      </c>
      <c r="H174" s="43"/>
      <c r="J174" s="32">
        <v>464.94038</v>
      </c>
      <c r="K174" s="32">
        <v>394.00506000000001</v>
      </c>
      <c r="L174" s="32">
        <v>353.24434000000002</v>
      </c>
      <c r="M174" s="29">
        <f t="shared" si="64"/>
        <v>4.0380000000027394E-2</v>
      </c>
      <c r="N174" s="29">
        <f t="shared" si="64"/>
        <v>5.0600000000144973E-3</v>
      </c>
      <c r="O174" s="29">
        <f t="shared" si="64"/>
        <v>4.4340000000033797E-2</v>
      </c>
      <c r="R174" s="98" t="s">
        <v>147</v>
      </c>
      <c r="S174" s="96" t="s">
        <v>107</v>
      </c>
      <c r="T174" s="96" t="s">
        <v>148</v>
      </c>
      <c r="U174" s="92" t="s">
        <v>9</v>
      </c>
      <c r="V174" s="97">
        <v>464.94038</v>
      </c>
      <c r="W174" s="97">
        <v>394.00506000000001</v>
      </c>
      <c r="X174" s="97">
        <v>353.24434000000002</v>
      </c>
      <c r="Y174" s="16" t="b">
        <f t="shared" si="65"/>
        <v>1</v>
      </c>
      <c r="Z174" s="16" t="b">
        <f t="shared" si="65"/>
        <v>1</v>
      </c>
      <c r="AA174" s="16" t="b">
        <f t="shared" si="65"/>
        <v>1</v>
      </c>
      <c r="AB174" s="16" t="b">
        <f t="shared" si="62"/>
        <v>1</v>
      </c>
    </row>
    <row r="175" spans="1:28" s="16" customFormat="1" ht="78.75">
      <c r="A175" s="31" t="s">
        <v>26</v>
      </c>
      <c r="B175" s="23" t="s">
        <v>107</v>
      </c>
      <c r="C175" s="23" t="s">
        <v>148</v>
      </c>
      <c r="D175" s="23" t="s">
        <v>27</v>
      </c>
      <c r="E175" s="25">
        <v>30.4</v>
      </c>
      <c r="F175" s="25">
        <v>30.4</v>
      </c>
      <c r="G175" s="25">
        <v>30.4</v>
      </c>
      <c r="H175" s="43"/>
      <c r="J175" s="32">
        <v>30.406510000000001</v>
      </c>
      <c r="K175" s="32">
        <v>30.406510000000001</v>
      </c>
      <c r="L175" s="32">
        <v>30.406510000000001</v>
      </c>
      <c r="M175" s="29">
        <f t="shared" si="64"/>
        <v>6.5100000000022362E-3</v>
      </c>
      <c r="N175" s="29">
        <f t="shared" si="64"/>
        <v>6.5100000000022362E-3</v>
      </c>
      <c r="O175" s="29">
        <f t="shared" si="64"/>
        <v>6.5100000000022362E-3</v>
      </c>
      <c r="R175" s="98" t="s">
        <v>26</v>
      </c>
      <c r="S175" s="96" t="s">
        <v>107</v>
      </c>
      <c r="T175" s="96" t="s">
        <v>148</v>
      </c>
      <c r="U175" s="96" t="s">
        <v>27</v>
      </c>
      <c r="V175" s="97">
        <v>30.406510000000001</v>
      </c>
      <c r="W175" s="97">
        <v>30.406510000000001</v>
      </c>
      <c r="X175" s="97">
        <v>30.406510000000001</v>
      </c>
      <c r="Y175" s="16" t="b">
        <f t="shared" si="65"/>
        <v>1</v>
      </c>
      <c r="Z175" s="16" t="b">
        <f t="shared" si="65"/>
        <v>1</v>
      </c>
      <c r="AA175" s="16" t="b">
        <f t="shared" si="65"/>
        <v>1</v>
      </c>
      <c r="AB175" s="16" t="b">
        <f t="shared" si="62"/>
        <v>1</v>
      </c>
    </row>
    <row r="176" spans="1:28" s="16" customFormat="1" ht="31.5">
      <c r="A176" s="31" t="s">
        <v>28</v>
      </c>
      <c r="B176" s="23" t="s">
        <v>107</v>
      </c>
      <c r="C176" s="23" t="s">
        <v>148</v>
      </c>
      <c r="D176" s="23" t="s">
        <v>29</v>
      </c>
      <c r="E176" s="25">
        <f>305.5+129</f>
        <v>434.5</v>
      </c>
      <c r="F176" s="25">
        <f>241.3+122.3</f>
        <v>363.6</v>
      </c>
      <c r="G176" s="25">
        <f>241.3+81.5</f>
        <v>322.8</v>
      </c>
      <c r="H176" s="43"/>
      <c r="J176" s="32">
        <v>434.53386999999998</v>
      </c>
      <c r="K176" s="32">
        <v>363.59854999999999</v>
      </c>
      <c r="L176" s="32">
        <v>322.83783</v>
      </c>
      <c r="M176" s="29">
        <f t="shared" si="64"/>
        <v>3.3869999999978972E-2</v>
      </c>
      <c r="N176" s="29">
        <f t="shared" si="64"/>
        <v>-1.4500000000339242E-3</v>
      </c>
      <c r="O176" s="29">
        <f t="shared" si="64"/>
        <v>3.7829999999985375E-2</v>
      </c>
      <c r="R176" s="98" t="s">
        <v>28</v>
      </c>
      <c r="S176" s="96" t="s">
        <v>107</v>
      </c>
      <c r="T176" s="96" t="s">
        <v>148</v>
      </c>
      <c r="U176" s="96" t="s">
        <v>29</v>
      </c>
      <c r="V176" s="97">
        <v>434.53386999999998</v>
      </c>
      <c r="W176" s="97">
        <v>363.59854999999999</v>
      </c>
      <c r="X176" s="97">
        <v>322.83783</v>
      </c>
      <c r="Y176" s="16" t="b">
        <f t="shared" si="65"/>
        <v>1</v>
      </c>
      <c r="Z176" s="16" t="b">
        <f t="shared" si="65"/>
        <v>1</v>
      </c>
      <c r="AA176" s="16" t="b">
        <f t="shared" si="65"/>
        <v>1</v>
      </c>
      <c r="AB176" s="16" t="b">
        <f t="shared" si="62"/>
        <v>1</v>
      </c>
    </row>
    <row r="177" spans="1:28" s="16" customFormat="1" ht="15.75">
      <c r="A177" s="22" t="s">
        <v>149</v>
      </c>
      <c r="B177" s="23" t="s">
        <v>107</v>
      </c>
      <c r="C177" s="23" t="s">
        <v>150</v>
      </c>
      <c r="D177" s="24" t="s">
        <v>9</v>
      </c>
      <c r="E177" s="25">
        <f>E178</f>
        <v>4892.3</v>
      </c>
      <c r="F177" s="25">
        <f t="shared" ref="F177:G178" si="79">F178</f>
        <v>2440</v>
      </c>
      <c r="G177" s="25">
        <f t="shared" si="79"/>
        <v>2440</v>
      </c>
      <c r="H177" s="43"/>
      <c r="J177" s="32">
        <v>4892.2881200000002</v>
      </c>
      <c r="K177" s="32">
        <v>2440</v>
      </c>
      <c r="L177" s="32">
        <v>2440</v>
      </c>
      <c r="M177" s="29">
        <f t="shared" si="64"/>
        <v>-1.1880000000019209E-2</v>
      </c>
      <c r="N177" s="29">
        <f t="shared" si="64"/>
        <v>0</v>
      </c>
      <c r="O177" s="29">
        <f t="shared" si="64"/>
        <v>0</v>
      </c>
      <c r="R177" s="95" t="s">
        <v>149</v>
      </c>
      <c r="S177" s="96" t="s">
        <v>107</v>
      </c>
      <c r="T177" s="96" t="s">
        <v>150</v>
      </c>
      <c r="U177" s="92" t="s">
        <v>9</v>
      </c>
      <c r="V177" s="97">
        <v>4892.2881200000002</v>
      </c>
      <c r="W177" s="97">
        <v>2440</v>
      </c>
      <c r="X177" s="97">
        <v>2440</v>
      </c>
      <c r="Y177" s="16" t="b">
        <f t="shared" si="65"/>
        <v>1</v>
      </c>
      <c r="Z177" s="16" t="b">
        <f t="shared" si="65"/>
        <v>1</v>
      </c>
      <c r="AA177" s="16" t="b">
        <f t="shared" si="65"/>
        <v>1</v>
      </c>
      <c r="AB177" s="16" t="b">
        <f t="shared" si="62"/>
        <v>1</v>
      </c>
    </row>
    <row r="178" spans="1:28" s="16" customFormat="1" ht="25.5">
      <c r="A178" s="31" t="s">
        <v>151</v>
      </c>
      <c r="B178" s="23" t="s">
        <v>107</v>
      </c>
      <c r="C178" s="23" t="s">
        <v>375</v>
      </c>
      <c r="D178" s="24" t="s">
        <v>9</v>
      </c>
      <c r="E178" s="25">
        <f>E179</f>
        <v>4892.3</v>
      </c>
      <c r="F178" s="25">
        <f t="shared" si="79"/>
        <v>2440</v>
      </c>
      <c r="G178" s="25">
        <f t="shared" si="79"/>
        <v>2440</v>
      </c>
      <c r="H178" s="43"/>
      <c r="J178" s="32">
        <v>4892.2881200000002</v>
      </c>
      <c r="K178" s="32">
        <v>2440</v>
      </c>
      <c r="L178" s="32">
        <v>2440</v>
      </c>
      <c r="M178" s="29">
        <f t="shared" si="64"/>
        <v>-1.1880000000019209E-2</v>
      </c>
      <c r="N178" s="29">
        <f t="shared" si="64"/>
        <v>0</v>
      </c>
      <c r="O178" s="29">
        <f t="shared" si="64"/>
        <v>0</v>
      </c>
      <c r="R178" s="98" t="s">
        <v>151</v>
      </c>
      <c r="S178" s="96" t="s">
        <v>107</v>
      </c>
      <c r="T178" s="96" t="s">
        <v>375</v>
      </c>
      <c r="U178" s="92" t="s">
        <v>9</v>
      </c>
      <c r="V178" s="97">
        <v>4892.2881200000002</v>
      </c>
      <c r="W178" s="97">
        <v>2440</v>
      </c>
      <c r="X178" s="97">
        <v>2440</v>
      </c>
      <c r="Y178" s="16" t="b">
        <f t="shared" si="65"/>
        <v>1</v>
      </c>
      <c r="Z178" s="16" t="b">
        <f t="shared" si="65"/>
        <v>1</v>
      </c>
      <c r="AA178" s="16" t="b">
        <f t="shared" si="65"/>
        <v>1</v>
      </c>
      <c r="AB178" s="16" t="b">
        <f t="shared" si="62"/>
        <v>1</v>
      </c>
    </row>
    <row r="179" spans="1:28" s="16" customFormat="1" ht="31.5">
      <c r="A179" s="31" t="s">
        <v>28</v>
      </c>
      <c r="B179" s="23" t="s">
        <v>107</v>
      </c>
      <c r="C179" s="23" t="s">
        <v>375</v>
      </c>
      <c r="D179" s="23" t="s">
        <v>29</v>
      </c>
      <c r="E179" s="25">
        <f>2440+2452.3</f>
        <v>4892.3</v>
      </c>
      <c r="F179" s="25">
        <v>2440</v>
      </c>
      <c r="G179" s="25">
        <v>2440</v>
      </c>
      <c r="H179" s="43"/>
      <c r="J179" s="32">
        <v>4892.2881200000002</v>
      </c>
      <c r="K179" s="32">
        <v>2440</v>
      </c>
      <c r="L179" s="32">
        <v>2440</v>
      </c>
      <c r="M179" s="29">
        <f t="shared" si="64"/>
        <v>-1.1880000000019209E-2</v>
      </c>
      <c r="N179" s="29">
        <f t="shared" si="64"/>
        <v>0</v>
      </c>
      <c r="O179" s="29">
        <f t="shared" si="64"/>
        <v>0</v>
      </c>
      <c r="R179" s="98" t="s">
        <v>28</v>
      </c>
      <c r="S179" s="96" t="s">
        <v>107</v>
      </c>
      <c r="T179" s="96" t="s">
        <v>375</v>
      </c>
      <c r="U179" s="96" t="s">
        <v>29</v>
      </c>
      <c r="V179" s="97">
        <v>4892.2881200000002</v>
      </c>
      <c r="W179" s="97">
        <v>2440</v>
      </c>
      <c r="X179" s="97">
        <v>2440</v>
      </c>
      <c r="Y179" s="16" t="b">
        <f t="shared" si="65"/>
        <v>1</v>
      </c>
      <c r="Z179" s="16" t="b">
        <f t="shared" si="65"/>
        <v>1</v>
      </c>
      <c r="AA179" s="16" t="b">
        <f t="shared" si="65"/>
        <v>1</v>
      </c>
      <c r="AB179" s="16" t="b">
        <f t="shared" si="62"/>
        <v>1</v>
      </c>
    </row>
    <row r="180" spans="1:28" s="16" customFormat="1" ht="15.75">
      <c r="A180" s="22" t="s">
        <v>152</v>
      </c>
      <c r="B180" s="23" t="s">
        <v>107</v>
      </c>
      <c r="C180" s="23" t="s">
        <v>153</v>
      </c>
      <c r="D180" s="24" t="s">
        <v>9</v>
      </c>
      <c r="E180" s="25">
        <f>E181</f>
        <v>15853</v>
      </c>
      <c r="F180" s="25">
        <f t="shared" ref="F180:G181" si="80">F181</f>
        <v>12985.7</v>
      </c>
      <c r="G180" s="25">
        <f t="shared" si="80"/>
        <v>13434.2</v>
      </c>
      <c r="H180" s="43"/>
      <c r="J180" s="32">
        <v>15852.97827</v>
      </c>
      <c r="K180" s="32">
        <v>12985.73143</v>
      </c>
      <c r="L180" s="32">
        <v>13434.160680000001</v>
      </c>
      <c r="M180" s="29">
        <f t="shared" si="64"/>
        <v>-2.1730000000388827E-2</v>
      </c>
      <c r="N180" s="29">
        <f t="shared" si="64"/>
        <v>3.1429999999090796E-2</v>
      </c>
      <c r="O180" s="29">
        <f t="shared" si="64"/>
        <v>-3.9319999999861466E-2</v>
      </c>
      <c r="R180" s="95" t="s">
        <v>152</v>
      </c>
      <c r="S180" s="96" t="s">
        <v>107</v>
      </c>
      <c r="T180" s="96" t="s">
        <v>153</v>
      </c>
      <c r="U180" s="92" t="s">
        <v>9</v>
      </c>
      <c r="V180" s="97">
        <v>15852.97827</v>
      </c>
      <c r="W180" s="97">
        <v>12985.73143</v>
      </c>
      <c r="X180" s="97">
        <v>13434.160680000001</v>
      </c>
      <c r="Y180" s="16" t="b">
        <f t="shared" si="65"/>
        <v>1</v>
      </c>
      <c r="Z180" s="16" t="b">
        <f t="shared" si="65"/>
        <v>1</v>
      </c>
      <c r="AA180" s="16" t="b">
        <f t="shared" si="65"/>
        <v>1</v>
      </c>
      <c r="AB180" s="16" t="b">
        <f t="shared" si="62"/>
        <v>1</v>
      </c>
    </row>
    <row r="181" spans="1:28" s="16" customFormat="1" ht="25.5">
      <c r="A181" s="31" t="s">
        <v>154</v>
      </c>
      <c r="B181" s="23" t="s">
        <v>107</v>
      </c>
      <c r="C181" s="23" t="s">
        <v>376</v>
      </c>
      <c r="D181" s="24" t="s">
        <v>9</v>
      </c>
      <c r="E181" s="25">
        <f>E182</f>
        <v>15853</v>
      </c>
      <c r="F181" s="25">
        <f t="shared" si="80"/>
        <v>12985.7</v>
      </c>
      <c r="G181" s="25">
        <f t="shared" si="80"/>
        <v>13434.2</v>
      </c>
      <c r="H181" s="43"/>
      <c r="J181" s="32">
        <v>15852.97827</v>
      </c>
      <c r="K181" s="32">
        <v>12985.73143</v>
      </c>
      <c r="L181" s="32">
        <v>13434.160680000001</v>
      </c>
      <c r="M181" s="29">
        <f t="shared" si="64"/>
        <v>-2.1730000000388827E-2</v>
      </c>
      <c r="N181" s="29">
        <f t="shared" si="64"/>
        <v>3.1429999999090796E-2</v>
      </c>
      <c r="O181" s="29">
        <f t="shared" si="64"/>
        <v>-3.9319999999861466E-2</v>
      </c>
      <c r="R181" s="98" t="s">
        <v>154</v>
      </c>
      <c r="S181" s="96" t="s">
        <v>107</v>
      </c>
      <c r="T181" s="96" t="s">
        <v>376</v>
      </c>
      <c r="U181" s="92" t="s">
        <v>9</v>
      </c>
      <c r="V181" s="97">
        <v>15852.97827</v>
      </c>
      <c r="W181" s="97">
        <v>12985.73143</v>
      </c>
      <c r="X181" s="97">
        <v>13434.160680000001</v>
      </c>
      <c r="Y181" s="16" t="b">
        <f t="shared" si="65"/>
        <v>1</v>
      </c>
      <c r="Z181" s="16" t="b">
        <f t="shared" si="65"/>
        <v>1</v>
      </c>
      <c r="AA181" s="16" t="b">
        <f t="shared" si="65"/>
        <v>1</v>
      </c>
      <c r="AB181" s="16" t="b">
        <f t="shared" si="62"/>
        <v>1</v>
      </c>
    </row>
    <row r="182" spans="1:28" s="16" customFormat="1" ht="25.5">
      <c r="A182" s="31" t="s">
        <v>32</v>
      </c>
      <c r="B182" s="23" t="s">
        <v>107</v>
      </c>
      <c r="C182" s="23" t="s">
        <v>376</v>
      </c>
      <c r="D182" s="23" t="s">
        <v>33</v>
      </c>
      <c r="E182" s="25">
        <f>12763.2+3089.8</f>
        <v>15853</v>
      </c>
      <c r="F182" s="25">
        <v>12985.7</v>
      </c>
      <c r="G182" s="25">
        <v>13434.2</v>
      </c>
      <c r="H182" s="43"/>
      <c r="J182" s="32">
        <v>15852.97827</v>
      </c>
      <c r="K182" s="32">
        <v>12985.73143</v>
      </c>
      <c r="L182" s="32">
        <v>13434.160680000001</v>
      </c>
      <c r="M182" s="29">
        <f t="shared" si="64"/>
        <v>-2.1730000000388827E-2</v>
      </c>
      <c r="N182" s="29">
        <f t="shared" si="64"/>
        <v>3.1429999999090796E-2</v>
      </c>
      <c r="O182" s="29">
        <f t="shared" si="64"/>
        <v>-3.9319999999861466E-2</v>
      </c>
      <c r="R182" s="98" t="s">
        <v>32</v>
      </c>
      <c r="S182" s="96" t="s">
        <v>107</v>
      </c>
      <c r="T182" s="96" t="s">
        <v>376</v>
      </c>
      <c r="U182" s="96" t="s">
        <v>33</v>
      </c>
      <c r="V182" s="97">
        <v>15852.97827</v>
      </c>
      <c r="W182" s="97">
        <v>12985.73143</v>
      </c>
      <c r="X182" s="97">
        <v>13434.160680000001</v>
      </c>
      <c r="Y182" s="16" t="b">
        <f t="shared" si="65"/>
        <v>1</v>
      </c>
      <c r="Z182" s="16" t="b">
        <f t="shared" si="65"/>
        <v>1</v>
      </c>
      <c r="AA182" s="16" t="b">
        <f t="shared" si="65"/>
        <v>1</v>
      </c>
      <c r="AB182" s="16" t="b">
        <f t="shared" si="62"/>
        <v>1</v>
      </c>
    </row>
    <row r="183" spans="1:28" s="16" customFormat="1" ht="31.5">
      <c r="A183" s="22" t="s">
        <v>556</v>
      </c>
      <c r="B183" s="23" t="s">
        <v>107</v>
      </c>
      <c r="C183" s="23" t="s">
        <v>155</v>
      </c>
      <c r="D183" s="24" t="s">
        <v>9</v>
      </c>
      <c r="E183" s="25">
        <f>E184</f>
        <v>869.5</v>
      </c>
      <c r="F183" s="25">
        <f t="shared" ref="F183:G184" si="81">F184</f>
        <v>200</v>
      </c>
      <c r="G183" s="25">
        <f t="shared" si="81"/>
        <v>200</v>
      </c>
      <c r="H183" s="43"/>
      <c r="J183" s="32">
        <v>869.50840000000005</v>
      </c>
      <c r="K183" s="32">
        <v>200</v>
      </c>
      <c r="L183" s="32">
        <v>200</v>
      </c>
      <c r="M183" s="29">
        <f t="shared" si="64"/>
        <v>8.4000000000514774E-3</v>
      </c>
      <c r="N183" s="29">
        <f t="shared" si="64"/>
        <v>0</v>
      </c>
      <c r="O183" s="29">
        <f t="shared" si="64"/>
        <v>0</v>
      </c>
      <c r="R183" s="95" t="s">
        <v>556</v>
      </c>
      <c r="S183" s="96" t="s">
        <v>107</v>
      </c>
      <c r="T183" s="96" t="s">
        <v>155</v>
      </c>
      <c r="U183" s="92" t="s">
        <v>9</v>
      </c>
      <c r="V183" s="97">
        <v>869.50840000000005</v>
      </c>
      <c r="W183" s="97">
        <v>200</v>
      </c>
      <c r="X183" s="97">
        <v>200</v>
      </c>
      <c r="Y183" s="16" t="b">
        <f t="shared" si="65"/>
        <v>1</v>
      </c>
      <c r="Z183" s="16" t="b">
        <f t="shared" si="65"/>
        <v>1</v>
      </c>
      <c r="AA183" s="16" t="b">
        <f t="shared" si="65"/>
        <v>1</v>
      </c>
      <c r="AB183" s="16" t="b">
        <f t="shared" si="62"/>
        <v>1</v>
      </c>
    </row>
    <row r="184" spans="1:28" s="16" customFormat="1" ht="47.25">
      <c r="A184" s="31" t="s">
        <v>557</v>
      </c>
      <c r="B184" s="23" t="s">
        <v>107</v>
      </c>
      <c r="C184" s="23" t="s">
        <v>558</v>
      </c>
      <c r="D184" s="24" t="s">
        <v>9</v>
      </c>
      <c r="E184" s="25">
        <f>E185</f>
        <v>869.5</v>
      </c>
      <c r="F184" s="25">
        <f t="shared" si="81"/>
        <v>200</v>
      </c>
      <c r="G184" s="25">
        <f t="shared" si="81"/>
        <v>200</v>
      </c>
      <c r="H184" s="43"/>
      <c r="J184" s="32">
        <v>869.50840000000005</v>
      </c>
      <c r="K184" s="32">
        <v>200</v>
      </c>
      <c r="L184" s="32">
        <v>200</v>
      </c>
      <c r="M184" s="29">
        <f t="shared" si="64"/>
        <v>8.4000000000514774E-3</v>
      </c>
      <c r="N184" s="29">
        <f t="shared" si="64"/>
        <v>0</v>
      </c>
      <c r="O184" s="29">
        <f t="shared" si="64"/>
        <v>0</v>
      </c>
      <c r="R184" s="98" t="s">
        <v>557</v>
      </c>
      <c r="S184" s="96" t="s">
        <v>107</v>
      </c>
      <c r="T184" s="96" t="s">
        <v>558</v>
      </c>
      <c r="U184" s="92" t="s">
        <v>9</v>
      </c>
      <c r="V184" s="97">
        <v>869.50840000000005</v>
      </c>
      <c r="W184" s="97">
        <v>200</v>
      </c>
      <c r="X184" s="97">
        <v>200</v>
      </c>
      <c r="Y184" s="16" t="b">
        <f t="shared" si="65"/>
        <v>1</v>
      </c>
      <c r="Z184" s="16" t="b">
        <f t="shared" si="65"/>
        <v>1</v>
      </c>
      <c r="AA184" s="16" t="b">
        <f t="shared" si="65"/>
        <v>1</v>
      </c>
      <c r="AB184" s="16" t="b">
        <f t="shared" si="62"/>
        <v>1</v>
      </c>
    </row>
    <row r="185" spans="1:28" s="16" customFormat="1" ht="31.5">
      <c r="A185" s="31" t="s">
        <v>28</v>
      </c>
      <c r="B185" s="23" t="s">
        <v>107</v>
      </c>
      <c r="C185" s="23" t="s">
        <v>558</v>
      </c>
      <c r="D185" s="23" t="s">
        <v>29</v>
      </c>
      <c r="E185" s="25">
        <v>869.5</v>
      </c>
      <c r="F185" s="25">
        <v>200</v>
      </c>
      <c r="G185" s="25">
        <v>200</v>
      </c>
      <c r="H185" s="43"/>
      <c r="J185" s="32">
        <v>869.50840000000005</v>
      </c>
      <c r="K185" s="32">
        <v>200</v>
      </c>
      <c r="L185" s="32">
        <v>200</v>
      </c>
      <c r="M185" s="29">
        <f t="shared" si="64"/>
        <v>8.4000000000514774E-3</v>
      </c>
      <c r="N185" s="29">
        <f t="shared" si="64"/>
        <v>0</v>
      </c>
      <c r="O185" s="29">
        <f t="shared" si="64"/>
        <v>0</v>
      </c>
      <c r="R185" s="98" t="s">
        <v>28</v>
      </c>
      <c r="S185" s="96" t="s">
        <v>107</v>
      </c>
      <c r="T185" s="96" t="s">
        <v>558</v>
      </c>
      <c r="U185" s="96" t="s">
        <v>29</v>
      </c>
      <c r="V185" s="97">
        <v>869.50840000000005</v>
      </c>
      <c r="W185" s="97">
        <v>200</v>
      </c>
      <c r="X185" s="97">
        <v>200</v>
      </c>
      <c r="Y185" s="16" t="b">
        <f t="shared" si="65"/>
        <v>1</v>
      </c>
      <c r="Z185" s="16" t="b">
        <f t="shared" si="65"/>
        <v>1</v>
      </c>
      <c r="AA185" s="16" t="b">
        <f t="shared" si="65"/>
        <v>1</v>
      </c>
      <c r="AB185" s="16" t="b">
        <f t="shared" si="62"/>
        <v>1</v>
      </c>
    </row>
    <row r="186" spans="1:28" s="16" customFormat="1" ht="31.5">
      <c r="A186" s="22" t="s">
        <v>197</v>
      </c>
      <c r="B186" s="23" t="s">
        <v>107</v>
      </c>
      <c r="C186" s="23" t="s">
        <v>198</v>
      </c>
      <c r="D186" s="24" t="s">
        <v>9</v>
      </c>
      <c r="E186" s="25">
        <f>E187</f>
        <v>3904.4</v>
      </c>
      <c r="F186" s="25">
        <f t="shared" ref="F186:G187" si="82">F187</f>
        <v>0</v>
      </c>
      <c r="G186" s="25">
        <f t="shared" si="82"/>
        <v>0</v>
      </c>
      <c r="H186" s="43"/>
      <c r="J186" s="32">
        <v>3904.38</v>
      </c>
      <c r="K186" s="32">
        <v>0</v>
      </c>
      <c r="L186" s="32">
        <v>0</v>
      </c>
      <c r="M186" s="29">
        <f t="shared" si="64"/>
        <v>-1.999999999998181E-2</v>
      </c>
      <c r="N186" s="29">
        <f t="shared" si="64"/>
        <v>0</v>
      </c>
      <c r="O186" s="29">
        <f t="shared" si="64"/>
        <v>0</v>
      </c>
      <c r="R186" s="95" t="s">
        <v>197</v>
      </c>
      <c r="S186" s="96" t="s">
        <v>107</v>
      </c>
      <c r="T186" s="96" t="s">
        <v>198</v>
      </c>
      <c r="U186" s="92" t="s">
        <v>9</v>
      </c>
      <c r="V186" s="97">
        <v>3904.38</v>
      </c>
      <c r="W186" s="97" t="s">
        <v>9</v>
      </c>
      <c r="X186" s="97" t="s">
        <v>9</v>
      </c>
      <c r="Y186" s="16" t="b">
        <f t="shared" si="65"/>
        <v>1</v>
      </c>
      <c r="Z186" s="16" t="b">
        <f t="shared" si="65"/>
        <v>1</v>
      </c>
      <c r="AA186" s="16" t="b">
        <f t="shared" si="65"/>
        <v>1</v>
      </c>
      <c r="AB186" s="16" t="b">
        <f t="shared" si="62"/>
        <v>1</v>
      </c>
    </row>
    <row r="187" spans="1:28" s="16" customFormat="1" ht="25.5">
      <c r="A187" s="31" t="s">
        <v>199</v>
      </c>
      <c r="B187" s="23" t="s">
        <v>107</v>
      </c>
      <c r="C187" s="23" t="s">
        <v>403</v>
      </c>
      <c r="D187" s="24" t="s">
        <v>9</v>
      </c>
      <c r="E187" s="25">
        <f>E188</f>
        <v>3904.4</v>
      </c>
      <c r="F187" s="25">
        <f t="shared" si="82"/>
        <v>0</v>
      </c>
      <c r="G187" s="25">
        <f t="shared" si="82"/>
        <v>0</v>
      </c>
      <c r="H187" s="43"/>
      <c r="J187" s="32">
        <v>3904.38</v>
      </c>
      <c r="K187" s="32">
        <v>0</v>
      </c>
      <c r="L187" s="32">
        <v>0</v>
      </c>
      <c r="M187" s="29">
        <f t="shared" si="64"/>
        <v>-1.999999999998181E-2</v>
      </c>
      <c r="N187" s="29">
        <f t="shared" si="64"/>
        <v>0</v>
      </c>
      <c r="O187" s="29">
        <f t="shared" si="64"/>
        <v>0</v>
      </c>
      <c r="R187" s="98" t="s">
        <v>199</v>
      </c>
      <c r="S187" s="96" t="s">
        <v>107</v>
      </c>
      <c r="T187" s="96" t="s">
        <v>403</v>
      </c>
      <c r="U187" s="92" t="s">
        <v>9</v>
      </c>
      <c r="V187" s="97">
        <v>3904.38</v>
      </c>
      <c r="W187" s="97" t="s">
        <v>9</v>
      </c>
      <c r="X187" s="97" t="s">
        <v>9</v>
      </c>
      <c r="Y187" s="16" t="b">
        <f t="shared" si="65"/>
        <v>1</v>
      </c>
      <c r="Z187" s="16" t="b">
        <f t="shared" si="65"/>
        <v>1</v>
      </c>
      <c r="AA187" s="16" t="b">
        <f t="shared" si="65"/>
        <v>1</v>
      </c>
      <c r="AB187" s="16" t="b">
        <f t="shared" si="62"/>
        <v>1</v>
      </c>
    </row>
    <row r="188" spans="1:28" s="16" customFormat="1" ht="31.5">
      <c r="A188" s="31" t="s">
        <v>119</v>
      </c>
      <c r="B188" s="23" t="s">
        <v>107</v>
      </c>
      <c r="C188" s="23" t="s">
        <v>403</v>
      </c>
      <c r="D188" s="23" t="s">
        <v>120</v>
      </c>
      <c r="E188" s="25">
        <v>3904.4</v>
      </c>
      <c r="F188" s="25">
        <v>0</v>
      </c>
      <c r="G188" s="25">
        <v>0</v>
      </c>
      <c r="H188" s="43"/>
      <c r="J188" s="32">
        <v>3904.38</v>
      </c>
      <c r="K188" s="32">
        <v>0</v>
      </c>
      <c r="L188" s="32">
        <v>0</v>
      </c>
      <c r="M188" s="29">
        <f t="shared" si="64"/>
        <v>-1.999999999998181E-2</v>
      </c>
      <c r="N188" s="29">
        <f t="shared" si="64"/>
        <v>0</v>
      </c>
      <c r="O188" s="29">
        <f t="shared" si="64"/>
        <v>0</v>
      </c>
      <c r="R188" s="98" t="s">
        <v>119</v>
      </c>
      <c r="S188" s="96" t="s">
        <v>107</v>
      </c>
      <c r="T188" s="96" t="s">
        <v>403</v>
      </c>
      <c r="U188" s="96" t="s">
        <v>120</v>
      </c>
      <c r="V188" s="97">
        <v>3904.38</v>
      </c>
      <c r="W188" s="97" t="s">
        <v>9</v>
      </c>
      <c r="X188" s="97" t="s">
        <v>9</v>
      </c>
      <c r="Y188" s="16" t="b">
        <f t="shared" si="65"/>
        <v>1</v>
      </c>
      <c r="Z188" s="16" t="b">
        <f t="shared" si="65"/>
        <v>1</v>
      </c>
      <c r="AA188" s="16" t="b">
        <f t="shared" si="65"/>
        <v>1</v>
      </c>
      <c r="AB188" s="16" t="b">
        <f t="shared" si="62"/>
        <v>1</v>
      </c>
    </row>
    <row r="189" spans="1:28" s="16" customFormat="1" ht="15.75">
      <c r="A189" s="31" t="s">
        <v>526</v>
      </c>
      <c r="B189" s="23" t="s">
        <v>107</v>
      </c>
      <c r="C189" s="23" t="s">
        <v>527</v>
      </c>
      <c r="D189" s="23" t="s">
        <v>9</v>
      </c>
      <c r="E189" s="25">
        <f t="shared" ref="E189:G189" si="83">E190+E192</f>
        <v>6300</v>
      </c>
      <c r="F189" s="25">
        <f t="shared" si="83"/>
        <v>0</v>
      </c>
      <c r="G189" s="25">
        <f t="shared" si="83"/>
        <v>0</v>
      </c>
      <c r="H189" s="43"/>
      <c r="J189" s="32">
        <v>6300</v>
      </c>
      <c r="K189" s="32">
        <v>0</v>
      </c>
      <c r="L189" s="32">
        <v>0</v>
      </c>
      <c r="M189" s="29">
        <f t="shared" si="64"/>
        <v>0</v>
      </c>
      <c r="N189" s="29">
        <f t="shared" si="64"/>
        <v>0</v>
      </c>
      <c r="O189" s="29">
        <f t="shared" si="64"/>
        <v>0</v>
      </c>
      <c r="R189" s="95" t="s">
        <v>526</v>
      </c>
      <c r="S189" s="96" t="s">
        <v>107</v>
      </c>
      <c r="T189" s="96" t="s">
        <v>527</v>
      </c>
      <c r="U189" s="92" t="s">
        <v>9</v>
      </c>
      <c r="V189" s="97">
        <v>6300</v>
      </c>
      <c r="W189" s="97" t="s">
        <v>9</v>
      </c>
      <c r="X189" s="97" t="s">
        <v>9</v>
      </c>
      <c r="Y189" s="16" t="b">
        <f t="shared" si="65"/>
        <v>1</v>
      </c>
      <c r="Z189" s="16" t="b">
        <f t="shared" si="65"/>
        <v>1</v>
      </c>
      <c r="AA189" s="16" t="b">
        <f t="shared" si="65"/>
        <v>1</v>
      </c>
      <c r="AB189" s="16" t="b">
        <f t="shared" si="62"/>
        <v>1</v>
      </c>
    </row>
    <row r="190" spans="1:28" s="16" customFormat="1" ht="31.5">
      <c r="A190" s="31" t="s">
        <v>638</v>
      </c>
      <c r="B190" s="23" t="s">
        <v>107</v>
      </c>
      <c r="C190" s="23" t="s">
        <v>639</v>
      </c>
      <c r="D190" s="23" t="s">
        <v>9</v>
      </c>
      <c r="E190" s="25">
        <f t="shared" ref="E190:G190" si="84">E191</f>
        <v>4300</v>
      </c>
      <c r="F190" s="25">
        <f t="shared" si="84"/>
        <v>0</v>
      </c>
      <c r="G190" s="25">
        <f t="shared" si="84"/>
        <v>0</v>
      </c>
      <c r="H190" s="43"/>
      <c r="J190" s="32">
        <v>4300</v>
      </c>
      <c r="K190" s="32">
        <v>0</v>
      </c>
      <c r="L190" s="32">
        <v>0</v>
      </c>
      <c r="M190" s="29">
        <f t="shared" si="64"/>
        <v>0</v>
      </c>
      <c r="N190" s="29">
        <f t="shared" si="64"/>
        <v>0</v>
      </c>
      <c r="O190" s="29">
        <f t="shared" si="64"/>
        <v>0</v>
      </c>
      <c r="R190" s="98" t="s">
        <v>638</v>
      </c>
      <c r="S190" s="96" t="s">
        <v>107</v>
      </c>
      <c r="T190" s="96" t="s">
        <v>639</v>
      </c>
      <c r="U190" s="92" t="s">
        <v>9</v>
      </c>
      <c r="V190" s="97">
        <v>4300</v>
      </c>
      <c r="W190" s="97" t="s">
        <v>9</v>
      </c>
      <c r="X190" s="97" t="s">
        <v>9</v>
      </c>
      <c r="Y190" s="16" t="b">
        <f t="shared" si="65"/>
        <v>1</v>
      </c>
      <c r="Z190" s="16" t="b">
        <f t="shared" si="65"/>
        <v>1</v>
      </c>
      <c r="AA190" s="16" t="b">
        <f t="shared" si="65"/>
        <v>1</v>
      </c>
      <c r="AB190" s="16" t="b">
        <f t="shared" si="62"/>
        <v>1</v>
      </c>
    </row>
    <row r="191" spans="1:28" s="16" customFormat="1" ht="31.5">
      <c r="A191" s="31" t="s">
        <v>28</v>
      </c>
      <c r="B191" s="23" t="s">
        <v>107</v>
      </c>
      <c r="C191" s="23" t="s">
        <v>639</v>
      </c>
      <c r="D191" s="23" t="s">
        <v>29</v>
      </c>
      <c r="E191" s="25">
        <v>4300</v>
      </c>
      <c r="F191" s="25"/>
      <c r="G191" s="25"/>
      <c r="H191" s="43"/>
      <c r="J191" s="32">
        <v>4300</v>
      </c>
      <c r="K191" s="32">
        <v>0</v>
      </c>
      <c r="L191" s="32">
        <v>0</v>
      </c>
      <c r="M191" s="29">
        <f t="shared" si="64"/>
        <v>0</v>
      </c>
      <c r="N191" s="29">
        <f t="shared" si="64"/>
        <v>0</v>
      </c>
      <c r="O191" s="29">
        <f t="shared" si="64"/>
        <v>0</v>
      </c>
      <c r="R191" s="98" t="s">
        <v>28</v>
      </c>
      <c r="S191" s="96" t="s">
        <v>107</v>
      </c>
      <c r="T191" s="96" t="s">
        <v>639</v>
      </c>
      <c r="U191" s="96" t="s">
        <v>29</v>
      </c>
      <c r="V191" s="97">
        <v>4300</v>
      </c>
      <c r="W191" s="97" t="s">
        <v>9</v>
      </c>
      <c r="X191" s="97" t="s">
        <v>9</v>
      </c>
      <c r="Y191" s="16" t="b">
        <f t="shared" si="65"/>
        <v>1</v>
      </c>
      <c r="Z191" s="16" t="b">
        <f t="shared" si="65"/>
        <v>1</v>
      </c>
      <c r="AA191" s="16" t="b">
        <f t="shared" si="65"/>
        <v>1</v>
      </c>
      <c r="AB191" s="16" t="b">
        <f t="shared" si="62"/>
        <v>1</v>
      </c>
    </row>
    <row r="192" spans="1:28" s="16" customFormat="1" ht="25.5">
      <c r="A192" s="31" t="s">
        <v>528</v>
      </c>
      <c r="B192" s="23" t="s">
        <v>107</v>
      </c>
      <c r="C192" s="23" t="s">
        <v>529</v>
      </c>
      <c r="D192" s="23" t="s">
        <v>9</v>
      </c>
      <c r="E192" s="25">
        <f t="shared" ref="E192:G192" si="85">E193</f>
        <v>2000</v>
      </c>
      <c r="F192" s="25">
        <f t="shared" si="85"/>
        <v>0</v>
      </c>
      <c r="G192" s="25">
        <f t="shared" si="85"/>
        <v>0</v>
      </c>
      <c r="H192" s="43"/>
      <c r="J192" s="32">
        <v>2000</v>
      </c>
      <c r="K192" s="32">
        <v>0</v>
      </c>
      <c r="L192" s="32">
        <v>0</v>
      </c>
      <c r="M192" s="29">
        <f t="shared" si="64"/>
        <v>0</v>
      </c>
      <c r="N192" s="29">
        <f t="shared" si="64"/>
        <v>0</v>
      </c>
      <c r="O192" s="29">
        <f t="shared" si="64"/>
        <v>0</v>
      </c>
      <c r="R192" s="98" t="s">
        <v>528</v>
      </c>
      <c r="S192" s="96" t="s">
        <v>107</v>
      </c>
      <c r="T192" s="96" t="s">
        <v>529</v>
      </c>
      <c r="U192" s="92" t="s">
        <v>9</v>
      </c>
      <c r="V192" s="97">
        <v>2000</v>
      </c>
      <c r="W192" s="97" t="s">
        <v>9</v>
      </c>
      <c r="X192" s="97" t="s">
        <v>9</v>
      </c>
      <c r="Y192" s="16" t="b">
        <f t="shared" si="65"/>
        <v>1</v>
      </c>
      <c r="Z192" s="16" t="b">
        <f t="shared" si="65"/>
        <v>1</v>
      </c>
      <c r="AA192" s="16" t="b">
        <f t="shared" si="65"/>
        <v>1</v>
      </c>
      <c r="AB192" s="16" t="b">
        <f t="shared" si="62"/>
        <v>1</v>
      </c>
    </row>
    <row r="193" spans="1:28" s="16" customFormat="1" ht="31.5">
      <c r="A193" s="31" t="s">
        <v>28</v>
      </c>
      <c r="B193" s="23" t="s">
        <v>107</v>
      </c>
      <c r="C193" s="23" t="s">
        <v>529</v>
      </c>
      <c r="D193" s="23" t="s">
        <v>29</v>
      </c>
      <c r="E193" s="25">
        <v>2000</v>
      </c>
      <c r="F193" s="25"/>
      <c r="G193" s="25"/>
      <c r="H193" s="43"/>
      <c r="J193" s="32">
        <v>2000</v>
      </c>
      <c r="K193" s="32">
        <v>0</v>
      </c>
      <c r="L193" s="32">
        <v>0</v>
      </c>
      <c r="M193" s="29">
        <f t="shared" si="64"/>
        <v>0</v>
      </c>
      <c r="N193" s="29">
        <f t="shared" si="64"/>
        <v>0</v>
      </c>
      <c r="O193" s="29">
        <f t="shared" si="64"/>
        <v>0</v>
      </c>
      <c r="R193" s="98" t="s">
        <v>28</v>
      </c>
      <c r="S193" s="96" t="s">
        <v>107</v>
      </c>
      <c r="T193" s="96" t="s">
        <v>529</v>
      </c>
      <c r="U193" s="96" t="s">
        <v>29</v>
      </c>
      <c r="V193" s="97">
        <v>2000</v>
      </c>
      <c r="W193" s="97" t="s">
        <v>9</v>
      </c>
      <c r="X193" s="97" t="s">
        <v>9</v>
      </c>
      <c r="Y193" s="16" t="b">
        <f t="shared" si="65"/>
        <v>1</v>
      </c>
      <c r="Z193" s="16" t="b">
        <f t="shared" si="65"/>
        <v>1</v>
      </c>
      <c r="AA193" s="16" t="b">
        <f t="shared" si="65"/>
        <v>1</v>
      </c>
      <c r="AB193" s="16" t="b">
        <f t="shared" si="62"/>
        <v>1</v>
      </c>
    </row>
    <row r="194" spans="1:28" s="16" customFormat="1" ht="31.5">
      <c r="A194" s="31" t="s">
        <v>556</v>
      </c>
      <c r="B194" s="23" t="s">
        <v>107</v>
      </c>
      <c r="C194" s="23" t="s">
        <v>640</v>
      </c>
      <c r="D194" s="23" t="s">
        <v>9</v>
      </c>
      <c r="E194" s="25">
        <f t="shared" ref="E194:G195" si="86">E195</f>
        <v>25734.5</v>
      </c>
      <c r="F194" s="25">
        <f t="shared" si="86"/>
        <v>35000</v>
      </c>
      <c r="G194" s="25">
        <f t="shared" si="86"/>
        <v>35000</v>
      </c>
      <c r="H194" s="43"/>
      <c r="J194" s="32">
        <v>25734.548129999999</v>
      </c>
      <c r="K194" s="32">
        <v>35000</v>
      </c>
      <c r="L194" s="32">
        <v>35000</v>
      </c>
      <c r="M194" s="29">
        <f t="shared" si="64"/>
        <v>4.8129999999218853E-2</v>
      </c>
      <c r="N194" s="29">
        <f t="shared" si="64"/>
        <v>0</v>
      </c>
      <c r="O194" s="29">
        <f t="shared" si="64"/>
        <v>0</v>
      </c>
      <c r="R194" s="95" t="s">
        <v>556</v>
      </c>
      <c r="S194" s="96" t="s">
        <v>107</v>
      </c>
      <c r="T194" s="96" t="s">
        <v>640</v>
      </c>
      <c r="U194" s="92" t="s">
        <v>9</v>
      </c>
      <c r="V194" s="97">
        <v>25734.548129999999</v>
      </c>
      <c r="W194" s="97">
        <v>35000</v>
      </c>
      <c r="X194" s="97">
        <v>35000</v>
      </c>
      <c r="Y194" s="16" t="b">
        <f t="shared" si="65"/>
        <v>1</v>
      </c>
      <c r="Z194" s="16" t="b">
        <f t="shared" si="65"/>
        <v>1</v>
      </c>
      <c r="AA194" s="16" t="b">
        <f t="shared" si="65"/>
        <v>1</v>
      </c>
      <c r="AB194" s="16" t="b">
        <f t="shared" si="62"/>
        <v>1</v>
      </c>
    </row>
    <row r="195" spans="1:28" s="16" customFormat="1" ht="47.25">
      <c r="A195" s="31" t="s">
        <v>641</v>
      </c>
      <c r="B195" s="23" t="s">
        <v>107</v>
      </c>
      <c r="C195" s="23" t="s">
        <v>642</v>
      </c>
      <c r="D195" s="23" t="s">
        <v>9</v>
      </c>
      <c r="E195" s="25">
        <f t="shared" si="86"/>
        <v>25734.5</v>
      </c>
      <c r="F195" s="25">
        <f t="shared" si="86"/>
        <v>35000</v>
      </c>
      <c r="G195" s="25">
        <f t="shared" si="86"/>
        <v>35000</v>
      </c>
      <c r="H195" s="43"/>
      <c r="J195" s="32">
        <v>25734.548129999999</v>
      </c>
      <c r="K195" s="32">
        <v>35000</v>
      </c>
      <c r="L195" s="32">
        <v>35000</v>
      </c>
      <c r="M195" s="29">
        <f t="shared" si="64"/>
        <v>4.8129999999218853E-2</v>
      </c>
      <c r="N195" s="29">
        <f t="shared" si="64"/>
        <v>0</v>
      </c>
      <c r="O195" s="29">
        <f t="shared" si="64"/>
        <v>0</v>
      </c>
      <c r="R195" s="98" t="s">
        <v>641</v>
      </c>
      <c r="S195" s="96" t="s">
        <v>107</v>
      </c>
      <c r="T195" s="96" t="s">
        <v>642</v>
      </c>
      <c r="U195" s="92" t="s">
        <v>9</v>
      </c>
      <c r="V195" s="97">
        <v>25734.548129999999</v>
      </c>
      <c r="W195" s="97">
        <v>35000</v>
      </c>
      <c r="X195" s="97">
        <v>35000</v>
      </c>
      <c r="Y195" s="16" t="b">
        <f t="shared" si="65"/>
        <v>1</v>
      </c>
      <c r="Z195" s="16" t="b">
        <f t="shared" si="65"/>
        <v>1</v>
      </c>
      <c r="AA195" s="16" t="b">
        <f t="shared" si="65"/>
        <v>1</v>
      </c>
      <c r="AB195" s="16" t="b">
        <f t="shared" si="62"/>
        <v>1</v>
      </c>
    </row>
    <row r="196" spans="1:28" s="16" customFormat="1" ht="31.5">
      <c r="A196" s="31" t="s">
        <v>28</v>
      </c>
      <c r="B196" s="23" t="s">
        <v>107</v>
      </c>
      <c r="C196" s="23" t="s">
        <v>642</v>
      </c>
      <c r="D196" s="23" t="s">
        <v>29</v>
      </c>
      <c r="E196" s="25">
        <v>25734.5</v>
      </c>
      <c r="F196" s="25">
        <f>35000</f>
        <v>35000</v>
      </c>
      <c r="G196" s="25">
        <f>35000</f>
        <v>35000</v>
      </c>
      <c r="H196" s="43"/>
      <c r="J196" s="32">
        <v>25734.548129999999</v>
      </c>
      <c r="K196" s="32">
        <v>35000</v>
      </c>
      <c r="L196" s="32">
        <v>35000</v>
      </c>
      <c r="M196" s="29">
        <f t="shared" si="64"/>
        <v>4.8129999999218853E-2</v>
      </c>
      <c r="N196" s="29">
        <f t="shared" si="64"/>
        <v>0</v>
      </c>
      <c r="O196" s="29">
        <f t="shared" si="64"/>
        <v>0</v>
      </c>
      <c r="R196" s="98" t="s">
        <v>28</v>
      </c>
      <c r="S196" s="96" t="s">
        <v>107</v>
      </c>
      <c r="T196" s="96" t="s">
        <v>642</v>
      </c>
      <c r="U196" s="96" t="s">
        <v>29</v>
      </c>
      <c r="V196" s="97">
        <v>25734.548129999999</v>
      </c>
      <c r="W196" s="97">
        <v>35000</v>
      </c>
      <c r="X196" s="97">
        <v>35000</v>
      </c>
      <c r="Y196" s="16" t="b">
        <f t="shared" si="65"/>
        <v>1</v>
      </c>
      <c r="Z196" s="16" t="b">
        <f t="shared" si="65"/>
        <v>1</v>
      </c>
      <c r="AA196" s="16" t="b">
        <f t="shared" si="65"/>
        <v>1</v>
      </c>
      <c r="AB196" s="16" t="b">
        <f t="shared" si="62"/>
        <v>1</v>
      </c>
    </row>
    <row r="197" spans="1:28" s="16" customFormat="1" ht="31.5">
      <c r="A197" s="22" t="s">
        <v>73</v>
      </c>
      <c r="B197" s="23" t="s">
        <v>107</v>
      </c>
      <c r="C197" s="23" t="s">
        <v>12</v>
      </c>
      <c r="D197" s="24" t="s">
        <v>9</v>
      </c>
      <c r="E197" s="25">
        <f>E198</f>
        <v>7837.4</v>
      </c>
      <c r="F197" s="25">
        <f t="shared" ref="F197:G199" si="87">F198</f>
        <v>7837.4</v>
      </c>
      <c r="G197" s="25">
        <f t="shared" si="87"/>
        <v>7837.4</v>
      </c>
      <c r="H197" s="43"/>
      <c r="J197" s="32">
        <v>7837.4</v>
      </c>
      <c r="K197" s="32">
        <v>7837.4</v>
      </c>
      <c r="L197" s="32">
        <v>7837.4</v>
      </c>
      <c r="M197" s="29">
        <f t="shared" si="64"/>
        <v>0</v>
      </c>
      <c r="N197" s="29">
        <f t="shared" si="64"/>
        <v>0</v>
      </c>
      <c r="O197" s="29">
        <f t="shared" si="64"/>
        <v>0</v>
      </c>
      <c r="R197" s="95" t="s">
        <v>73</v>
      </c>
      <c r="S197" s="96" t="s">
        <v>107</v>
      </c>
      <c r="T197" s="96" t="s">
        <v>12</v>
      </c>
      <c r="U197" s="92" t="s">
        <v>9</v>
      </c>
      <c r="V197" s="97">
        <v>7837.4</v>
      </c>
      <c r="W197" s="97">
        <v>7837.4</v>
      </c>
      <c r="X197" s="97">
        <v>7837.4</v>
      </c>
      <c r="Y197" s="16" t="b">
        <f t="shared" si="65"/>
        <v>1</v>
      </c>
      <c r="Z197" s="16" t="b">
        <f t="shared" si="65"/>
        <v>1</v>
      </c>
      <c r="AA197" s="16" t="b">
        <f t="shared" si="65"/>
        <v>1</v>
      </c>
      <c r="AB197" s="16" t="b">
        <f t="shared" si="62"/>
        <v>1</v>
      </c>
    </row>
    <row r="198" spans="1:28" s="16" customFormat="1" ht="31.5">
      <c r="A198" s="22" t="s">
        <v>74</v>
      </c>
      <c r="B198" s="23" t="s">
        <v>107</v>
      </c>
      <c r="C198" s="23" t="s">
        <v>75</v>
      </c>
      <c r="D198" s="24" t="s">
        <v>9</v>
      </c>
      <c r="E198" s="25">
        <f>E199</f>
        <v>7837.4</v>
      </c>
      <c r="F198" s="25">
        <f t="shared" si="87"/>
        <v>7837.4</v>
      </c>
      <c r="G198" s="25">
        <f t="shared" si="87"/>
        <v>7837.4</v>
      </c>
      <c r="H198" s="43"/>
      <c r="J198" s="32">
        <v>7837.4</v>
      </c>
      <c r="K198" s="32">
        <v>7837.4</v>
      </c>
      <c r="L198" s="32">
        <v>7837.4</v>
      </c>
      <c r="M198" s="29">
        <f t="shared" si="64"/>
        <v>0</v>
      </c>
      <c r="N198" s="29">
        <f t="shared" si="64"/>
        <v>0</v>
      </c>
      <c r="O198" s="29">
        <f t="shared" si="64"/>
        <v>0</v>
      </c>
      <c r="R198" s="95" t="s">
        <v>74</v>
      </c>
      <c r="S198" s="96" t="s">
        <v>107</v>
      </c>
      <c r="T198" s="96" t="s">
        <v>75</v>
      </c>
      <c r="U198" s="92" t="s">
        <v>9</v>
      </c>
      <c r="V198" s="97">
        <v>7837.4</v>
      </c>
      <c r="W198" s="97">
        <v>7837.4</v>
      </c>
      <c r="X198" s="97">
        <v>7837.4</v>
      </c>
      <c r="Y198" s="16" t="b">
        <f t="shared" si="65"/>
        <v>1</v>
      </c>
      <c r="Z198" s="16" t="b">
        <f t="shared" si="65"/>
        <v>1</v>
      </c>
      <c r="AA198" s="16" t="b">
        <f t="shared" si="65"/>
        <v>1</v>
      </c>
      <c r="AB198" s="16" t="b">
        <f t="shared" si="62"/>
        <v>1</v>
      </c>
    </row>
    <row r="199" spans="1:28" s="16" customFormat="1" ht="47.25">
      <c r="A199" s="22" t="s">
        <v>76</v>
      </c>
      <c r="B199" s="23" t="s">
        <v>107</v>
      </c>
      <c r="C199" s="23" t="s">
        <v>77</v>
      </c>
      <c r="D199" s="24" t="s">
        <v>9</v>
      </c>
      <c r="E199" s="25">
        <f>E200</f>
        <v>7837.4</v>
      </c>
      <c r="F199" s="25">
        <f t="shared" si="87"/>
        <v>7837.4</v>
      </c>
      <c r="G199" s="25">
        <f t="shared" si="87"/>
        <v>7837.4</v>
      </c>
      <c r="H199" s="43"/>
      <c r="J199" s="32">
        <v>7837.4</v>
      </c>
      <c r="K199" s="32">
        <v>7837.4</v>
      </c>
      <c r="L199" s="32">
        <v>7837.4</v>
      </c>
      <c r="M199" s="29">
        <f t="shared" si="64"/>
        <v>0</v>
      </c>
      <c r="N199" s="29">
        <f t="shared" si="64"/>
        <v>0</v>
      </c>
      <c r="O199" s="29">
        <f t="shared" si="64"/>
        <v>0</v>
      </c>
      <c r="R199" s="95" t="s">
        <v>76</v>
      </c>
      <c r="S199" s="96" t="s">
        <v>107</v>
      </c>
      <c r="T199" s="96" t="s">
        <v>77</v>
      </c>
      <c r="U199" s="92" t="s">
        <v>9</v>
      </c>
      <c r="V199" s="97">
        <v>7837.4</v>
      </c>
      <c r="W199" s="97">
        <v>7837.4</v>
      </c>
      <c r="X199" s="97">
        <v>7837.4</v>
      </c>
      <c r="Y199" s="16" t="b">
        <f t="shared" si="65"/>
        <v>1</v>
      </c>
      <c r="Z199" s="16" t="b">
        <f t="shared" si="65"/>
        <v>1</v>
      </c>
      <c r="AA199" s="16" t="b">
        <f t="shared" si="65"/>
        <v>1</v>
      </c>
      <c r="AB199" s="16" t="b">
        <f t="shared" si="62"/>
        <v>1</v>
      </c>
    </row>
    <row r="200" spans="1:28" s="16" customFormat="1" ht="78.75">
      <c r="A200" s="31" t="s">
        <v>453</v>
      </c>
      <c r="B200" s="23" t="s">
        <v>107</v>
      </c>
      <c r="C200" s="23" t="s">
        <v>78</v>
      </c>
      <c r="D200" s="24" t="s">
        <v>9</v>
      </c>
      <c r="E200" s="25">
        <f>E201+E202</f>
        <v>7837.4</v>
      </c>
      <c r="F200" s="25">
        <f t="shared" ref="F200:G200" si="88">F201+F202</f>
        <v>7837.4</v>
      </c>
      <c r="G200" s="25">
        <f t="shared" si="88"/>
        <v>7837.4</v>
      </c>
      <c r="H200" s="43"/>
      <c r="J200" s="32">
        <v>7837.4</v>
      </c>
      <c r="K200" s="32">
        <v>7837.4</v>
      </c>
      <c r="L200" s="32">
        <v>7837.4</v>
      </c>
      <c r="M200" s="29">
        <f t="shared" si="64"/>
        <v>0</v>
      </c>
      <c r="N200" s="29">
        <f t="shared" si="64"/>
        <v>0</v>
      </c>
      <c r="O200" s="29">
        <f t="shared" si="64"/>
        <v>0</v>
      </c>
      <c r="R200" s="98" t="s">
        <v>453</v>
      </c>
      <c r="S200" s="96" t="s">
        <v>107</v>
      </c>
      <c r="T200" s="96" t="s">
        <v>78</v>
      </c>
      <c r="U200" s="92" t="s">
        <v>9</v>
      </c>
      <c r="V200" s="97">
        <v>7837.4</v>
      </c>
      <c r="W200" s="97">
        <v>7837.4</v>
      </c>
      <c r="X200" s="97">
        <v>7837.4</v>
      </c>
      <c r="Y200" s="16" t="b">
        <f t="shared" si="65"/>
        <v>1</v>
      </c>
      <c r="Z200" s="16" t="b">
        <f t="shared" si="65"/>
        <v>1</v>
      </c>
      <c r="AA200" s="16" t="b">
        <f t="shared" si="65"/>
        <v>1</v>
      </c>
      <c r="AB200" s="16" t="b">
        <f t="shared" si="62"/>
        <v>1</v>
      </c>
    </row>
    <row r="201" spans="1:28" s="16" customFormat="1" ht="78.75">
      <c r="A201" s="31" t="s">
        <v>26</v>
      </c>
      <c r="B201" s="23" t="s">
        <v>107</v>
      </c>
      <c r="C201" s="23" t="s">
        <v>78</v>
      </c>
      <c r="D201" s="23" t="s">
        <v>27</v>
      </c>
      <c r="E201" s="25">
        <v>7484.9</v>
      </c>
      <c r="F201" s="25">
        <v>7461</v>
      </c>
      <c r="G201" s="25">
        <v>7457.4</v>
      </c>
      <c r="H201" s="43"/>
      <c r="J201" s="32">
        <v>7484.8808499999996</v>
      </c>
      <c r="K201" s="32">
        <v>7461.0147100000004</v>
      </c>
      <c r="L201" s="32">
        <v>7457.3900400000002</v>
      </c>
      <c r="M201" s="29">
        <f t="shared" si="64"/>
        <v>-1.9150000000081491E-2</v>
      </c>
      <c r="N201" s="29">
        <f t="shared" si="64"/>
        <v>1.4710000000377477E-2</v>
      </c>
      <c r="O201" s="29">
        <f t="shared" si="64"/>
        <v>-9.9599999994097743E-3</v>
      </c>
      <c r="R201" s="98" t="s">
        <v>26</v>
      </c>
      <c r="S201" s="96" t="s">
        <v>107</v>
      </c>
      <c r="T201" s="96" t="s">
        <v>78</v>
      </c>
      <c r="U201" s="96" t="s">
        <v>27</v>
      </c>
      <c r="V201" s="97">
        <v>7484.8808499999996</v>
      </c>
      <c r="W201" s="97">
        <v>7461.0147100000004</v>
      </c>
      <c r="X201" s="97">
        <v>7457.3900400000002</v>
      </c>
      <c r="Y201" s="16" t="b">
        <f t="shared" si="65"/>
        <v>1</v>
      </c>
      <c r="Z201" s="16" t="b">
        <f t="shared" si="65"/>
        <v>1</v>
      </c>
      <c r="AA201" s="16" t="b">
        <f t="shared" si="65"/>
        <v>1</v>
      </c>
      <c r="AB201" s="16" t="b">
        <f t="shared" si="62"/>
        <v>1</v>
      </c>
    </row>
    <row r="202" spans="1:28" s="16" customFormat="1" ht="31.5">
      <c r="A202" s="31" t="s">
        <v>28</v>
      </c>
      <c r="B202" s="23" t="s">
        <v>107</v>
      </c>
      <c r="C202" s="23" t="s">
        <v>78</v>
      </c>
      <c r="D202" s="23" t="s">
        <v>29</v>
      </c>
      <c r="E202" s="25">
        <v>352.5</v>
      </c>
      <c r="F202" s="25">
        <v>376.4</v>
      </c>
      <c r="G202" s="25">
        <v>380</v>
      </c>
      <c r="H202" s="43"/>
      <c r="J202" s="32">
        <v>352.51915000000002</v>
      </c>
      <c r="K202" s="32">
        <v>376.38529</v>
      </c>
      <c r="L202" s="32">
        <v>380.00995999999998</v>
      </c>
      <c r="M202" s="29">
        <f t="shared" si="64"/>
        <v>1.9150000000024647E-2</v>
      </c>
      <c r="N202" s="29">
        <f t="shared" si="64"/>
        <v>-1.4709999999979573E-2</v>
      </c>
      <c r="O202" s="29">
        <f t="shared" si="64"/>
        <v>9.9599999999782085E-3</v>
      </c>
      <c r="R202" s="98" t="s">
        <v>28</v>
      </c>
      <c r="S202" s="96" t="s">
        <v>107</v>
      </c>
      <c r="T202" s="96" t="s">
        <v>78</v>
      </c>
      <c r="U202" s="96" t="s">
        <v>29</v>
      </c>
      <c r="V202" s="97">
        <v>352.51915000000002</v>
      </c>
      <c r="W202" s="97">
        <v>376.38529</v>
      </c>
      <c r="X202" s="97">
        <v>380.00995999999998</v>
      </c>
      <c r="Y202" s="16" t="b">
        <f t="shared" si="65"/>
        <v>1</v>
      </c>
      <c r="Z202" s="16" t="b">
        <f t="shared" si="65"/>
        <v>1</v>
      </c>
      <c r="AA202" s="16" t="b">
        <f t="shared" si="65"/>
        <v>1</v>
      </c>
      <c r="AB202" s="16" t="b">
        <f t="shared" si="62"/>
        <v>1</v>
      </c>
    </row>
    <row r="203" spans="1:28" s="16" customFormat="1" ht="31.5">
      <c r="A203" s="22" t="s">
        <v>454</v>
      </c>
      <c r="B203" s="23" t="s">
        <v>107</v>
      </c>
      <c r="C203" s="23" t="s">
        <v>15</v>
      </c>
      <c r="D203" s="24" t="s">
        <v>9</v>
      </c>
      <c r="E203" s="25">
        <f t="shared" ref="E203:G203" si="89">E204+E221+E231</f>
        <v>16381.300000000001</v>
      </c>
      <c r="F203" s="25">
        <f t="shared" si="89"/>
        <v>18501.3</v>
      </c>
      <c r="G203" s="25">
        <f t="shared" si="89"/>
        <v>18254.699999999997</v>
      </c>
      <c r="H203" s="43"/>
      <c r="J203" s="32">
        <v>16381.317499999999</v>
      </c>
      <c r="K203" s="32">
        <v>18501.365320000001</v>
      </c>
      <c r="L203" s="32">
        <v>18254.704030000001</v>
      </c>
      <c r="M203" s="29">
        <f t="shared" si="64"/>
        <v>1.7499999998108251E-2</v>
      </c>
      <c r="N203" s="29">
        <f t="shared" si="64"/>
        <v>6.5320000001520384E-2</v>
      </c>
      <c r="O203" s="29">
        <f t="shared" si="64"/>
        <v>4.0300000036950223E-3</v>
      </c>
      <c r="R203" s="95" t="s">
        <v>454</v>
      </c>
      <c r="S203" s="96" t="s">
        <v>107</v>
      </c>
      <c r="T203" s="96" t="s">
        <v>15</v>
      </c>
      <c r="U203" s="92" t="s">
        <v>9</v>
      </c>
      <c r="V203" s="97">
        <v>16381.317499999999</v>
      </c>
      <c r="W203" s="97">
        <v>18501.365320000001</v>
      </c>
      <c r="X203" s="97">
        <v>18254.704030000001</v>
      </c>
      <c r="Y203" s="16" t="b">
        <f t="shared" si="65"/>
        <v>1</v>
      </c>
      <c r="Z203" s="16" t="b">
        <f t="shared" si="65"/>
        <v>1</v>
      </c>
      <c r="AA203" s="16" t="b">
        <f t="shared" si="65"/>
        <v>1</v>
      </c>
      <c r="AB203" s="16" t="b">
        <f t="shared" si="62"/>
        <v>1</v>
      </c>
    </row>
    <row r="204" spans="1:28" s="16" customFormat="1" ht="31.5">
      <c r="A204" s="22" t="s">
        <v>79</v>
      </c>
      <c r="B204" s="23" t="s">
        <v>107</v>
      </c>
      <c r="C204" s="23" t="s">
        <v>80</v>
      </c>
      <c r="D204" s="24" t="s">
        <v>9</v>
      </c>
      <c r="E204" s="25">
        <f>E205+E208+E211+E214+E218</f>
        <v>11617</v>
      </c>
      <c r="F204" s="25">
        <f t="shared" ref="F204:G204" si="90">F205+F208+F211+F214+F218</f>
        <v>13337.800000000001</v>
      </c>
      <c r="G204" s="25">
        <f t="shared" si="90"/>
        <v>13072.4</v>
      </c>
      <c r="H204" s="43"/>
      <c r="J204" s="32">
        <v>11617.031199999999</v>
      </c>
      <c r="K204" s="32">
        <v>13337.83027</v>
      </c>
      <c r="L204" s="32">
        <v>13072.411469999999</v>
      </c>
      <c r="M204" s="29">
        <f t="shared" si="64"/>
        <v>3.1199999999444117E-2</v>
      </c>
      <c r="N204" s="29">
        <f t="shared" si="64"/>
        <v>3.0269999999291031E-2</v>
      </c>
      <c r="O204" s="29">
        <f t="shared" si="64"/>
        <v>1.1469999999462743E-2</v>
      </c>
      <c r="R204" s="95" t="s">
        <v>79</v>
      </c>
      <c r="S204" s="96" t="s">
        <v>107</v>
      </c>
      <c r="T204" s="96" t="s">
        <v>80</v>
      </c>
      <c r="U204" s="92" t="s">
        <v>9</v>
      </c>
      <c r="V204" s="97">
        <v>11617.031199999999</v>
      </c>
      <c r="W204" s="97">
        <v>13337.83027</v>
      </c>
      <c r="X204" s="97">
        <v>13072.411469999999</v>
      </c>
      <c r="Y204" s="16" t="b">
        <f t="shared" si="65"/>
        <v>1</v>
      </c>
      <c r="Z204" s="16" t="b">
        <f t="shared" si="65"/>
        <v>1</v>
      </c>
      <c r="AA204" s="16" t="b">
        <f t="shared" si="65"/>
        <v>1</v>
      </c>
      <c r="AB204" s="16" t="b">
        <f t="shared" si="62"/>
        <v>1</v>
      </c>
    </row>
    <row r="205" spans="1:28" s="16" customFormat="1" ht="63">
      <c r="A205" s="22" t="s">
        <v>156</v>
      </c>
      <c r="B205" s="23" t="s">
        <v>107</v>
      </c>
      <c r="C205" s="23" t="s">
        <v>458</v>
      </c>
      <c r="D205" s="24" t="s">
        <v>9</v>
      </c>
      <c r="E205" s="25">
        <f>E206</f>
        <v>1211.2</v>
      </c>
      <c r="F205" s="25">
        <f t="shared" ref="F205:G206" si="91">F206</f>
        <v>1000</v>
      </c>
      <c r="G205" s="25">
        <f t="shared" si="91"/>
        <v>1000</v>
      </c>
      <c r="H205" s="43"/>
      <c r="J205" s="32">
        <v>1211.19</v>
      </c>
      <c r="K205" s="32">
        <v>1000</v>
      </c>
      <c r="L205" s="32">
        <v>1000</v>
      </c>
      <c r="M205" s="29">
        <f t="shared" ref="M205:O266" si="92">J205-E205</f>
        <v>-9.9999999999909051E-3</v>
      </c>
      <c r="N205" s="29">
        <f t="shared" si="92"/>
        <v>0</v>
      </c>
      <c r="O205" s="29">
        <f t="shared" si="92"/>
        <v>0</v>
      </c>
      <c r="R205" s="95" t="s">
        <v>156</v>
      </c>
      <c r="S205" s="96" t="s">
        <v>107</v>
      </c>
      <c r="T205" s="96" t="s">
        <v>458</v>
      </c>
      <c r="U205" s="92" t="s">
        <v>9</v>
      </c>
      <c r="V205" s="97">
        <v>1211.19</v>
      </c>
      <c r="W205" s="97">
        <v>1000</v>
      </c>
      <c r="X205" s="97">
        <v>1000</v>
      </c>
      <c r="Y205" s="16" t="b">
        <f t="shared" ref="Y205:AB266" si="93">R205=A205</f>
        <v>1</v>
      </c>
      <c r="Z205" s="16" t="b">
        <f t="shared" si="93"/>
        <v>1</v>
      </c>
      <c r="AA205" s="16" t="b">
        <f t="shared" si="93"/>
        <v>1</v>
      </c>
      <c r="AB205" s="16" t="b">
        <f t="shared" si="62"/>
        <v>1</v>
      </c>
    </row>
    <row r="206" spans="1:28" s="16" customFormat="1" ht="47.25">
      <c r="A206" s="31" t="s">
        <v>158</v>
      </c>
      <c r="B206" s="23" t="s">
        <v>107</v>
      </c>
      <c r="C206" s="23" t="s">
        <v>379</v>
      </c>
      <c r="D206" s="24" t="s">
        <v>9</v>
      </c>
      <c r="E206" s="25">
        <f>E207</f>
        <v>1211.2</v>
      </c>
      <c r="F206" s="25">
        <f t="shared" si="91"/>
        <v>1000</v>
      </c>
      <c r="G206" s="25">
        <f t="shared" si="91"/>
        <v>1000</v>
      </c>
      <c r="H206" s="43"/>
      <c r="J206" s="32">
        <v>1211.19</v>
      </c>
      <c r="K206" s="32">
        <v>1000</v>
      </c>
      <c r="L206" s="32">
        <v>1000</v>
      </c>
      <c r="M206" s="29">
        <f t="shared" si="92"/>
        <v>-9.9999999999909051E-3</v>
      </c>
      <c r="N206" s="29">
        <f t="shared" si="92"/>
        <v>0</v>
      </c>
      <c r="O206" s="29">
        <f t="shared" si="92"/>
        <v>0</v>
      </c>
      <c r="R206" s="98" t="s">
        <v>158</v>
      </c>
      <c r="S206" s="96" t="s">
        <v>107</v>
      </c>
      <c r="T206" s="96" t="s">
        <v>379</v>
      </c>
      <c r="U206" s="92" t="s">
        <v>9</v>
      </c>
      <c r="V206" s="97">
        <v>1211.19</v>
      </c>
      <c r="W206" s="97">
        <v>1000</v>
      </c>
      <c r="X206" s="97">
        <v>1000</v>
      </c>
      <c r="Y206" s="16" t="b">
        <f t="shared" si="93"/>
        <v>1</v>
      </c>
      <c r="Z206" s="16" t="b">
        <f t="shared" si="93"/>
        <v>1</v>
      </c>
      <c r="AA206" s="16" t="b">
        <f t="shared" si="93"/>
        <v>1</v>
      </c>
      <c r="AB206" s="16" t="b">
        <f t="shared" si="93"/>
        <v>1</v>
      </c>
    </row>
    <row r="207" spans="1:28" s="16" customFormat="1" ht="31.5">
      <c r="A207" s="31" t="s">
        <v>28</v>
      </c>
      <c r="B207" s="23" t="s">
        <v>107</v>
      </c>
      <c r="C207" s="23" t="s">
        <v>379</v>
      </c>
      <c r="D207" s="23" t="s">
        <v>29</v>
      </c>
      <c r="E207" s="25">
        <f>1000+211.2</f>
        <v>1211.2</v>
      </c>
      <c r="F207" s="25">
        <v>1000</v>
      </c>
      <c r="G207" s="25">
        <v>1000</v>
      </c>
      <c r="H207" s="43"/>
      <c r="J207" s="32">
        <v>1211.19</v>
      </c>
      <c r="K207" s="32">
        <v>1000</v>
      </c>
      <c r="L207" s="32">
        <v>1000</v>
      </c>
      <c r="M207" s="29">
        <f t="shared" si="92"/>
        <v>-9.9999999999909051E-3</v>
      </c>
      <c r="N207" s="29">
        <f t="shared" si="92"/>
        <v>0</v>
      </c>
      <c r="O207" s="29">
        <f t="shared" si="92"/>
        <v>0</v>
      </c>
      <c r="R207" s="98" t="s">
        <v>28</v>
      </c>
      <c r="S207" s="96" t="s">
        <v>107</v>
      </c>
      <c r="T207" s="96" t="s">
        <v>379</v>
      </c>
      <c r="U207" s="96" t="s">
        <v>29</v>
      </c>
      <c r="V207" s="97">
        <v>1211.19</v>
      </c>
      <c r="W207" s="97">
        <v>1000</v>
      </c>
      <c r="X207" s="97">
        <v>1000</v>
      </c>
      <c r="Y207" s="16" t="b">
        <f t="shared" si="93"/>
        <v>1</v>
      </c>
      <c r="Z207" s="16" t="b">
        <f t="shared" si="93"/>
        <v>1</v>
      </c>
      <c r="AA207" s="16" t="b">
        <f t="shared" si="93"/>
        <v>1</v>
      </c>
      <c r="AB207" s="16" t="b">
        <f t="shared" si="93"/>
        <v>1</v>
      </c>
    </row>
    <row r="208" spans="1:28" s="16" customFormat="1" ht="63">
      <c r="A208" s="22" t="s">
        <v>159</v>
      </c>
      <c r="B208" s="23" t="s">
        <v>107</v>
      </c>
      <c r="C208" s="23" t="s">
        <v>459</v>
      </c>
      <c r="D208" s="24" t="s">
        <v>9</v>
      </c>
      <c r="E208" s="25">
        <f>E209</f>
        <v>7974.8</v>
      </c>
      <c r="F208" s="25">
        <f t="shared" ref="F208:G209" si="94">F209</f>
        <v>7764.6</v>
      </c>
      <c r="G208" s="25">
        <f t="shared" si="94"/>
        <v>7554.4</v>
      </c>
      <c r="H208" s="43"/>
      <c r="J208" s="32">
        <v>7974.8411999999998</v>
      </c>
      <c r="K208" s="32">
        <v>7764.6012000000001</v>
      </c>
      <c r="L208" s="32">
        <v>7554.3612000000003</v>
      </c>
      <c r="M208" s="29">
        <f t="shared" si="92"/>
        <v>4.1199999999662396E-2</v>
      </c>
      <c r="N208" s="29">
        <f t="shared" si="92"/>
        <v>1.1999999996987754E-3</v>
      </c>
      <c r="O208" s="29">
        <f t="shared" si="92"/>
        <v>-3.879999999935535E-2</v>
      </c>
      <c r="R208" s="95" t="s">
        <v>159</v>
      </c>
      <c r="S208" s="96" t="s">
        <v>107</v>
      </c>
      <c r="T208" s="96" t="s">
        <v>459</v>
      </c>
      <c r="U208" s="92" t="s">
        <v>9</v>
      </c>
      <c r="V208" s="97">
        <v>7974.8411999999998</v>
      </c>
      <c r="W208" s="97">
        <v>7764.6012000000001</v>
      </c>
      <c r="X208" s="97">
        <v>7554.3612000000003</v>
      </c>
      <c r="Y208" s="16" t="b">
        <f t="shared" si="93"/>
        <v>1</v>
      </c>
      <c r="Z208" s="16" t="b">
        <f t="shared" si="93"/>
        <v>1</v>
      </c>
      <c r="AA208" s="16" t="b">
        <f t="shared" si="93"/>
        <v>1</v>
      </c>
      <c r="AB208" s="16" t="b">
        <f t="shared" si="93"/>
        <v>1</v>
      </c>
    </row>
    <row r="209" spans="1:28" s="16" customFormat="1" ht="47.25">
      <c r="A209" s="31" t="s">
        <v>160</v>
      </c>
      <c r="B209" s="23" t="s">
        <v>107</v>
      </c>
      <c r="C209" s="23" t="s">
        <v>380</v>
      </c>
      <c r="D209" s="24" t="s">
        <v>9</v>
      </c>
      <c r="E209" s="25">
        <f>E210</f>
        <v>7974.8</v>
      </c>
      <c r="F209" s="25">
        <f t="shared" si="94"/>
        <v>7764.6</v>
      </c>
      <c r="G209" s="25">
        <f t="shared" si="94"/>
        <v>7554.4</v>
      </c>
      <c r="H209" s="43"/>
      <c r="J209" s="32">
        <v>7974.8411999999998</v>
      </c>
      <c r="K209" s="32">
        <v>7764.6012000000001</v>
      </c>
      <c r="L209" s="32">
        <v>7554.3612000000003</v>
      </c>
      <c r="M209" s="29">
        <f t="shared" si="92"/>
        <v>4.1199999999662396E-2</v>
      </c>
      <c r="N209" s="29">
        <f t="shared" si="92"/>
        <v>1.1999999996987754E-3</v>
      </c>
      <c r="O209" s="29">
        <f t="shared" si="92"/>
        <v>-3.879999999935535E-2</v>
      </c>
      <c r="R209" s="98" t="s">
        <v>160</v>
      </c>
      <c r="S209" s="96" t="s">
        <v>107</v>
      </c>
      <c r="T209" s="96" t="s">
        <v>380</v>
      </c>
      <c r="U209" s="92" t="s">
        <v>9</v>
      </c>
      <c r="V209" s="97">
        <v>7974.8411999999998</v>
      </c>
      <c r="W209" s="97">
        <v>7764.6012000000001</v>
      </c>
      <c r="X209" s="97">
        <v>7554.3612000000003</v>
      </c>
      <c r="Y209" s="16" t="b">
        <f t="shared" si="93"/>
        <v>1</v>
      </c>
      <c r="Z209" s="16" t="b">
        <f t="shared" si="93"/>
        <v>1</v>
      </c>
      <c r="AA209" s="16" t="b">
        <f t="shared" si="93"/>
        <v>1</v>
      </c>
      <c r="AB209" s="16" t="b">
        <f t="shared" si="93"/>
        <v>1</v>
      </c>
    </row>
    <row r="210" spans="1:28" s="16" customFormat="1" ht="31.5">
      <c r="A210" s="31" t="s">
        <v>28</v>
      </c>
      <c r="B210" s="23" t="s">
        <v>107</v>
      </c>
      <c r="C210" s="23" t="s">
        <v>380</v>
      </c>
      <c r="D210" s="23" t="s">
        <v>29</v>
      </c>
      <c r="E210" s="25">
        <v>7974.8</v>
      </c>
      <c r="F210" s="25">
        <v>7764.6</v>
      </c>
      <c r="G210" s="25">
        <v>7554.4</v>
      </c>
      <c r="H210" s="43"/>
      <c r="J210" s="32">
        <v>7974.8411999999998</v>
      </c>
      <c r="K210" s="32">
        <v>7764.6012000000001</v>
      </c>
      <c r="L210" s="32">
        <v>7554.3612000000003</v>
      </c>
      <c r="M210" s="29">
        <f t="shared" si="92"/>
        <v>4.1199999999662396E-2</v>
      </c>
      <c r="N210" s="29">
        <f t="shared" si="92"/>
        <v>1.1999999996987754E-3</v>
      </c>
      <c r="O210" s="29">
        <f t="shared" si="92"/>
        <v>-3.879999999935535E-2</v>
      </c>
      <c r="R210" s="98" t="s">
        <v>28</v>
      </c>
      <c r="S210" s="96" t="s">
        <v>107</v>
      </c>
      <c r="T210" s="96" t="s">
        <v>380</v>
      </c>
      <c r="U210" s="96" t="s">
        <v>29</v>
      </c>
      <c r="V210" s="97">
        <v>7974.8411999999998</v>
      </c>
      <c r="W210" s="97">
        <v>7764.6012000000001</v>
      </c>
      <c r="X210" s="97">
        <v>7554.3612000000003</v>
      </c>
      <c r="Y210" s="16" t="b">
        <f t="shared" si="93"/>
        <v>1</v>
      </c>
      <c r="Z210" s="16" t="b">
        <f t="shared" si="93"/>
        <v>1</v>
      </c>
      <c r="AA210" s="16" t="b">
        <f t="shared" si="93"/>
        <v>1</v>
      </c>
      <c r="AB210" s="16" t="b">
        <f t="shared" si="93"/>
        <v>1</v>
      </c>
    </row>
    <row r="211" spans="1:28" s="16" customFormat="1" ht="31.5">
      <c r="A211" s="22" t="s">
        <v>81</v>
      </c>
      <c r="B211" s="23" t="s">
        <v>107</v>
      </c>
      <c r="C211" s="23" t="s">
        <v>455</v>
      </c>
      <c r="D211" s="24" t="s">
        <v>9</v>
      </c>
      <c r="E211" s="25">
        <f>E212</f>
        <v>1570</v>
      </c>
      <c r="F211" s="25">
        <f t="shared" ref="F211:G212" si="95">F212</f>
        <v>1675</v>
      </c>
      <c r="G211" s="25">
        <f t="shared" si="95"/>
        <v>1790.5</v>
      </c>
      <c r="H211" s="43"/>
      <c r="J211" s="32">
        <v>1570</v>
      </c>
      <c r="K211" s="32">
        <v>1675</v>
      </c>
      <c r="L211" s="32">
        <v>1790.5</v>
      </c>
      <c r="M211" s="29">
        <f t="shared" si="92"/>
        <v>0</v>
      </c>
      <c r="N211" s="29">
        <f t="shared" si="92"/>
        <v>0</v>
      </c>
      <c r="O211" s="29">
        <f t="shared" si="92"/>
        <v>0</v>
      </c>
      <c r="R211" s="95" t="s">
        <v>81</v>
      </c>
      <c r="S211" s="96" t="s">
        <v>107</v>
      </c>
      <c r="T211" s="96" t="s">
        <v>455</v>
      </c>
      <c r="U211" s="92" t="s">
        <v>9</v>
      </c>
      <c r="V211" s="97">
        <v>1570</v>
      </c>
      <c r="W211" s="97">
        <v>1675</v>
      </c>
      <c r="X211" s="97">
        <v>1790.5</v>
      </c>
      <c r="Y211" s="16" t="b">
        <f t="shared" si="93"/>
        <v>1</v>
      </c>
      <c r="Z211" s="16" t="b">
        <f t="shared" si="93"/>
        <v>1</v>
      </c>
      <c r="AA211" s="16" t="b">
        <f t="shared" si="93"/>
        <v>1</v>
      </c>
      <c r="AB211" s="16" t="b">
        <f t="shared" si="93"/>
        <v>1</v>
      </c>
    </row>
    <row r="212" spans="1:28" s="16" customFormat="1" ht="31.5">
      <c r="A212" s="31" t="s">
        <v>82</v>
      </c>
      <c r="B212" s="23" t="s">
        <v>107</v>
      </c>
      <c r="C212" s="23" t="s">
        <v>360</v>
      </c>
      <c r="D212" s="24" t="s">
        <v>9</v>
      </c>
      <c r="E212" s="25">
        <f>E213</f>
        <v>1570</v>
      </c>
      <c r="F212" s="25">
        <f t="shared" si="95"/>
        <v>1675</v>
      </c>
      <c r="G212" s="25">
        <f t="shared" si="95"/>
        <v>1790.5</v>
      </c>
      <c r="H212" s="43"/>
      <c r="J212" s="32">
        <v>1570</v>
      </c>
      <c r="K212" s="32">
        <v>1675</v>
      </c>
      <c r="L212" s="32">
        <v>1790.5</v>
      </c>
      <c r="M212" s="29">
        <f t="shared" si="92"/>
        <v>0</v>
      </c>
      <c r="N212" s="29">
        <f t="shared" si="92"/>
        <v>0</v>
      </c>
      <c r="O212" s="29">
        <f t="shared" si="92"/>
        <v>0</v>
      </c>
      <c r="R212" s="98" t="s">
        <v>82</v>
      </c>
      <c r="S212" s="96" t="s">
        <v>107</v>
      </c>
      <c r="T212" s="96" t="s">
        <v>360</v>
      </c>
      <c r="U212" s="92" t="s">
        <v>9</v>
      </c>
      <c r="V212" s="97">
        <v>1570</v>
      </c>
      <c r="W212" s="97">
        <v>1675</v>
      </c>
      <c r="X212" s="97">
        <v>1790.5</v>
      </c>
      <c r="Y212" s="16" t="b">
        <f t="shared" si="93"/>
        <v>1</v>
      </c>
      <c r="Z212" s="16" t="b">
        <f t="shared" si="93"/>
        <v>1</v>
      </c>
      <c r="AA212" s="16" t="b">
        <f t="shared" si="93"/>
        <v>1</v>
      </c>
      <c r="AB212" s="16" t="b">
        <f t="shared" si="93"/>
        <v>1</v>
      </c>
    </row>
    <row r="213" spans="1:28" s="16" customFormat="1" ht="31.5">
      <c r="A213" s="31" t="s">
        <v>28</v>
      </c>
      <c r="B213" s="23" t="s">
        <v>107</v>
      </c>
      <c r="C213" s="23" t="s">
        <v>360</v>
      </c>
      <c r="D213" s="23" t="s">
        <v>29</v>
      </c>
      <c r="E213" s="25">
        <v>1570</v>
      </c>
      <c r="F213" s="25">
        <v>1675</v>
      </c>
      <c r="G213" s="25">
        <v>1790.5</v>
      </c>
      <c r="H213" s="43"/>
      <c r="J213" s="32">
        <v>1570</v>
      </c>
      <c r="K213" s="32">
        <v>1675</v>
      </c>
      <c r="L213" s="32">
        <v>1790.5</v>
      </c>
      <c r="M213" s="29">
        <f t="shared" si="92"/>
        <v>0</v>
      </c>
      <c r="N213" s="29">
        <f t="shared" si="92"/>
        <v>0</v>
      </c>
      <c r="O213" s="29">
        <f t="shared" si="92"/>
        <v>0</v>
      </c>
      <c r="R213" s="98" t="s">
        <v>28</v>
      </c>
      <c r="S213" s="96" t="s">
        <v>107</v>
      </c>
      <c r="T213" s="96" t="s">
        <v>360</v>
      </c>
      <c r="U213" s="96" t="s">
        <v>29</v>
      </c>
      <c r="V213" s="97">
        <v>1570</v>
      </c>
      <c r="W213" s="97">
        <v>1675</v>
      </c>
      <c r="X213" s="97">
        <v>1790.5</v>
      </c>
      <c r="Y213" s="16" t="b">
        <f t="shared" si="93"/>
        <v>1</v>
      </c>
      <c r="Z213" s="16" t="b">
        <f t="shared" si="93"/>
        <v>1</v>
      </c>
      <c r="AA213" s="16" t="b">
        <f t="shared" si="93"/>
        <v>1</v>
      </c>
      <c r="AB213" s="16" t="b">
        <f t="shared" si="93"/>
        <v>1</v>
      </c>
    </row>
    <row r="214" spans="1:28" s="16" customFormat="1" ht="47.25">
      <c r="A214" s="22" t="s">
        <v>460</v>
      </c>
      <c r="B214" s="23" t="s">
        <v>107</v>
      </c>
      <c r="C214" s="23" t="s">
        <v>461</v>
      </c>
      <c r="D214" s="24" t="s">
        <v>9</v>
      </c>
      <c r="E214" s="25">
        <f>E215</f>
        <v>615</v>
      </c>
      <c r="F214" s="25">
        <f t="shared" ref="F214:G214" si="96">F215</f>
        <v>1015</v>
      </c>
      <c r="G214" s="25">
        <f t="shared" si="96"/>
        <v>1015</v>
      </c>
      <c r="H214" s="43"/>
      <c r="J214" s="32">
        <v>615</v>
      </c>
      <c r="K214" s="32">
        <v>1015</v>
      </c>
      <c r="L214" s="32">
        <v>1015</v>
      </c>
      <c r="M214" s="29">
        <f t="shared" si="92"/>
        <v>0</v>
      </c>
      <c r="N214" s="29">
        <f t="shared" si="92"/>
        <v>0</v>
      </c>
      <c r="O214" s="29">
        <f t="shared" si="92"/>
        <v>0</v>
      </c>
      <c r="R214" s="95" t="s">
        <v>460</v>
      </c>
      <c r="S214" s="96" t="s">
        <v>107</v>
      </c>
      <c r="T214" s="96" t="s">
        <v>461</v>
      </c>
      <c r="U214" s="92" t="s">
        <v>9</v>
      </c>
      <c r="V214" s="97">
        <v>615</v>
      </c>
      <c r="W214" s="97">
        <v>1015</v>
      </c>
      <c r="X214" s="97">
        <v>1015</v>
      </c>
      <c r="Y214" s="16" t="b">
        <f t="shared" si="93"/>
        <v>1</v>
      </c>
      <c r="Z214" s="16" t="b">
        <f t="shared" si="93"/>
        <v>1</v>
      </c>
      <c r="AA214" s="16" t="b">
        <f t="shared" si="93"/>
        <v>1</v>
      </c>
      <c r="AB214" s="16" t="b">
        <f t="shared" si="93"/>
        <v>1</v>
      </c>
    </row>
    <row r="215" spans="1:28" s="16" customFormat="1" ht="31.5">
      <c r="A215" s="31" t="s">
        <v>462</v>
      </c>
      <c r="B215" s="23" t="s">
        <v>107</v>
      </c>
      <c r="C215" s="23" t="s">
        <v>381</v>
      </c>
      <c r="D215" s="24" t="s">
        <v>9</v>
      </c>
      <c r="E215" s="25">
        <f>E216+E217</f>
        <v>615</v>
      </c>
      <c r="F215" s="25">
        <f t="shared" ref="F215:G215" si="97">F216+F217</f>
        <v>1015</v>
      </c>
      <c r="G215" s="25">
        <f t="shared" si="97"/>
        <v>1015</v>
      </c>
      <c r="H215" s="43"/>
      <c r="J215" s="32">
        <v>615</v>
      </c>
      <c r="K215" s="32">
        <v>1015</v>
      </c>
      <c r="L215" s="32">
        <v>1015</v>
      </c>
      <c r="M215" s="29">
        <f t="shared" si="92"/>
        <v>0</v>
      </c>
      <c r="N215" s="29">
        <f t="shared" si="92"/>
        <v>0</v>
      </c>
      <c r="O215" s="29">
        <f t="shared" si="92"/>
        <v>0</v>
      </c>
      <c r="R215" s="98" t="s">
        <v>462</v>
      </c>
      <c r="S215" s="96" t="s">
        <v>107</v>
      </c>
      <c r="T215" s="96" t="s">
        <v>381</v>
      </c>
      <c r="U215" s="92" t="s">
        <v>9</v>
      </c>
      <c r="V215" s="97">
        <v>615</v>
      </c>
      <c r="W215" s="97">
        <v>1015</v>
      </c>
      <c r="X215" s="97">
        <v>1015</v>
      </c>
      <c r="Y215" s="16" t="b">
        <f t="shared" si="93"/>
        <v>1</v>
      </c>
      <c r="Z215" s="16" t="b">
        <f t="shared" si="93"/>
        <v>1</v>
      </c>
      <c r="AA215" s="16" t="b">
        <f t="shared" si="93"/>
        <v>1</v>
      </c>
      <c r="AB215" s="16" t="b">
        <f t="shared" si="93"/>
        <v>1</v>
      </c>
    </row>
    <row r="216" spans="1:28" s="16" customFormat="1" ht="31.5">
      <c r="A216" s="31" t="s">
        <v>28</v>
      </c>
      <c r="B216" s="23" t="s">
        <v>107</v>
      </c>
      <c r="C216" s="23" t="s">
        <v>381</v>
      </c>
      <c r="D216" s="23" t="s">
        <v>29</v>
      </c>
      <c r="E216" s="25">
        <v>600</v>
      </c>
      <c r="F216" s="25">
        <v>1000</v>
      </c>
      <c r="G216" s="25">
        <v>1000</v>
      </c>
      <c r="H216" s="43"/>
      <c r="J216" s="32">
        <v>600</v>
      </c>
      <c r="K216" s="32">
        <v>1000</v>
      </c>
      <c r="L216" s="32">
        <v>1000</v>
      </c>
      <c r="M216" s="29">
        <f t="shared" si="92"/>
        <v>0</v>
      </c>
      <c r="N216" s="29">
        <f t="shared" si="92"/>
        <v>0</v>
      </c>
      <c r="O216" s="29">
        <f t="shared" si="92"/>
        <v>0</v>
      </c>
      <c r="R216" s="98" t="s">
        <v>28</v>
      </c>
      <c r="S216" s="96" t="s">
        <v>107</v>
      </c>
      <c r="T216" s="96" t="s">
        <v>381</v>
      </c>
      <c r="U216" s="96" t="s">
        <v>29</v>
      </c>
      <c r="V216" s="97">
        <v>600</v>
      </c>
      <c r="W216" s="97">
        <v>1000</v>
      </c>
      <c r="X216" s="97">
        <v>1000</v>
      </c>
      <c r="Y216" s="16" t="b">
        <f t="shared" si="93"/>
        <v>1</v>
      </c>
      <c r="Z216" s="16" t="b">
        <f t="shared" si="93"/>
        <v>1</v>
      </c>
      <c r="AA216" s="16" t="b">
        <f t="shared" si="93"/>
        <v>1</v>
      </c>
      <c r="AB216" s="16" t="b">
        <f t="shared" si="93"/>
        <v>1</v>
      </c>
    </row>
    <row r="217" spans="1:28" s="16" customFormat="1" ht="25.5">
      <c r="A217" s="31" t="s">
        <v>37</v>
      </c>
      <c r="B217" s="23" t="s">
        <v>107</v>
      </c>
      <c r="C217" s="23" t="s">
        <v>381</v>
      </c>
      <c r="D217" s="23" t="s">
        <v>38</v>
      </c>
      <c r="E217" s="25">
        <v>15</v>
      </c>
      <c r="F217" s="25">
        <v>15</v>
      </c>
      <c r="G217" s="25">
        <v>15</v>
      </c>
      <c r="H217" s="43"/>
      <c r="J217" s="32">
        <v>15</v>
      </c>
      <c r="K217" s="32">
        <v>15</v>
      </c>
      <c r="L217" s="32">
        <v>15</v>
      </c>
      <c r="M217" s="29">
        <f t="shared" si="92"/>
        <v>0</v>
      </c>
      <c r="N217" s="29">
        <f t="shared" si="92"/>
        <v>0</v>
      </c>
      <c r="O217" s="29">
        <f t="shared" si="92"/>
        <v>0</v>
      </c>
      <c r="R217" s="98" t="s">
        <v>37</v>
      </c>
      <c r="S217" s="96" t="s">
        <v>107</v>
      </c>
      <c r="T217" s="96" t="s">
        <v>381</v>
      </c>
      <c r="U217" s="96" t="s">
        <v>38</v>
      </c>
      <c r="V217" s="97">
        <v>15</v>
      </c>
      <c r="W217" s="97">
        <v>15</v>
      </c>
      <c r="X217" s="97">
        <v>15</v>
      </c>
      <c r="Y217" s="16" t="b">
        <f t="shared" si="93"/>
        <v>1</v>
      </c>
      <c r="Z217" s="16" t="b">
        <f t="shared" si="93"/>
        <v>1</v>
      </c>
      <c r="AA217" s="16" t="b">
        <f t="shared" si="93"/>
        <v>1</v>
      </c>
      <c r="AB217" s="16" t="b">
        <f t="shared" si="93"/>
        <v>1</v>
      </c>
    </row>
    <row r="218" spans="1:28" s="16" customFormat="1" ht="47.25">
      <c r="A218" s="22" t="s">
        <v>164</v>
      </c>
      <c r="B218" s="23" t="s">
        <v>107</v>
      </c>
      <c r="C218" s="23" t="s">
        <v>165</v>
      </c>
      <c r="D218" s="24" t="s">
        <v>9</v>
      </c>
      <c r="E218" s="25">
        <f>E219</f>
        <v>246</v>
      </c>
      <c r="F218" s="25">
        <f t="shared" ref="F218:G219" si="98">F219</f>
        <v>1883.2</v>
      </c>
      <c r="G218" s="25">
        <f t="shared" si="98"/>
        <v>1712.5</v>
      </c>
      <c r="H218" s="43"/>
      <c r="J218" s="32">
        <v>246</v>
      </c>
      <c r="K218" s="32">
        <v>1883.2290700000001</v>
      </c>
      <c r="L218" s="32">
        <v>1712.55027</v>
      </c>
      <c r="M218" s="29">
        <f t="shared" si="92"/>
        <v>0</v>
      </c>
      <c r="N218" s="29">
        <f t="shared" si="92"/>
        <v>2.9070000000047003E-2</v>
      </c>
      <c r="O218" s="29">
        <f t="shared" si="92"/>
        <v>5.0269999999954962E-2</v>
      </c>
      <c r="R218" s="95" t="s">
        <v>164</v>
      </c>
      <c r="S218" s="96" t="s">
        <v>107</v>
      </c>
      <c r="T218" s="96" t="s">
        <v>165</v>
      </c>
      <c r="U218" s="92" t="s">
        <v>9</v>
      </c>
      <c r="V218" s="97">
        <v>246</v>
      </c>
      <c r="W218" s="97">
        <v>1883.2290700000001</v>
      </c>
      <c r="X218" s="97">
        <v>1712.55027</v>
      </c>
      <c r="Y218" s="16" t="b">
        <f t="shared" si="93"/>
        <v>1</v>
      </c>
      <c r="Z218" s="16" t="b">
        <f t="shared" si="93"/>
        <v>1</v>
      </c>
      <c r="AA218" s="16" t="b">
        <f t="shared" si="93"/>
        <v>1</v>
      </c>
      <c r="AB218" s="16" t="b">
        <f t="shared" si="93"/>
        <v>1</v>
      </c>
    </row>
    <row r="219" spans="1:28" s="16" customFormat="1" ht="31.5">
      <c r="A219" s="31" t="s">
        <v>166</v>
      </c>
      <c r="B219" s="23" t="s">
        <v>107</v>
      </c>
      <c r="C219" s="23" t="s">
        <v>378</v>
      </c>
      <c r="D219" s="24" t="s">
        <v>9</v>
      </c>
      <c r="E219" s="25">
        <f>E220</f>
        <v>246</v>
      </c>
      <c r="F219" s="25">
        <f t="shared" si="98"/>
        <v>1883.2</v>
      </c>
      <c r="G219" s="25">
        <f t="shared" si="98"/>
        <v>1712.5</v>
      </c>
      <c r="H219" s="43"/>
      <c r="J219" s="32">
        <v>246</v>
      </c>
      <c r="K219" s="32">
        <v>1883.2290700000001</v>
      </c>
      <c r="L219" s="32">
        <v>1712.55027</v>
      </c>
      <c r="M219" s="29">
        <f t="shared" si="92"/>
        <v>0</v>
      </c>
      <c r="N219" s="29">
        <f t="shared" si="92"/>
        <v>2.9070000000047003E-2</v>
      </c>
      <c r="O219" s="29">
        <f t="shared" si="92"/>
        <v>5.0269999999954962E-2</v>
      </c>
      <c r="R219" s="98" t="s">
        <v>166</v>
      </c>
      <c r="S219" s="96" t="s">
        <v>107</v>
      </c>
      <c r="T219" s="96" t="s">
        <v>378</v>
      </c>
      <c r="U219" s="92" t="s">
        <v>9</v>
      </c>
      <c r="V219" s="97">
        <v>246</v>
      </c>
      <c r="W219" s="97">
        <v>1883.2290700000001</v>
      </c>
      <c r="X219" s="97">
        <v>1712.55027</v>
      </c>
      <c r="Y219" s="16" t="b">
        <f t="shared" si="93"/>
        <v>1</v>
      </c>
      <c r="Z219" s="16" t="b">
        <f t="shared" si="93"/>
        <v>1</v>
      </c>
      <c r="AA219" s="16" t="b">
        <f t="shared" si="93"/>
        <v>1</v>
      </c>
      <c r="AB219" s="16" t="b">
        <f t="shared" si="93"/>
        <v>1</v>
      </c>
    </row>
    <row r="220" spans="1:28" s="16" customFormat="1" ht="31.5">
      <c r="A220" s="31" t="s">
        <v>28</v>
      </c>
      <c r="B220" s="23" t="s">
        <v>107</v>
      </c>
      <c r="C220" s="23" t="s">
        <v>378</v>
      </c>
      <c r="D220" s="23" t="s">
        <v>29</v>
      </c>
      <c r="E220" s="25">
        <v>246</v>
      </c>
      <c r="F220" s="25">
        <v>1883.2</v>
      </c>
      <c r="G220" s="25">
        <v>1712.5</v>
      </c>
      <c r="H220" s="43"/>
      <c r="J220" s="32">
        <v>246</v>
      </c>
      <c r="K220" s="32">
        <v>1883.2290700000001</v>
      </c>
      <c r="L220" s="32">
        <v>1712.55027</v>
      </c>
      <c r="M220" s="29">
        <f t="shared" si="92"/>
        <v>0</v>
      </c>
      <c r="N220" s="29">
        <f t="shared" si="92"/>
        <v>2.9070000000047003E-2</v>
      </c>
      <c r="O220" s="29">
        <f t="shared" si="92"/>
        <v>5.0269999999954962E-2</v>
      </c>
      <c r="R220" s="98" t="s">
        <v>28</v>
      </c>
      <c r="S220" s="96" t="s">
        <v>107</v>
      </c>
      <c r="T220" s="96" t="s">
        <v>378</v>
      </c>
      <c r="U220" s="96" t="s">
        <v>29</v>
      </c>
      <c r="V220" s="97">
        <v>246</v>
      </c>
      <c r="W220" s="97">
        <v>1883.2290700000001</v>
      </c>
      <c r="X220" s="97">
        <v>1712.55027</v>
      </c>
      <c r="Y220" s="16" t="b">
        <f t="shared" si="93"/>
        <v>1</v>
      </c>
      <c r="Z220" s="16" t="b">
        <f t="shared" si="93"/>
        <v>1</v>
      </c>
      <c r="AA220" s="16" t="b">
        <f t="shared" si="93"/>
        <v>1</v>
      </c>
      <c r="AB220" s="16" t="b">
        <f t="shared" si="93"/>
        <v>1</v>
      </c>
    </row>
    <row r="221" spans="1:28" s="16" customFormat="1" ht="47.25">
      <c r="A221" s="22" t="s">
        <v>464</v>
      </c>
      <c r="B221" s="23" t="s">
        <v>107</v>
      </c>
      <c r="C221" s="23" t="s">
        <v>465</v>
      </c>
      <c r="D221" s="24" t="s">
        <v>9</v>
      </c>
      <c r="E221" s="25">
        <f>E222+E225+E228</f>
        <v>4719.2</v>
      </c>
      <c r="F221" s="25">
        <f>F222+F225+F228</f>
        <v>5118.3999999999996</v>
      </c>
      <c r="G221" s="25">
        <f t="shared" ref="G221" si="99">G222+G225+G228</f>
        <v>5137.2</v>
      </c>
      <c r="H221" s="43"/>
      <c r="J221" s="32">
        <v>4719.1970099999999</v>
      </c>
      <c r="K221" s="32">
        <v>5118.4457599999996</v>
      </c>
      <c r="L221" s="32">
        <v>5137.20327</v>
      </c>
      <c r="M221" s="29">
        <f t="shared" si="92"/>
        <v>-2.989999999954307E-3</v>
      </c>
      <c r="N221" s="29">
        <f t="shared" si="92"/>
        <v>4.5759999999972933E-2</v>
      </c>
      <c r="O221" s="29">
        <f t="shared" si="92"/>
        <v>3.2700000001568696E-3</v>
      </c>
      <c r="R221" s="95" t="s">
        <v>464</v>
      </c>
      <c r="S221" s="96" t="s">
        <v>107</v>
      </c>
      <c r="T221" s="96" t="s">
        <v>465</v>
      </c>
      <c r="U221" s="92" t="s">
        <v>9</v>
      </c>
      <c r="V221" s="97">
        <v>4719.1970099999999</v>
      </c>
      <c r="W221" s="97">
        <v>5118.4457599999996</v>
      </c>
      <c r="X221" s="97">
        <v>5137.20327</v>
      </c>
      <c r="Y221" s="16" t="b">
        <f t="shared" si="93"/>
        <v>1</v>
      </c>
      <c r="Z221" s="16" t="b">
        <f t="shared" si="93"/>
        <v>1</v>
      </c>
      <c r="AA221" s="16" t="b">
        <f t="shared" si="93"/>
        <v>1</v>
      </c>
      <c r="AB221" s="16" t="b">
        <f t="shared" si="93"/>
        <v>1</v>
      </c>
    </row>
    <row r="222" spans="1:28" s="16" customFormat="1" ht="47.25">
      <c r="A222" s="22" t="s">
        <v>128</v>
      </c>
      <c r="B222" s="23" t="s">
        <v>107</v>
      </c>
      <c r="C222" s="23" t="s">
        <v>466</v>
      </c>
      <c r="D222" s="24" t="s">
        <v>9</v>
      </c>
      <c r="E222" s="25">
        <f>E223</f>
        <v>201.3</v>
      </c>
      <c r="F222" s="25">
        <f t="shared" ref="F222:G223" si="100">F223</f>
        <v>318.39999999999998</v>
      </c>
      <c r="G222" s="25">
        <f t="shared" si="100"/>
        <v>237.2</v>
      </c>
      <c r="H222" s="43"/>
      <c r="J222" s="32">
        <v>201.2518</v>
      </c>
      <c r="K222" s="32">
        <v>318.44576000000001</v>
      </c>
      <c r="L222" s="32">
        <v>237.20327</v>
      </c>
      <c r="M222" s="29">
        <f t="shared" si="92"/>
        <v>-4.8200000000008458E-2</v>
      </c>
      <c r="N222" s="29">
        <f t="shared" si="92"/>
        <v>4.5760000000029777E-2</v>
      </c>
      <c r="O222" s="29">
        <f t="shared" si="92"/>
        <v>3.2700000000147611E-3</v>
      </c>
      <c r="R222" s="95" t="s">
        <v>128</v>
      </c>
      <c r="S222" s="96" t="s">
        <v>107</v>
      </c>
      <c r="T222" s="96" t="s">
        <v>466</v>
      </c>
      <c r="U222" s="92" t="s">
        <v>9</v>
      </c>
      <c r="V222" s="97">
        <v>201.2518</v>
      </c>
      <c r="W222" s="97">
        <v>318.44576000000001</v>
      </c>
      <c r="X222" s="97">
        <v>237.20327</v>
      </c>
      <c r="Y222" s="16" t="b">
        <f t="shared" si="93"/>
        <v>1</v>
      </c>
      <c r="Z222" s="16" t="b">
        <f t="shared" si="93"/>
        <v>1</v>
      </c>
      <c r="AA222" s="16" t="b">
        <f t="shared" si="93"/>
        <v>1</v>
      </c>
      <c r="AB222" s="16" t="b">
        <f t="shared" si="93"/>
        <v>1</v>
      </c>
    </row>
    <row r="223" spans="1:28" s="16" customFormat="1" ht="31.5">
      <c r="A223" s="31" t="s">
        <v>129</v>
      </c>
      <c r="B223" s="23" t="s">
        <v>107</v>
      </c>
      <c r="C223" s="23" t="s">
        <v>383</v>
      </c>
      <c r="D223" s="24" t="s">
        <v>9</v>
      </c>
      <c r="E223" s="25">
        <f>E224</f>
        <v>201.3</v>
      </c>
      <c r="F223" s="25">
        <f t="shared" si="100"/>
        <v>318.39999999999998</v>
      </c>
      <c r="G223" s="25">
        <f t="shared" si="100"/>
        <v>237.2</v>
      </c>
      <c r="H223" s="43"/>
      <c r="J223" s="32">
        <v>201.2518</v>
      </c>
      <c r="K223" s="32">
        <v>318.44576000000001</v>
      </c>
      <c r="L223" s="32">
        <v>237.20327</v>
      </c>
      <c r="M223" s="29">
        <f t="shared" si="92"/>
        <v>-4.8200000000008458E-2</v>
      </c>
      <c r="N223" s="29">
        <f t="shared" si="92"/>
        <v>4.5760000000029777E-2</v>
      </c>
      <c r="O223" s="29">
        <f t="shared" si="92"/>
        <v>3.2700000000147611E-3</v>
      </c>
      <c r="R223" s="98" t="s">
        <v>129</v>
      </c>
      <c r="S223" s="96" t="s">
        <v>107</v>
      </c>
      <c r="T223" s="96" t="s">
        <v>383</v>
      </c>
      <c r="U223" s="92" t="s">
        <v>9</v>
      </c>
      <c r="V223" s="97">
        <v>201.2518</v>
      </c>
      <c r="W223" s="97">
        <v>318.44576000000001</v>
      </c>
      <c r="X223" s="97">
        <v>237.20327</v>
      </c>
      <c r="Y223" s="16" t="b">
        <f t="shared" si="93"/>
        <v>1</v>
      </c>
      <c r="Z223" s="16" t="b">
        <f t="shared" si="93"/>
        <v>1</v>
      </c>
      <c r="AA223" s="16" t="b">
        <f t="shared" si="93"/>
        <v>1</v>
      </c>
      <c r="AB223" s="16" t="b">
        <f t="shared" si="93"/>
        <v>1</v>
      </c>
    </row>
    <row r="224" spans="1:28" s="16" customFormat="1" ht="31.5">
      <c r="A224" s="31" t="s">
        <v>28</v>
      </c>
      <c r="B224" s="23" t="s">
        <v>107</v>
      </c>
      <c r="C224" s="23" t="s">
        <v>383</v>
      </c>
      <c r="D224" s="23" t="s">
        <v>29</v>
      </c>
      <c r="E224" s="25">
        <v>201.3</v>
      </c>
      <c r="F224" s="25">
        <f>318.5-0.1</f>
        <v>318.39999999999998</v>
      </c>
      <c r="G224" s="25">
        <v>237.2</v>
      </c>
      <c r="H224" s="43"/>
      <c r="J224" s="32">
        <v>201.2518</v>
      </c>
      <c r="K224" s="32">
        <v>318.44576000000001</v>
      </c>
      <c r="L224" s="32">
        <v>237.20327</v>
      </c>
      <c r="M224" s="29">
        <f t="shared" si="92"/>
        <v>-4.8200000000008458E-2</v>
      </c>
      <c r="N224" s="29">
        <f t="shared" si="92"/>
        <v>4.5760000000029777E-2</v>
      </c>
      <c r="O224" s="29">
        <f t="shared" si="92"/>
        <v>3.2700000000147611E-3</v>
      </c>
      <c r="R224" s="98" t="s">
        <v>28</v>
      </c>
      <c r="S224" s="96" t="s">
        <v>107</v>
      </c>
      <c r="T224" s="96" t="s">
        <v>383</v>
      </c>
      <c r="U224" s="96" t="s">
        <v>29</v>
      </c>
      <c r="V224" s="97">
        <v>201.2518</v>
      </c>
      <c r="W224" s="97">
        <v>318.44576000000001</v>
      </c>
      <c r="X224" s="97">
        <v>237.20327</v>
      </c>
      <c r="Y224" s="16" t="b">
        <f t="shared" si="93"/>
        <v>1</v>
      </c>
      <c r="Z224" s="16" t="b">
        <f t="shared" si="93"/>
        <v>1</v>
      </c>
      <c r="AA224" s="16" t="b">
        <f t="shared" si="93"/>
        <v>1</v>
      </c>
      <c r="AB224" s="16" t="b">
        <f t="shared" si="93"/>
        <v>1</v>
      </c>
    </row>
    <row r="225" spans="1:28" s="16" customFormat="1" ht="31.5">
      <c r="A225" s="22" t="s">
        <v>130</v>
      </c>
      <c r="B225" s="23" t="s">
        <v>107</v>
      </c>
      <c r="C225" s="23" t="s">
        <v>467</v>
      </c>
      <c r="D225" s="24" t="s">
        <v>9</v>
      </c>
      <c r="E225" s="25">
        <f>E226</f>
        <v>3600</v>
      </c>
      <c r="F225" s="25">
        <f t="shared" ref="F225:G226" si="101">F226</f>
        <v>3700</v>
      </c>
      <c r="G225" s="25">
        <f t="shared" si="101"/>
        <v>3800</v>
      </c>
      <c r="H225" s="43"/>
      <c r="J225" s="32">
        <v>3600</v>
      </c>
      <c r="K225" s="32">
        <v>3700</v>
      </c>
      <c r="L225" s="32">
        <v>3800</v>
      </c>
      <c r="M225" s="29">
        <f t="shared" si="92"/>
        <v>0</v>
      </c>
      <c r="N225" s="29">
        <f t="shared" si="92"/>
        <v>0</v>
      </c>
      <c r="O225" s="29">
        <f t="shared" si="92"/>
        <v>0</v>
      </c>
      <c r="R225" s="95" t="s">
        <v>130</v>
      </c>
      <c r="S225" s="96" t="s">
        <v>107</v>
      </c>
      <c r="T225" s="96" t="s">
        <v>467</v>
      </c>
      <c r="U225" s="92" t="s">
        <v>9</v>
      </c>
      <c r="V225" s="97">
        <v>3600</v>
      </c>
      <c r="W225" s="97">
        <v>3700</v>
      </c>
      <c r="X225" s="97">
        <v>3800</v>
      </c>
      <c r="Y225" s="16" t="b">
        <f t="shared" si="93"/>
        <v>1</v>
      </c>
      <c r="Z225" s="16" t="b">
        <f t="shared" si="93"/>
        <v>1</v>
      </c>
      <c r="AA225" s="16" t="b">
        <f t="shared" si="93"/>
        <v>1</v>
      </c>
      <c r="AB225" s="16" t="b">
        <f t="shared" si="93"/>
        <v>1</v>
      </c>
    </row>
    <row r="226" spans="1:28" s="16" customFormat="1" ht="31.5">
      <c r="A226" s="31" t="s">
        <v>131</v>
      </c>
      <c r="B226" s="23" t="s">
        <v>107</v>
      </c>
      <c r="C226" s="23" t="s">
        <v>384</v>
      </c>
      <c r="D226" s="24" t="s">
        <v>9</v>
      </c>
      <c r="E226" s="25">
        <f>E227</f>
        <v>3600</v>
      </c>
      <c r="F226" s="25">
        <f t="shared" si="101"/>
        <v>3700</v>
      </c>
      <c r="G226" s="25">
        <f t="shared" si="101"/>
        <v>3800</v>
      </c>
      <c r="H226" s="43"/>
      <c r="J226" s="32">
        <v>3600</v>
      </c>
      <c r="K226" s="32">
        <v>3700</v>
      </c>
      <c r="L226" s="32">
        <v>3800</v>
      </c>
      <c r="M226" s="29">
        <f t="shared" si="92"/>
        <v>0</v>
      </c>
      <c r="N226" s="29">
        <f t="shared" si="92"/>
        <v>0</v>
      </c>
      <c r="O226" s="29">
        <f t="shared" si="92"/>
        <v>0</v>
      </c>
      <c r="R226" s="98" t="s">
        <v>131</v>
      </c>
      <c r="S226" s="96" t="s">
        <v>107</v>
      </c>
      <c r="T226" s="96" t="s">
        <v>384</v>
      </c>
      <c r="U226" s="92" t="s">
        <v>9</v>
      </c>
      <c r="V226" s="97">
        <v>3600</v>
      </c>
      <c r="W226" s="97">
        <v>3700</v>
      </c>
      <c r="X226" s="97">
        <v>3800</v>
      </c>
      <c r="Y226" s="16" t="b">
        <f t="shared" si="93"/>
        <v>1</v>
      </c>
      <c r="Z226" s="16" t="b">
        <f t="shared" si="93"/>
        <v>1</v>
      </c>
      <c r="AA226" s="16" t="b">
        <f t="shared" si="93"/>
        <v>1</v>
      </c>
      <c r="AB226" s="16" t="b">
        <f t="shared" si="93"/>
        <v>1</v>
      </c>
    </row>
    <row r="227" spans="1:28" s="16" customFormat="1" ht="25.5">
      <c r="A227" s="31" t="s">
        <v>32</v>
      </c>
      <c r="B227" s="23" t="s">
        <v>107</v>
      </c>
      <c r="C227" s="23" t="s">
        <v>384</v>
      </c>
      <c r="D227" s="23" t="s">
        <v>33</v>
      </c>
      <c r="E227" s="25">
        <v>3600</v>
      </c>
      <c r="F227" s="25">
        <v>3700</v>
      </c>
      <c r="G227" s="25">
        <v>3800</v>
      </c>
      <c r="H227" s="43"/>
      <c r="J227" s="32">
        <v>3600</v>
      </c>
      <c r="K227" s="32">
        <v>3700</v>
      </c>
      <c r="L227" s="32">
        <v>3800</v>
      </c>
      <c r="M227" s="29">
        <f t="shared" si="92"/>
        <v>0</v>
      </c>
      <c r="N227" s="29">
        <f t="shared" si="92"/>
        <v>0</v>
      </c>
      <c r="O227" s="29">
        <f t="shared" si="92"/>
        <v>0</v>
      </c>
      <c r="R227" s="98" t="s">
        <v>32</v>
      </c>
      <c r="S227" s="96" t="s">
        <v>107</v>
      </c>
      <c r="T227" s="96" t="s">
        <v>384</v>
      </c>
      <c r="U227" s="96" t="s">
        <v>33</v>
      </c>
      <c r="V227" s="97">
        <v>3600</v>
      </c>
      <c r="W227" s="97">
        <v>3700</v>
      </c>
      <c r="X227" s="97">
        <v>3800</v>
      </c>
      <c r="Y227" s="16" t="b">
        <f t="shared" si="93"/>
        <v>1</v>
      </c>
      <c r="Z227" s="16" t="b">
        <f t="shared" si="93"/>
        <v>1</v>
      </c>
      <c r="AA227" s="16" t="b">
        <f t="shared" si="93"/>
        <v>1</v>
      </c>
      <c r="AB227" s="16" t="b">
        <f t="shared" si="93"/>
        <v>1</v>
      </c>
    </row>
    <row r="228" spans="1:28" s="16" customFormat="1" ht="31.5">
      <c r="A228" s="22" t="s">
        <v>132</v>
      </c>
      <c r="B228" s="23" t="s">
        <v>107</v>
      </c>
      <c r="C228" s="23" t="s">
        <v>468</v>
      </c>
      <c r="D228" s="24" t="s">
        <v>9</v>
      </c>
      <c r="E228" s="25">
        <f>E229</f>
        <v>917.9</v>
      </c>
      <c r="F228" s="25">
        <f t="shared" ref="F228:G229" si="102">F229</f>
        <v>1100</v>
      </c>
      <c r="G228" s="25">
        <f t="shared" si="102"/>
        <v>1100</v>
      </c>
      <c r="H228" s="43"/>
      <c r="J228" s="32">
        <v>917.94520999999997</v>
      </c>
      <c r="K228" s="32">
        <v>1100</v>
      </c>
      <c r="L228" s="32">
        <v>1100</v>
      </c>
      <c r="M228" s="29">
        <f t="shared" si="92"/>
        <v>4.5209999999997308E-2</v>
      </c>
      <c r="N228" s="29">
        <f t="shared" si="92"/>
        <v>0</v>
      </c>
      <c r="O228" s="29">
        <f t="shared" si="92"/>
        <v>0</v>
      </c>
      <c r="R228" s="95" t="s">
        <v>132</v>
      </c>
      <c r="S228" s="96" t="s">
        <v>107</v>
      </c>
      <c r="T228" s="96" t="s">
        <v>468</v>
      </c>
      <c r="U228" s="92" t="s">
        <v>9</v>
      </c>
      <c r="V228" s="97">
        <v>917.94520999999997</v>
      </c>
      <c r="W228" s="97">
        <v>1100</v>
      </c>
      <c r="X228" s="97">
        <v>1100</v>
      </c>
      <c r="Y228" s="16" t="b">
        <f t="shared" si="93"/>
        <v>1</v>
      </c>
      <c r="Z228" s="16" t="b">
        <f t="shared" si="93"/>
        <v>1</v>
      </c>
      <c r="AA228" s="16" t="b">
        <f t="shared" si="93"/>
        <v>1</v>
      </c>
      <c r="AB228" s="16" t="b">
        <f t="shared" si="93"/>
        <v>1</v>
      </c>
    </row>
    <row r="229" spans="1:28" s="16" customFormat="1" ht="31.5">
      <c r="A229" s="31" t="s">
        <v>133</v>
      </c>
      <c r="B229" s="23" t="s">
        <v>107</v>
      </c>
      <c r="C229" s="23" t="s">
        <v>385</v>
      </c>
      <c r="D229" s="24" t="s">
        <v>9</v>
      </c>
      <c r="E229" s="25">
        <f>E230</f>
        <v>917.9</v>
      </c>
      <c r="F229" s="25">
        <f t="shared" si="102"/>
        <v>1100</v>
      </c>
      <c r="G229" s="25">
        <f t="shared" si="102"/>
        <v>1100</v>
      </c>
      <c r="H229" s="43"/>
      <c r="J229" s="32">
        <v>917.94520999999997</v>
      </c>
      <c r="K229" s="32">
        <v>1100</v>
      </c>
      <c r="L229" s="32">
        <v>1100</v>
      </c>
      <c r="M229" s="29">
        <f t="shared" si="92"/>
        <v>4.5209999999997308E-2</v>
      </c>
      <c r="N229" s="29">
        <f t="shared" si="92"/>
        <v>0</v>
      </c>
      <c r="O229" s="29">
        <f t="shared" si="92"/>
        <v>0</v>
      </c>
      <c r="R229" s="98" t="s">
        <v>133</v>
      </c>
      <c r="S229" s="96" t="s">
        <v>107</v>
      </c>
      <c r="T229" s="96" t="s">
        <v>385</v>
      </c>
      <c r="U229" s="92" t="s">
        <v>9</v>
      </c>
      <c r="V229" s="97">
        <v>917.94520999999997</v>
      </c>
      <c r="W229" s="97">
        <v>1100</v>
      </c>
      <c r="X229" s="97">
        <v>1100</v>
      </c>
      <c r="Y229" s="16" t="b">
        <f t="shared" si="93"/>
        <v>1</v>
      </c>
      <c r="Z229" s="16" t="b">
        <f t="shared" si="93"/>
        <v>1</v>
      </c>
      <c r="AA229" s="16" t="b">
        <f t="shared" si="93"/>
        <v>1</v>
      </c>
      <c r="AB229" s="16" t="b">
        <f t="shared" si="93"/>
        <v>1</v>
      </c>
    </row>
    <row r="230" spans="1:28" s="16" customFormat="1" ht="31.5">
      <c r="A230" s="31" t="s">
        <v>28</v>
      </c>
      <c r="B230" s="23" t="s">
        <v>107</v>
      </c>
      <c r="C230" s="23" t="s">
        <v>385</v>
      </c>
      <c r="D230" s="23" t="s">
        <v>29</v>
      </c>
      <c r="E230" s="25">
        <v>917.9</v>
      </c>
      <c r="F230" s="25">
        <v>1100</v>
      </c>
      <c r="G230" s="25">
        <v>1100</v>
      </c>
      <c r="H230" s="43"/>
      <c r="J230" s="32">
        <v>917.94520999999997</v>
      </c>
      <c r="K230" s="32">
        <v>1100</v>
      </c>
      <c r="L230" s="32">
        <v>1100</v>
      </c>
      <c r="M230" s="29">
        <f t="shared" si="92"/>
        <v>4.5209999999997308E-2</v>
      </c>
      <c r="N230" s="29">
        <f t="shared" si="92"/>
        <v>0</v>
      </c>
      <c r="O230" s="29">
        <f t="shared" si="92"/>
        <v>0</v>
      </c>
      <c r="R230" s="98" t="s">
        <v>28</v>
      </c>
      <c r="S230" s="96" t="s">
        <v>107</v>
      </c>
      <c r="T230" s="96" t="s">
        <v>385</v>
      </c>
      <c r="U230" s="96" t="s">
        <v>29</v>
      </c>
      <c r="V230" s="97">
        <v>917.94520999999997</v>
      </c>
      <c r="W230" s="97">
        <v>1100</v>
      </c>
      <c r="X230" s="97">
        <v>1100</v>
      </c>
      <c r="Y230" s="16" t="b">
        <f t="shared" si="93"/>
        <v>1</v>
      </c>
      <c r="Z230" s="16" t="b">
        <f t="shared" si="93"/>
        <v>1</v>
      </c>
      <c r="AA230" s="16" t="b">
        <f t="shared" si="93"/>
        <v>1</v>
      </c>
      <c r="AB230" s="16" t="b">
        <f t="shared" si="93"/>
        <v>1</v>
      </c>
    </row>
    <row r="231" spans="1:28" s="16" customFormat="1" ht="31.5">
      <c r="A231" s="31" t="s">
        <v>74</v>
      </c>
      <c r="B231" s="23" t="s">
        <v>107</v>
      </c>
      <c r="C231" s="23" t="s">
        <v>497</v>
      </c>
      <c r="D231" s="23" t="s">
        <v>9</v>
      </c>
      <c r="E231" s="25">
        <f t="shared" ref="E231:G233" si="103">E232</f>
        <v>45.1</v>
      </c>
      <c r="F231" s="25">
        <f t="shared" si="103"/>
        <v>45.1</v>
      </c>
      <c r="G231" s="25">
        <f t="shared" si="103"/>
        <v>45.1</v>
      </c>
      <c r="H231" s="43"/>
      <c r="J231" s="32">
        <v>45.089289999999998</v>
      </c>
      <c r="K231" s="32">
        <v>45.089289999999998</v>
      </c>
      <c r="L231" s="32">
        <v>45.089289999999998</v>
      </c>
      <c r="M231" s="29">
        <f t="shared" si="92"/>
        <v>-1.0710000000003106E-2</v>
      </c>
      <c r="N231" s="29">
        <f t="shared" si="92"/>
        <v>-1.0710000000003106E-2</v>
      </c>
      <c r="O231" s="29">
        <f t="shared" si="92"/>
        <v>-1.0710000000003106E-2</v>
      </c>
      <c r="R231" s="95" t="s">
        <v>74</v>
      </c>
      <c r="S231" s="96" t="s">
        <v>107</v>
      </c>
      <c r="T231" s="96" t="s">
        <v>497</v>
      </c>
      <c r="U231" s="92" t="s">
        <v>9</v>
      </c>
      <c r="V231" s="97">
        <v>45.089289999999998</v>
      </c>
      <c r="W231" s="97">
        <v>45.089289999999998</v>
      </c>
      <c r="X231" s="97">
        <v>45.089289999999998</v>
      </c>
      <c r="Y231" s="16" t="b">
        <f t="shared" si="93"/>
        <v>1</v>
      </c>
      <c r="Z231" s="16" t="b">
        <f t="shared" si="93"/>
        <v>1</v>
      </c>
      <c r="AA231" s="16" t="b">
        <f t="shared" si="93"/>
        <v>1</v>
      </c>
      <c r="AB231" s="16" t="b">
        <f t="shared" si="93"/>
        <v>1</v>
      </c>
    </row>
    <row r="232" spans="1:28" s="16" customFormat="1" ht="47.25">
      <c r="A232" s="31" t="s">
        <v>76</v>
      </c>
      <c r="B232" s="23" t="s">
        <v>107</v>
      </c>
      <c r="C232" s="23" t="s">
        <v>498</v>
      </c>
      <c r="D232" s="23" t="s">
        <v>9</v>
      </c>
      <c r="E232" s="25">
        <f t="shared" si="103"/>
        <v>45.1</v>
      </c>
      <c r="F232" s="25">
        <f t="shared" si="103"/>
        <v>45.1</v>
      </c>
      <c r="G232" s="25">
        <f t="shared" si="103"/>
        <v>45.1</v>
      </c>
      <c r="H232" s="43"/>
      <c r="J232" s="32">
        <v>45.089289999999998</v>
      </c>
      <c r="K232" s="32">
        <v>45.089289999999998</v>
      </c>
      <c r="L232" s="32">
        <v>45.089289999999998</v>
      </c>
      <c r="M232" s="29">
        <f t="shared" si="92"/>
        <v>-1.0710000000003106E-2</v>
      </c>
      <c r="N232" s="29">
        <f t="shared" si="92"/>
        <v>-1.0710000000003106E-2</v>
      </c>
      <c r="O232" s="29">
        <f t="shared" si="92"/>
        <v>-1.0710000000003106E-2</v>
      </c>
      <c r="R232" s="95" t="s">
        <v>76</v>
      </c>
      <c r="S232" s="96" t="s">
        <v>107</v>
      </c>
      <c r="T232" s="96" t="s">
        <v>498</v>
      </c>
      <c r="U232" s="92" t="s">
        <v>9</v>
      </c>
      <c r="V232" s="97">
        <v>45.089289999999998</v>
      </c>
      <c r="W232" s="97">
        <v>45.089289999999998</v>
      </c>
      <c r="X232" s="97">
        <v>45.089289999999998</v>
      </c>
      <c r="Y232" s="16" t="b">
        <f t="shared" si="93"/>
        <v>1</v>
      </c>
      <c r="Z232" s="16" t="b">
        <f t="shared" si="93"/>
        <v>1</v>
      </c>
      <c r="AA232" s="16" t="b">
        <f t="shared" si="93"/>
        <v>1</v>
      </c>
      <c r="AB232" s="16" t="b">
        <f t="shared" si="93"/>
        <v>1</v>
      </c>
    </row>
    <row r="233" spans="1:28" s="16" customFormat="1" ht="78.75">
      <c r="A233" s="31" t="s">
        <v>595</v>
      </c>
      <c r="B233" s="23" t="s">
        <v>107</v>
      </c>
      <c r="C233" s="23" t="s">
        <v>513</v>
      </c>
      <c r="D233" s="23" t="s">
        <v>9</v>
      </c>
      <c r="E233" s="25">
        <f t="shared" si="103"/>
        <v>45.1</v>
      </c>
      <c r="F233" s="25">
        <f t="shared" si="103"/>
        <v>45.1</v>
      </c>
      <c r="G233" s="25">
        <f t="shared" si="103"/>
        <v>45.1</v>
      </c>
      <c r="H233" s="43"/>
      <c r="J233" s="32">
        <v>45.089289999999998</v>
      </c>
      <c r="K233" s="32">
        <v>45.089289999999998</v>
      </c>
      <c r="L233" s="32">
        <v>45.089289999999998</v>
      </c>
      <c r="M233" s="29">
        <f t="shared" si="92"/>
        <v>-1.0710000000003106E-2</v>
      </c>
      <c r="N233" s="29">
        <f t="shared" si="92"/>
        <v>-1.0710000000003106E-2</v>
      </c>
      <c r="O233" s="29">
        <f t="shared" si="92"/>
        <v>-1.0710000000003106E-2</v>
      </c>
      <c r="R233" s="98" t="s">
        <v>595</v>
      </c>
      <c r="S233" s="96" t="s">
        <v>107</v>
      </c>
      <c r="T233" s="96" t="s">
        <v>513</v>
      </c>
      <c r="U233" s="92" t="s">
        <v>9</v>
      </c>
      <c r="V233" s="97">
        <v>45.089289999999998</v>
      </c>
      <c r="W233" s="97">
        <v>45.089289999999998</v>
      </c>
      <c r="X233" s="97">
        <v>45.089289999999998</v>
      </c>
      <c r="Y233" s="16" t="b">
        <f t="shared" si="93"/>
        <v>1</v>
      </c>
      <c r="Z233" s="16" t="b">
        <f t="shared" si="93"/>
        <v>1</v>
      </c>
      <c r="AA233" s="16" t="b">
        <f t="shared" si="93"/>
        <v>1</v>
      </c>
      <c r="AB233" s="16" t="b">
        <f t="shared" si="93"/>
        <v>1</v>
      </c>
    </row>
    <row r="234" spans="1:28" s="16" customFormat="1" ht="78.75">
      <c r="A234" s="31" t="s">
        <v>26</v>
      </c>
      <c r="B234" s="23" t="s">
        <v>107</v>
      </c>
      <c r="C234" s="23" t="s">
        <v>513</v>
      </c>
      <c r="D234" s="23" t="s">
        <v>27</v>
      </c>
      <c r="E234" s="25">
        <v>45.1</v>
      </c>
      <c r="F234" s="25">
        <v>45.1</v>
      </c>
      <c r="G234" s="25">
        <v>45.1</v>
      </c>
      <c r="H234" s="43"/>
      <c r="J234" s="32">
        <v>45.089289999999998</v>
      </c>
      <c r="K234" s="32">
        <v>45.089289999999998</v>
      </c>
      <c r="L234" s="32">
        <v>45.089289999999998</v>
      </c>
      <c r="M234" s="29">
        <f t="shared" si="92"/>
        <v>-1.0710000000003106E-2</v>
      </c>
      <c r="N234" s="29">
        <f t="shared" si="92"/>
        <v>-1.0710000000003106E-2</v>
      </c>
      <c r="O234" s="29">
        <f t="shared" si="92"/>
        <v>-1.0710000000003106E-2</v>
      </c>
      <c r="R234" s="98" t="s">
        <v>26</v>
      </c>
      <c r="S234" s="96" t="s">
        <v>107</v>
      </c>
      <c r="T234" s="96" t="s">
        <v>513</v>
      </c>
      <c r="U234" s="96" t="s">
        <v>27</v>
      </c>
      <c r="V234" s="97">
        <v>45.089289999999998</v>
      </c>
      <c r="W234" s="97">
        <v>45.089289999999998</v>
      </c>
      <c r="X234" s="97">
        <v>45.089289999999998</v>
      </c>
      <c r="Y234" s="16" t="b">
        <f t="shared" si="93"/>
        <v>1</v>
      </c>
      <c r="Z234" s="16" t="b">
        <f t="shared" si="93"/>
        <v>1</v>
      </c>
      <c r="AA234" s="16" t="b">
        <f t="shared" si="93"/>
        <v>1</v>
      </c>
      <c r="AB234" s="16" t="b">
        <f t="shared" si="93"/>
        <v>1</v>
      </c>
    </row>
    <row r="235" spans="1:28" s="16" customFormat="1" ht="31.5">
      <c r="A235" s="22" t="s">
        <v>469</v>
      </c>
      <c r="B235" s="23" t="s">
        <v>107</v>
      </c>
      <c r="C235" s="23" t="s">
        <v>470</v>
      </c>
      <c r="D235" s="24" t="s">
        <v>9</v>
      </c>
      <c r="E235" s="25">
        <f>E236+E248+E259</f>
        <v>217907.6</v>
      </c>
      <c r="F235" s="25">
        <f t="shared" ref="F235:G235" si="104">F236+F248+F259</f>
        <v>84550.399999999994</v>
      </c>
      <c r="G235" s="25">
        <f t="shared" si="104"/>
        <v>87641.700000000012</v>
      </c>
      <c r="H235" s="43"/>
      <c r="J235" s="32">
        <v>217907.56200000001</v>
      </c>
      <c r="K235" s="32">
        <v>84550.361539999998</v>
      </c>
      <c r="L235" s="32">
        <v>87641.691949999993</v>
      </c>
      <c r="M235" s="29">
        <f t="shared" si="92"/>
        <v>-3.8000000000465661E-2</v>
      </c>
      <c r="N235" s="29">
        <f t="shared" si="92"/>
        <v>-3.8459999996121041E-2</v>
      </c>
      <c r="O235" s="29">
        <f t="shared" si="92"/>
        <v>-8.0500000185566023E-3</v>
      </c>
      <c r="R235" s="95" t="s">
        <v>469</v>
      </c>
      <c r="S235" s="96" t="s">
        <v>107</v>
      </c>
      <c r="T235" s="96" t="s">
        <v>470</v>
      </c>
      <c r="U235" s="92" t="s">
        <v>9</v>
      </c>
      <c r="V235" s="97">
        <v>217907.56200000001</v>
      </c>
      <c r="W235" s="97">
        <v>84550.361539999998</v>
      </c>
      <c r="X235" s="97">
        <v>87641.691949999993</v>
      </c>
      <c r="Y235" s="16" t="b">
        <f t="shared" si="93"/>
        <v>1</v>
      </c>
      <c r="Z235" s="16" t="b">
        <f t="shared" si="93"/>
        <v>1</v>
      </c>
      <c r="AA235" s="16" t="b">
        <f t="shared" si="93"/>
        <v>1</v>
      </c>
      <c r="AB235" s="16" t="b">
        <f t="shared" si="93"/>
        <v>1</v>
      </c>
    </row>
    <row r="236" spans="1:28" s="16" customFormat="1" ht="31.5">
      <c r="A236" s="22" t="s">
        <v>114</v>
      </c>
      <c r="B236" s="23" t="s">
        <v>107</v>
      </c>
      <c r="C236" s="23" t="s">
        <v>471</v>
      </c>
      <c r="D236" s="24" t="s">
        <v>9</v>
      </c>
      <c r="E236" s="25">
        <f>E237+E242+E245</f>
        <v>194625.7</v>
      </c>
      <c r="F236" s="25">
        <f t="shared" ref="F236:G236" si="105">F237+F242+F245</f>
        <v>61048.6</v>
      </c>
      <c r="G236" s="25">
        <f t="shared" si="105"/>
        <v>60386.200000000004</v>
      </c>
      <c r="H236" s="43"/>
      <c r="J236" s="32">
        <v>194625.65544999999</v>
      </c>
      <c r="K236" s="32">
        <v>61048.585249999996</v>
      </c>
      <c r="L236" s="32">
        <v>60386.243750000001</v>
      </c>
      <c r="M236" s="29">
        <f t="shared" si="92"/>
        <v>-4.4550000020535663E-2</v>
      </c>
      <c r="N236" s="29">
        <f t="shared" si="92"/>
        <v>-1.4750000002095476E-2</v>
      </c>
      <c r="O236" s="29">
        <f t="shared" si="92"/>
        <v>4.3749999997089617E-2</v>
      </c>
      <c r="R236" s="95" t="s">
        <v>114</v>
      </c>
      <c r="S236" s="96" t="s">
        <v>107</v>
      </c>
      <c r="T236" s="96" t="s">
        <v>471</v>
      </c>
      <c r="U236" s="92" t="s">
        <v>9</v>
      </c>
      <c r="V236" s="97">
        <v>194625.65544999999</v>
      </c>
      <c r="W236" s="97">
        <v>61048.585249999996</v>
      </c>
      <c r="X236" s="97">
        <v>60386.243750000001</v>
      </c>
      <c r="Y236" s="16" t="b">
        <f t="shared" si="93"/>
        <v>1</v>
      </c>
      <c r="Z236" s="16" t="b">
        <f t="shared" si="93"/>
        <v>1</v>
      </c>
      <c r="AA236" s="16" t="b">
        <f t="shared" si="93"/>
        <v>1</v>
      </c>
      <c r="AB236" s="16" t="b">
        <f t="shared" si="93"/>
        <v>1</v>
      </c>
    </row>
    <row r="237" spans="1:28" s="16" customFormat="1" ht="31.5">
      <c r="A237" s="22" t="s">
        <v>115</v>
      </c>
      <c r="B237" s="23" t="s">
        <v>107</v>
      </c>
      <c r="C237" s="23" t="s">
        <v>472</v>
      </c>
      <c r="D237" s="24" t="s">
        <v>9</v>
      </c>
      <c r="E237" s="25">
        <f>E238+E240</f>
        <v>67405.7</v>
      </c>
      <c r="F237" s="25">
        <f t="shared" ref="F237:G237" si="106">F238+F240</f>
        <v>61048.6</v>
      </c>
      <c r="G237" s="25">
        <f t="shared" si="106"/>
        <v>60386.200000000004</v>
      </c>
      <c r="H237" s="43"/>
      <c r="J237" s="32">
        <v>67405.653550000003</v>
      </c>
      <c r="K237" s="32">
        <v>61048.585249999996</v>
      </c>
      <c r="L237" s="32">
        <v>60386.243750000001</v>
      </c>
      <c r="M237" s="29">
        <f t="shared" si="92"/>
        <v>-4.6449999994365498E-2</v>
      </c>
      <c r="N237" s="29">
        <f t="shared" si="92"/>
        <v>-1.4750000002095476E-2</v>
      </c>
      <c r="O237" s="29">
        <f t="shared" si="92"/>
        <v>4.3749999997089617E-2</v>
      </c>
      <c r="R237" s="95" t="s">
        <v>115</v>
      </c>
      <c r="S237" s="96" t="s">
        <v>107</v>
      </c>
      <c r="T237" s="96" t="s">
        <v>472</v>
      </c>
      <c r="U237" s="92" t="s">
        <v>9</v>
      </c>
      <c r="V237" s="97">
        <v>67405.653550000003</v>
      </c>
      <c r="W237" s="97">
        <v>61048.585249999996</v>
      </c>
      <c r="X237" s="97">
        <v>60386.243750000001</v>
      </c>
      <c r="Y237" s="16" t="b">
        <f t="shared" si="93"/>
        <v>1</v>
      </c>
      <c r="Z237" s="16" t="b">
        <f t="shared" si="93"/>
        <v>1</v>
      </c>
      <c r="AA237" s="16" t="b">
        <f t="shared" si="93"/>
        <v>1</v>
      </c>
      <c r="AB237" s="16" t="b">
        <f t="shared" si="93"/>
        <v>1</v>
      </c>
    </row>
    <row r="238" spans="1:28" s="16" customFormat="1" ht="31.5">
      <c r="A238" s="31" t="s">
        <v>568</v>
      </c>
      <c r="B238" s="23" t="s">
        <v>107</v>
      </c>
      <c r="C238" s="23" t="s">
        <v>569</v>
      </c>
      <c r="D238" s="24" t="s">
        <v>9</v>
      </c>
      <c r="E238" s="25">
        <f>E239</f>
        <v>6484.1</v>
      </c>
      <c r="F238" s="25">
        <f t="shared" ref="F238:G238" si="107">F239</f>
        <v>6130.1</v>
      </c>
      <c r="G238" s="25">
        <f t="shared" si="107"/>
        <v>6375.3</v>
      </c>
      <c r="H238" s="43"/>
      <c r="J238" s="32">
        <v>6484.0953099999997</v>
      </c>
      <c r="K238" s="32">
        <v>6130.0992200000001</v>
      </c>
      <c r="L238" s="32">
        <v>6375.3031899999996</v>
      </c>
      <c r="M238" s="29">
        <f t="shared" si="92"/>
        <v>-4.6900000006644404E-3</v>
      </c>
      <c r="N238" s="29">
        <f t="shared" si="92"/>
        <v>-7.8000000030442607E-4</v>
      </c>
      <c r="O238" s="29">
        <f t="shared" si="92"/>
        <v>3.1899999994493555E-3</v>
      </c>
      <c r="R238" s="98" t="s">
        <v>568</v>
      </c>
      <c r="S238" s="96" t="s">
        <v>107</v>
      </c>
      <c r="T238" s="96" t="s">
        <v>569</v>
      </c>
      <c r="U238" s="92" t="s">
        <v>9</v>
      </c>
      <c r="V238" s="97">
        <v>6484.0953099999997</v>
      </c>
      <c r="W238" s="97">
        <v>6130.0992200000001</v>
      </c>
      <c r="X238" s="97">
        <v>6375.3031899999996</v>
      </c>
      <c r="Y238" s="16" t="b">
        <f t="shared" si="93"/>
        <v>1</v>
      </c>
      <c r="Z238" s="16" t="b">
        <f t="shared" si="93"/>
        <v>1</v>
      </c>
      <c r="AA238" s="16" t="b">
        <f t="shared" si="93"/>
        <v>1</v>
      </c>
      <c r="AB238" s="16" t="b">
        <f t="shared" si="93"/>
        <v>1</v>
      </c>
    </row>
    <row r="239" spans="1:28" s="16" customFormat="1" ht="25.5">
      <c r="A239" s="31" t="s">
        <v>32</v>
      </c>
      <c r="B239" s="23" t="s">
        <v>107</v>
      </c>
      <c r="C239" s="23" t="s">
        <v>569</v>
      </c>
      <c r="D239" s="23" t="s">
        <v>33</v>
      </c>
      <c r="E239" s="25">
        <f>5894.3+589.8</f>
        <v>6484.1</v>
      </c>
      <c r="F239" s="25">
        <v>6130.1</v>
      </c>
      <c r="G239" s="25">
        <v>6375.3</v>
      </c>
      <c r="H239" s="43"/>
      <c r="J239" s="32">
        <v>6484.0953099999997</v>
      </c>
      <c r="K239" s="32">
        <v>6130.0992200000001</v>
      </c>
      <c r="L239" s="32">
        <v>6375.3031899999996</v>
      </c>
      <c r="M239" s="29">
        <f t="shared" si="92"/>
        <v>-4.6900000006644404E-3</v>
      </c>
      <c r="N239" s="29">
        <f t="shared" si="92"/>
        <v>-7.8000000030442607E-4</v>
      </c>
      <c r="O239" s="29">
        <f t="shared" si="92"/>
        <v>3.1899999994493555E-3</v>
      </c>
      <c r="R239" s="98" t="s">
        <v>32</v>
      </c>
      <c r="S239" s="96" t="s">
        <v>107</v>
      </c>
      <c r="T239" s="96" t="s">
        <v>569</v>
      </c>
      <c r="U239" s="96" t="s">
        <v>33</v>
      </c>
      <c r="V239" s="97">
        <v>6484.0953099999997</v>
      </c>
      <c r="W239" s="97">
        <v>6130.0992200000001</v>
      </c>
      <c r="X239" s="97">
        <v>6375.3031899999996</v>
      </c>
      <c r="Y239" s="16" t="b">
        <f t="shared" si="93"/>
        <v>1</v>
      </c>
      <c r="Z239" s="16" t="b">
        <f t="shared" si="93"/>
        <v>1</v>
      </c>
      <c r="AA239" s="16" t="b">
        <f t="shared" si="93"/>
        <v>1</v>
      </c>
      <c r="AB239" s="16" t="b">
        <f t="shared" si="93"/>
        <v>1</v>
      </c>
    </row>
    <row r="240" spans="1:28" s="16" customFormat="1" ht="25.5">
      <c r="A240" s="31" t="s">
        <v>116</v>
      </c>
      <c r="B240" s="23" t="s">
        <v>107</v>
      </c>
      <c r="C240" s="23" t="s">
        <v>386</v>
      </c>
      <c r="D240" s="24" t="s">
        <v>9</v>
      </c>
      <c r="E240" s="25">
        <f>E241</f>
        <v>60921.599999999999</v>
      </c>
      <c r="F240" s="25">
        <f t="shared" ref="F240:G240" si="108">F241</f>
        <v>54918.5</v>
      </c>
      <c r="G240" s="25">
        <f t="shared" si="108"/>
        <v>54010.9</v>
      </c>
      <c r="H240" s="43"/>
      <c r="J240" s="32">
        <v>60921.558239999998</v>
      </c>
      <c r="K240" s="32">
        <v>54918.48603</v>
      </c>
      <c r="L240" s="32">
        <v>54010.940560000003</v>
      </c>
      <c r="M240" s="29">
        <f t="shared" si="92"/>
        <v>-4.1760000000067521E-2</v>
      </c>
      <c r="N240" s="29">
        <f t="shared" si="92"/>
        <v>-1.396999999997206E-2</v>
      </c>
      <c r="O240" s="29">
        <f t="shared" si="92"/>
        <v>4.056000000127824E-2</v>
      </c>
      <c r="R240" s="98" t="s">
        <v>116</v>
      </c>
      <c r="S240" s="96" t="s">
        <v>107</v>
      </c>
      <c r="T240" s="96" t="s">
        <v>386</v>
      </c>
      <c r="U240" s="92" t="s">
        <v>9</v>
      </c>
      <c r="V240" s="97">
        <v>60921.558239999998</v>
      </c>
      <c r="W240" s="97">
        <v>54918.48603</v>
      </c>
      <c r="X240" s="97">
        <v>54010.940560000003</v>
      </c>
      <c r="Y240" s="16" t="b">
        <f t="shared" si="93"/>
        <v>1</v>
      </c>
      <c r="Z240" s="16" t="b">
        <f t="shared" si="93"/>
        <v>1</v>
      </c>
      <c r="AA240" s="16" t="b">
        <f t="shared" si="93"/>
        <v>1</v>
      </c>
      <c r="AB240" s="16" t="b">
        <f t="shared" si="93"/>
        <v>1</v>
      </c>
    </row>
    <row r="241" spans="1:28" s="16" customFormat="1" ht="25.5">
      <c r="A241" s="31" t="s">
        <v>32</v>
      </c>
      <c r="B241" s="23" t="s">
        <v>107</v>
      </c>
      <c r="C241" s="23" t="s">
        <v>386</v>
      </c>
      <c r="D241" s="23" t="s">
        <v>33</v>
      </c>
      <c r="E241" s="25">
        <f>55276.9+5644.7</f>
        <v>60921.599999999999</v>
      </c>
      <c r="F241" s="25">
        <v>54918.5</v>
      </c>
      <c r="G241" s="25">
        <v>54010.9</v>
      </c>
      <c r="H241" s="43"/>
      <c r="J241" s="32">
        <v>60921.558239999998</v>
      </c>
      <c r="K241" s="32">
        <v>54918.48603</v>
      </c>
      <c r="L241" s="32">
        <v>54010.940560000003</v>
      </c>
      <c r="M241" s="29">
        <f t="shared" si="92"/>
        <v>-4.1760000000067521E-2</v>
      </c>
      <c r="N241" s="29">
        <f t="shared" si="92"/>
        <v>-1.396999999997206E-2</v>
      </c>
      <c r="O241" s="29">
        <f t="shared" si="92"/>
        <v>4.056000000127824E-2</v>
      </c>
      <c r="R241" s="98" t="s">
        <v>32</v>
      </c>
      <c r="S241" s="96" t="s">
        <v>107</v>
      </c>
      <c r="T241" s="96" t="s">
        <v>386</v>
      </c>
      <c r="U241" s="96" t="s">
        <v>33</v>
      </c>
      <c r="V241" s="97">
        <v>60921.558239999998</v>
      </c>
      <c r="W241" s="97">
        <v>54918.48603</v>
      </c>
      <c r="X241" s="97">
        <v>54010.940560000003</v>
      </c>
      <c r="Y241" s="16" t="b">
        <f t="shared" si="93"/>
        <v>1</v>
      </c>
      <c r="Z241" s="16" t="b">
        <f t="shared" si="93"/>
        <v>1</v>
      </c>
      <c r="AA241" s="16" t="b">
        <f t="shared" si="93"/>
        <v>1</v>
      </c>
      <c r="AB241" s="16" t="b">
        <f t="shared" si="93"/>
        <v>1</v>
      </c>
    </row>
    <row r="242" spans="1:28" s="16" customFormat="1" ht="31.5">
      <c r="A242" s="22" t="s">
        <v>560</v>
      </c>
      <c r="B242" s="23" t="s">
        <v>107</v>
      </c>
      <c r="C242" s="23" t="s">
        <v>473</v>
      </c>
      <c r="D242" s="24" t="s">
        <v>9</v>
      </c>
      <c r="E242" s="25">
        <f>E243</f>
        <v>300</v>
      </c>
      <c r="F242" s="25">
        <f t="shared" ref="F242:G243" si="109">F243</f>
        <v>0</v>
      </c>
      <c r="G242" s="25">
        <f t="shared" si="109"/>
        <v>0</v>
      </c>
      <c r="H242" s="43"/>
      <c r="J242" s="32">
        <v>300</v>
      </c>
      <c r="K242" s="32">
        <v>0</v>
      </c>
      <c r="L242" s="32">
        <v>0</v>
      </c>
      <c r="M242" s="29">
        <f t="shared" si="92"/>
        <v>0</v>
      </c>
      <c r="N242" s="29">
        <f t="shared" si="92"/>
        <v>0</v>
      </c>
      <c r="O242" s="29">
        <f t="shared" si="92"/>
        <v>0</v>
      </c>
      <c r="R242" s="95" t="s">
        <v>560</v>
      </c>
      <c r="S242" s="96" t="s">
        <v>107</v>
      </c>
      <c r="T242" s="96" t="s">
        <v>473</v>
      </c>
      <c r="U242" s="92" t="s">
        <v>9</v>
      </c>
      <c r="V242" s="97">
        <v>300</v>
      </c>
      <c r="W242" s="97" t="s">
        <v>9</v>
      </c>
      <c r="X242" s="97" t="s">
        <v>9</v>
      </c>
      <c r="Y242" s="16" t="b">
        <f t="shared" si="93"/>
        <v>1</v>
      </c>
      <c r="Z242" s="16" t="b">
        <f t="shared" si="93"/>
        <v>1</v>
      </c>
      <c r="AA242" s="16" t="b">
        <f t="shared" si="93"/>
        <v>1</v>
      </c>
      <c r="AB242" s="16" t="b">
        <f t="shared" si="93"/>
        <v>1</v>
      </c>
    </row>
    <row r="243" spans="1:28" s="16" customFormat="1" ht="31.5">
      <c r="A243" s="31" t="s">
        <v>570</v>
      </c>
      <c r="B243" s="23" t="s">
        <v>107</v>
      </c>
      <c r="C243" s="23" t="s">
        <v>387</v>
      </c>
      <c r="D243" s="24" t="s">
        <v>9</v>
      </c>
      <c r="E243" s="25">
        <f>E244</f>
        <v>300</v>
      </c>
      <c r="F243" s="25">
        <f t="shared" si="109"/>
        <v>0</v>
      </c>
      <c r="G243" s="25">
        <f t="shared" si="109"/>
        <v>0</v>
      </c>
      <c r="H243" s="43"/>
      <c r="J243" s="32">
        <v>300</v>
      </c>
      <c r="K243" s="32">
        <v>0</v>
      </c>
      <c r="L243" s="32">
        <v>0</v>
      </c>
      <c r="M243" s="29">
        <f t="shared" si="92"/>
        <v>0</v>
      </c>
      <c r="N243" s="29">
        <f t="shared" si="92"/>
        <v>0</v>
      </c>
      <c r="O243" s="29">
        <f t="shared" si="92"/>
        <v>0</v>
      </c>
      <c r="R243" s="98" t="s">
        <v>570</v>
      </c>
      <c r="S243" s="96" t="s">
        <v>107</v>
      </c>
      <c r="T243" s="96" t="s">
        <v>387</v>
      </c>
      <c r="U243" s="92" t="s">
        <v>9</v>
      </c>
      <c r="V243" s="97">
        <v>300</v>
      </c>
      <c r="W243" s="97" t="s">
        <v>9</v>
      </c>
      <c r="X243" s="97" t="s">
        <v>9</v>
      </c>
      <c r="Y243" s="16" t="b">
        <f t="shared" si="93"/>
        <v>1</v>
      </c>
      <c r="Z243" s="16" t="b">
        <f t="shared" si="93"/>
        <v>1</v>
      </c>
      <c r="AA243" s="16" t="b">
        <f t="shared" si="93"/>
        <v>1</v>
      </c>
      <c r="AB243" s="16" t="b">
        <f t="shared" si="93"/>
        <v>1</v>
      </c>
    </row>
    <row r="244" spans="1:28" s="16" customFormat="1" ht="25.5">
      <c r="A244" s="31" t="s">
        <v>32</v>
      </c>
      <c r="B244" s="23" t="s">
        <v>107</v>
      </c>
      <c r="C244" s="23" t="s">
        <v>387</v>
      </c>
      <c r="D244" s="23" t="s">
        <v>33</v>
      </c>
      <c r="E244" s="25">
        <v>300</v>
      </c>
      <c r="F244" s="25">
        <v>0</v>
      </c>
      <c r="G244" s="25">
        <v>0</v>
      </c>
      <c r="H244" s="43"/>
      <c r="J244" s="32">
        <v>300</v>
      </c>
      <c r="K244" s="32">
        <v>0</v>
      </c>
      <c r="L244" s="32">
        <v>0</v>
      </c>
      <c r="M244" s="29">
        <f t="shared" si="92"/>
        <v>0</v>
      </c>
      <c r="N244" s="29">
        <f t="shared" si="92"/>
        <v>0</v>
      </c>
      <c r="O244" s="29">
        <f t="shared" si="92"/>
        <v>0</v>
      </c>
      <c r="R244" s="98" t="s">
        <v>32</v>
      </c>
      <c r="S244" s="96" t="s">
        <v>107</v>
      </c>
      <c r="T244" s="96" t="s">
        <v>387</v>
      </c>
      <c r="U244" s="96" t="s">
        <v>33</v>
      </c>
      <c r="V244" s="97">
        <v>300</v>
      </c>
      <c r="W244" s="97" t="s">
        <v>9</v>
      </c>
      <c r="X244" s="97" t="s">
        <v>9</v>
      </c>
      <c r="Y244" s="16" t="b">
        <f t="shared" si="93"/>
        <v>1</v>
      </c>
      <c r="Z244" s="16" t="b">
        <f t="shared" si="93"/>
        <v>1</v>
      </c>
      <c r="AA244" s="16" t="b">
        <f t="shared" si="93"/>
        <v>1</v>
      </c>
      <c r="AB244" s="16" t="b">
        <f t="shared" si="93"/>
        <v>1</v>
      </c>
    </row>
    <row r="245" spans="1:28" s="16" customFormat="1" ht="31.5">
      <c r="A245" s="31" t="s">
        <v>560</v>
      </c>
      <c r="B245" s="23" t="s">
        <v>107</v>
      </c>
      <c r="C245" s="23" t="s">
        <v>643</v>
      </c>
      <c r="D245" s="23" t="s">
        <v>9</v>
      </c>
      <c r="E245" s="25">
        <f t="shared" ref="E245:G246" si="110">E246</f>
        <v>126920</v>
      </c>
      <c r="F245" s="25">
        <f t="shared" si="110"/>
        <v>0</v>
      </c>
      <c r="G245" s="25">
        <f t="shared" si="110"/>
        <v>0</v>
      </c>
      <c r="H245" s="43"/>
      <c r="J245" s="32">
        <v>126920.0019</v>
      </c>
      <c r="K245" s="32">
        <v>0</v>
      </c>
      <c r="L245" s="32">
        <v>0</v>
      </c>
      <c r="M245" s="29">
        <f t="shared" si="92"/>
        <v>1.9000000029336661E-3</v>
      </c>
      <c r="N245" s="29">
        <f t="shared" si="92"/>
        <v>0</v>
      </c>
      <c r="O245" s="29">
        <f t="shared" si="92"/>
        <v>0</v>
      </c>
      <c r="R245" s="95" t="s">
        <v>560</v>
      </c>
      <c r="S245" s="96" t="s">
        <v>107</v>
      </c>
      <c r="T245" s="96" t="s">
        <v>643</v>
      </c>
      <c r="U245" s="92" t="s">
        <v>9</v>
      </c>
      <c r="V245" s="97">
        <v>126920.0019</v>
      </c>
      <c r="W245" s="97" t="s">
        <v>9</v>
      </c>
      <c r="X245" s="97" t="s">
        <v>9</v>
      </c>
      <c r="Y245" s="16" t="b">
        <f t="shared" si="93"/>
        <v>1</v>
      </c>
      <c r="Z245" s="16" t="b">
        <f t="shared" si="93"/>
        <v>1</v>
      </c>
      <c r="AA245" s="16" t="b">
        <f t="shared" si="93"/>
        <v>1</v>
      </c>
      <c r="AB245" s="16" t="b">
        <f t="shared" si="93"/>
        <v>1</v>
      </c>
    </row>
    <row r="246" spans="1:28" s="16" customFormat="1" ht="47.25">
      <c r="A246" s="31" t="s">
        <v>644</v>
      </c>
      <c r="B246" s="23" t="s">
        <v>107</v>
      </c>
      <c r="C246" s="23" t="s">
        <v>645</v>
      </c>
      <c r="D246" s="23" t="s">
        <v>9</v>
      </c>
      <c r="E246" s="25">
        <f t="shared" si="110"/>
        <v>126920</v>
      </c>
      <c r="F246" s="25">
        <f t="shared" si="110"/>
        <v>0</v>
      </c>
      <c r="G246" s="25">
        <f t="shared" si="110"/>
        <v>0</v>
      </c>
      <c r="H246" s="43"/>
      <c r="J246" s="32">
        <v>126920.0019</v>
      </c>
      <c r="K246" s="32">
        <v>0</v>
      </c>
      <c r="L246" s="32">
        <v>0</v>
      </c>
      <c r="M246" s="29">
        <f t="shared" si="92"/>
        <v>1.9000000029336661E-3</v>
      </c>
      <c r="N246" s="29">
        <f t="shared" si="92"/>
        <v>0</v>
      </c>
      <c r="O246" s="29">
        <f t="shared" si="92"/>
        <v>0</v>
      </c>
      <c r="R246" s="98" t="s">
        <v>644</v>
      </c>
      <c r="S246" s="96" t="s">
        <v>107</v>
      </c>
      <c r="T246" s="96" t="s">
        <v>645</v>
      </c>
      <c r="U246" s="92" t="s">
        <v>9</v>
      </c>
      <c r="V246" s="97">
        <v>126920.0019</v>
      </c>
      <c r="W246" s="97" t="s">
        <v>9</v>
      </c>
      <c r="X246" s="97" t="s">
        <v>9</v>
      </c>
      <c r="Y246" s="16" t="b">
        <f t="shared" si="93"/>
        <v>1</v>
      </c>
      <c r="Z246" s="16" t="b">
        <f t="shared" si="93"/>
        <v>1</v>
      </c>
      <c r="AA246" s="16" t="b">
        <f t="shared" si="93"/>
        <v>1</v>
      </c>
      <c r="AB246" s="16" t="b">
        <f t="shared" si="93"/>
        <v>1</v>
      </c>
    </row>
    <row r="247" spans="1:28" s="16" customFormat="1" ht="25.5">
      <c r="A247" s="31" t="s">
        <v>32</v>
      </c>
      <c r="B247" s="23" t="s">
        <v>107</v>
      </c>
      <c r="C247" s="23" t="s">
        <v>645</v>
      </c>
      <c r="D247" s="23" t="s">
        <v>33</v>
      </c>
      <c r="E247" s="25">
        <v>126920</v>
      </c>
      <c r="F247" s="25"/>
      <c r="G247" s="25"/>
      <c r="H247" s="43"/>
      <c r="J247" s="32">
        <v>126920.0019</v>
      </c>
      <c r="K247" s="32">
        <v>0</v>
      </c>
      <c r="L247" s="32">
        <v>0</v>
      </c>
      <c r="M247" s="29">
        <f t="shared" si="92"/>
        <v>1.9000000029336661E-3</v>
      </c>
      <c r="N247" s="29">
        <f t="shared" si="92"/>
        <v>0</v>
      </c>
      <c r="O247" s="29">
        <f t="shared" si="92"/>
        <v>0</v>
      </c>
      <c r="R247" s="98" t="s">
        <v>32</v>
      </c>
      <c r="S247" s="96" t="s">
        <v>107</v>
      </c>
      <c r="T247" s="96" t="s">
        <v>645</v>
      </c>
      <c r="U247" s="96" t="s">
        <v>33</v>
      </c>
      <c r="V247" s="97">
        <v>126920.0019</v>
      </c>
      <c r="W247" s="97" t="s">
        <v>9</v>
      </c>
      <c r="X247" s="97" t="s">
        <v>9</v>
      </c>
      <c r="Y247" s="16" t="b">
        <f t="shared" si="93"/>
        <v>1</v>
      </c>
      <c r="Z247" s="16" t="b">
        <f t="shared" si="93"/>
        <v>1</v>
      </c>
      <c r="AA247" s="16" t="b">
        <f t="shared" si="93"/>
        <v>1</v>
      </c>
      <c r="AB247" s="16" t="b">
        <f t="shared" si="93"/>
        <v>1</v>
      </c>
    </row>
    <row r="248" spans="1:28" s="16" customFormat="1" ht="31.5">
      <c r="A248" s="22" t="s">
        <v>121</v>
      </c>
      <c r="B248" s="23" t="s">
        <v>107</v>
      </c>
      <c r="C248" s="23" t="s">
        <v>474</v>
      </c>
      <c r="D248" s="24" t="s">
        <v>9</v>
      </c>
      <c r="E248" s="25">
        <f>E249+E254</f>
        <v>2570.5</v>
      </c>
      <c r="F248" s="25">
        <f t="shared" ref="F248:G248" si="111">F249+F254</f>
        <v>2577.8999999999996</v>
      </c>
      <c r="G248" s="25">
        <f t="shared" si="111"/>
        <v>2705.1</v>
      </c>
      <c r="H248" s="43"/>
      <c r="J248" s="32">
        <v>2570.5293900000001</v>
      </c>
      <c r="K248" s="32">
        <v>2577.92013</v>
      </c>
      <c r="L248" s="32">
        <v>2705.03694</v>
      </c>
      <c r="M248" s="29">
        <f t="shared" si="92"/>
        <v>2.9390000000148575E-2</v>
      </c>
      <c r="N248" s="29">
        <f t="shared" si="92"/>
        <v>2.0130000000335713E-2</v>
      </c>
      <c r="O248" s="29">
        <f t="shared" si="92"/>
        <v>-6.3059999999950378E-2</v>
      </c>
      <c r="R248" s="95" t="s">
        <v>121</v>
      </c>
      <c r="S248" s="96" t="s">
        <v>107</v>
      </c>
      <c r="T248" s="96" t="s">
        <v>474</v>
      </c>
      <c r="U248" s="92" t="s">
        <v>9</v>
      </c>
      <c r="V248" s="97">
        <v>2570.5293900000001</v>
      </c>
      <c r="W248" s="97">
        <v>2577.92013</v>
      </c>
      <c r="X248" s="97">
        <v>2705.03694</v>
      </c>
      <c r="Y248" s="16" t="b">
        <f t="shared" si="93"/>
        <v>1</v>
      </c>
      <c r="Z248" s="16" t="b">
        <f t="shared" si="93"/>
        <v>1</v>
      </c>
      <c r="AA248" s="16" t="b">
        <f t="shared" si="93"/>
        <v>1</v>
      </c>
      <c r="AB248" s="16" t="b">
        <f t="shared" si="93"/>
        <v>1</v>
      </c>
    </row>
    <row r="249" spans="1:28" s="16" customFormat="1" ht="47.25">
      <c r="A249" s="22" t="s">
        <v>122</v>
      </c>
      <c r="B249" s="23" t="s">
        <v>107</v>
      </c>
      <c r="C249" s="23" t="s">
        <v>475</v>
      </c>
      <c r="D249" s="24" t="s">
        <v>9</v>
      </c>
      <c r="E249" s="25">
        <f>E250+E252</f>
        <v>832.6</v>
      </c>
      <c r="F249" s="25">
        <f t="shared" ref="F249:G249" si="112">F250+F252</f>
        <v>770.5</v>
      </c>
      <c r="G249" s="25">
        <f t="shared" si="112"/>
        <v>825.4</v>
      </c>
      <c r="H249" s="43"/>
      <c r="J249" s="32">
        <v>832.66016000000002</v>
      </c>
      <c r="K249" s="32">
        <v>770.53612999999996</v>
      </c>
      <c r="L249" s="32">
        <v>825.35757999999998</v>
      </c>
      <c r="M249" s="29">
        <f t="shared" si="92"/>
        <v>6.0159999999996217E-2</v>
      </c>
      <c r="N249" s="29">
        <f t="shared" si="92"/>
        <v>3.6129999999957363E-2</v>
      </c>
      <c r="O249" s="29">
        <f t="shared" si="92"/>
        <v>-4.2419999999992797E-2</v>
      </c>
      <c r="R249" s="95" t="s">
        <v>122</v>
      </c>
      <c r="S249" s="96" t="s">
        <v>107</v>
      </c>
      <c r="T249" s="96" t="s">
        <v>475</v>
      </c>
      <c r="U249" s="92" t="s">
        <v>9</v>
      </c>
      <c r="V249" s="97">
        <v>832.66016000000002</v>
      </c>
      <c r="W249" s="97">
        <v>770.53612999999996</v>
      </c>
      <c r="X249" s="97">
        <v>825.35757999999998</v>
      </c>
      <c r="Y249" s="16" t="b">
        <f t="shared" si="93"/>
        <v>1</v>
      </c>
      <c r="Z249" s="16" t="b">
        <f t="shared" si="93"/>
        <v>1</v>
      </c>
      <c r="AA249" s="16" t="b">
        <f t="shared" si="93"/>
        <v>1</v>
      </c>
      <c r="AB249" s="16" t="b">
        <f t="shared" si="93"/>
        <v>1</v>
      </c>
    </row>
    <row r="250" spans="1:28" s="16" customFormat="1" ht="63">
      <c r="A250" s="31" t="s">
        <v>571</v>
      </c>
      <c r="B250" s="23" t="s">
        <v>107</v>
      </c>
      <c r="C250" s="23" t="s">
        <v>572</v>
      </c>
      <c r="D250" s="24" t="s">
        <v>9</v>
      </c>
      <c r="E250" s="25">
        <f>E251</f>
        <v>116.10000000000001</v>
      </c>
      <c r="F250" s="25">
        <f t="shared" ref="F250:G250" si="113">F251</f>
        <v>120.5</v>
      </c>
      <c r="G250" s="25">
        <f t="shared" si="113"/>
        <v>125.4</v>
      </c>
      <c r="H250" s="43"/>
      <c r="J250" s="32">
        <v>116.16625999999999</v>
      </c>
      <c r="K250" s="32">
        <v>120.53613</v>
      </c>
      <c r="L250" s="32">
        <v>125.35758</v>
      </c>
      <c r="M250" s="29">
        <f t="shared" si="92"/>
        <v>6.6259999999985553E-2</v>
      </c>
      <c r="N250" s="29">
        <f t="shared" si="92"/>
        <v>3.6129999999999995E-2</v>
      </c>
      <c r="O250" s="29">
        <f t="shared" si="92"/>
        <v>-4.2420000000007008E-2</v>
      </c>
      <c r="R250" s="98" t="s">
        <v>571</v>
      </c>
      <c r="S250" s="96" t="s">
        <v>107</v>
      </c>
      <c r="T250" s="96" t="s">
        <v>572</v>
      </c>
      <c r="U250" s="92" t="s">
        <v>9</v>
      </c>
      <c r="V250" s="97">
        <v>116.16625999999999</v>
      </c>
      <c r="W250" s="97">
        <v>120.53613</v>
      </c>
      <c r="X250" s="97">
        <v>125.35758</v>
      </c>
      <c r="Y250" s="16" t="b">
        <f t="shared" si="93"/>
        <v>1</v>
      </c>
      <c r="Z250" s="16" t="b">
        <f t="shared" si="93"/>
        <v>1</v>
      </c>
      <c r="AA250" s="16" t="b">
        <f t="shared" si="93"/>
        <v>1</v>
      </c>
      <c r="AB250" s="16" t="b">
        <f t="shared" si="93"/>
        <v>1</v>
      </c>
    </row>
    <row r="251" spans="1:28" s="16" customFormat="1" ht="25.5">
      <c r="A251" s="31" t="s">
        <v>32</v>
      </c>
      <c r="B251" s="23" t="s">
        <v>107</v>
      </c>
      <c r="C251" s="23" t="s">
        <v>572</v>
      </c>
      <c r="D251" s="23" t="s">
        <v>33</v>
      </c>
      <c r="E251" s="25">
        <f>115.9+0.2</f>
        <v>116.10000000000001</v>
      </c>
      <c r="F251" s="25">
        <v>120.5</v>
      </c>
      <c r="G251" s="25">
        <v>125.4</v>
      </c>
      <c r="H251" s="43"/>
      <c r="J251" s="32">
        <v>116.16625999999999</v>
      </c>
      <c r="K251" s="32">
        <v>120.53613</v>
      </c>
      <c r="L251" s="32">
        <v>125.35758</v>
      </c>
      <c r="M251" s="29">
        <f t="shared" si="92"/>
        <v>6.6259999999985553E-2</v>
      </c>
      <c r="N251" s="29">
        <f t="shared" si="92"/>
        <v>3.6129999999999995E-2</v>
      </c>
      <c r="O251" s="29">
        <f t="shared" si="92"/>
        <v>-4.2420000000007008E-2</v>
      </c>
      <c r="R251" s="98" t="s">
        <v>32</v>
      </c>
      <c r="S251" s="96" t="s">
        <v>107</v>
      </c>
      <c r="T251" s="96" t="s">
        <v>572</v>
      </c>
      <c r="U251" s="96" t="s">
        <v>33</v>
      </c>
      <c r="V251" s="97">
        <v>116.16625999999999</v>
      </c>
      <c r="W251" s="97">
        <v>120.53613</v>
      </c>
      <c r="X251" s="97">
        <v>125.35758</v>
      </c>
      <c r="Y251" s="16" t="b">
        <f t="shared" si="93"/>
        <v>1</v>
      </c>
      <c r="Z251" s="16" t="b">
        <f t="shared" si="93"/>
        <v>1</v>
      </c>
      <c r="AA251" s="16" t="b">
        <f t="shared" si="93"/>
        <v>1</v>
      </c>
      <c r="AB251" s="16" t="b">
        <f t="shared" si="93"/>
        <v>1</v>
      </c>
    </row>
    <row r="252" spans="1:28" s="16" customFormat="1" ht="47.25">
      <c r="A252" s="31" t="s">
        <v>123</v>
      </c>
      <c r="B252" s="23" t="s">
        <v>107</v>
      </c>
      <c r="C252" s="23" t="s">
        <v>388</v>
      </c>
      <c r="D252" s="24" t="s">
        <v>9</v>
      </c>
      <c r="E252" s="25">
        <f>E253</f>
        <v>716.5</v>
      </c>
      <c r="F252" s="25">
        <f t="shared" ref="F252:G252" si="114">F253</f>
        <v>650</v>
      </c>
      <c r="G252" s="25">
        <f t="shared" si="114"/>
        <v>700</v>
      </c>
      <c r="H252" s="43"/>
      <c r="J252" s="32">
        <v>716.49390000000005</v>
      </c>
      <c r="K252" s="32">
        <v>650</v>
      </c>
      <c r="L252" s="32">
        <v>700</v>
      </c>
      <c r="M252" s="29">
        <f t="shared" si="92"/>
        <v>-6.0999999999467036E-3</v>
      </c>
      <c r="N252" s="29">
        <f t="shared" si="92"/>
        <v>0</v>
      </c>
      <c r="O252" s="29">
        <f t="shared" si="92"/>
        <v>0</v>
      </c>
      <c r="R252" s="98" t="s">
        <v>123</v>
      </c>
      <c r="S252" s="96" t="s">
        <v>107</v>
      </c>
      <c r="T252" s="96" t="s">
        <v>388</v>
      </c>
      <c r="U252" s="92" t="s">
        <v>9</v>
      </c>
      <c r="V252" s="97">
        <v>716.49390000000005</v>
      </c>
      <c r="W252" s="97">
        <v>650</v>
      </c>
      <c r="X252" s="97">
        <v>700</v>
      </c>
      <c r="Y252" s="16" t="b">
        <f t="shared" si="93"/>
        <v>1</v>
      </c>
      <c r="Z252" s="16" t="b">
        <f t="shared" si="93"/>
        <v>1</v>
      </c>
      <c r="AA252" s="16" t="b">
        <f t="shared" si="93"/>
        <v>1</v>
      </c>
      <c r="AB252" s="16" t="b">
        <f t="shared" si="93"/>
        <v>1</v>
      </c>
    </row>
    <row r="253" spans="1:28" s="16" customFormat="1" ht="25.5">
      <c r="A253" s="31" t="s">
        <v>32</v>
      </c>
      <c r="B253" s="23" t="s">
        <v>107</v>
      </c>
      <c r="C253" s="23" t="s">
        <v>388</v>
      </c>
      <c r="D253" s="23" t="s">
        <v>33</v>
      </c>
      <c r="E253" s="25">
        <f>600+116.5</f>
        <v>716.5</v>
      </c>
      <c r="F253" s="25">
        <v>650</v>
      </c>
      <c r="G253" s="25">
        <v>700</v>
      </c>
      <c r="H253" s="43"/>
      <c r="J253" s="32">
        <v>716.49390000000005</v>
      </c>
      <c r="K253" s="32">
        <v>650</v>
      </c>
      <c r="L253" s="32">
        <v>700</v>
      </c>
      <c r="M253" s="29">
        <f t="shared" si="92"/>
        <v>-6.0999999999467036E-3</v>
      </c>
      <c r="N253" s="29">
        <f t="shared" si="92"/>
        <v>0</v>
      </c>
      <c r="O253" s="29">
        <f t="shared" si="92"/>
        <v>0</v>
      </c>
      <c r="R253" s="98" t="s">
        <v>32</v>
      </c>
      <c r="S253" s="96" t="s">
        <v>107</v>
      </c>
      <c r="T253" s="96" t="s">
        <v>388</v>
      </c>
      <c r="U253" s="96" t="s">
        <v>33</v>
      </c>
      <c r="V253" s="97">
        <v>716.49390000000005</v>
      </c>
      <c r="W253" s="97">
        <v>650</v>
      </c>
      <c r="X253" s="97">
        <v>700</v>
      </c>
      <c r="Y253" s="16" t="b">
        <f t="shared" si="93"/>
        <v>1</v>
      </c>
      <c r="Z253" s="16" t="b">
        <f t="shared" si="93"/>
        <v>1</v>
      </c>
      <c r="AA253" s="16" t="b">
        <f t="shared" si="93"/>
        <v>1</v>
      </c>
      <c r="AB253" s="16" t="b">
        <f t="shared" si="93"/>
        <v>1</v>
      </c>
    </row>
    <row r="254" spans="1:28" s="16" customFormat="1" ht="31.5">
      <c r="A254" s="22" t="s">
        <v>126</v>
      </c>
      <c r="B254" s="23" t="s">
        <v>107</v>
      </c>
      <c r="C254" s="23" t="s">
        <v>476</v>
      </c>
      <c r="D254" s="24" t="s">
        <v>9</v>
      </c>
      <c r="E254" s="25">
        <f>E255+E257</f>
        <v>1737.9</v>
      </c>
      <c r="F254" s="25">
        <f t="shared" ref="F254:G254" si="115">F255+F257</f>
        <v>1807.3999999999999</v>
      </c>
      <c r="G254" s="25">
        <f t="shared" si="115"/>
        <v>1879.6999999999998</v>
      </c>
      <c r="H254" s="43"/>
      <c r="J254" s="32">
        <v>1737.86923</v>
      </c>
      <c r="K254" s="32">
        <v>1807.384</v>
      </c>
      <c r="L254" s="32">
        <v>1879.6793600000001</v>
      </c>
      <c r="M254" s="29">
        <f t="shared" si="92"/>
        <v>-3.0770000000075015E-2</v>
      </c>
      <c r="N254" s="29">
        <f t="shared" si="92"/>
        <v>-1.5999999999849024E-2</v>
      </c>
      <c r="O254" s="29">
        <f t="shared" si="92"/>
        <v>-2.0639999999730207E-2</v>
      </c>
      <c r="R254" s="95" t="s">
        <v>126</v>
      </c>
      <c r="S254" s="96" t="s">
        <v>107</v>
      </c>
      <c r="T254" s="96" t="s">
        <v>476</v>
      </c>
      <c r="U254" s="92" t="s">
        <v>9</v>
      </c>
      <c r="V254" s="97">
        <v>1737.86923</v>
      </c>
      <c r="W254" s="97">
        <v>1807.384</v>
      </c>
      <c r="X254" s="97">
        <v>1879.6793600000001</v>
      </c>
      <c r="Y254" s="16" t="b">
        <f t="shared" si="93"/>
        <v>1</v>
      </c>
      <c r="Z254" s="16" t="b">
        <f t="shared" si="93"/>
        <v>1</v>
      </c>
      <c r="AA254" s="16" t="b">
        <f t="shared" si="93"/>
        <v>1</v>
      </c>
      <c r="AB254" s="16" t="b">
        <f t="shared" si="93"/>
        <v>1</v>
      </c>
    </row>
    <row r="255" spans="1:28" s="16" customFormat="1" ht="47.25">
      <c r="A255" s="31" t="s">
        <v>573</v>
      </c>
      <c r="B255" s="23" t="s">
        <v>107</v>
      </c>
      <c r="C255" s="23" t="s">
        <v>574</v>
      </c>
      <c r="D255" s="24" t="s">
        <v>9</v>
      </c>
      <c r="E255" s="25">
        <f>E256</f>
        <v>134.4</v>
      </c>
      <c r="F255" s="25">
        <f t="shared" ref="F255:G255" si="116">F256</f>
        <v>139.79999999999998</v>
      </c>
      <c r="G255" s="25">
        <f t="shared" si="116"/>
        <v>145.30000000000001</v>
      </c>
      <c r="H255" s="43"/>
      <c r="J255" s="32">
        <v>134.37321</v>
      </c>
      <c r="K255" s="32">
        <v>139.74814000000001</v>
      </c>
      <c r="L255" s="32">
        <v>145.33806000000001</v>
      </c>
      <c r="M255" s="29">
        <f t="shared" si="92"/>
        <v>-2.6790000000005421E-2</v>
      </c>
      <c r="N255" s="29">
        <f t="shared" si="92"/>
        <v>-5.185999999997648E-2</v>
      </c>
      <c r="O255" s="29">
        <f t="shared" si="92"/>
        <v>3.8060000000001537E-2</v>
      </c>
      <c r="R255" s="98" t="s">
        <v>573</v>
      </c>
      <c r="S255" s="96" t="s">
        <v>107</v>
      </c>
      <c r="T255" s="96" t="s">
        <v>574</v>
      </c>
      <c r="U255" s="92" t="s">
        <v>9</v>
      </c>
      <c r="V255" s="97">
        <v>134.37321</v>
      </c>
      <c r="W255" s="97">
        <v>139.74814000000001</v>
      </c>
      <c r="X255" s="97">
        <v>145.33806000000001</v>
      </c>
      <c r="Y255" s="16" t="b">
        <f t="shared" si="93"/>
        <v>1</v>
      </c>
      <c r="Z255" s="16" t="b">
        <f t="shared" si="93"/>
        <v>1</v>
      </c>
      <c r="AA255" s="16" t="b">
        <f t="shared" si="93"/>
        <v>1</v>
      </c>
      <c r="AB255" s="16" t="b">
        <f t="shared" si="93"/>
        <v>1</v>
      </c>
    </row>
    <row r="256" spans="1:28" s="16" customFormat="1" ht="25.5">
      <c r="A256" s="31" t="s">
        <v>32</v>
      </c>
      <c r="B256" s="23" t="s">
        <v>107</v>
      </c>
      <c r="C256" s="23" t="s">
        <v>574</v>
      </c>
      <c r="D256" s="23" t="s">
        <v>33</v>
      </c>
      <c r="E256" s="25">
        <v>134.4</v>
      </c>
      <c r="F256" s="25">
        <f>139.7+0.1</f>
        <v>139.79999999999998</v>
      </c>
      <c r="G256" s="25">
        <v>145.30000000000001</v>
      </c>
      <c r="H256" s="43"/>
      <c r="J256" s="32">
        <v>134.37321</v>
      </c>
      <c r="K256" s="32">
        <v>139.74814000000001</v>
      </c>
      <c r="L256" s="32">
        <v>145.33806000000001</v>
      </c>
      <c r="M256" s="29">
        <f t="shared" si="92"/>
        <v>-2.6790000000005421E-2</v>
      </c>
      <c r="N256" s="29">
        <f t="shared" si="92"/>
        <v>-5.185999999997648E-2</v>
      </c>
      <c r="O256" s="29">
        <f t="shared" si="92"/>
        <v>3.8060000000001537E-2</v>
      </c>
      <c r="R256" s="98" t="s">
        <v>32</v>
      </c>
      <c r="S256" s="96" t="s">
        <v>107</v>
      </c>
      <c r="T256" s="96" t="s">
        <v>574</v>
      </c>
      <c r="U256" s="96" t="s">
        <v>33</v>
      </c>
      <c r="V256" s="97">
        <v>134.37321</v>
      </c>
      <c r="W256" s="97">
        <v>139.74814000000001</v>
      </c>
      <c r="X256" s="97">
        <v>145.33806000000001</v>
      </c>
      <c r="Y256" s="16" t="b">
        <f t="shared" si="93"/>
        <v>1</v>
      </c>
      <c r="Z256" s="16" t="b">
        <f t="shared" si="93"/>
        <v>1</v>
      </c>
      <c r="AA256" s="16" t="b">
        <f t="shared" si="93"/>
        <v>1</v>
      </c>
      <c r="AB256" s="16" t="b">
        <f t="shared" si="93"/>
        <v>1</v>
      </c>
    </row>
    <row r="257" spans="1:28" s="16" customFormat="1" ht="31.5">
      <c r="A257" s="31" t="s">
        <v>127</v>
      </c>
      <c r="B257" s="23" t="s">
        <v>107</v>
      </c>
      <c r="C257" s="23" t="s">
        <v>389</v>
      </c>
      <c r="D257" s="24" t="s">
        <v>9</v>
      </c>
      <c r="E257" s="25">
        <f>E258</f>
        <v>1603.5</v>
      </c>
      <c r="F257" s="25">
        <f t="shared" ref="F257:G257" si="117">F258</f>
        <v>1667.6</v>
      </c>
      <c r="G257" s="25">
        <f t="shared" si="117"/>
        <v>1734.3999999999999</v>
      </c>
      <c r="H257" s="43"/>
      <c r="J257" s="32">
        <v>1603.49602</v>
      </c>
      <c r="K257" s="32">
        <v>1667.6358600000001</v>
      </c>
      <c r="L257" s="32">
        <v>1734.3413</v>
      </c>
      <c r="M257" s="29">
        <f t="shared" si="92"/>
        <v>-3.9799999999559077E-3</v>
      </c>
      <c r="N257" s="29">
        <f t="shared" si="92"/>
        <v>3.58600000001843E-2</v>
      </c>
      <c r="O257" s="29">
        <f t="shared" si="92"/>
        <v>-5.869999999981701E-2</v>
      </c>
      <c r="R257" s="98" t="s">
        <v>127</v>
      </c>
      <c r="S257" s="96" t="s">
        <v>107</v>
      </c>
      <c r="T257" s="96" t="s">
        <v>389</v>
      </c>
      <c r="U257" s="92" t="s">
        <v>9</v>
      </c>
      <c r="V257" s="97">
        <v>1603.49602</v>
      </c>
      <c r="W257" s="97">
        <v>1667.6358600000001</v>
      </c>
      <c r="X257" s="97">
        <v>1734.3413</v>
      </c>
      <c r="Y257" s="16" t="b">
        <f t="shared" si="93"/>
        <v>1</v>
      </c>
      <c r="Z257" s="16" t="b">
        <f t="shared" si="93"/>
        <v>1</v>
      </c>
      <c r="AA257" s="16" t="b">
        <f t="shared" si="93"/>
        <v>1</v>
      </c>
      <c r="AB257" s="16" t="b">
        <f t="shared" si="93"/>
        <v>1</v>
      </c>
    </row>
    <row r="258" spans="1:28" s="16" customFormat="1" ht="25.5">
      <c r="A258" s="31" t="s">
        <v>32</v>
      </c>
      <c r="B258" s="23" t="s">
        <v>107</v>
      </c>
      <c r="C258" s="23" t="s">
        <v>389</v>
      </c>
      <c r="D258" s="23" t="s">
        <v>33</v>
      </c>
      <c r="E258" s="25">
        <v>1603.5</v>
      </c>
      <c r="F258" s="25">
        <v>1667.6</v>
      </c>
      <c r="G258" s="25">
        <f>1734.3+0.1</f>
        <v>1734.3999999999999</v>
      </c>
      <c r="H258" s="43"/>
      <c r="J258" s="32">
        <v>1603.49602</v>
      </c>
      <c r="K258" s="32">
        <v>1667.6358600000001</v>
      </c>
      <c r="L258" s="32">
        <v>1734.3413</v>
      </c>
      <c r="M258" s="29">
        <f t="shared" si="92"/>
        <v>-3.9799999999559077E-3</v>
      </c>
      <c r="N258" s="29">
        <f t="shared" si="92"/>
        <v>3.58600000001843E-2</v>
      </c>
      <c r="O258" s="29">
        <f t="shared" si="92"/>
        <v>-5.869999999981701E-2</v>
      </c>
      <c r="R258" s="98" t="s">
        <v>32</v>
      </c>
      <c r="S258" s="96" t="s">
        <v>107</v>
      </c>
      <c r="T258" s="96" t="s">
        <v>389</v>
      </c>
      <c r="U258" s="96" t="s">
        <v>33</v>
      </c>
      <c r="V258" s="97">
        <v>1603.49602</v>
      </c>
      <c r="W258" s="97">
        <v>1667.6358600000001</v>
      </c>
      <c r="X258" s="97">
        <v>1734.3413</v>
      </c>
      <c r="Y258" s="16" t="b">
        <f t="shared" si="93"/>
        <v>1</v>
      </c>
      <c r="Z258" s="16" t="b">
        <f t="shared" si="93"/>
        <v>1</v>
      </c>
      <c r="AA258" s="16" t="b">
        <f t="shared" si="93"/>
        <v>1</v>
      </c>
      <c r="AB258" s="16" t="b">
        <f t="shared" si="93"/>
        <v>1</v>
      </c>
    </row>
    <row r="259" spans="1:28" s="16" customFormat="1" ht="31.5">
      <c r="A259" s="22" t="s">
        <v>477</v>
      </c>
      <c r="B259" s="23" t="s">
        <v>107</v>
      </c>
      <c r="C259" s="23" t="s">
        <v>478</v>
      </c>
      <c r="D259" s="24" t="s">
        <v>9</v>
      </c>
      <c r="E259" s="25">
        <f>E260</f>
        <v>20711.400000000001</v>
      </c>
      <c r="F259" s="25">
        <f t="shared" ref="F259:G259" si="118">F260</f>
        <v>20923.900000000001</v>
      </c>
      <c r="G259" s="25">
        <f t="shared" si="118"/>
        <v>24550.400000000001</v>
      </c>
      <c r="H259" s="43"/>
      <c r="J259" s="32">
        <v>20711.37716</v>
      </c>
      <c r="K259" s="32">
        <v>20923.856159999999</v>
      </c>
      <c r="L259" s="32">
        <v>24550.411260000001</v>
      </c>
      <c r="M259" s="29">
        <f t="shared" si="92"/>
        <v>-2.2840000001451699E-2</v>
      </c>
      <c r="N259" s="29">
        <f t="shared" si="92"/>
        <v>-4.3840000002091983E-2</v>
      </c>
      <c r="O259" s="29">
        <f t="shared" si="92"/>
        <v>1.1259999999310821E-2</v>
      </c>
      <c r="R259" s="95" t="s">
        <v>477</v>
      </c>
      <c r="S259" s="96" t="s">
        <v>107</v>
      </c>
      <c r="T259" s="96" t="s">
        <v>478</v>
      </c>
      <c r="U259" s="92" t="s">
        <v>9</v>
      </c>
      <c r="V259" s="97">
        <v>20711.37716</v>
      </c>
      <c r="W259" s="97">
        <v>20923.856159999999</v>
      </c>
      <c r="X259" s="97">
        <v>24550.411260000001</v>
      </c>
      <c r="Y259" s="16" t="b">
        <f t="shared" si="93"/>
        <v>1</v>
      </c>
      <c r="Z259" s="16" t="b">
        <f t="shared" si="93"/>
        <v>1</v>
      </c>
      <c r="AA259" s="16" t="b">
        <f t="shared" si="93"/>
        <v>1</v>
      </c>
      <c r="AB259" s="16" t="b">
        <f t="shared" si="93"/>
        <v>1</v>
      </c>
    </row>
    <row r="260" spans="1:28" s="16" customFormat="1" ht="47.25">
      <c r="A260" s="22" t="s">
        <v>575</v>
      </c>
      <c r="B260" s="23" t="s">
        <v>107</v>
      </c>
      <c r="C260" s="23" t="s">
        <v>576</v>
      </c>
      <c r="D260" s="24" t="s">
        <v>9</v>
      </c>
      <c r="E260" s="25">
        <f>E261+E263</f>
        <v>20711.400000000001</v>
      </c>
      <c r="F260" s="25">
        <f t="shared" ref="F260:G260" si="119">F261+F263</f>
        <v>20923.900000000001</v>
      </c>
      <c r="G260" s="25">
        <f t="shared" si="119"/>
        <v>24550.400000000001</v>
      </c>
      <c r="H260" s="42"/>
      <c r="J260" s="32">
        <v>20711.37716</v>
      </c>
      <c r="K260" s="32">
        <v>20923.856159999999</v>
      </c>
      <c r="L260" s="32">
        <v>24550.411260000001</v>
      </c>
      <c r="M260" s="29">
        <f t="shared" si="92"/>
        <v>-2.2840000001451699E-2</v>
      </c>
      <c r="N260" s="29">
        <f t="shared" si="92"/>
        <v>-4.3840000002091983E-2</v>
      </c>
      <c r="O260" s="29">
        <f t="shared" si="92"/>
        <v>1.1259999999310821E-2</v>
      </c>
      <c r="R260" s="95" t="s">
        <v>575</v>
      </c>
      <c r="S260" s="96" t="s">
        <v>107</v>
      </c>
      <c r="T260" s="96" t="s">
        <v>576</v>
      </c>
      <c r="U260" s="92" t="s">
        <v>9</v>
      </c>
      <c r="V260" s="97">
        <v>20711.37716</v>
      </c>
      <c r="W260" s="97">
        <v>20923.856159999999</v>
      </c>
      <c r="X260" s="97">
        <v>24550.411260000001</v>
      </c>
      <c r="Y260" s="16" t="b">
        <f t="shared" si="93"/>
        <v>1</v>
      </c>
      <c r="Z260" s="16" t="b">
        <f t="shared" si="93"/>
        <v>1</v>
      </c>
      <c r="AA260" s="16" t="b">
        <f t="shared" si="93"/>
        <v>1</v>
      </c>
      <c r="AB260" s="16" t="b">
        <f t="shared" si="93"/>
        <v>1</v>
      </c>
    </row>
    <row r="261" spans="1:28" s="16" customFormat="1" ht="31.5">
      <c r="A261" s="31" t="s">
        <v>577</v>
      </c>
      <c r="B261" s="23" t="s">
        <v>107</v>
      </c>
      <c r="C261" s="23" t="s">
        <v>578</v>
      </c>
      <c r="D261" s="24" t="s">
        <v>9</v>
      </c>
      <c r="E261" s="25">
        <f>E262</f>
        <v>19911.400000000001</v>
      </c>
      <c r="F261" s="25">
        <f t="shared" ref="F261:G261" si="120">F262</f>
        <v>20123.900000000001</v>
      </c>
      <c r="G261" s="25">
        <f t="shared" si="120"/>
        <v>23750.400000000001</v>
      </c>
      <c r="H261" s="43"/>
      <c r="J261" s="32">
        <v>19911.37716</v>
      </c>
      <c r="K261" s="32">
        <v>20123.856159999999</v>
      </c>
      <c r="L261" s="32">
        <v>23750.411260000001</v>
      </c>
      <c r="M261" s="29">
        <f t="shared" si="92"/>
        <v>-2.2840000001451699E-2</v>
      </c>
      <c r="N261" s="29">
        <f t="shared" si="92"/>
        <v>-4.3840000002091983E-2</v>
      </c>
      <c r="O261" s="29">
        <f t="shared" si="92"/>
        <v>1.1259999999310821E-2</v>
      </c>
      <c r="R261" s="98" t="s">
        <v>577</v>
      </c>
      <c r="S261" s="96" t="s">
        <v>107</v>
      </c>
      <c r="T261" s="96" t="s">
        <v>578</v>
      </c>
      <c r="U261" s="92" t="s">
        <v>9</v>
      </c>
      <c r="V261" s="97">
        <v>19911.37716</v>
      </c>
      <c r="W261" s="97">
        <v>20123.856159999999</v>
      </c>
      <c r="X261" s="97">
        <v>23750.411260000001</v>
      </c>
      <c r="Y261" s="16" t="b">
        <f t="shared" si="93"/>
        <v>1</v>
      </c>
      <c r="Z261" s="16" t="b">
        <f t="shared" si="93"/>
        <v>1</v>
      </c>
      <c r="AA261" s="16" t="b">
        <f t="shared" si="93"/>
        <v>1</v>
      </c>
      <c r="AB261" s="16" t="b">
        <f t="shared" si="93"/>
        <v>1</v>
      </c>
    </row>
    <row r="262" spans="1:28" s="16" customFormat="1" ht="31.5">
      <c r="A262" s="31" t="s">
        <v>28</v>
      </c>
      <c r="B262" s="23" t="s">
        <v>107</v>
      </c>
      <c r="C262" s="23" t="s">
        <v>578</v>
      </c>
      <c r="D262" s="23" t="s">
        <v>29</v>
      </c>
      <c r="E262" s="25">
        <f>17437.2+2474.2</f>
        <v>19911.400000000001</v>
      </c>
      <c r="F262" s="25">
        <v>20123.900000000001</v>
      </c>
      <c r="G262" s="25">
        <v>23750.400000000001</v>
      </c>
      <c r="H262" s="43"/>
      <c r="J262" s="32">
        <v>19911.37716</v>
      </c>
      <c r="K262" s="32">
        <v>20123.856159999999</v>
      </c>
      <c r="L262" s="32">
        <v>23750.411260000001</v>
      </c>
      <c r="M262" s="29">
        <f t="shared" si="92"/>
        <v>-2.2840000001451699E-2</v>
      </c>
      <c r="N262" s="29">
        <f t="shared" si="92"/>
        <v>-4.3840000002091983E-2</v>
      </c>
      <c r="O262" s="29">
        <f t="shared" si="92"/>
        <v>1.1259999999310821E-2</v>
      </c>
      <c r="R262" s="98" t="s">
        <v>28</v>
      </c>
      <c r="S262" s="96" t="s">
        <v>107</v>
      </c>
      <c r="T262" s="96" t="s">
        <v>578</v>
      </c>
      <c r="U262" s="96" t="s">
        <v>29</v>
      </c>
      <c r="V262" s="97">
        <v>19911.37716</v>
      </c>
      <c r="W262" s="97">
        <v>20123.856159999999</v>
      </c>
      <c r="X262" s="97">
        <v>23750.411260000001</v>
      </c>
      <c r="Y262" s="16" t="b">
        <f t="shared" si="93"/>
        <v>1</v>
      </c>
      <c r="Z262" s="16" t="b">
        <f t="shared" si="93"/>
        <v>1</v>
      </c>
      <c r="AA262" s="16" t="b">
        <f t="shared" si="93"/>
        <v>1</v>
      </c>
      <c r="AB262" s="16" t="b">
        <f t="shared" si="93"/>
        <v>1</v>
      </c>
    </row>
    <row r="263" spans="1:28" s="16" customFormat="1" ht="31.5">
      <c r="A263" s="31" t="s">
        <v>577</v>
      </c>
      <c r="B263" s="23" t="s">
        <v>107</v>
      </c>
      <c r="C263" s="23" t="s">
        <v>579</v>
      </c>
      <c r="D263" s="24" t="s">
        <v>9</v>
      </c>
      <c r="E263" s="25">
        <f>E264</f>
        <v>800</v>
      </c>
      <c r="F263" s="25">
        <f t="shared" ref="F263:G263" si="121">F264</f>
        <v>800</v>
      </c>
      <c r="G263" s="25">
        <f t="shared" si="121"/>
        <v>800</v>
      </c>
      <c r="H263" s="43"/>
      <c r="J263" s="32">
        <v>800</v>
      </c>
      <c r="K263" s="32">
        <v>800</v>
      </c>
      <c r="L263" s="32">
        <v>800</v>
      </c>
      <c r="M263" s="29">
        <f t="shared" si="92"/>
        <v>0</v>
      </c>
      <c r="N263" s="29">
        <f t="shared" si="92"/>
        <v>0</v>
      </c>
      <c r="O263" s="29">
        <f t="shared" si="92"/>
        <v>0</v>
      </c>
      <c r="R263" s="98" t="s">
        <v>577</v>
      </c>
      <c r="S263" s="96" t="s">
        <v>107</v>
      </c>
      <c r="T263" s="96" t="s">
        <v>579</v>
      </c>
      <c r="U263" s="92" t="s">
        <v>9</v>
      </c>
      <c r="V263" s="97">
        <v>800</v>
      </c>
      <c r="W263" s="97">
        <v>800</v>
      </c>
      <c r="X263" s="97">
        <v>800</v>
      </c>
      <c r="Y263" s="16" t="b">
        <f t="shared" si="93"/>
        <v>1</v>
      </c>
      <c r="Z263" s="16" t="b">
        <f t="shared" si="93"/>
        <v>1</v>
      </c>
      <c r="AA263" s="16" t="b">
        <f t="shared" si="93"/>
        <v>1</v>
      </c>
      <c r="AB263" s="16" t="b">
        <f t="shared" si="93"/>
        <v>1</v>
      </c>
    </row>
    <row r="264" spans="1:28" s="16" customFormat="1" ht="31.5">
      <c r="A264" s="31" t="s">
        <v>28</v>
      </c>
      <c r="B264" s="23" t="s">
        <v>107</v>
      </c>
      <c r="C264" s="23" t="s">
        <v>579</v>
      </c>
      <c r="D264" s="23" t="s">
        <v>29</v>
      </c>
      <c r="E264" s="25">
        <v>800</v>
      </c>
      <c r="F264" s="25">
        <v>800</v>
      </c>
      <c r="G264" s="25">
        <v>800</v>
      </c>
      <c r="H264" s="43"/>
      <c r="J264" s="32">
        <v>800</v>
      </c>
      <c r="K264" s="32">
        <v>800</v>
      </c>
      <c r="L264" s="32">
        <v>800</v>
      </c>
      <c r="M264" s="29">
        <f t="shared" si="92"/>
        <v>0</v>
      </c>
      <c r="N264" s="29">
        <f t="shared" si="92"/>
        <v>0</v>
      </c>
      <c r="O264" s="29">
        <f t="shared" si="92"/>
        <v>0</v>
      </c>
      <c r="R264" s="98" t="s">
        <v>28</v>
      </c>
      <c r="S264" s="96" t="s">
        <v>107</v>
      </c>
      <c r="T264" s="96" t="s">
        <v>579</v>
      </c>
      <c r="U264" s="96" t="s">
        <v>29</v>
      </c>
      <c r="V264" s="97">
        <v>800</v>
      </c>
      <c r="W264" s="97">
        <v>800</v>
      </c>
      <c r="X264" s="97">
        <v>800</v>
      </c>
      <c r="Y264" s="16" t="b">
        <f t="shared" si="93"/>
        <v>1</v>
      </c>
      <c r="Z264" s="16" t="b">
        <f t="shared" si="93"/>
        <v>1</v>
      </c>
      <c r="AA264" s="16" t="b">
        <f t="shared" si="93"/>
        <v>1</v>
      </c>
      <c r="AB264" s="16" t="b">
        <f t="shared" si="93"/>
        <v>1</v>
      </c>
    </row>
    <row r="265" spans="1:28" s="16" customFormat="1" ht="15.75">
      <c r="A265" s="22" t="s">
        <v>23</v>
      </c>
      <c r="B265" s="23" t="s">
        <v>107</v>
      </c>
      <c r="C265" s="23" t="s">
        <v>11</v>
      </c>
      <c r="D265" s="24" t="s">
        <v>9</v>
      </c>
      <c r="E265" s="25">
        <f>E266+E268+E270+E272+E274+E276+E283</f>
        <v>58408.3</v>
      </c>
      <c r="F265" s="25">
        <f t="shared" ref="F265:G265" si="122">F266+F268+F270+F272+F274+F276+F283</f>
        <v>58557.1</v>
      </c>
      <c r="G265" s="25">
        <f t="shared" si="122"/>
        <v>58661.7</v>
      </c>
      <c r="H265" s="43"/>
      <c r="J265" s="32">
        <v>58408.22395</v>
      </c>
      <c r="K265" s="32">
        <v>58557.096729999997</v>
      </c>
      <c r="L265" s="32">
        <v>58661.730450000003</v>
      </c>
      <c r="M265" s="29">
        <f t="shared" si="92"/>
        <v>-7.6050000003306195E-2</v>
      </c>
      <c r="N265" s="29">
        <f t="shared" si="92"/>
        <v>-3.2700000010663643E-3</v>
      </c>
      <c r="O265" s="29">
        <f t="shared" si="92"/>
        <v>3.0450000005657785E-2</v>
      </c>
      <c r="R265" s="95" t="s">
        <v>23</v>
      </c>
      <c r="S265" s="96" t="s">
        <v>107</v>
      </c>
      <c r="T265" s="96" t="s">
        <v>11</v>
      </c>
      <c r="U265" s="92" t="s">
        <v>9</v>
      </c>
      <c r="V265" s="97">
        <v>58408.22395</v>
      </c>
      <c r="W265" s="97">
        <v>58557.096729999997</v>
      </c>
      <c r="X265" s="97">
        <v>58661.730450000003</v>
      </c>
      <c r="Y265" s="16" t="b">
        <f t="shared" si="93"/>
        <v>1</v>
      </c>
      <c r="Z265" s="16" t="b">
        <f t="shared" si="93"/>
        <v>1</v>
      </c>
      <c r="AA265" s="16" t="b">
        <f t="shared" si="93"/>
        <v>1</v>
      </c>
      <c r="AB265" s="16" t="b">
        <f t="shared" si="93"/>
        <v>1</v>
      </c>
    </row>
    <row r="266" spans="1:28" s="16" customFormat="1" ht="15.75">
      <c r="A266" s="31" t="s">
        <v>169</v>
      </c>
      <c r="B266" s="23" t="s">
        <v>107</v>
      </c>
      <c r="C266" s="23" t="s">
        <v>390</v>
      </c>
      <c r="D266" s="24" t="s">
        <v>9</v>
      </c>
      <c r="E266" s="25">
        <f>E267</f>
        <v>70</v>
      </c>
      <c r="F266" s="25">
        <f t="shared" ref="F266:G266" si="123">F267</f>
        <v>70</v>
      </c>
      <c r="G266" s="25">
        <f t="shared" si="123"/>
        <v>0</v>
      </c>
      <c r="H266" s="43"/>
      <c r="J266" s="32">
        <v>70</v>
      </c>
      <c r="K266" s="32">
        <v>70</v>
      </c>
      <c r="L266" s="32">
        <v>0</v>
      </c>
      <c r="M266" s="29">
        <f t="shared" si="92"/>
        <v>0</v>
      </c>
      <c r="N266" s="29">
        <f t="shared" si="92"/>
        <v>0</v>
      </c>
      <c r="O266" s="29">
        <f t="shared" si="92"/>
        <v>0</v>
      </c>
      <c r="R266" s="98" t="s">
        <v>169</v>
      </c>
      <c r="S266" s="96" t="s">
        <v>107</v>
      </c>
      <c r="T266" s="96" t="s">
        <v>390</v>
      </c>
      <c r="U266" s="92" t="s">
        <v>9</v>
      </c>
      <c r="V266" s="97">
        <v>70</v>
      </c>
      <c r="W266" s="97">
        <v>70</v>
      </c>
      <c r="X266" s="97" t="s">
        <v>9</v>
      </c>
      <c r="Y266" s="16" t="b">
        <f t="shared" si="93"/>
        <v>1</v>
      </c>
      <c r="Z266" s="16" t="b">
        <f t="shared" si="93"/>
        <v>1</v>
      </c>
      <c r="AA266" s="16" t="b">
        <f t="shared" si="93"/>
        <v>1</v>
      </c>
      <c r="AB266" s="16" t="b">
        <f t="shared" si="93"/>
        <v>1</v>
      </c>
    </row>
    <row r="267" spans="1:28" s="16" customFormat="1" ht="31.5">
      <c r="A267" s="31" t="s">
        <v>28</v>
      </c>
      <c r="B267" s="23" t="s">
        <v>107</v>
      </c>
      <c r="C267" s="23" t="s">
        <v>390</v>
      </c>
      <c r="D267" s="23" t="s">
        <v>29</v>
      </c>
      <c r="E267" s="25">
        <v>70</v>
      </c>
      <c r="F267" s="25">
        <v>70</v>
      </c>
      <c r="G267" s="25">
        <v>0</v>
      </c>
      <c r="H267" s="43"/>
      <c r="J267" s="32">
        <v>70</v>
      </c>
      <c r="K267" s="32">
        <v>70</v>
      </c>
      <c r="L267" s="32">
        <v>0</v>
      </c>
      <c r="M267" s="29">
        <f t="shared" ref="M267:O330" si="124">J267-E267</f>
        <v>0</v>
      </c>
      <c r="N267" s="29">
        <f t="shared" si="124"/>
        <v>0</v>
      </c>
      <c r="O267" s="29">
        <f t="shared" si="124"/>
        <v>0</v>
      </c>
      <c r="R267" s="98" t="s">
        <v>28</v>
      </c>
      <c r="S267" s="96" t="s">
        <v>107</v>
      </c>
      <c r="T267" s="96" t="s">
        <v>390</v>
      </c>
      <c r="U267" s="96" t="s">
        <v>29</v>
      </c>
      <c r="V267" s="97">
        <v>70</v>
      </c>
      <c r="W267" s="97">
        <v>70</v>
      </c>
      <c r="X267" s="97" t="s">
        <v>9</v>
      </c>
      <c r="Y267" s="16" t="b">
        <f t="shared" ref="Y267:AB330" si="125">R267=A267</f>
        <v>1</v>
      </c>
      <c r="Z267" s="16" t="b">
        <f t="shared" si="125"/>
        <v>1</v>
      </c>
      <c r="AA267" s="16" t="b">
        <f t="shared" si="125"/>
        <v>1</v>
      </c>
      <c r="AB267" s="16" t="b">
        <f t="shared" si="125"/>
        <v>1</v>
      </c>
    </row>
    <row r="268" spans="1:28" s="16" customFormat="1" ht="31.5">
      <c r="A268" s="31" t="s">
        <v>345</v>
      </c>
      <c r="B268" s="23" t="s">
        <v>107</v>
      </c>
      <c r="C268" s="23" t="s">
        <v>347</v>
      </c>
      <c r="D268" s="24" t="s">
        <v>9</v>
      </c>
      <c r="E268" s="25">
        <f>E269</f>
        <v>130</v>
      </c>
      <c r="F268" s="25">
        <f t="shared" ref="F268:G268" si="126">F269</f>
        <v>130</v>
      </c>
      <c r="G268" s="25">
        <f t="shared" si="126"/>
        <v>150</v>
      </c>
      <c r="H268" s="43"/>
      <c r="J268" s="32">
        <v>130</v>
      </c>
      <c r="K268" s="32">
        <v>130</v>
      </c>
      <c r="L268" s="32">
        <v>150</v>
      </c>
      <c r="M268" s="29">
        <f t="shared" si="124"/>
        <v>0</v>
      </c>
      <c r="N268" s="29">
        <f t="shared" si="124"/>
        <v>0</v>
      </c>
      <c r="O268" s="29">
        <f t="shared" si="124"/>
        <v>0</v>
      </c>
      <c r="R268" s="98" t="s">
        <v>345</v>
      </c>
      <c r="S268" s="96" t="s">
        <v>107</v>
      </c>
      <c r="T268" s="96" t="s">
        <v>347</v>
      </c>
      <c r="U268" s="92" t="s">
        <v>9</v>
      </c>
      <c r="V268" s="97">
        <v>130</v>
      </c>
      <c r="W268" s="97">
        <v>130</v>
      </c>
      <c r="X268" s="97">
        <v>150</v>
      </c>
      <c r="Y268" s="16" t="b">
        <f t="shared" si="125"/>
        <v>1</v>
      </c>
      <c r="Z268" s="16" t="b">
        <f t="shared" si="125"/>
        <v>1</v>
      </c>
      <c r="AA268" s="16" t="b">
        <f t="shared" si="125"/>
        <v>1</v>
      </c>
      <c r="AB268" s="16" t="b">
        <f t="shared" si="125"/>
        <v>1</v>
      </c>
    </row>
    <row r="269" spans="1:28" s="16" customFormat="1" ht="31.5">
      <c r="A269" s="31" t="s">
        <v>28</v>
      </c>
      <c r="B269" s="23" t="s">
        <v>107</v>
      </c>
      <c r="C269" s="23" t="s">
        <v>347</v>
      </c>
      <c r="D269" s="23" t="s">
        <v>29</v>
      </c>
      <c r="E269" s="25">
        <v>130</v>
      </c>
      <c r="F269" s="25">
        <v>130</v>
      </c>
      <c r="G269" s="25">
        <v>150</v>
      </c>
      <c r="H269" s="43"/>
      <c r="J269" s="32">
        <v>130</v>
      </c>
      <c r="K269" s="32">
        <v>130</v>
      </c>
      <c r="L269" s="32">
        <v>150</v>
      </c>
      <c r="M269" s="29">
        <f t="shared" si="124"/>
        <v>0</v>
      </c>
      <c r="N269" s="29">
        <f t="shared" si="124"/>
        <v>0</v>
      </c>
      <c r="O269" s="29">
        <f t="shared" si="124"/>
        <v>0</v>
      </c>
      <c r="R269" s="98" t="s">
        <v>28</v>
      </c>
      <c r="S269" s="96" t="s">
        <v>107</v>
      </c>
      <c r="T269" s="96" t="s">
        <v>347</v>
      </c>
      <c r="U269" s="96" t="s">
        <v>29</v>
      </c>
      <c r="V269" s="97">
        <v>130</v>
      </c>
      <c r="W269" s="97">
        <v>130</v>
      </c>
      <c r="X269" s="97">
        <v>150</v>
      </c>
      <c r="Y269" s="16" t="b">
        <f t="shared" si="125"/>
        <v>1</v>
      </c>
      <c r="Z269" s="16" t="b">
        <f t="shared" si="125"/>
        <v>1</v>
      </c>
      <c r="AA269" s="16" t="b">
        <f t="shared" si="125"/>
        <v>1</v>
      </c>
      <c r="AB269" s="16" t="b">
        <f t="shared" si="125"/>
        <v>1</v>
      </c>
    </row>
    <row r="270" spans="1:28" s="16" customFormat="1" ht="31.5">
      <c r="A270" s="31" t="s">
        <v>99</v>
      </c>
      <c r="B270" s="23" t="s">
        <v>107</v>
      </c>
      <c r="C270" s="23" t="s">
        <v>368</v>
      </c>
      <c r="D270" s="24" t="s">
        <v>9</v>
      </c>
      <c r="E270" s="25">
        <f>E271</f>
        <v>2000</v>
      </c>
      <c r="F270" s="25">
        <f t="shared" ref="F270:G270" si="127">F271</f>
        <v>2000</v>
      </c>
      <c r="G270" s="25">
        <f t="shared" si="127"/>
        <v>2000</v>
      </c>
      <c r="H270" s="43"/>
      <c r="J270" s="32">
        <v>2000</v>
      </c>
      <c r="K270" s="32">
        <v>2000</v>
      </c>
      <c r="L270" s="32">
        <v>2000</v>
      </c>
      <c r="M270" s="29">
        <f t="shared" si="124"/>
        <v>0</v>
      </c>
      <c r="N270" s="29">
        <f t="shared" si="124"/>
        <v>0</v>
      </c>
      <c r="O270" s="29">
        <f t="shared" si="124"/>
        <v>0</v>
      </c>
      <c r="R270" s="98" t="s">
        <v>99</v>
      </c>
      <c r="S270" s="96" t="s">
        <v>107</v>
      </c>
      <c r="T270" s="96" t="s">
        <v>368</v>
      </c>
      <c r="U270" s="92" t="s">
        <v>9</v>
      </c>
      <c r="V270" s="97">
        <v>2000</v>
      </c>
      <c r="W270" s="97">
        <v>2000</v>
      </c>
      <c r="X270" s="97">
        <v>2000</v>
      </c>
      <c r="Y270" s="16" t="b">
        <f t="shared" si="125"/>
        <v>1</v>
      </c>
      <c r="Z270" s="16" t="b">
        <f t="shared" si="125"/>
        <v>1</v>
      </c>
      <c r="AA270" s="16" t="b">
        <f t="shared" si="125"/>
        <v>1</v>
      </c>
      <c r="AB270" s="16" t="b">
        <f t="shared" si="125"/>
        <v>1</v>
      </c>
    </row>
    <row r="271" spans="1:28" s="16" customFormat="1" ht="15.75">
      <c r="A271" s="31" t="s">
        <v>32</v>
      </c>
      <c r="B271" s="23" t="s">
        <v>107</v>
      </c>
      <c r="C271" s="23" t="s">
        <v>368</v>
      </c>
      <c r="D271" s="23" t="s">
        <v>33</v>
      </c>
      <c r="E271" s="25">
        <v>2000</v>
      </c>
      <c r="F271" s="25">
        <v>2000</v>
      </c>
      <c r="G271" s="25">
        <v>2000</v>
      </c>
      <c r="H271" s="43"/>
      <c r="J271" s="32">
        <v>2000</v>
      </c>
      <c r="K271" s="32">
        <v>2000</v>
      </c>
      <c r="L271" s="32">
        <v>2000</v>
      </c>
      <c r="M271" s="29">
        <f t="shared" si="124"/>
        <v>0</v>
      </c>
      <c r="N271" s="29">
        <f t="shared" si="124"/>
        <v>0</v>
      </c>
      <c r="O271" s="29">
        <f t="shared" si="124"/>
        <v>0</v>
      </c>
      <c r="R271" s="98" t="s">
        <v>32</v>
      </c>
      <c r="S271" s="96" t="s">
        <v>107</v>
      </c>
      <c r="T271" s="96" t="s">
        <v>368</v>
      </c>
      <c r="U271" s="96" t="s">
        <v>33</v>
      </c>
      <c r="V271" s="97">
        <v>2000</v>
      </c>
      <c r="W271" s="97">
        <v>2000</v>
      </c>
      <c r="X271" s="97">
        <v>2000</v>
      </c>
      <c r="Y271" s="16" t="b">
        <f t="shared" si="125"/>
        <v>1</v>
      </c>
      <c r="Z271" s="16" t="b">
        <f t="shared" si="125"/>
        <v>1</v>
      </c>
      <c r="AA271" s="16" t="b">
        <f t="shared" si="125"/>
        <v>1</v>
      </c>
      <c r="AB271" s="16" t="b">
        <f t="shared" si="125"/>
        <v>1</v>
      </c>
    </row>
    <row r="272" spans="1:28" s="16" customFormat="1" ht="31.5">
      <c r="A272" s="31" t="s">
        <v>101</v>
      </c>
      <c r="B272" s="23" t="s">
        <v>107</v>
      </c>
      <c r="C272" s="23" t="s">
        <v>370</v>
      </c>
      <c r="D272" s="24" t="s">
        <v>9</v>
      </c>
      <c r="E272" s="25">
        <f>E273</f>
        <v>4750.5</v>
      </c>
      <c r="F272" s="25">
        <f t="shared" ref="F272:G272" si="128">F273</f>
        <v>4750.5</v>
      </c>
      <c r="G272" s="25">
        <f t="shared" si="128"/>
        <v>4750.5</v>
      </c>
      <c r="H272" s="43"/>
      <c r="J272" s="32">
        <v>4750.46</v>
      </c>
      <c r="K272" s="32">
        <v>4750.46</v>
      </c>
      <c r="L272" s="32">
        <v>4750.46</v>
      </c>
      <c r="M272" s="29">
        <f t="shared" si="124"/>
        <v>-3.999999999996362E-2</v>
      </c>
      <c r="N272" s="29">
        <f t="shared" si="124"/>
        <v>-3.999999999996362E-2</v>
      </c>
      <c r="O272" s="29">
        <f t="shared" si="124"/>
        <v>-3.999999999996362E-2</v>
      </c>
      <c r="R272" s="98" t="s">
        <v>101</v>
      </c>
      <c r="S272" s="96" t="s">
        <v>107</v>
      </c>
      <c r="T272" s="96" t="s">
        <v>370</v>
      </c>
      <c r="U272" s="92" t="s">
        <v>9</v>
      </c>
      <c r="V272" s="97">
        <v>4750.46</v>
      </c>
      <c r="W272" s="97">
        <v>4750.46</v>
      </c>
      <c r="X272" s="97">
        <v>4750.46</v>
      </c>
      <c r="Y272" s="16" t="b">
        <f t="shared" si="125"/>
        <v>1</v>
      </c>
      <c r="Z272" s="16" t="b">
        <f t="shared" si="125"/>
        <v>1</v>
      </c>
      <c r="AA272" s="16" t="b">
        <f t="shared" si="125"/>
        <v>1</v>
      </c>
      <c r="AB272" s="16" t="b">
        <f t="shared" si="125"/>
        <v>1</v>
      </c>
    </row>
    <row r="273" spans="1:28" s="16" customFormat="1" ht="15.75">
      <c r="A273" s="31" t="s">
        <v>37</v>
      </c>
      <c r="B273" s="23" t="s">
        <v>107</v>
      </c>
      <c r="C273" s="23" t="s">
        <v>370</v>
      </c>
      <c r="D273" s="23" t="s">
        <v>38</v>
      </c>
      <c r="E273" s="25">
        <v>4750.5</v>
      </c>
      <c r="F273" s="25">
        <v>4750.5</v>
      </c>
      <c r="G273" s="25">
        <v>4750.5</v>
      </c>
      <c r="H273" s="43"/>
      <c r="J273" s="32">
        <v>4750.46</v>
      </c>
      <c r="K273" s="32">
        <v>4750.46</v>
      </c>
      <c r="L273" s="32">
        <v>4750.46</v>
      </c>
      <c r="M273" s="29">
        <f t="shared" si="124"/>
        <v>-3.999999999996362E-2</v>
      </c>
      <c r="N273" s="29">
        <f t="shared" si="124"/>
        <v>-3.999999999996362E-2</v>
      </c>
      <c r="O273" s="29">
        <f t="shared" si="124"/>
        <v>-3.999999999996362E-2</v>
      </c>
      <c r="R273" s="98" t="s">
        <v>37</v>
      </c>
      <c r="S273" s="96" t="s">
        <v>107</v>
      </c>
      <c r="T273" s="96" t="s">
        <v>370</v>
      </c>
      <c r="U273" s="96" t="s">
        <v>38</v>
      </c>
      <c r="V273" s="97">
        <v>4750.46</v>
      </c>
      <c r="W273" s="97">
        <v>4750.46</v>
      </c>
      <c r="X273" s="97">
        <v>4750.46</v>
      </c>
      <c r="Y273" s="16" t="b">
        <f t="shared" si="125"/>
        <v>1</v>
      </c>
      <c r="Z273" s="16" t="b">
        <f t="shared" si="125"/>
        <v>1</v>
      </c>
      <c r="AA273" s="16" t="b">
        <f t="shared" si="125"/>
        <v>1</v>
      </c>
      <c r="AB273" s="16" t="b">
        <f t="shared" si="125"/>
        <v>1</v>
      </c>
    </row>
    <row r="274" spans="1:28" s="16" customFormat="1" ht="31.5">
      <c r="A274" s="31" t="s">
        <v>167</v>
      </c>
      <c r="B274" s="23" t="s">
        <v>107</v>
      </c>
      <c r="C274" s="23" t="s">
        <v>168</v>
      </c>
      <c r="D274" s="24" t="s">
        <v>9</v>
      </c>
      <c r="E274" s="25">
        <f>E275</f>
        <v>780</v>
      </c>
      <c r="F274" s="25">
        <f t="shared" ref="F274:G274" si="129">F275</f>
        <v>780</v>
      </c>
      <c r="G274" s="25">
        <f t="shared" si="129"/>
        <v>780</v>
      </c>
      <c r="H274" s="43"/>
      <c r="J274" s="32">
        <v>780</v>
      </c>
      <c r="K274" s="32">
        <v>780</v>
      </c>
      <c r="L274" s="32">
        <v>780</v>
      </c>
      <c r="M274" s="29">
        <f t="shared" si="124"/>
        <v>0</v>
      </c>
      <c r="N274" s="29">
        <f t="shared" si="124"/>
        <v>0</v>
      </c>
      <c r="O274" s="29">
        <f t="shared" si="124"/>
        <v>0</v>
      </c>
      <c r="R274" s="98" t="s">
        <v>167</v>
      </c>
      <c r="S274" s="96" t="s">
        <v>107</v>
      </c>
      <c r="T274" s="96" t="s">
        <v>168</v>
      </c>
      <c r="U274" s="92" t="s">
        <v>9</v>
      </c>
      <c r="V274" s="97">
        <v>780</v>
      </c>
      <c r="W274" s="97">
        <v>780</v>
      </c>
      <c r="X274" s="97">
        <v>780</v>
      </c>
      <c r="Y274" s="16" t="b">
        <f t="shared" si="125"/>
        <v>1</v>
      </c>
      <c r="Z274" s="16" t="b">
        <f t="shared" si="125"/>
        <v>1</v>
      </c>
      <c r="AA274" s="16" t="b">
        <f t="shared" si="125"/>
        <v>1</v>
      </c>
      <c r="AB274" s="16" t="b">
        <f t="shared" si="125"/>
        <v>1</v>
      </c>
    </row>
    <row r="275" spans="1:28" s="16" customFormat="1" ht="31.5">
      <c r="A275" s="31" t="s">
        <v>28</v>
      </c>
      <c r="B275" s="23" t="s">
        <v>107</v>
      </c>
      <c r="C275" s="23" t="s">
        <v>168</v>
      </c>
      <c r="D275" s="23" t="s">
        <v>29</v>
      </c>
      <c r="E275" s="25">
        <v>780</v>
      </c>
      <c r="F275" s="25">
        <v>780</v>
      </c>
      <c r="G275" s="25">
        <v>780</v>
      </c>
      <c r="H275" s="43"/>
      <c r="J275" s="32">
        <v>780</v>
      </c>
      <c r="K275" s="32">
        <v>780</v>
      </c>
      <c r="L275" s="32">
        <v>780</v>
      </c>
      <c r="M275" s="29">
        <f t="shared" si="124"/>
        <v>0</v>
      </c>
      <c r="N275" s="29">
        <f t="shared" si="124"/>
        <v>0</v>
      </c>
      <c r="O275" s="29">
        <f t="shared" si="124"/>
        <v>0</v>
      </c>
      <c r="R275" s="98" t="s">
        <v>28</v>
      </c>
      <c r="S275" s="96" t="s">
        <v>107</v>
      </c>
      <c r="T275" s="96" t="s">
        <v>168</v>
      </c>
      <c r="U275" s="96" t="s">
        <v>29</v>
      </c>
      <c r="V275" s="97">
        <v>780</v>
      </c>
      <c r="W275" s="97">
        <v>780</v>
      </c>
      <c r="X275" s="97">
        <v>780</v>
      </c>
      <c r="Y275" s="16" t="b">
        <f t="shared" si="125"/>
        <v>1</v>
      </c>
      <c r="Z275" s="16" t="b">
        <f t="shared" si="125"/>
        <v>1</v>
      </c>
      <c r="AA275" s="16" t="b">
        <f t="shared" si="125"/>
        <v>1</v>
      </c>
      <c r="AB275" s="16" t="b">
        <f t="shared" si="125"/>
        <v>1</v>
      </c>
    </row>
    <row r="276" spans="1:28" s="16" customFormat="1" ht="31.5">
      <c r="A276" s="22" t="s">
        <v>25</v>
      </c>
      <c r="B276" s="23" t="s">
        <v>107</v>
      </c>
      <c r="C276" s="23" t="s">
        <v>24</v>
      </c>
      <c r="D276" s="24" t="s">
        <v>9</v>
      </c>
      <c r="E276" s="25">
        <f>E277+E281</f>
        <v>50439.4</v>
      </c>
      <c r="F276" s="25">
        <f t="shared" ref="F276:G276" si="130">F277+F281</f>
        <v>50587</v>
      </c>
      <c r="G276" s="25">
        <f t="shared" si="130"/>
        <v>50733.5</v>
      </c>
      <c r="H276" s="43"/>
      <c r="J276" s="32">
        <v>50439.358899999999</v>
      </c>
      <c r="K276" s="32">
        <v>50587.03673</v>
      </c>
      <c r="L276" s="32">
        <v>50733.560449999997</v>
      </c>
      <c r="M276" s="29">
        <f t="shared" si="124"/>
        <v>-4.1100000002188608E-2</v>
      </c>
      <c r="N276" s="29">
        <f t="shared" si="124"/>
        <v>3.6729999999806751E-2</v>
      </c>
      <c r="O276" s="29">
        <f t="shared" si="124"/>
        <v>6.0449999997217674E-2</v>
      </c>
      <c r="R276" s="95" t="s">
        <v>25</v>
      </c>
      <c r="S276" s="96" t="s">
        <v>107</v>
      </c>
      <c r="T276" s="96" t="s">
        <v>24</v>
      </c>
      <c r="U276" s="92" t="s">
        <v>9</v>
      </c>
      <c r="V276" s="97">
        <v>50439.358899999999</v>
      </c>
      <c r="W276" s="97">
        <v>50587.03673</v>
      </c>
      <c r="X276" s="97">
        <v>50733.560449999997</v>
      </c>
      <c r="Y276" s="16" t="b">
        <f t="shared" si="125"/>
        <v>1</v>
      </c>
      <c r="Z276" s="16" t="b">
        <f t="shared" si="125"/>
        <v>1</v>
      </c>
      <c r="AA276" s="16" t="b">
        <f t="shared" si="125"/>
        <v>1</v>
      </c>
      <c r="AB276" s="16" t="b">
        <f t="shared" si="125"/>
        <v>1</v>
      </c>
    </row>
    <row r="277" spans="1:28" s="16" customFormat="1" ht="31.5">
      <c r="A277" s="31" t="s">
        <v>25</v>
      </c>
      <c r="B277" s="23" t="s">
        <v>107</v>
      </c>
      <c r="C277" s="23" t="s">
        <v>349</v>
      </c>
      <c r="D277" s="24" t="s">
        <v>9</v>
      </c>
      <c r="E277" s="25">
        <f>E278+E279+E280</f>
        <v>50433.200000000004</v>
      </c>
      <c r="F277" s="25">
        <f t="shared" ref="F277:G277" si="131">F278+F279+F280</f>
        <v>50580.800000000003</v>
      </c>
      <c r="G277" s="25">
        <f t="shared" si="131"/>
        <v>50727.3</v>
      </c>
      <c r="H277" s="43"/>
      <c r="J277" s="32">
        <v>50433.1849</v>
      </c>
      <c r="K277" s="32">
        <v>50580.862730000001</v>
      </c>
      <c r="L277" s="32">
        <v>50727.386449999998</v>
      </c>
      <c r="M277" s="29">
        <f t="shared" si="124"/>
        <v>-1.5100000004167669E-2</v>
      </c>
      <c r="N277" s="29">
        <f t="shared" si="124"/>
        <v>6.272999999782769E-2</v>
      </c>
      <c r="O277" s="29">
        <f t="shared" si="124"/>
        <v>8.6449999995238613E-2</v>
      </c>
      <c r="R277" s="98" t="s">
        <v>25</v>
      </c>
      <c r="S277" s="96" t="s">
        <v>107</v>
      </c>
      <c r="T277" s="96" t="s">
        <v>349</v>
      </c>
      <c r="U277" s="92" t="s">
        <v>9</v>
      </c>
      <c r="V277" s="97">
        <v>50433.1849</v>
      </c>
      <c r="W277" s="97">
        <v>50580.862730000001</v>
      </c>
      <c r="X277" s="97">
        <v>50727.386449999998</v>
      </c>
      <c r="Y277" s="16" t="b">
        <f t="shared" si="125"/>
        <v>1</v>
      </c>
      <c r="Z277" s="16" t="b">
        <f t="shared" si="125"/>
        <v>1</v>
      </c>
      <c r="AA277" s="16" t="b">
        <f t="shared" si="125"/>
        <v>1</v>
      </c>
      <c r="AB277" s="16" t="b">
        <f t="shared" si="125"/>
        <v>1</v>
      </c>
    </row>
    <row r="278" spans="1:28" s="16" customFormat="1" ht="78.75">
      <c r="A278" s="31" t="s">
        <v>26</v>
      </c>
      <c r="B278" s="23" t="s">
        <v>107</v>
      </c>
      <c r="C278" s="23" t="s">
        <v>349</v>
      </c>
      <c r="D278" s="23" t="s">
        <v>27</v>
      </c>
      <c r="E278" s="25">
        <v>47223.5</v>
      </c>
      <c r="F278" s="25">
        <v>47256</v>
      </c>
      <c r="G278" s="25">
        <v>47256</v>
      </c>
      <c r="H278" s="43"/>
      <c r="J278" s="32">
        <v>47223.486040000003</v>
      </c>
      <c r="K278" s="32">
        <v>47256.013019999999</v>
      </c>
      <c r="L278" s="32">
        <v>47256.013019999999</v>
      </c>
      <c r="M278" s="29">
        <f t="shared" si="124"/>
        <v>-1.3959999996586703E-2</v>
      </c>
      <c r="N278" s="29">
        <f t="shared" si="124"/>
        <v>1.3019999998505227E-2</v>
      </c>
      <c r="O278" s="29">
        <f t="shared" si="124"/>
        <v>1.3019999998505227E-2</v>
      </c>
      <c r="R278" s="98" t="s">
        <v>26</v>
      </c>
      <c r="S278" s="96" t="s">
        <v>107</v>
      </c>
      <c r="T278" s="96" t="s">
        <v>349</v>
      </c>
      <c r="U278" s="96" t="s">
        <v>27</v>
      </c>
      <c r="V278" s="97">
        <v>47223.486040000003</v>
      </c>
      <c r="W278" s="97">
        <v>47256.013019999999</v>
      </c>
      <c r="X278" s="97">
        <v>47256.013019999999</v>
      </c>
      <c r="Y278" s="16" t="b">
        <f t="shared" si="125"/>
        <v>1</v>
      </c>
      <c r="Z278" s="16" t="b">
        <f t="shared" si="125"/>
        <v>1</v>
      </c>
      <c r="AA278" s="16" t="b">
        <f t="shared" si="125"/>
        <v>1</v>
      </c>
      <c r="AB278" s="16" t="b">
        <f t="shared" si="125"/>
        <v>1</v>
      </c>
    </row>
    <row r="279" spans="1:28" s="16" customFormat="1" ht="31.5">
      <c r="A279" s="31" t="s">
        <v>28</v>
      </c>
      <c r="B279" s="23" t="s">
        <v>107</v>
      </c>
      <c r="C279" s="23" t="s">
        <v>349</v>
      </c>
      <c r="D279" s="23" t="s">
        <v>29</v>
      </c>
      <c r="E279" s="25">
        <v>3181.9</v>
      </c>
      <c r="F279" s="25">
        <v>3297</v>
      </c>
      <c r="G279" s="25">
        <f>3443.6-0.1</f>
        <v>3443.5</v>
      </c>
      <c r="H279" s="43"/>
      <c r="J279" s="32">
        <v>3181.8948599999999</v>
      </c>
      <c r="K279" s="32">
        <v>3297.0457099999999</v>
      </c>
      <c r="L279" s="32">
        <v>3443.56943</v>
      </c>
      <c r="M279" s="29">
        <f t="shared" si="124"/>
        <v>-5.1400000002104207E-3</v>
      </c>
      <c r="N279" s="29">
        <f t="shared" si="124"/>
        <v>4.5709999999871798E-2</v>
      </c>
      <c r="O279" s="29">
        <f t="shared" si="124"/>
        <v>6.9430000000011205E-2</v>
      </c>
      <c r="R279" s="98" t="s">
        <v>28</v>
      </c>
      <c r="S279" s="96" t="s">
        <v>107</v>
      </c>
      <c r="T279" s="96" t="s">
        <v>349</v>
      </c>
      <c r="U279" s="96" t="s">
        <v>29</v>
      </c>
      <c r="V279" s="97">
        <v>3181.8948599999999</v>
      </c>
      <c r="W279" s="97">
        <v>3297.0457099999999</v>
      </c>
      <c r="X279" s="97">
        <v>3443.56943</v>
      </c>
      <c r="Y279" s="16" t="b">
        <f t="shared" si="125"/>
        <v>1</v>
      </c>
      <c r="Z279" s="16" t="b">
        <f t="shared" si="125"/>
        <v>1</v>
      </c>
      <c r="AA279" s="16" t="b">
        <f t="shared" si="125"/>
        <v>1</v>
      </c>
      <c r="AB279" s="16" t="b">
        <f t="shared" si="125"/>
        <v>1</v>
      </c>
    </row>
    <row r="280" spans="1:28" s="16" customFormat="1" ht="15.75">
      <c r="A280" s="31" t="s">
        <v>32</v>
      </c>
      <c r="B280" s="23" t="s">
        <v>107</v>
      </c>
      <c r="C280" s="23" t="s">
        <v>349</v>
      </c>
      <c r="D280" s="23" t="s">
        <v>33</v>
      </c>
      <c r="E280" s="25">
        <v>27.8</v>
      </c>
      <c r="F280" s="25">
        <v>27.8</v>
      </c>
      <c r="G280" s="25">
        <v>27.8</v>
      </c>
      <c r="H280" s="43"/>
      <c r="J280" s="32">
        <v>27.803999999999998</v>
      </c>
      <c r="K280" s="32">
        <v>27.803999999999998</v>
      </c>
      <c r="L280" s="32">
        <v>27.803999999999998</v>
      </c>
      <c r="M280" s="29">
        <f t="shared" si="124"/>
        <v>3.9999999999977831E-3</v>
      </c>
      <c r="N280" s="29">
        <f t="shared" si="124"/>
        <v>3.9999999999977831E-3</v>
      </c>
      <c r="O280" s="29">
        <f t="shared" si="124"/>
        <v>3.9999999999977831E-3</v>
      </c>
      <c r="R280" s="98" t="s">
        <v>32</v>
      </c>
      <c r="S280" s="96" t="s">
        <v>107</v>
      </c>
      <c r="T280" s="96" t="s">
        <v>349</v>
      </c>
      <c r="U280" s="96" t="s">
        <v>33</v>
      </c>
      <c r="V280" s="97">
        <v>27.803999999999998</v>
      </c>
      <c r="W280" s="97">
        <v>27.803999999999998</v>
      </c>
      <c r="X280" s="97">
        <v>27.803999999999998</v>
      </c>
      <c r="Y280" s="16" t="b">
        <f t="shared" si="125"/>
        <v>1</v>
      </c>
      <c r="Z280" s="16" t="b">
        <f t="shared" si="125"/>
        <v>1</v>
      </c>
      <c r="AA280" s="16" t="b">
        <f t="shared" si="125"/>
        <v>1</v>
      </c>
      <c r="AB280" s="16" t="b">
        <f t="shared" si="125"/>
        <v>1</v>
      </c>
    </row>
    <row r="281" spans="1:28" s="16" customFormat="1" ht="78.75">
      <c r="A281" s="31" t="s">
        <v>457</v>
      </c>
      <c r="B281" s="23" t="s">
        <v>107</v>
      </c>
      <c r="C281" s="23" t="s">
        <v>346</v>
      </c>
      <c r="D281" s="24" t="s">
        <v>9</v>
      </c>
      <c r="E281" s="25">
        <f>E282</f>
        <v>6.2</v>
      </c>
      <c r="F281" s="25">
        <f t="shared" ref="F281:G281" si="132">F282</f>
        <v>6.2</v>
      </c>
      <c r="G281" s="25">
        <f t="shared" si="132"/>
        <v>6.2</v>
      </c>
      <c r="H281" s="43"/>
      <c r="J281" s="32">
        <v>6.1740000000000004</v>
      </c>
      <c r="K281" s="32">
        <v>6.1740000000000004</v>
      </c>
      <c r="L281" s="32">
        <v>6.1740000000000004</v>
      </c>
      <c r="M281" s="29">
        <f t="shared" si="124"/>
        <v>-2.5999999999999801E-2</v>
      </c>
      <c r="N281" s="29">
        <f t="shared" si="124"/>
        <v>-2.5999999999999801E-2</v>
      </c>
      <c r="O281" s="29">
        <f t="shared" si="124"/>
        <v>-2.5999999999999801E-2</v>
      </c>
      <c r="R281" s="98" t="s">
        <v>457</v>
      </c>
      <c r="S281" s="96" t="s">
        <v>107</v>
      </c>
      <c r="T281" s="96" t="s">
        <v>346</v>
      </c>
      <c r="U281" s="92" t="s">
        <v>9</v>
      </c>
      <c r="V281" s="97">
        <v>6.1740000000000004</v>
      </c>
      <c r="W281" s="97">
        <v>6.1740000000000004</v>
      </c>
      <c r="X281" s="97">
        <v>6.1740000000000004</v>
      </c>
      <c r="Y281" s="16" t="b">
        <f t="shared" si="125"/>
        <v>1</v>
      </c>
      <c r="Z281" s="16" t="b">
        <f t="shared" si="125"/>
        <v>1</v>
      </c>
      <c r="AA281" s="16" t="b">
        <f t="shared" si="125"/>
        <v>1</v>
      </c>
      <c r="AB281" s="16" t="b">
        <f t="shared" si="125"/>
        <v>1</v>
      </c>
    </row>
    <row r="282" spans="1:28" s="16" customFormat="1" ht="78.75">
      <c r="A282" s="31" t="s">
        <v>26</v>
      </c>
      <c r="B282" s="23" t="s">
        <v>107</v>
      </c>
      <c r="C282" s="23" t="s">
        <v>346</v>
      </c>
      <c r="D282" s="23" t="s">
        <v>27</v>
      </c>
      <c r="E282" s="25">
        <v>6.2</v>
      </c>
      <c r="F282" s="25">
        <v>6.2</v>
      </c>
      <c r="G282" s="25">
        <v>6.2</v>
      </c>
      <c r="H282" s="43"/>
      <c r="J282" s="32">
        <v>6.1740000000000004</v>
      </c>
      <c r="K282" s="32">
        <v>6.1740000000000004</v>
      </c>
      <c r="L282" s="32">
        <v>6.1740000000000004</v>
      </c>
      <c r="M282" s="29">
        <f t="shared" si="124"/>
        <v>-2.5999999999999801E-2</v>
      </c>
      <c r="N282" s="29">
        <f t="shared" si="124"/>
        <v>-2.5999999999999801E-2</v>
      </c>
      <c r="O282" s="29">
        <f t="shared" si="124"/>
        <v>-2.5999999999999801E-2</v>
      </c>
      <c r="R282" s="98" t="s">
        <v>26</v>
      </c>
      <c r="S282" s="96" t="s">
        <v>107</v>
      </c>
      <c r="T282" s="96" t="s">
        <v>346</v>
      </c>
      <c r="U282" s="96" t="s">
        <v>27</v>
      </c>
      <c r="V282" s="97">
        <v>6.1740000000000004</v>
      </c>
      <c r="W282" s="97">
        <v>6.1740000000000004</v>
      </c>
      <c r="X282" s="97">
        <v>6.1740000000000004</v>
      </c>
      <c r="Y282" s="16" t="b">
        <f t="shared" si="125"/>
        <v>1</v>
      </c>
      <c r="Z282" s="16" t="b">
        <f t="shared" si="125"/>
        <v>1</v>
      </c>
      <c r="AA282" s="16" t="b">
        <f t="shared" si="125"/>
        <v>1</v>
      </c>
      <c r="AB282" s="16" t="b">
        <f t="shared" si="125"/>
        <v>1</v>
      </c>
    </row>
    <row r="283" spans="1:28" s="16" customFormat="1" ht="31.5">
      <c r="A283" s="22" t="s">
        <v>31</v>
      </c>
      <c r="B283" s="23" t="s">
        <v>107</v>
      </c>
      <c r="C283" s="23" t="s">
        <v>30</v>
      </c>
      <c r="D283" s="24" t="s">
        <v>9</v>
      </c>
      <c r="E283" s="25">
        <f>E284+E285</f>
        <v>238.4</v>
      </c>
      <c r="F283" s="25">
        <f t="shared" ref="F283:G283" si="133">F284+F285</f>
        <v>239.6</v>
      </c>
      <c r="G283" s="25">
        <f t="shared" si="133"/>
        <v>247.7</v>
      </c>
      <c r="H283" s="43"/>
      <c r="J283" s="32">
        <v>238.40504999999999</v>
      </c>
      <c r="K283" s="32">
        <v>239.6</v>
      </c>
      <c r="L283" s="32">
        <v>247.71</v>
      </c>
      <c r="M283" s="29">
        <f t="shared" si="124"/>
        <v>5.0499999999829015E-3</v>
      </c>
      <c r="N283" s="29">
        <f t="shared" si="124"/>
        <v>0</v>
      </c>
      <c r="O283" s="29">
        <f t="shared" si="124"/>
        <v>1.0000000000019327E-2</v>
      </c>
      <c r="R283" s="95" t="s">
        <v>31</v>
      </c>
      <c r="S283" s="96" t="s">
        <v>107</v>
      </c>
      <c r="T283" s="96" t="s">
        <v>30</v>
      </c>
      <c r="U283" s="92" t="s">
        <v>9</v>
      </c>
      <c r="V283" s="97">
        <v>238.40504999999999</v>
      </c>
      <c r="W283" s="97">
        <v>239.6</v>
      </c>
      <c r="X283" s="97">
        <v>247.71</v>
      </c>
      <c r="Y283" s="16" t="b">
        <f t="shared" si="125"/>
        <v>1</v>
      </c>
      <c r="Z283" s="16" t="b">
        <f t="shared" si="125"/>
        <v>1</v>
      </c>
      <c r="AA283" s="16" t="b">
        <f t="shared" si="125"/>
        <v>1</v>
      </c>
      <c r="AB283" s="16" t="b">
        <f t="shared" si="125"/>
        <v>1</v>
      </c>
    </row>
    <row r="284" spans="1:28" s="16" customFormat="1" ht="31.5">
      <c r="A284" s="31" t="s">
        <v>28</v>
      </c>
      <c r="B284" s="23" t="s">
        <v>107</v>
      </c>
      <c r="C284" s="23" t="s">
        <v>30</v>
      </c>
      <c r="D284" s="23" t="s">
        <v>29</v>
      </c>
      <c r="E284" s="25">
        <v>123</v>
      </c>
      <c r="F284" s="25">
        <v>129.6</v>
      </c>
      <c r="G284" s="25">
        <v>137.69999999999999</v>
      </c>
      <c r="H284" s="43"/>
      <c r="J284" s="32">
        <v>123</v>
      </c>
      <c r="K284" s="32">
        <v>129.6</v>
      </c>
      <c r="L284" s="32">
        <v>137.71</v>
      </c>
      <c r="M284" s="29">
        <f t="shared" si="124"/>
        <v>0</v>
      </c>
      <c r="N284" s="29">
        <f t="shared" si="124"/>
        <v>0</v>
      </c>
      <c r="O284" s="29">
        <f t="shared" si="124"/>
        <v>1.0000000000019327E-2</v>
      </c>
      <c r="R284" s="98" t="s">
        <v>28</v>
      </c>
      <c r="S284" s="96" t="s">
        <v>107</v>
      </c>
      <c r="T284" s="96" t="s">
        <v>30</v>
      </c>
      <c r="U284" s="96" t="s">
        <v>29</v>
      </c>
      <c r="V284" s="97">
        <v>123</v>
      </c>
      <c r="W284" s="97">
        <v>129.6</v>
      </c>
      <c r="X284" s="97">
        <v>137.71</v>
      </c>
      <c r="Y284" s="16" t="b">
        <f t="shared" si="125"/>
        <v>1</v>
      </c>
      <c r="Z284" s="16" t="b">
        <f t="shared" si="125"/>
        <v>1</v>
      </c>
      <c r="AA284" s="16" t="b">
        <f t="shared" si="125"/>
        <v>1</v>
      </c>
      <c r="AB284" s="16" t="b">
        <f t="shared" si="125"/>
        <v>1</v>
      </c>
    </row>
    <row r="285" spans="1:28" s="16" customFormat="1" ht="15.75">
      <c r="A285" s="31" t="s">
        <v>32</v>
      </c>
      <c r="B285" s="23" t="s">
        <v>107</v>
      </c>
      <c r="C285" s="23" t="s">
        <v>30</v>
      </c>
      <c r="D285" s="23" t="s">
        <v>33</v>
      </c>
      <c r="E285" s="25">
        <v>115.4</v>
      </c>
      <c r="F285" s="25">
        <v>110</v>
      </c>
      <c r="G285" s="25">
        <v>110</v>
      </c>
      <c r="H285" s="43"/>
      <c r="J285" s="32">
        <v>115.40505</v>
      </c>
      <c r="K285" s="32">
        <v>110</v>
      </c>
      <c r="L285" s="32">
        <v>110</v>
      </c>
      <c r="M285" s="29">
        <f t="shared" si="124"/>
        <v>5.0499999999971124E-3</v>
      </c>
      <c r="N285" s="29">
        <f t="shared" si="124"/>
        <v>0</v>
      </c>
      <c r="O285" s="29">
        <f t="shared" si="124"/>
        <v>0</v>
      </c>
      <c r="R285" s="98" t="s">
        <v>32</v>
      </c>
      <c r="S285" s="96" t="s">
        <v>107</v>
      </c>
      <c r="T285" s="96" t="s">
        <v>30</v>
      </c>
      <c r="U285" s="96" t="s">
        <v>33</v>
      </c>
      <c r="V285" s="97">
        <v>115.40505</v>
      </c>
      <c r="W285" s="97">
        <v>110</v>
      </c>
      <c r="X285" s="97">
        <v>110</v>
      </c>
      <c r="Y285" s="16" t="b">
        <f t="shared" si="125"/>
        <v>1</v>
      </c>
      <c r="Z285" s="16" t="b">
        <f t="shared" si="125"/>
        <v>1</v>
      </c>
      <c r="AA285" s="16" t="b">
        <f t="shared" si="125"/>
        <v>1</v>
      </c>
      <c r="AB285" s="16" t="b">
        <f t="shared" si="125"/>
        <v>1</v>
      </c>
    </row>
    <row r="286" spans="1:28" s="16" customFormat="1" ht="63">
      <c r="A286" s="26" t="s">
        <v>170</v>
      </c>
      <c r="B286" s="24" t="s">
        <v>171</v>
      </c>
      <c r="C286" s="27" t="s">
        <v>9</v>
      </c>
      <c r="D286" s="27" t="s">
        <v>9</v>
      </c>
      <c r="E286" s="15">
        <f>E287+E308+E323+E390</f>
        <v>2200280.2000000002</v>
      </c>
      <c r="F286" s="15">
        <f t="shared" ref="F286:G286" si="134">F287+F308+F323+F390</f>
        <v>1451903.5000000002</v>
      </c>
      <c r="G286" s="15">
        <f t="shared" si="134"/>
        <v>1559046.9000000001</v>
      </c>
      <c r="H286" s="43"/>
      <c r="J286" s="28">
        <v>2200280.1507999999</v>
      </c>
      <c r="K286" s="28">
        <v>1451903.55782</v>
      </c>
      <c r="L286" s="28">
        <v>1559046.8850400001</v>
      </c>
      <c r="M286" s="29">
        <f t="shared" si="124"/>
        <v>-4.9200000241398811E-2</v>
      </c>
      <c r="N286" s="29">
        <f t="shared" si="124"/>
        <v>5.7819999754428864E-2</v>
      </c>
      <c r="O286" s="29">
        <f t="shared" si="124"/>
        <v>-1.4960000058636069E-2</v>
      </c>
      <c r="R286" s="91" t="s">
        <v>170</v>
      </c>
      <c r="S286" s="92" t="s">
        <v>171</v>
      </c>
      <c r="T286" s="93" t="s">
        <v>9</v>
      </c>
      <c r="U286" s="93" t="s">
        <v>9</v>
      </c>
      <c r="V286" s="94">
        <v>2200280.1507999999</v>
      </c>
      <c r="W286" s="94">
        <v>1451903.55782</v>
      </c>
      <c r="X286" s="94">
        <v>1559046.8850400001</v>
      </c>
      <c r="Y286" s="16" t="b">
        <f t="shared" si="125"/>
        <v>1</v>
      </c>
      <c r="Z286" s="16" t="b">
        <f t="shared" si="125"/>
        <v>1</v>
      </c>
      <c r="AA286" s="16" t="b">
        <f t="shared" si="125"/>
        <v>1</v>
      </c>
      <c r="AB286" s="16" t="b">
        <f t="shared" si="125"/>
        <v>1</v>
      </c>
    </row>
    <row r="287" spans="1:28" s="16" customFormat="1" ht="31.5">
      <c r="A287" s="22" t="s">
        <v>49</v>
      </c>
      <c r="B287" s="23" t="s">
        <v>171</v>
      </c>
      <c r="C287" s="23" t="s">
        <v>14</v>
      </c>
      <c r="D287" s="24" t="s">
        <v>9</v>
      </c>
      <c r="E287" s="25">
        <f>E288</f>
        <v>484959.79999999993</v>
      </c>
      <c r="F287" s="25">
        <f t="shared" ref="F287:G288" si="135">F288</f>
        <v>0</v>
      </c>
      <c r="G287" s="25">
        <f t="shared" si="135"/>
        <v>0</v>
      </c>
      <c r="H287" s="43"/>
      <c r="J287" s="32">
        <v>484959.81390000001</v>
      </c>
      <c r="K287" s="32">
        <v>0</v>
      </c>
      <c r="L287" s="32">
        <v>0</v>
      </c>
      <c r="M287" s="29">
        <f t="shared" si="124"/>
        <v>1.3900000078137964E-2</v>
      </c>
      <c r="N287" s="29">
        <f t="shared" si="124"/>
        <v>0</v>
      </c>
      <c r="O287" s="29">
        <f t="shared" si="124"/>
        <v>0</v>
      </c>
      <c r="R287" s="95" t="s">
        <v>49</v>
      </c>
      <c r="S287" s="96" t="s">
        <v>171</v>
      </c>
      <c r="T287" s="96" t="s">
        <v>14</v>
      </c>
      <c r="U287" s="92" t="s">
        <v>9</v>
      </c>
      <c r="V287" s="97">
        <v>484959.81390000001</v>
      </c>
      <c r="W287" s="97" t="s">
        <v>9</v>
      </c>
      <c r="X287" s="97" t="s">
        <v>9</v>
      </c>
      <c r="Y287" s="16" t="b">
        <f t="shared" si="125"/>
        <v>1</v>
      </c>
      <c r="Z287" s="16" t="b">
        <f t="shared" si="125"/>
        <v>1</v>
      </c>
      <c r="AA287" s="16" t="b">
        <f t="shared" si="125"/>
        <v>1</v>
      </c>
      <c r="AB287" s="16" t="b">
        <f t="shared" si="125"/>
        <v>1</v>
      </c>
    </row>
    <row r="288" spans="1:28" s="16" customFormat="1" ht="15.75">
      <c r="A288" s="22" t="s">
        <v>479</v>
      </c>
      <c r="B288" s="23" t="s">
        <v>171</v>
      </c>
      <c r="C288" s="23" t="s">
        <v>480</v>
      </c>
      <c r="D288" s="24" t="s">
        <v>9</v>
      </c>
      <c r="E288" s="25">
        <f>E289</f>
        <v>484959.79999999993</v>
      </c>
      <c r="F288" s="25">
        <f t="shared" si="135"/>
        <v>0</v>
      </c>
      <c r="G288" s="25">
        <f t="shared" si="135"/>
        <v>0</v>
      </c>
      <c r="H288" s="43"/>
      <c r="J288" s="32">
        <v>484959.81390000001</v>
      </c>
      <c r="K288" s="32">
        <v>0</v>
      </c>
      <c r="L288" s="32">
        <v>0</v>
      </c>
      <c r="M288" s="29">
        <f t="shared" si="124"/>
        <v>1.3900000078137964E-2</v>
      </c>
      <c r="N288" s="29">
        <f t="shared" si="124"/>
        <v>0</v>
      </c>
      <c r="O288" s="29">
        <f t="shared" si="124"/>
        <v>0</v>
      </c>
      <c r="R288" s="95" t="s">
        <v>479</v>
      </c>
      <c r="S288" s="96" t="s">
        <v>171</v>
      </c>
      <c r="T288" s="96" t="s">
        <v>480</v>
      </c>
      <c r="U288" s="92" t="s">
        <v>9</v>
      </c>
      <c r="V288" s="97">
        <v>484959.81390000001</v>
      </c>
      <c r="W288" s="97" t="s">
        <v>9</v>
      </c>
      <c r="X288" s="97" t="s">
        <v>9</v>
      </c>
      <c r="Y288" s="16" t="b">
        <f t="shared" si="125"/>
        <v>1</v>
      </c>
      <c r="Z288" s="16" t="b">
        <f t="shared" si="125"/>
        <v>1</v>
      </c>
      <c r="AA288" s="16" t="b">
        <f t="shared" si="125"/>
        <v>1</v>
      </c>
      <c r="AB288" s="16" t="b">
        <f t="shared" si="125"/>
        <v>1</v>
      </c>
    </row>
    <row r="289" spans="1:28" s="16" customFormat="1" ht="47.25">
      <c r="A289" s="22" t="s">
        <v>533</v>
      </c>
      <c r="B289" s="23" t="s">
        <v>171</v>
      </c>
      <c r="C289" s="23" t="s">
        <v>481</v>
      </c>
      <c r="D289" s="24" t="s">
        <v>9</v>
      </c>
      <c r="E289" s="25">
        <f>E290+E292+E294+E296+E298+E300+E302+E304+E306</f>
        <v>484959.79999999993</v>
      </c>
      <c r="F289" s="25">
        <f t="shared" ref="F289:G289" si="136">F290+F292+F294+F296+F298+F300+F302+F304+F306</f>
        <v>0</v>
      </c>
      <c r="G289" s="25">
        <f t="shared" si="136"/>
        <v>0</v>
      </c>
      <c r="H289" s="43"/>
      <c r="J289" s="32">
        <v>484959.81390000001</v>
      </c>
      <c r="K289" s="32">
        <v>0</v>
      </c>
      <c r="L289" s="32">
        <v>0</v>
      </c>
      <c r="M289" s="29">
        <f t="shared" si="124"/>
        <v>1.3900000078137964E-2</v>
      </c>
      <c r="N289" s="29">
        <f t="shared" si="124"/>
        <v>0</v>
      </c>
      <c r="O289" s="29">
        <f t="shared" si="124"/>
        <v>0</v>
      </c>
      <c r="R289" s="95" t="s">
        <v>533</v>
      </c>
      <c r="S289" s="96" t="s">
        <v>171</v>
      </c>
      <c r="T289" s="96" t="s">
        <v>481</v>
      </c>
      <c r="U289" s="92" t="s">
        <v>9</v>
      </c>
      <c r="V289" s="97">
        <v>484959.81390000001</v>
      </c>
      <c r="W289" s="97" t="s">
        <v>9</v>
      </c>
      <c r="X289" s="97" t="s">
        <v>9</v>
      </c>
      <c r="Y289" s="16" t="b">
        <f t="shared" si="125"/>
        <v>1</v>
      </c>
      <c r="Z289" s="16" t="b">
        <f t="shared" si="125"/>
        <v>1</v>
      </c>
      <c r="AA289" s="16" t="b">
        <f t="shared" si="125"/>
        <v>1</v>
      </c>
      <c r="AB289" s="16" t="b">
        <f t="shared" si="125"/>
        <v>1</v>
      </c>
    </row>
    <row r="290" spans="1:28" s="16" customFormat="1" ht="31.5">
      <c r="A290" s="31" t="s">
        <v>530</v>
      </c>
      <c r="B290" s="23" t="s">
        <v>171</v>
      </c>
      <c r="C290" s="23" t="s">
        <v>596</v>
      </c>
      <c r="D290" s="24" t="s">
        <v>9</v>
      </c>
      <c r="E290" s="25">
        <f>E291</f>
        <v>189000</v>
      </c>
      <c r="F290" s="25">
        <f t="shared" ref="F290:G290" si="137">F291</f>
        <v>0</v>
      </c>
      <c r="G290" s="25">
        <f t="shared" si="137"/>
        <v>0</v>
      </c>
      <c r="H290" s="43"/>
      <c r="J290" s="32">
        <v>189000</v>
      </c>
      <c r="K290" s="32">
        <v>0</v>
      </c>
      <c r="L290" s="32">
        <v>0</v>
      </c>
      <c r="M290" s="29">
        <f t="shared" si="124"/>
        <v>0</v>
      </c>
      <c r="N290" s="29">
        <f t="shared" si="124"/>
        <v>0</v>
      </c>
      <c r="O290" s="29">
        <f t="shared" si="124"/>
        <v>0</v>
      </c>
      <c r="R290" s="98" t="s">
        <v>530</v>
      </c>
      <c r="S290" s="96" t="s">
        <v>171</v>
      </c>
      <c r="T290" s="96" t="s">
        <v>596</v>
      </c>
      <c r="U290" s="92" t="s">
        <v>9</v>
      </c>
      <c r="V290" s="97">
        <v>189000</v>
      </c>
      <c r="W290" s="97" t="s">
        <v>9</v>
      </c>
      <c r="X290" s="97" t="s">
        <v>9</v>
      </c>
      <c r="Y290" s="16" t="b">
        <f t="shared" si="125"/>
        <v>1</v>
      </c>
      <c r="Z290" s="16" t="b">
        <f t="shared" si="125"/>
        <v>1</v>
      </c>
      <c r="AA290" s="16" t="b">
        <f t="shared" si="125"/>
        <v>1</v>
      </c>
      <c r="AB290" s="16" t="b">
        <f t="shared" si="125"/>
        <v>1</v>
      </c>
    </row>
    <row r="291" spans="1:28" s="16" customFormat="1" ht="31.5">
      <c r="A291" s="31" t="s">
        <v>119</v>
      </c>
      <c r="B291" s="23" t="s">
        <v>171</v>
      </c>
      <c r="C291" s="23" t="s">
        <v>596</v>
      </c>
      <c r="D291" s="23" t="s">
        <v>120</v>
      </c>
      <c r="E291" s="25">
        <v>189000</v>
      </c>
      <c r="F291" s="25">
        <v>0</v>
      </c>
      <c r="G291" s="25">
        <v>0</v>
      </c>
      <c r="H291" s="43"/>
      <c r="J291" s="32">
        <v>189000</v>
      </c>
      <c r="K291" s="32">
        <v>0</v>
      </c>
      <c r="L291" s="32">
        <v>0</v>
      </c>
      <c r="M291" s="29">
        <f t="shared" si="124"/>
        <v>0</v>
      </c>
      <c r="N291" s="29">
        <f t="shared" si="124"/>
        <v>0</v>
      </c>
      <c r="O291" s="29">
        <f t="shared" si="124"/>
        <v>0</v>
      </c>
      <c r="R291" s="98" t="s">
        <v>119</v>
      </c>
      <c r="S291" s="96" t="s">
        <v>171</v>
      </c>
      <c r="T291" s="96" t="s">
        <v>596</v>
      </c>
      <c r="U291" s="96" t="s">
        <v>120</v>
      </c>
      <c r="V291" s="97">
        <v>189000</v>
      </c>
      <c r="W291" s="97" t="s">
        <v>9</v>
      </c>
      <c r="X291" s="97" t="s">
        <v>9</v>
      </c>
      <c r="Y291" s="16" t="b">
        <f t="shared" si="125"/>
        <v>1</v>
      </c>
      <c r="Z291" s="16" t="b">
        <f t="shared" si="125"/>
        <v>1</v>
      </c>
      <c r="AA291" s="16" t="b">
        <f t="shared" si="125"/>
        <v>1</v>
      </c>
      <c r="AB291" s="16" t="b">
        <f t="shared" si="125"/>
        <v>1</v>
      </c>
    </row>
    <row r="292" spans="1:28" s="16" customFormat="1" ht="31.5">
      <c r="A292" s="31" t="s">
        <v>530</v>
      </c>
      <c r="B292" s="23" t="s">
        <v>171</v>
      </c>
      <c r="C292" s="23" t="s">
        <v>597</v>
      </c>
      <c r="D292" s="24" t="s">
        <v>9</v>
      </c>
      <c r="E292" s="25">
        <f>E293</f>
        <v>99000</v>
      </c>
      <c r="F292" s="25">
        <f t="shared" ref="F292:G292" si="138">F293</f>
        <v>0</v>
      </c>
      <c r="G292" s="25">
        <f t="shared" si="138"/>
        <v>0</v>
      </c>
      <c r="H292" s="43"/>
      <c r="J292" s="32">
        <v>99000</v>
      </c>
      <c r="K292" s="32">
        <v>0</v>
      </c>
      <c r="L292" s="32">
        <v>0</v>
      </c>
      <c r="M292" s="29">
        <f t="shared" si="124"/>
        <v>0</v>
      </c>
      <c r="N292" s="29">
        <f t="shared" si="124"/>
        <v>0</v>
      </c>
      <c r="O292" s="29">
        <f t="shared" si="124"/>
        <v>0</v>
      </c>
      <c r="R292" s="98" t="s">
        <v>530</v>
      </c>
      <c r="S292" s="96" t="s">
        <v>171</v>
      </c>
      <c r="T292" s="96" t="s">
        <v>597</v>
      </c>
      <c r="U292" s="92" t="s">
        <v>9</v>
      </c>
      <c r="V292" s="97">
        <v>99000</v>
      </c>
      <c r="W292" s="97" t="s">
        <v>9</v>
      </c>
      <c r="X292" s="97" t="s">
        <v>9</v>
      </c>
      <c r="Y292" s="16" t="b">
        <f t="shared" si="125"/>
        <v>1</v>
      </c>
      <c r="Z292" s="16" t="b">
        <f t="shared" si="125"/>
        <v>1</v>
      </c>
      <c r="AA292" s="16" t="b">
        <f t="shared" si="125"/>
        <v>1</v>
      </c>
      <c r="AB292" s="16" t="b">
        <f t="shared" si="125"/>
        <v>1</v>
      </c>
    </row>
    <row r="293" spans="1:28" s="16" customFormat="1" ht="31.5">
      <c r="A293" s="31" t="s">
        <v>28</v>
      </c>
      <c r="B293" s="23" t="s">
        <v>171</v>
      </c>
      <c r="C293" s="23" t="s">
        <v>597</v>
      </c>
      <c r="D293" s="23" t="s">
        <v>29</v>
      </c>
      <c r="E293" s="25">
        <v>99000</v>
      </c>
      <c r="F293" s="25">
        <v>0</v>
      </c>
      <c r="G293" s="25">
        <v>0</v>
      </c>
      <c r="H293" s="43"/>
      <c r="J293" s="32">
        <v>99000</v>
      </c>
      <c r="K293" s="32">
        <v>0</v>
      </c>
      <c r="L293" s="32">
        <v>0</v>
      </c>
      <c r="M293" s="29">
        <f t="shared" si="124"/>
        <v>0</v>
      </c>
      <c r="N293" s="29">
        <f t="shared" si="124"/>
        <v>0</v>
      </c>
      <c r="O293" s="29">
        <f t="shared" si="124"/>
        <v>0</v>
      </c>
      <c r="R293" s="98" t="s">
        <v>28</v>
      </c>
      <c r="S293" s="96" t="s">
        <v>171</v>
      </c>
      <c r="T293" s="96" t="s">
        <v>597</v>
      </c>
      <c r="U293" s="96" t="s">
        <v>29</v>
      </c>
      <c r="V293" s="97">
        <v>99000</v>
      </c>
      <c r="W293" s="97" t="s">
        <v>9</v>
      </c>
      <c r="X293" s="97" t="s">
        <v>9</v>
      </c>
      <c r="Y293" s="16" t="b">
        <f t="shared" si="125"/>
        <v>1</v>
      </c>
      <c r="Z293" s="16" t="b">
        <f t="shared" si="125"/>
        <v>1</v>
      </c>
      <c r="AA293" s="16" t="b">
        <f t="shared" si="125"/>
        <v>1</v>
      </c>
      <c r="AB293" s="16" t="b">
        <f t="shared" si="125"/>
        <v>1</v>
      </c>
    </row>
    <row r="294" spans="1:28" s="16" customFormat="1" ht="31.5">
      <c r="A294" s="31" t="s">
        <v>530</v>
      </c>
      <c r="B294" s="23" t="s">
        <v>171</v>
      </c>
      <c r="C294" s="23" t="s">
        <v>598</v>
      </c>
      <c r="D294" s="24" t="s">
        <v>9</v>
      </c>
      <c r="E294" s="25">
        <f>E295</f>
        <v>1000</v>
      </c>
      <c r="F294" s="25">
        <f t="shared" ref="F294:G294" si="139">F295</f>
        <v>0</v>
      </c>
      <c r="G294" s="25">
        <f t="shared" si="139"/>
        <v>0</v>
      </c>
      <c r="H294" s="43"/>
      <c r="J294" s="32">
        <v>1000</v>
      </c>
      <c r="K294" s="32">
        <v>0</v>
      </c>
      <c r="L294" s="32">
        <v>0</v>
      </c>
      <c r="M294" s="29">
        <f t="shared" si="124"/>
        <v>0</v>
      </c>
      <c r="N294" s="29">
        <f t="shared" si="124"/>
        <v>0</v>
      </c>
      <c r="O294" s="29">
        <f t="shared" si="124"/>
        <v>0</v>
      </c>
      <c r="R294" s="98" t="s">
        <v>530</v>
      </c>
      <c r="S294" s="96" t="s">
        <v>171</v>
      </c>
      <c r="T294" s="96" t="s">
        <v>598</v>
      </c>
      <c r="U294" s="92" t="s">
        <v>9</v>
      </c>
      <c r="V294" s="97">
        <v>1000</v>
      </c>
      <c r="W294" s="97" t="s">
        <v>9</v>
      </c>
      <c r="X294" s="97" t="s">
        <v>9</v>
      </c>
      <c r="Y294" s="16" t="b">
        <f t="shared" si="125"/>
        <v>1</v>
      </c>
      <c r="Z294" s="16" t="b">
        <f t="shared" si="125"/>
        <v>1</v>
      </c>
      <c r="AA294" s="16" t="b">
        <f t="shared" si="125"/>
        <v>1</v>
      </c>
      <c r="AB294" s="16" t="b">
        <f t="shared" si="125"/>
        <v>1</v>
      </c>
    </row>
    <row r="295" spans="1:28" s="16" customFormat="1" ht="31.5">
      <c r="A295" s="31" t="s">
        <v>28</v>
      </c>
      <c r="B295" s="23" t="s">
        <v>171</v>
      </c>
      <c r="C295" s="23" t="s">
        <v>598</v>
      </c>
      <c r="D295" s="23" t="s">
        <v>29</v>
      </c>
      <c r="E295" s="25">
        <v>1000</v>
      </c>
      <c r="F295" s="25">
        <v>0</v>
      </c>
      <c r="G295" s="25">
        <v>0</v>
      </c>
      <c r="H295" s="43"/>
      <c r="J295" s="32">
        <v>1000</v>
      </c>
      <c r="K295" s="32">
        <v>0</v>
      </c>
      <c r="L295" s="32">
        <v>0</v>
      </c>
      <c r="M295" s="29">
        <f t="shared" si="124"/>
        <v>0</v>
      </c>
      <c r="N295" s="29">
        <f t="shared" si="124"/>
        <v>0</v>
      </c>
      <c r="O295" s="29">
        <f t="shared" si="124"/>
        <v>0</v>
      </c>
      <c r="R295" s="98" t="s">
        <v>28</v>
      </c>
      <c r="S295" s="96" t="s">
        <v>171</v>
      </c>
      <c r="T295" s="96" t="s">
        <v>598</v>
      </c>
      <c r="U295" s="96" t="s">
        <v>29</v>
      </c>
      <c r="V295" s="97">
        <v>1000</v>
      </c>
      <c r="W295" s="97" t="s">
        <v>9</v>
      </c>
      <c r="X295" s="97" t="s">
        <v>9</v>
      </c>
      <c r="Y295" s="16" t="b">
        <f t="shared" si="125"/>
        <v>1</v>
      </c>
      <c r="Z295" s="16" t="b">
        <f t="shared" si="125"/>
        <v>1</v>
      </c>
      <c r="AA295" s="16" t="b">
        <f t="shared" si="125"/>
        <v>1</v>
      </c>
      <c r="AB295" s="16" t="b">
        <f t="shared" si="125"/>
        <v>1</v>
      </c>
    </row>
    <row r="296" spans="1:28" s="16" customFormat="1" ht="31.5">
      <c r="A296" s="31" t="s">
        <v>530</v>
      </c>
      <c r="B296" s="23" t="s">
        <v>171</v>
      </c>
      <c r="C296" s="23" t="s">
        <v>599</v>
      </c>
      <c r="D296" s="24" t="s">
        <v>9</v>
      </c>
      <c r="E296" s="25">
        <f>E297</f>
        <v>120000</v>
      </c>
      <c r="F296" s="25">
        <f t="shared" ref="F296:G296" si="140">F297</f>
        <v>0</v>
      </c>
      <c r="G296" s="25">
        <f t="shared" si="140"/>
        <v>0</v>
      </c>
      <c r="H296" s="43"/>
      <c r="J296" s="32">
        <v>120000</v>
      </c>
      <c r="K296" s="32">
        <v>0</v>
      </c>
      <c r="L296" s="32">
        <v>0</v>
      </c>
      <c r="M296" s="29">
        <f t="shared" si="124"/>
        <v>0</v>
      </c>
      <c r="N296" s="29">
        <f t="shared" si="124"/>
        <v>0</v>
      </c>
      <c r="O296" s="29">
        <f t="shared" si="124"/>
        <v>0</v>
      </c>
      <c r="R296" s="98" t="s">
        <v>530</v>
      </c>
      <c r="S296" s="96" t="s">
        <v>171</v>
      </c>
      <c r="T296" s="96" t="s">
        <v>599</v>
      </c>
      <c r="U296" s="92" t="s">
        <v>9</v>
      </c>
      <c r="V296" s="97">
        <v>120000</v>
      </c>
      <c r="W296" s="97" t="s">
        <v>9</v>
      </c>
      <c r="X296" s="97" t="s">
        <v>9</v>
      </c>
      <c r="Y296" s="16" t="b">
        <f t="shared" si="125"/>
        <v>1</v>
      </c>
      <c r="Z296" s="16" t="b">
        <f t="shared" si="125"/>
        <v>1</v>
      </c>
      <c r="AA296" s="16" t="b">
        <f t="shared" si="125"/>
        <v>1</v>
      </c>
      <c r="AB296" s="16" t="b">
        <f t="shared" si="125"/>
        <v>1</v>
      </c>
    </row>
    <row r="297" spans="1:28" s="16" customFormat="1" ht="31.5">
      <c r="A297" s="31" t="s">
        <v>119</v>
      </c>
      <c r="B297" s="23" t="s">
        <v>171</v>
      </c>
      <c r="C297" s="23" t="s">
        <v>599</v>
      </c>
      <c r="D297" s="23" t="s">
        <v>120</v>
      </c>
      <c r="E297" s="25">
        <v>120000</v>
      </c>
      <c r="F297" s="25">
        <v>0</v>
      </c>
      <c r="G297" s="25">
        <v>0</v>
      </c>
      <c r="H297" s="43"/>
      <c r="J297" s="32">
        <v>120000</v>
      </c>
      <c r="K297" s="32">
        <v>0</v>
      </c>
      <c r="L297" s="32">
        <v>0</v>
      </c>
      <c r="M297" s="29">
        <f t="shared" si="124"/>
        <v>0</v>
      </c>
      <c r="N297" s="29">
        <f t="shared" si="124"/>
        <v>0</v>
      </c>
      <c r="O297" s="29">
        <f t="shared" si="124"/>
        <v>0</v>
      </c>
      <c r="R297" s="98" t="s">
        <v>119</v>
      </c>
      <c r="S297" s="96" t="s">
        <v>171</v>
      </c>
      <c r="T297" s="96" t="s">
        <v>599</v>
      </c>
      <c r="U297" s="96" t="s">
        <v>120</v>
      </c>
      <c r="V297" s="97">
        <v>120000</v>
      </c>
      <c r="W297" s="97" t="s">
        <v>9</v>
      </c>
      <c r="X297" s="97" t="s">
        <v>9</v>
      </c>
      <c r="Y297" s="16" t="b">
        <f t="shared" si="125"/>
        <v>1</v>
      </c>
      <c r="Z297" s="16" t="b">
        <f t="shared" si="125"/>
        <v>1</v>
      </c>
      <c r="AA297" s="16" t="b">
        <f t="shared" si="125"/>
        <v>1</v>
      </c>
      <c r="AB297" s="16" t="b">
        <f t="shared" si="125"/>
        <v>1</v>
      </c>
    </row>
    <row r="298" spans="1:28" s="16" customFormat="1" ht="31.5">
      <c r="A298" s="31" t="s">
        <v>530</v>
      </c>
      <c r="B298" s="23" t="s">
        <v>171</v>
      </c>
      <c r="C298" s="23" t="s">
        <v>600</v>
      </c>
      <c r="D298" s="24" t="s">
        <v>9</v>
      </c>
      <c r="E298" s="25">
        <f>E299</f>
        <v>189.2</v>
      </c>
      <c r="F298" s="25">
        <f t="shared" ref="F298:G298" si="141">F299</f>
        <v>0</v>
      </c>
      <c r="G298" s="25">
        <f t="shared" si="141"/>
        <v>0</v>
      </c>
      <c r="H298" s="43"/>
      <c r="J298" s="32">
        <v>189.18919</v>
      </c>
      <c r="K298" s="32">
        <v>0</v>
      </c>
      <c r="L298" s="32">
        <v>0</v>
      </c>
      <c r="M298" s="29">
        <f t="shared" si="124"/>
        <v>-1.0809999999992215E-2</v>
      </c>
      <c r="N298" s="29">
        <f t="shared" si="124"/>
        <v>0</v>
      </c>
      <c r="O298" s="29">
        <f t="shared" si="124"/>
        <v>0</v>
      </c>
      <c r="R298" s="98" t="s">
        <v>530</v>
      </c>
      <c r="S298" s="96" t="s">
        <v>171</v>
      </c>
      <c r="T298" s="96" t="s">
        <v>600</v>
      </c>
      <c r="U298" s="92" t="s">
        <v>9</v>
      </c>
      <c r="V298" s="97">
        <v>189.18919</v>
      </c>
      <c r="W298" s="97" t="s">
        <v>9</v>
      </c>
      <c r="X298" s="97" t="s">
        <v>9</v>
      </c>
      <c r="Y298" s="16" t="b">
        <f t="shared" si="125"/>
        <v>1</v>
      </c>
      <c r="Z298" s="16" t="b">
        <f t="shared" si="125"/>
        <v>1</v>
      </c>
      <c r="AA298" s="16" t="b">
        <f t="shared" si="125"/>
        <v>1</v>
      </c>
      <c r="AB298" s="16" t="b">
        <f t="shared" si="125"/>
        <v>1</v>
      </c>
    </row>
    <row r="299" spans="1:28" s="16" customFormat="1" ht="31.5">
      <c r="A299" s="31" t="s">
        <v>119</v>
      </c>
      <c r="B299" s="23" t="s">
        <v>171</v>
      </c>
      <c r="C299" s="23" t="s">
        <v>600</v>
      </c>
      <c r="D299" s="23" t="s">
        <v>120</v>
      </c>
      <c r="E299" s="25">
        <v>189.2</v>
      </c>
      <c r="F299" s="25">
        <v>0</v>
      </c>
      <c r="G299" s="25">
        <v>0</v>
      </c>
      <c r="H299" s="43"/>
      <c r="J299" s="32">
        <v>189.18919</v>
      </c>
      <c r="K299" s="32">
        <v>0</v>
      </c>
      <c r="L299" s="32">
        <v>0</v>
      </c>
      <c r="M299" s="29">
        <f t="shared" si="124"/>
        <v>-1.0809999999992215E-2</v>
      </c>
      <c r="N299" s="29">
        <f t="shared" si="124"/>
        <v>0</v>
      </c>
      <c r="O299" s="29">
        <f t="shared" si="124"/>
        <v>0</v>
      </c>
      <c r="R299" s="98" t="s">
        <v>119</v>
      </c>
      <c r="S299" s="96" t="s">
        <v>171</v>
      </c>
      <c r="T299" s="96" t="s">
        <v>600</v>
      </c>
      <c r="U299" s="96" t="s">
        <v>120</v>
      </c>
      <c r="V299" s="97">
        <v>189.18919</v>
      </c>
      <c r="W299" s="97" t="s">
        <v>9</v>
      </c>
      <c r="X299" s="97" t="s">
        <v>9</v>
      </c>
      <c r="Y299" s="16" t="b">
        <f t="shared" si="125"/>
        <v>1</v>
      </c>
      <c r="Z299" s="16" t="b">
        <f t="shared" si="125"/>
        <v>1</v>
      </c>
      <c r="AA299" s="16" t="b">
        <f t="shared" si="125"/>
        <v>1</v>
      </c>
      <c r="AB299" s="16" t="b">
        <f t="shared" si="125"/>
        <v>1</v>
      </c>
    </row>
    <row r="300" spans="1:28" s="16" customFormat="1" ht="31.5">
      <c r="A300" s="31" t="s">
        <v>530</v>
      </c>
      <c r="B300" s="23" t="s">
        <v>171</v>
      </c>
      <c r="C300" s="23" t="s">
        <v>601</v>
      </c>
      <c r="D300" s="24" t="s">
        <v>9</v>
      </c>
      <c r="E300" s="25">
        <f>E301</f>
        <v>99.1</v>
      </c>
      <c r="F300" s="25">
        <f t="shared" ref="F300:G300" si="142">F301</f>
        <v>0</v>
      </c>
      <c r="G300" s="25">
        <f t="shared" si="142"/>
        <v>0</v>
      </c>
      <c r="H300" s="43"/>
      <c r="J300" s="32">
        <v>99.099100000000007</v>
      </c>
      <c r="K300" s="32">
        <v>0</v>
      </c>
      <c r="L300" s="32">
        <v>0</v>
      </c>
      <c r="M300" s="29">
        <f t="shared" si="124"/>
        <v>-8.9999999998724434E-4</v>
      </c>
      <c r="N300" s="29">
        <f t="shared" si="124"/>
        <v>0</v>
      </c>
      <c r="O300" s="29">
        <f t="shared" si="124"/>
        <v>0</v>
      </c>
      <c r="R300" s="98" t="s">
        <v>530</v>
      </c>
      <c r="S300" s="96" t="s">
        <v>171</v>
      </c>
      <c r="T300" s="96" t="s">
        <v>601</v>
      </c>
      <c r="U300" s="92" t="s">
        <v>9</v>
      </c>
      <c r="V300" s="97">
        <v>99.099100000000007</v>
      </c>
      <c r="W300" s="97" t="s">
        <v>9</v>
      </c>
      <c r="X300" s="97" t="s">
        <v>9</v>
      </c>
      <c r="Y300" s="16" t="b">
        <f t="shared" si="125"/>
        <v>1</v>
      </c>
      <c r="Z300" s="16" t="b">
        <f t="shared" si="125"/>
        <v>1</v>
      </c>
      <c r="AA300" s="16" t="b">
        <f t="shared" si="125"/>
        <v>1</v>
      </c>
      <c r="AB300" s="16" t="b">
        <f t="shared" si="125"/>
        <v>1</v>
      </c>
    </row>
    <row r="301" spans="1:28" s="16" customFormat="1" ht="31.5">
      <c r="A301" s="31" t="s">
        <v>28</v>
      </c>
      <c r="B301" s="23" t="s">
        <v>171</v>
      </c>
      <c r="C301" s="23" t="s">
        <v>601</v>
      </c>
      <c r="D301" s="23" t="s">
        <v>29</v>
      </c>
      <c r="E301" s="25">
        <v>99.1</v>
      </c>
      <c r="F301" s="25">
        <v>0</v>
      </c>
      <c r="G301" s="25">
        <v>0</v>
      </c>
      <c r="H301" s="43"/>
      <c r="J301" s="32">
        <v>99.099100000000007</v>
      </c>
      <c r="K301" s="32">
        <v>0</v>
      </c>
      <c r="L301" s="32">
        <v>0</v>
      </c>
      <c r="M301" s="29">
        <f t="shared" si="124"/>
        <v>-8.9999999998724434E-4</v>
      </c>
      <c r="N301" s="29">
        <f t="shared" si="124"/>
        <v>0</v>
      </c>
      <c r="O301" s="29">
        <f t="shared" si="124"/>
        <v>0</v>
      </c>
      <c r="R301" s="98" t="s">
        <v>28</v>
      </c>
      <c r="S301" s="96" t="s">
        <v>171</v>
      </c>
      <c r="T301" s="96" t="s">
        <v>601</v>
      </c>
      <c r="U301" s="96" t="s">
        <v>29</v>
      </c>
      <c r="V301" s="97">
        <v>99.099100000000007</v>
      </c>
      <c r="W301" s="97" t="s">
        <v>9</v>
      </c>
      <c r="X301" s="97" t="s">
        <v>9</v>
      </c>
      <c r="Y301" s="16" t="b">
        <f t="shared" si="125"/>
        <v>1</v>
      </c>
      <c r="Z301" s="16" t="b">
        <f t="shared" si="125"/>
        <v>1</v>
      </c>
      <c r="AA301" s="16" t="b">
        <f t="shared" si="125"/>
        <v>1</v>
      </c>
      <c r="AB301" s="16" t="b">
        <f t="shared" si="125"/>
        <v>1</v>
      </c>
    </row>
    <row r="302" spans="1:28" s="16" customFormat="1" ht="31.5">
      <c r="A302" s="31" t="s">
        <v>530</v>
      </c>
      <c r="B302" s="23" t="s">
        <v>171</v>
      </c>
      <c r="C302" s="23" t="s">
        <v>602</v>
      </c>
      <c r="D302" s="24" t="s">
        <v>9</v>
      </c>
      <c r="E302" s="25">
        <f>E303</f>
        <v>1</v>
      </c>
      <c r="F302" s="25">
        <f t="shared" ref="F302:G302" si="143">F303</f>
        <v>0</v>
      </c>
      <c r="G302" s="25">
        <f t="shared" si="143"/>
        <v>0</v>
      </c>
      <c r="H302" s="43"/>
      <c r="J302" s="32">
        <v>1.0009999999999999</v>
      </c>
      <c r="K302" s="32">
        <v>0</v>
      </c>
      <c r="L302" s="32">
        <v>0</v>
      </c>
      <c r="M302" s="29">
        <f t="shared" si="124"/>
        <v>9.9999999999988987E-4</v>
      </c>
      <c r="N302" s="29">
        <f t="shared" si="124"/>
        <v>0</v>
      </c>
      <c r="O302" s="29">
        <f t="shared" si="124"/>
        <v>0</v>
      </c>
      <c r="R302" s="98" t="s">
        <v>530</v>
      </c>
      <c r="S302" s="96" t="s">
        <v>171</v>
      </c>
      <c r="T302" s="96" t="s">
        <v>602</v>
      </c>
      <c r="U302" s="92" t="s">
        <v>9</v>
      </c>
      <c r="V302" s="97">
        <v>1.0009999999999999</v>
      </c>
      <c r="W302" s="97" t="s">
        <v>9</v>
      </c>
      <c r="X302" s="97" t="s">
        <v>9</v>
      </c>
      <c r="Y302" s="16" t="b">
        <f t="shared" si="125"/>
        <v>1</v>
      </c>
      <c r="Z302" s="16" t="b">
        <f t="shared" si="125"/>
        <v>1</v>
      </c>
      <c r="AA302" s="16" t="b">
        <f t="shared" si="125"/>
        <v>1</v>
      </c>
      <c r="AB302" s="16" t="b">
        <f t="shared" si="125"/>
        <v>1</v>
      </c>
    </row>
    <row r="303" spans="1:28" s="16" customFormat="1" ht="31.5">
      <c r="A303" s="31" t="s">
        <v>28</v>
      </c>
      <c r="B303" s="23" t="s">
        <v>171</v>
      </c>
      <c r="C303" s="23" t="s">
        <v>602</v>
      </c>
      <c r="D303" s="23" t="s">
        <v>29</v>
      </c>
      <c r="E303" s="25">
        <v>1</v>
      </c>
      <c r="F303" s="25">
        <v>0</v>
      </c>
      <c r="G303" s="25">
        <v>0</v>
      </c>
      <c r="H303" s="43"/>
      <c r="J303" s="32">
        <v>1.0009999999999999</v>
      </c>
      <c r="K303" s="32">
        <v>0</v>
      </c>
      <c r="L303" s="32">
        <v>0</v>
      </c>
      <c r="M303" s="29">
        <f t="shared" si="124"/>
        <v>9.9999999999988987E-4</v>
      </c>
      <c r="N303" s="29">
        <f t="shared" si="124"/>
        <v>0</v>
      </c>
      <c r="O303" s="29">
        <f t="shared" si="124"/>
        <v>0</v>
      </c>
      <c r="R303" s="98" t="s">
        <v>28</v>
      </c>
      <c r="S303" s="96" t="s">
        <v>171</v>
      </c>
      <c r="T303" s="96" t="s">
        <v>602</v>
      </c>
      <c r="U303" s="96" t="s">
        <v>29</v>
      </c>
      <c r="V303" s="97">
        <v>1.0009999999999999</v>
      </c>
      <c r="W303" s="97" t="s">
        <v>9</v>
      </c>
      <c r="X303" s="97" t="s">
        <v>9</v>
      </c>
      <c r="Y303" s="16" t="b">
        <f t="shared" si="125"/>
        <v>1</v>
      </c>
      <c r="Z303" s="16" t="b">
        <f t="shared" si="125"/>
        <v>1</v>
      </c>
      <c r="AA303" s="16" t="b">
        <f t="shared" si="125"/>
        <v>1</v>
      </c>
      <c r="AB303" s="16" t="b">
        <f t="shared" si="125"/>
        <v>1</v>
      </c>
    </row>
    <row r="304" spans="1:28" s="16" customFormat="1" ht="31.5">
      <c r="A304" s="31" t="s">
        <v>530</v>
      </c>
      <c r="B304" s="23" t="s">
        <v>171</v>
      </c>
      <c r="C304" s="23" t="s">
        <v>603</v>
      </c>
      <c r="D304" s="24" t="s">
        <v>9</v>
      </c>
      <c r="E304" s="25">
        <f>E305</f>
        <v>120.1</v>
      </c>
      <c r="F304" s="25">
        <f t="shared" ref="F304:G304" si="144">F305</f>
        <v>0</v>
      </c>
      <c r="G304" s="25">
        <f t="shared" si="144"/>
        <v>0</v>
      </c>
      <c r="H304" s="43"/>
      <c r="J304" s="32">
        <v>120.12012</v>
      </c>
      <c r="K304" s="32">
        <v>0</v>
      </c>
      <c r="L304" s="32">
        <v>0</v>
      </c>
      <c r="M304" s="29">
        <f t="shared" si="124"/>
        <v>2.0120000000005689E-2</v>
      </c>
      <c r="N304" s="29">
        <f t="shared" si="124"/>
        <v>0</v>
      </c>
      <c r="O304" s="29">
        <f t="shared" si="124"/>
        <v>0</v>
      </c>
      <c r="R304" s="98" t="s">
        <v>530</v>
      </c>
      <c r="S304" s="96" t="s">
        <v>171</v>
      </c>
      <c r="T304" s="96" t="s">
        <v>603</v>
      </c>
      <c r="U304" s="92" t="s">
        <v>9</v>
      </c>
      <c r="V304" s="97">
        <v>120.12012</v>
      </c>
      <c r="W304" s="97" t="s">
        <v>9</v>
      </c>
      <c r="X304" s="97" t="s">
        <v>9</v>
      </c>
      <c r="Y304" s="16" t="b">
        <f t="shared" si="125"/>
        <v>1</v>
      </c>
      <c r="Z304" s="16" t="b">
        <f t="shared" si="125"/>
        <v>1</v>
      </c>
      <c r="AA304" s="16" t="b">
        <f t="shared" si="125"/>
        <v>1</v>
      </c>
      <c r="AB304" s="16" t="b">
        <f t="shared" si="125"/>
        <v>1</v>
      </c>
    </row>
    <row r="305" spans="1:28" s="16" customFormat="1" ht="31.5">
      <c r="A305" s="31" t="s">
        <v>119</v>
      </c>
      <c r="B305" s="23" t="s">
        <v>171</v>
      </c>
      <c r="C305" s="23" t="s">
        <v>603</v>
      </c>
      <c r="D305" s="23" t="s">
        <v>120</v>
      </c>
      <c r="E305" s="25">
        <v>120.1</v>
      </c>
      <c r="F305" s="25">
        <v>0</v>
      </c>
      <c r="G305" s="25">
        <v>0</v>
      </c>
      <c r="H305" s="43"/>
      <c r="J305" s="32">
        <v>120.12012</v>
      </c>
      <c r="K305" s="32">
        <v>0</v>
      </c>
      <c r="L305" s="32">
        <v>0</v>
      </c>
      <c r="M305" s="29">
        <f t="shared" si="124"/>
        <v>2.0120000000005689E-2</v>
      </c>
      <c r="N305" s="29">
        <f t="shared" si="124"/>
        <v>0</v>
      </c>
      <c r="O305" s="29">
        <f t="shared" si="124"/>
        <v>0</v>
      </c>
      <c r="R305" s="98" t="s">
        <v>119</v>
      </c>
      <c r="S305" s="96" t="s">
        <v>171</v>
      </c>
      <c r="T305" s="96" t="s">
        <v>603</v>
      </c>
      <c r="U305" s="96" t="s">
        <v>120</v>
      </c>
      <c r="V305" s="97">
        <v>120.12012</v>
      </c>
      <c r="W305" s="97" t="s">
        <v>9</v>
      </c>
      <c r="X305" s="97" t="s">
        <v>9</v>
      </c>
      <c r="Y305" s="16" t="b">
        <f t="shared" si="125"/>
        <v>1</v>
      </c>
      <c r="Z305" s="16" t="b">
        <f t="shared" si="125"/>
        <v>1</v>
      </c>
      <c r="AA305" s="16" t="b">
        <f t="shared" si="125"/>
        <v>1</v>
      </c>
      <c r="AB305" s="16" t="b">
        <f t="shared" si="125"/>
        <v>1</v>
      </c>
    </row>
    <row r="306" spans="1:28" s="16" customFormat="1" ht="31.5">
      <c r="A306" s="31" t="s">
        <v>530</v>
      </c>
      <c r="B306" s="23" t="s">
        <v>171</v>
      </c>
      <c r="C306" s="23" t="s">
        <v>604</v>
      </c>
      <c r="D306" s="24" t="s">
        <v>9</v>
      </c>
      <c r="E306" s="25">
        <f>E307</f>
        <v>75550.399999999994</v>
      </c>
      <c r="F306" s="25">
        <f t="shared" ref="F306:G306" si="145">F307</f>
        <v>0</v>
      </c>
      <c r="G306" s="25">
        <f t="shared" si="145"/>
        <v>0</v>
      </c>
      <c r="H306" s="43"/>
      <c r="J306" s="32">
        <v>75550.404490000001</v>
      </c>
      <c r="K306" s="32">
        <v>0</v>
      </c>
      <c r="L306" s="32">
        <v>0</v>
      </c>
      <c r="M306" s="29">
        <f t="shared" si="124"/>
        <v>4.4900000066263601E-3</v>
      </c>
      <c r="N306" s="29">
        <f t="shared" si="124"/>
        <v>0</v>
      </c>
      <c r="O306" s="29">
        <f t="shared" si="124"/>
        <v>0</v>
      </c>
      <c r="R306" s="98" t="s">
        <v>530</v>
      </c>
      <c r="S306" s="96" t="s">
        <v>171</v>
      </c>
      <c r="T306" s="96" t="s">
        <v>604</v>
      </c>
      <c r="U306" s="92" t="s">
        <v>9</v>
      </c>
      <c r="V306" s="97">
        <v>75550.404490000001</v>
      </c>
      <c r="W306" s="97" t="s">
        <v>9</v>
      </c>
      <c r="X306" s="97" t="s">
        <v>9</v>
      </c>
      <c r="Y306" s="16" t="b">
        <f t="shared" si="125"/>
        <v>1</v>
      </c>
      <c r="Z306" s="16" t="b">
        <f t="shared" si="125"/>
        <v>1</v>
      </c>
      <c r="AA306" s="16" t="b">
        <f t="shared" si="125"/>
        <v>1</v>
      </c>
      <c r="AB306" s="16" t="b">
        <f t="shared" si="125"/>
        <v>1</v>
      </c>
    </row>
    <row r="307" spans="1:28" s="16" customFormat="1" ht="31.5">
      <c r="A307" s="31" t="s">
        <v>119</v>
      </c>
      <c r="B307" s="23" t="s">
        <v>171</v>
      </c>
      <c r="C307" s="23" t="s">
        <v>604</v>
      </c>
      <c r="D307" s="23" t="s">
        <v>120</v>
      </c>
      <c r="E307" s="25">
        <v>75550.399999999994</v>
      </c>
      <c r="F307" s="25">
        <v>0</v>
      </c>
      <c r="G307" s="25">
        <v>0</v>
      </c>
      <c r="H307" s="43"/>
      <c r="J307" s="32">
        <v>75550.404490000001</v>
      </c>
      <c r="K307" s="32">
        <v>0</v>
      </c>
      <c r="L307" s="32">
        <v>0</v>
      </c>
      <c r="M307" s="29">
        <f t="shared" si="124"/>
        <v>4.4900000066263601E-3</v>
      </c>
      <c r="N307" s="29">
        <f t="shared" si="124"/>
        <v>0</v>
      </c>
      <c r="O307" s="29">
        <f t="shared" si="124"/>
        <v>0</v>
      </c>
      <c r="R307" s="98" t="s">
        <v>119</v>
      </c>
      <c r="S307" s="96" t="s">
        <v>171</v>
      </c>
      <c r="T307" s="96" t="s">
        <v>604</v>
      </c>
      <c r="U307" s="96" t="s">
        <v>120</v>
      </c>
      <c r="V307" s="97">
        <v>75550.404490000001</v>
      </c>
      <c r="W307" s="97" t="s">
        <v>9</v>
      </c>
      <c r="X307" s="97" t="s">
        <v>9</v>
      </c>
      <c r="Y307" s="16" t="b">
        <f t="shared" si="125"/>
        <v>1</v>
      </c>
      <c r="Z307" s="16" t="b">
        <f t="shared" si="125"/>
        <v>1</v>
      </c>
      <c r="AA307" s="16" t="b">
        <f t="shared" si="125"/>
        <v>1</v>
      </c>
      <c r="AB307" s="16" t="b">
        <f t="shared" si="125"/>
        <v>1</v>
      </c>
    </row>
    <row r="308" spans="1:28" s="16" customFormat="1" ht="31.5">
      <c r="A308" s="22" t="s">
        <v>139</v>
      </c>
      <c r="B308" s="23" t="s">
        <v>171</v>
      </c>
      <c r="C308" s="23" t="s">
        <v>18</v>
      </c>
      <c r="D308" s="24" t="s">
        <v>9</v>
      </c>
      <c r="E308" s="25">
        <f>E309</f>
        <v>76349.899999999994</v>
      </c>
      <c r="F308" s="25">
        <f t="shared" ref="F308:G310" si="146">F309</f>
        <v>58778.9</v>
      </c>
      <c r="G308" s="25">
        <f t="shared" si="146"/>
        <v>58378.9</v>
      </c>
      <c r="H308" s="43"/>
      <c r="J308" s="32">
        <v>76349.931620000003</v>
      </c>
      <c r="K308" s="32">
        <v>58778.92886</v>
      </c>
      <c r="L308" s="32">
        <v>58378.885710000002</v>
      </c>
      <c r="M308" s="29">
        <f t="shared" si="124"/>
        <v>3.1620000008842908E-2</v>
      </c>
      <c r="N308" s="29">
        <f t="shared" si="124"/>
        <v>2.8859999998530839E-2</v>
      </c>
      <c r="O308" s="29">
        <f t="shared" si="124"/>
        <v>-1.4289999999164138E-2</v>
      </c>
      <c r="R308" s="95" t="s">
        <v>139</v>
      </c>
      <c r="S308" s="96" t="s">
        <v>171</v>
      </c>
      <c r="T308" s="96" t="s">
        <v>18</v>
      </c>
      <c r="U308" s="92" t="s">
        <v>9</v>
      </c>
      <c r="V308" s="97">
        <v>76349.931620000003</v>
      </c>
      <c r="W308" s="97">
        <v>58778.92886</v>
      </c>
      <c r="X308" s="97">
        <v>58378.885710000002</v>
      </c>
      <c r="Y308" s="16" t="b">
        <f t="shared" si="125"/>
        <v>1</v>
      </c>
      <c r="Z308" s="16" t="b">
        <f t="shared" si="125"/>
        <v>1</v>
      </c>
      <c r="AA308" s="16" t="b">
        <f t="shared" si="125"/>
        <v>1</v>
      </c>
      <c r="AB308" s="16" t="b">
        <f t="shared" si="125"/>
        <v>1</v>
      </c>
    </row>
    <row r="309" spans="1:28" s="16" customFormat="1" ht="31.5">
      <c r="A309" s="22" t="s">
        <v>140</v>
      </c>
      <c r="B309" s="23" t="s">
        <v>171</v>
      </c>
      <c r="C309" s="23" t="s">
        <v>141</v>
      </c>
      <c r="D309" s="24" t="s">
        <v>9</v>
      </c>
      <c r="E309" s="25">
        <f>E310+E314</f>
        <v>76349.899999999994</v>
      </c>
      <c r="F309" s="25">
        <f t="shared" ref="F309:G309" si="147">F310+F314</f>
        <v>58778.9</v>
      </c>
      <c r="G309" s="25">
        <f t="shared" si="147"/>
        <v>58378.9</v>
      </c>
      <c r="H309" s="43"/>
      <c r="J309" s="32">
        <v>76349.931620000003</v>
      </c>
      <c r="K309" s="32">
        <v>58778.92886</v>
      </c>
      <c r="L309" s="32">
        <v>58378.885710000002</v>
      </c>
      <c r="M309" s="29">
        <f t="shared" si="124"/>
        <v>3.1620000008842908E-2</v>
      </c>
      <c r="N309" s="29">
        <f t="shared" si="124"/>
        <v>2.8859999998530839E-2</v>
      </c>
      <c r="O309" s="29">
        <f t="shared" si="124"/>
        <v>-1.4289999999164138E-2</v>
      </c>
      <c r="R309" s="95" t="s">
        <v>140</v>
      </c>
      <c r="S309" s="96" t="s">
        <v>171</v>
      </c>
      <c r="T309" s="96" t="s">
        <v>141</v>
      </c>
      <c r="U309" s="92" t="s">
        <v>9</v>
      </c>
      <c r="V309" s="97">
        <v>76349.931620000003</v>
      </c>
      <c r="W309" s="97">
        <v>58778.92886</v>
      </c>
      <c r="X309" s="97">
        <v>58378.885710000002</v>
      </c>
      <c r="Y309" s="16" t="b">
        <f t="shared" si="125"/>
        <v>1</v>
      </c>
      <c r="Z309" s="16" t="b">
        <f t="shared" si="125"/>
        <v>1</v>
      </c>
      <c r="AA309" s="16" t="b">
        <f t="shared" si="125"/>
        <v>1</v>
      </c>
      <c r="AB309" s="16" t="b">
        <f t="shared" si="125"/>
        <v>1</v>
      </c>
    </row>
    <row r="310" spans="1:28" s="16" customFormat="1" ht="31.5">
      <c r="A310" s="22" t="s">
        <v>142</v>
      </c>
      <c r="B310" s="23" t="s">
        <v>171</v>
      </c>
      <c r="C310" s="23" t="s">
        <v>143</v>
      </c>
      <c r="D310" s="24" t="s">
        <v>9</v>
      </c>
      <c r="E310" s="25">
        <f>E311</f>
        <v>65724.5</v>
      </c>
      <c r="F310" s="25">
        <f t="shared" si="146"/>
        <v>58778.9</v>
      </c>
      <c r="G310" s="25">
        <f t="shared" si="146"/>
        <v>58378.9</v>
      </c>
      <c r="H310" s="43"/>
      <c r="J310" s="32">
        <v>65724.441709999999</v>
      </c>
      <c r="K310" s="32">
        <v>58778.92886</v>
      </c>
      <c r="L310" s="32">
        <v>58378.885710000002</v>
      </c>
      <c r="M310" s="29">
        <f t="shared" si="124"/>
        <v>-5.829000000085216E-2</v>
      </c>
      <c r="N310" s="29">
        <f t="shared" si="124"/>
        <v>2.8859999998530839E-2</v>
      </c>
      <c r="O310" s="29">
        <f t="shared" si="124"/>
        <v>-1.4289999999164138E-2</v>
      </c>
      <c r="R310" s="95" t="s">
        <v>142</v>
      </c>
      <c r="S310" s="96" t="s">
        <v>171</v>
      </c>
      <c r="T310" s="96" t="s">
        <v>143</v>
      </c>
      <c r="U310" s="92" t="s">
        <v>9</v>
      </c>
      <c r="V310" s="97">
        <v>65724.441709999999</v>
      </c>
      <c r="W310" s="97">
        <v>58778.92886</v>
      </c>
      <c r="X310" s="97">
        <v>58378.885710000002</v>
      </c>
      <c r="Y310" s="16" t="b">
        <f t="shared" si="125"/>
        <v>1</v>
      </c>
      <c r="Z310" s="16" t="b">
        <f t="shared" si="125"/>
        <v>1</v>
      </c>
      <c r="AA310" s="16" t="b">
        <f t="shared" si="125"/>
        <v>1</v>
      </c>
      <c r="AB310" s="16" t="b">
        <f t="shared" si="125"/>
        <v>1</v>
      </c>
    </row>
    <row r="311" spans="1:28" s="16" customFormat="1" ht="25.5">
      <c r="A311" s="31" t="s">
        <v>144</v>
      </c>
      <c r="B311" s="23" t="s">
        <v>171</v>
      </c>
      <c r="C311" s="23" t="s">
        <v>374</v>
      </c>
      <c r="D311" s="24" t="s">
        <v>9</v>
      </c>
      <c r="E311" s="25">
        <f>E312+E313</f>
        <v>65724.5</v>
      </c>
      <c r="F311" s="25">
        <f t="shared" ref="F311:G311" si="148">F312+F313</f>
        <v>58778.9</v>
      </c>
      <c r="G311" s="25">
        <f t="shared" si="148"/>
        <v>58378.9</v>
      </c>
      <c r="H311" s="43"/>
      <c r="J311" s="32">
        <v>65724.441709999999</v>
      </c>
      <c r="K311" s="32">
        <v>58778.92886</v>
      </c>
      <c r="L311" s="32">
        <v>58378.885710000002</v>
      </c>
      <c r="M311" s="29">
        <f t="shared" si="124"/>
        <v>-5.829000000085216E-2</v>
      </c>
      <c r="N311" s="29">
        <f t="shared" si="124"/>
        <v>2.8859999998530839E-2</v>
      </c>
      <c r="O311" s="29">
        <f t="shared" si="124"/>
        <v>-1.4289999999164138E-2</v>
      </c>
      <c r="R311" s="98" t="s">
        <v>144</v>
      </c>
      <c r="S311" s="96" t="s">
        <v>171</v>
      </c>
      <c r="T311" s="96" t="s">
        <v>374</v>
      </c>
      <c r="U311" s="92" t="s">
        <v>9</v>
      </c>
      <c r="V311" s="97">
        <v>65724.441709999999</v>
      </c>
      <c r="W311" s="97">
        <v>58778.92886</v>
      </c>
      <c r="X311" s="97">
        <v>58378.885710000002</v>
      </c>
      <c r="Y311" s="16" t="b">
        <f t="shared" si="125"/>
        <v>1</v>
      </c>
      <c r="Z311" s="16" t="b">
        <f t="shared" si="125"/>
        <v>1</v>
      </c>
      <c r="AA311" s="16" t="b">
        <f t="shared" si="125"/>
        <v>1</v>
      </c>
      <c r="AB311" s="16" t="b">
        <f t="shared" si="125"/>
        <v>1</v>
      </c>
    </row>
    <row r="312" spans="1:28" s="16" customFormat="1" ht="31.5">
      <c r="A312" s="31" t="s">
        <v>28</v>
      </c>
      <c r="B312" s="23" t="s">
        <v>171</v>
      </c>
      <c r="C312" s="23" t="s">
        <v>374</v>
      </c>
      <c r="D312" s="23" t="s">
        <v>29</v>
      </c>
      <c r="E312" s="25">
        <f>2500+14710</f>
        <v>17210</v>
      </c>
      <c r="F312" s="25">
        <v>2500</v>
      </c>
      <c r="G312" s="25">
        <v>2500</v>
      </c>
      <c r="H312" s="43"/>
      <c r="J312" s="32">
        <v>17210</v>
      </c>
      <c r="K312" s="32">
        <v>2500</v>
      </c>
      <c r="L312" s="32">
        <v>2500</v>
      </c>
      <c r="M312" s="29">
        <f t="shared" si="124"/>
        <v>0</v>
      </c>
      <c r="N312" s="29">
        <f t="shared" si="124"/>
        <v>0</v>
      </c>
      <c r="O312" s="29">
        <f t="shared" si="124"/>
        <v>0</v>
      </c>
      <c r="R312" s="98" t="s">
        <v>28</v>
      </c>
      <c r="S312" s="96" t="s">
        <v>171</v>
      </c>
      <c r="T312" s="96" t="s">
        <v>374</v>
      </c>
      <c r="U312" s="96" t="s">
        <v>29</v>
      </c>
      <c r="V312" s="97">
        <v>17210</v>
      </c>
      <c r="W312" s="97">
        <v>2500</v>
      </c>
      <c r="X312" s="97">
        <v>2500</v>
      </c>
      <c r="Y312" s="16" t="b">
        <f t="shared" si="125"/>
        <v>1</v>
      </c>
      <c r="Z312" s="16" t="b">
        <f t="shared" si="125"/>
        <v>1</v>
      </c>
      <c r="AA312" s="16" t="b">
        <f t="shared" si="125"/>
        <v>1</v>
      </c>
      <c r="AB312" s="16" t="b">
        <f t="shared" si="125"/>
        <v>1</v>
      </c>
    </row>
    <row r="313" spans="1:28" s="16" customFormat="1" ht="25.5">
      <c r="A313" s="31" t="s">
        <v>32</v>
      </c>
      <c r="B313" s="23" t="s">
        <v>171</v>
      </c>
      <c r="C313" s="23" t="s">
        <v>374</v>
      </c>
      <c r="D313" s="23" t="s">
        <v>33</v>
      </c>
      <c r="E313" s="25">
        <v>48514.5</v>
      </c>
      <c r="F313" s="25">
        <v>56278.9</v>
      </c>
      <c r="G313" s="25">
        <v>55878.9</v>
      </c>
      <c r="H313" s="43"/>
      <c r="J313" s="32">
        <v>48514.441709999999</v>
      </c>
      <c r="K313" s="32">
        <v>56278.92886</v>
      </c>
      <c r="L313" s="32">
        <v>55878.885710000002</v>
      </c>
      <c r="M313" s="29">
        <f t="shared" si="124"/>
        <v>-5.829000000085216E-2</v>
      </c>
      <c r="N313" s="29">
        <f t="shared" si="124"/>
        <v>2.8859999998530839E-2</v>
      </c>
      <c r="O313" s="29">
        <f t="shared" si="124"/>
        <v>-1.4289999999164138E-2</v>
      </c>
      <c r="R313" s="98" t="s">
        <v>32</v>
      </c>
      <c r="S313" s="96" t="s">
        <v>171</v>
      </c>
      <c r="T313" s="96" t="s">
        <v>374</v>
      </c>
      <c r="U313" s="96" t="s">
        <v>33</v>
      </c>
      <c r="V313" s="97">
        <v>48514.441709999999</v>
      </c>
      <c r="W313" s="97">
        <v>56278.92886</v>
      </c>
      <c r="X313" s="97">
        <v>55878.885710000002</v>
      </c>
      <c r="Y313" s="16" t="b">
        <f t="shared" si="125"/>
        <v>1</v>
      </c>
      <c r="Z313" s="16" t="b">
        <f t="shared" si="125"/>
        <v>1</v>
      </c>
      <c r="AA313" s="16" t="b">
        <f t="shared" si="125"/>
        <v>1</v>
      </c>
      <c r="AB313" s="16" t="b">
        <f t="shared" si="125"/>
        <v>1</v>
      </c>
    </row>
    <row r="314" spans="1:28" s="16" customFormat="1" ht="15.75">
      <c r="A314" s="31" t="s">
        <v>526</v>
      </c>
      <c r="B314" s="23" t="s">
        <v>171</v>
      </c>
      <c r="C314" s="23" t="s">
        <v>527</v>
      </c>
      <c r="D314" s="23" t="s">
        <v>9</v>
      </c>
      <c r="E314" s="25">
        <f>E315+E317+E319+E321</f>
        <v>10625.4</v>
      </c>
      <c r="F314" s="25">
        <f t="shared" ref="F314:G314" si="149">F315+F317+F319+F321</f>
        <v>0</v>
      </c>
      <c r="G314" s="25">
        <f t="shared" si="149"/>
        <v>0</v>
      </c>
      <c r="H314" s="43"/>
      <c r="J314" s="32">
        <v>10625.48991</v>
      </c>
      <c r="K314" s="32">
        <v>0</v>
      </c>
      <c r="L314" s="32">
        <v>0</v>
      </c>
      <c r="M314" s="29">
        <f t="shared" si="124"/>
        <v>8.9910000000600121E-2</v>
      </c>
      <c r="N314" s="29">
        <f t="shared" si="124"/>
        <v>0</v>
      </c>
      <c r="O314" s="29">
        <f t="shared" si="124"/>
        <v>0</v>
      </c>
      <c r="R314" s="95" t="s">
        <v>526</v>
      </c>
      <c r="S314" s="96" t="s">
        <v>171</v>
      </c>
      <c r="T314" s="96" t="s">
        <v>527</v>
      </c>
      <c r="U314" s="92" t="s">
        <v>9</v>
      </c>
      <c r="V314" s="97">
        <v>10625.48991</v>
      </c>
      <c r="W314" s="97" t="s">
        <v>9</v>
      </c>
      <c r="X314" s="97" t="s">
        <v>9</v>
      </c>
      <c r="Y314" s="16" t="b">
        <f t="shared" si="125"/>
        <v>1</v>
      </c>
      <c r="Z314" s="16" t="b">
        <f t="shared" si="125"/>
        <v>1</v>
      </c>
      <c r="AA314" s="16" t="b">
        <f t="shared" si="125"/>
        <v>1</v>
      </c>
      <c r="AB314" s="16" t="b">
        <f t="shared" si="125"/>
        <v>1</v>
      </c>
    </row>
    <row r="315" spans="1:28" s="16" customFormat="1" ht="31.5">
      <c r="A315" s="31" t="s">
        <v>638</v>
      </c>
      <c r="B315" s="23" t="s">
        <v>171</v>
      </c>
      <c r="C315" s="23" t="s">
        <v>639</v>
      </c>
      <c r="D315" s="23" t="s">
        <v>9</v>
      </c>
      <c r="E315" s="25">
        <f t="shared" ref="E315:G315" si="150">E316</f>
        <v>9500</v>
      </c>
      <c r="F315" s="25">
        <f t="shared" si="150"/>
        <v>0</v>
      </c>
      <c r="G315" s="25">
        <f t="shared" si="150"/>
        <v>0</v>
      </c>
      <c r="H315" s="43"/>
      <c r="J315" s="32">
        <v>9500</v>
      </c>
      <c r="K315" s="32">
        <v>0</v>
      </c>
      <c r="L315" s="32">
        <v>0</v>
      </c>
      <c r="M315" s="29">
        <f t="shared" si="124"/>
        <v>0</v>
      </c>
      <c r="N315" s="29">
        <f t="shared" si="124"/>
        <v>0</v>
      </c>
      <c r="O315" s="29">
        <f t="shared" si="124"/>
        <v>0</v>
      </c>
      <c r="R315" s="98" t="s">
        <v>638</v>
      </c>
      <c r="S315" s="96" t="s">
        <v>171</v>
      </c>
      <c r="T315" s="96" t="s">
        <v>639</v>
      </c>
      <c r="U315" s="92" t="s">
        <v>9</v>
      </c>
      <c r="V315" s="97">
        <v>9500</v>
      </c>
      <c r="W315" s="97" t="s">
        <v>9</v>
      </c>
      <c r="X315" s="97" t="s">
        <v>9</v>
      </c>
      <c r="Y315" s="16" t="b">
        <f t="shared" si="125"/>
        <v>1</v>
      </c>
      <c r="Z315" s="16" t="b">
        <f t="shared" si="125"/>
        <v>1</v>
      </c>
      <c r="AA315" s="16" t="b">
        <f t="shared" si="125"/>
        <v>1</v>
      </c>
      <c r="AB315" s="16" t="b">
        <f t="shared" si="125"/>
        <v>1</v>
      </c>
    </row>
    <row r="316" spans="1:28" s="16" customFormat="1" ht="31.5">
      <c r="A316" s="31" t="s">
        <v>28</v>
      </c>
      <c r="B316" s="23" t="s">
        <v>171</v>
      </c>
      <c r="C316" s="23" t="s">
        <v>639</v>
      </c>
      <c r="D316" s="23" t="s">
        <v>29</v>
      </c>
      <c r="E316" s="25">
        <v>9500</v>
      </c>
      <c r="F316" s="25"/>
      <c r="G316" s="25"/>
      <c r="H316" s="43"/>
      <c r="J316" s="32">
        <v>9500</v>
      </c>
      <c r="K316" s="32">
        <v>0</v>
      </c>
      <c r="L316" s="32">
        <v>0</v>
      </c>
      <c r="M316" s="29">
        <f t="shared" si="124"/>
        <v>0</v>
      </c>
      <c r="N316" s="29">
        <f t="shared" si="124"/>
        <v>0</v>
      </c>
      <c r="O316" s="29">
        <f t="shared" si="124"/>
        <v>0</v>
      </c>
      <c r="R316" s="98" t="s">
        <v>28</v>
      </c>
      <c r="S316" s="96" t="s">
        <v>171</v>
      </c>
      <c r="T316" s="96" t="s">
        <v>639</v>
      </c>
      <c r="U316" s="96" t="s">
        <v>29</v>
      </c>
      <c r="V316" s="97">
        <v>9500</v>
      </c>
      <c r="W316" s="97" t="s">
        <v>9</v>
      </c>
      <c r="X316" s="97" t="s">
        <v>9</v>
      </c>
      <c r="Y316" s="16" t="b">
        <f t="shared" si="125"/>
        <v>1</v>
      </c>
      <c r="Z316" s="16" t="b">
        <f t="shared" si="125"/>
        <v>1</v>
      </c>
      <c r="AA316" s="16" t="b">
        <f t="shared" si="125"/>
        <v>1</v>
      </c>
      <c r="AB316" s="16" t="b">
        <f t="shared" si="125"/>
        <v>1</v>
      </c>
    </row>
    <row r="317" spans="1:28" s="16" customFormat="1" ht="31.5">
      <c r="A317" s="31" t="s">
        <v>646</v>
      </c>
      <c r="B317" s="23" t="s">
        <v>171</v>
      </c>
      <c r="C317" s="23" t="s">
        <v>647</v>
      </c>
      <c r="D317" s="23" t="s">
        <v>9</v>
      </c>
      <c r="E317" s="25">
        <f t="shared" ref="E317:G317" si="151">E318</f>
        <v>1099</v>
      </c>
      <c r="F317" s="25">
        <f t="shared" si="151"/>
        <v>0</v>
      </c>
      <c r="G317" s="25">
        <f t="shared" si="151"/>
        <v>0</v>
      </c>
      <c r="H317" s="43"/>
      <c r="J317" s="32">
        <v>1099.03421</v>
      </c>
      <c r="K317" s="32">
        <v>0</v>
      </c>
      <c r="L317" s="32">
        <v>0</v>
      </c>
      <c r="M317" s="29">
        <f t="shared" si="124"/>
        <v>3.421000000003005E-2</v>
      </c>
      <c r="N317" s="29">
        <f t="shared" si="124"/>
        <v>0</v>
      </c>
      <c r="O317" s="29">
        <f t="shared" si="124"/>
        <v>0</v>
      </c>
      <c r="R317" s="98" t="s">
        <v>646</v>
      </c>
      <c r="S317" s="96" t="s">
        <v>171</v>
      </c>
      <c r="T317" s="96" t="s">
        <v>647</v>
      </c>
      <c r="U317" s="92" t="s">
        <v>9</v>
      </c>
      <c r="V317" s="97">
        <v>1099.03421</v>
      </c>
      <c r="W317" s="97" t="s">
        <v>9</v>
      </c>
      <c r="X317" s="97" t="s">
        <v>9</v>
      </c>
      <c r="Y317" s="16" t="b">
        <f t="shared" si="125"/>
        <v>1</v>
      </c>
      <c r="Z317" s="16" t="b">
        <f t="shared" si="125"/>
        <v>1</v>
      </c>
      <c r="AA317" s="16" t="b">
        <f t="shared" si="125"/>
        <v>1</v>
      </c>
      <c r="AB317" s="16" t="b">
        <f t="shared" si="125"/>
        <v>1</v>
      </c>
    </row>
    <row r="318" spans="1:28" s="16" customFormat="1" ht="31.5">
      <c r="A318" s="31" t="s">
        <v>28</v>
      </c>
      <c r="B318" s="23" t="s">
        <v>171</v>
      </c>
      <c r="C318" s="23" t="s">
        <v>647</v>
      </c>
      <c r="D318" s="23" t="s">
        <v>29</v>
      </c>
      <c r="E318" s="25">
        <v>1099</v>
      </c>
      <c r="F318" s="25"/>
      <c r="G318" s="25"/>
      <c r="H318" s="43"/>
      <c r="J318" s="32">
        <v>1099.03421</v>
      </c>
      <c r="K318" s="32">
        <v>0</v>
      </c>
      <c r="L318" s="32">
        <v>0</v>
      </c>
      <c r="M318" s="29">
        <f t="shared" si="124"/>
        <v>3.421000000003005E-2</v>
      </c>
      <c r="N318" s="29">
        <f t="shared" si="124"/>
        <v>0</v>
      </c>
      <c r="O318" s="29">
        <f t="shared" si="124"/>
        <v>0</v>
      </c>
      <c r="R318" s="98" t="s">
        <v>28</v>
      </c>
      <c r="S318" s="96" t="s">
        <v>171</v>
      </c>
      <c r="T318" s="96" t="s">
        <v>647</v>
      </c>
      <c r="U318" s="96" t="s">
        <v>29</v>
      </c>
      <c r="V318" s="97">
        <v>1099.03421</v>
      </c>
      <c r="W318" s="97" t="s">
        <v>9</v>
      </c>
      <c r="X318" s="97" t="s">
        <v>9</v>
      </c>
      <c r="Y318" s="16" t="b">
        <f t="shared" si="125"/>
        <v>1</v>
      </c>
      <c r="Z318" s="16" t="b">
        <f t="shared" si="125"/>
        <v>1</v>
      </c>
      <c r="AA318" s="16" t="b">
        <f t="shared" si="125"/>
        <v>1</v>
      </c>
      <c r="AB318" s="16" t="b">
        <f t="shared" si="125"/>
        <v>1</v>
      </c>
    </row>
    <row r="319" spans="1:28" s="16" customFormat="1" ht="31.5">
      <c r="A319" s="31" t="s">
        <v>646</v>
      </c>
      <c r="B319" s="23" t="s">
        <v>171</v>
      </c>
      <c r="C319" s="23" t="s">
        <v>648</v>
      </c>
      <c r="D319" s="23" t="s">
        <v>9</v>
      </c>
      <c r="E319" s="25">
        <f t="shared" ref="E319:G319" si="152">E320</f>
        <v>5</v>
      </c>
      <c r="F319" s="25">
        <f t="shared" si="152"/>
        <v>0</v>
      </c>
      <c r="G319" s="25">
        <f t="shared" si="152"/>
        <v>0</v>
      </c>
      <c r="H319" s="43"/>
      <c r="J319" s="32">
        <v>5</v>
      </c>
      <c r="K319" s="32">
        <v>0</v>
      </c>
      <c r="L319" s="32">
        <v>0</v>
      </c>
      <c r="M319" s="29">
        <f t="shared" si="124"/>
        <v>0</v>
      </c>
      <c r="N319" s="29">
        <f t="shared" si="124"/>
        <v>0</v>
      </c>
      <c r="O319" s="29">
        <f t="shared" si="124"/>
        <v>0</v>
      </c>
      <c r="R319" s="98" t="s">
        <v>646</v>
      </c>
      <c r="S319" s="96" t="s">
        <v>171</v>
      </c>
      <c r="T319" s="96" t="s">
        <v>648</v>
      </c>
      <c r="U319" s="92" t="s">
        <v>9</v>
      </c>
      <c r="V319" s="97">
        <v>5</v>
      </c>
      <c r="W319" s="97" t="s">
        <v>9</v>
      </c>
      <c r="X319" s="97" t="s">
        <v>9</v>
      </c>
      <c r="Y319" s="16" t="b">
        <f t="shared" si="125"/>
        <v>1</v>
      </c>
      <c r="Z319" s="16" t="b">
        <f t="shared" si="125"/>
        <v>1</v>
      </c>
      <c r="AA319" s="16" t="b">
        <f t="shared" si="125"/>
        <v>1</v>
      </c>
      <c r="AB319" s="16" t="b">
        <f t="shared" si="125"/>
        <v>1</v>
      </c>
    </row>
    <row r="320" spans="1:28" s="16" customFormat="1" ht="31.5">
      <c r="A320" s="31" t="s">
        <v>28</v>
      </c>
      <c r="B320" s="23" t="s">
        <v>171</v>
      </c>
      <c r="C320" s="23" t="s">
        <v>648</v>
      </c>
      <c r="D320" s="23" t="s">
        <v>29</v>
      </c>
      <c r="E320" s="25">
        <f>5000-4995</f>
        <v>5</v>
      </c>
      <c r="F320" s="25"/>
      <c r="G320" s="25"/>
      <c r="H320" s="43"/>
      <c r="J320" s="32">
        <v>5</v>
      </c>
      <c r="K320" s="32">
        <v>0</v>
      </c>
      <c r="L320" s="32">
        <v>0</v>
      </c>
      <c r="M320" s="29">
        <f t="shared" si="124"/>
        <v>0</v>
      </c>
      <c r="N320" s="29">
        <f t="shared" si="124"/>
        <v>0</v>
      </c>
      <c r="O320" s="29">
        <f t="shared" si="124"/>
        <v>0</v>
      </c>
      <c r="R320" s="98" t="s">
        <v>28</v>
      </c>
      <c r="S320" s="96" t="s">
        <v>171</v>
      </c>
      <c r="T320" s="96" t="s">
        <v>648</v>
      </c>
      <c r="U320" s="96" t="s">
        <v>29</v>
      </c>
      <c r="V320" s="97">
        <v>5</v>
      </c>
      <c r="W320" s="97" t="s">
        <v>9</v>
      </c>
      <c r="X320" s="97" t="s">
        <v>9</v>
      </c>
      <c r="Y320" s="16" t="b">
        <f t="shared" si="125"/>
        <v>1</v>
      </c>
      <c r="Z320" s="16" t="b">
        <f t="shared" si="125"/>
        <v>1</v>
      </c>
      <c r="AA320" s="16" t="b">
        <f t="shared" si="125"/>
        <v>1</v>
      </c>
      <c r="AB320" s="16" t="b">
        <f t="shared" si="125"/>
        <v>1</v>
      </c>
    </row>
    <row r="321" spans="1:28" s="16" customFormat="1" ht="25.5">
      <c r="A321" s="31" t="s">
        <v>528</v>
      </c>
      <c r="B321" s="23" t="s">
        <v>171</v>
      </c>
      <c r="C321" s="23" t="s">
        <v>529</v>
      </c>
      <c r="D321" s="23" t="s">
        <v>9</v>
      </c>
      <c r="E321" s="25">
        <f t="shared" ref="E321:G321" si="153">E322</f>
        <v>21.4</v>
      </c>
      <c r="F321" s="25">
        <f t="shared" si="153"/>
        <v>0</v>
      </c>
      <c r="G321" s="25">
        <f t="shared" si="153"/>
        <v>0</v>
      </c>
      <c r="H321" s="43"/>
      <c r="J321" s="32">
        <v>21.4557</v>
      </c>
      <c r="K321" s="32">
        <v>0</v>
      </c>
      <c r="L321" s="32">
        <v>0</v>
      </c>
      <c r="M321" s="29">
        <f t="shared" si="124"/>
        <v>5.5700000000001637E-2</v>
      </c>
      <c r="N321" s="29">
        <f t="shared" si="124"/>
        <v>0</v>
      </c>
      <c r="O321" s="29">
        <f t="shared" si="124"/>
        <v>0</v>
      </c>
      <c r="R321" s="98" t="s">
        <v>528</v>
      </c>
      <c r="S321" s="96" t="s">
        <v>171</v>
      </c>
      <c r="T321" s="96" t="s">
        <v>529</v>
      </c>
      <c r="U321" s="92" t="s">
        <v>9</v>
      </c>
      <c r="V321" s="97">
        <v>21.4557</v>
      </c>
      <c r="W321" s="97" t="s">
        <v>9</v>
      </c>
      <c r="X321" s="97" t="s">
        <v>9</v>
      </c>
      <c r="Y321" s="16" t="b">
        <f t="shared" si="125"/>
        <v>1</v>
      </c>
      <c r="Z321" s="16" t="b">
        <f t="shared" si="125"/>
        <v>1</v>
      </c>
      <c r="AA321" s="16" t="b">
        <f t="shared" si="125"/>
        <v>1</v>
      </c>
      <c r="AB321" s="16" t="b">
        <f t="shared" si="125"/>
        <v>1</v>
      </c>
    </row>
    <row r="322" spans="1:28" s="16" customFormat="1" ht="31.5">
      <c r="A322" s="31" t="s">
        <v>28</v>
      </c>
      <c r="B322" s="23" t="s">
        <v>171</v>
      </c>
      <c r="C322" s="23" t="s">
        <v>529</v>
      </c>
      <c r="D322" s="23" t="s">
        <v>29</v>
      </c>
      <c r="E322" s="25">
        <v>21.4</v>
      </c>
      <c r="F322" s="25"/>
      <c r="G322" s="25"/>
      <c r="H322" s="43"/>
      <c r="J322" s="32">
        <v>21.4557</v>
      </c>
      <c r="K322" s="32">
        <v>0</v>
      </c>
      <c r="L322" s="32">
        <v>0</v>
      </c>
      <c r="M322" s="29">
        <f t="shared" si="124"/>
        <v>5.5700000000001637E-2</v>
      </c>
      <c r="N322" s="29">
        <f t="shared" si="124"/>
        <v>0</v>
      </c>
      <c r="O322" s="29">
        <f t="shared" si="124"/>
        <v>0</v>
      </c>
      <c r="R322" s="98" t="s">
        <v>28</v>
      </c>
      <c r="S322" s="96" t="s">
        <v>171</v>
      </c>
      <c r="T322" s="96" t="s">
        <v>529</v>
      </c>
      <c r="U322" s="96" t="s">
        <v>29</v>
      </c>
      <c r="V322" s="97">
        <v>21.4557</v>
      </c>
      <c r="W322" s="97" t="s">
        <v>9</v>
      </c>
      <c r="X322" s="97" t="s">
        <v>9</v>
      </c>
      <c r="Y322" s="16" t="b">
        <f t="shared" si="125"/>
        <v>1</v>
      </c>
      <c r="Z322" s="16" t="b">
        <f t="shared" si="125"/>
        <v>1</v>
      </c>
      <c r="AA322" s="16" t="b">
        <f t="shared" si="125"/>
        <v>1</v>
      </c>
      <c r="AB322" s="16" t="b">
        <f t="shared" si="125"/>
        <v>1</v>
      </c>
    </row>
    <row r="323" spans="1:28" s="16" customFormat="1" ht="31.5">
      <c r="A323" s="22" t="s">
        <v>469</v>
      </c>
      <c r="B323" s="23" t="s">
        <v>171</v>
      </c>
      <c r="C323" s="23" t="s">
        <v>470</v>
      </c>
      <c r="D323" s="24" t="s">
        <v>9</v>
      </c>
      <c r="E323" s="25">
        <f>E324+E352+E369+E380</f>
        <v>1638722.5</v>
      </c>
      <c r="F323" s="25">
        <f t="shared" ref="F323:G323" si="154">F324+F352+F369+F380</f>
        <v>1392876.6000000003</v>
      </c>
      <c r="G323" s="25">
        <f t="shared" si="154"/>
        <v>1500420.0000000002</v>
      </c>
      <c r="H323" s="43"/>
      <c r="J323" s="32">
        <v>1638722.4052800001</v>
      </c>
      <c r="K323" s="32">
        <v>1392876.6289599999</v>
      </c>
      <c r="L323" s="32">
        <v>1500419.99933</v>
      </c>
      <c r="M323" s="29">
        <f t="shared" si="124"/>
        <v>-9.4719999935477972E-2</v>
      </c>
      <c r="N323" s="29">
        <f t="shared" si="124"/>
        <v>2.8959999559447169E-2</v>
      </c>
      <c r="O323" s="29">
        <f t="shared" si="124"/>
        <v>-6.7000021226704121E-4</v>
      </c>
      <c r="R323" s="95" t="s">
        <v>469</v>
      </c>
      <c r="S323" s="96" t="s">
        <v>171</v>
      </c>
      <c r="T323" s="96" t="s">
        <v>470</v>
      </c>
      <c r="U323" s="92" t="s">
        <v>9</v>
      </c>
      <c r="V323" s="97">
        <v>1638722.4052800001</v>
      </c>
      <c r="W323" s="97">
        <v>1392876.6289599999</v>
      </c>
      <c r="X323" s="97">
        <v>1500419.99933</v>
      </c>
      <c r="Y323" s="16" t="b">
        <f t="shared" si="125"/>
        <v>1</v>
      </c>
      <c r="Z323" s="16" t="b">
        <f t="shared" si="125"/>
        <v>1</v>
      </c>
      <c r="AA323" s="16" t="b">
        <f t="shared" si="125"/>
        <v>1</v>
      </c>
      <c r="AB323" s="16" t="b">
        <f t="shared" si="125"/>
        <v>1</v>
      </c>
    </row>
    <row r="324" spans="1:28" s="16" customFormat="1" ht="31.5">
      <c r="A324" s="22" t="s">
        <v>114</v>
      </c>
      <c r="B324" s="23" t="s">
        <v>171</v>
      </c>
      <c r="C324" s="23" t="s">
        <v>471</v>
      </c>
      <c r="D324" s="24" t="s">
        <v>9</v>
      </c>
      <c r="E324" s="25">
        <f>E325+E336+E343+E348</f>
        <v>1025213.2000000001</v>
      </c>
      <c r="F324" s="25">
        <f t="shared" ref="F324:G324" si="155">F325+F336+F343+F348</f>
        <v>940335.60000000009</v>
      </c>
      <c r="G324" s="25">
        <f t="shared" si="155"/>
        <v>1058488.6000000001</v>
      </c>
      <c r="H324" s="43"/>
      <c r="J324" s="32">
        <v>1025213.14954</v>
      </c>
      <c r="K324" s="32">
        <v>940335.66674000002</v>
      </c>
      <c r="L324" s="32">
        <v>1058488.58372</v>
      </c>
      <c r="M324" s="29">
        <f t="shared" si="124"/>
        <v>-5.0460000056773424E-2</v>
      </c>
      <c r="N324" s="29">
        <f t="shared" si="124"/>
        <v>6.6739999921992421E-2</v>
      </c>
      <c r="O324" s="29">
        <f t="shared" si="124"/>
        <v>-1.6280000098049641E-2</v>
      </c>
      <c r="R324" s="95" t="s">
        <v>114</v>
      </c>
      <c r="S324" s="96" t="s">
        <v>171</v>
      </c>
      <c r="T324" s="96" t="s">
        <v>471</v>
      </c>
      <c r="U324" s="92" t="s">
        <v>9</v>
      </c>
      <c r="V324" s="97">
        <v>1025213.14954</v>
      </c>
      <c r="W324" s="97">
        <v>940335.66674000002</v>
      </c>
      <c r="X324" s="97">
        <v>1058488.58372</v>
      </c>
      <c r="Y324" s="16" t="b">
        <f t="shared" si="125"/>
        <v>1</v>
      </c>
      <c r="Z324" s="16" t="b">
        <f t="shared" si="125"/>
        <v>1</v>
      </c>
      <c r="AA324" s="16" t="b">
        <f t="shared" si="125"/>
        <v>1</v>
      </c>
      <c r="AB324" s="16" t="b">
        <f t="shared" si="125"/>
        <v>1</v>
      </c>
    </row>
    <row r="325" spans="1:28" s="16" customFormat="1" ht="31.5">
      <c r="A325" s="22" t="s">
        <v>115</v>
      </c>
      <c r="B325" s="23" t="s">
        <v>171</v>
      </c>
      <c r="C325" s="23" t="s">
        <v>472</v>
      </c>
      <c r="D325" s="24" t="s">
        <v>9</v>
      </c>
      <c r="E325" s="25">
        <f>E326+E329+E331+E333</f>
        <v>565916.6</v>
      </c>
      <c r="F325" s="25">
        <f t="shared" ref="F325:G325" si="156">F326+F329+F331+F333</f>
        <v>503652.30000000005</v>
      </c>
      <c r="G325" s="25">
        <f t="shared" si="156"/>
        <v>499583</v>
      </c>
      <c r="H325" s="43"/>
      <c r="J325" s="32">
        <v>565916.53916000004</v>
      </c>
      <c r="K325" s="32">
        <v>503652.33341000002</v>
      </c>
      <c r="L325" s="32">
        <v>499583.02815999999</v>
      </c>
      <c r="M325" s="29">
        <f t="shared" si="124"/>
        <v>-6.0839999932795763E-2</v>
      </c>
      <c r="N325" s="29">
        <f t="shared" si="124"/>
        <v>3.3409999974537641E-2</v>
      </c>
      <c r="O325" s="29">
        <f t="shared" si="124"/>
        <v>2.8159999987110496E-2</v>
      </c>
      <c r="R325" s="95" t="s">
        <v>115</v>
      </c>
      <c r="S325" s="96" t="s">
        <v>171</v>
      </c>
      <c r="T325" s="96" t="s">
        <v>472</v>
      </c>
      <c r="U325" s="92" t="s">
        <v>9</v>
      </c>
      <c r="V325" s="97">
        <v>565916.53916000004</v>
      </c>
      <c r="W325" s="97">
        <v>503652.33341000002</v>
      </c>
      <c r="X325" s="97">
        <v>499583.02815999999</v>
      </c>
      <c r="Y325" s="16" t="b">
        <f t="shared" si="125"/>
        <v>1</v>
      </c>
      <c r="Z325" s="16" t="b">
        <f t="shared" si="125"/>
        <v>1</v>
      </c>
      <c r="AA325" s="16" t="b">
        <f t="shared" si="125"/>
        <v>1</v>
      </c>
      <c r="AB325" s="16" t="b">
        <f t="shared" si="125"/>
        <v>1</v>
      </c>
    </row>
    <row r="326" spans="1:28" s="16" customFormat="1" ht="31.5">
      <c r="A326" s="31" t="s">
        <v>568</v>
      </c>
      <c r="B326" s="23" t="s">
        <v>171</v>
      </c>
      <c r="C326" s="23" t="s">
        <v>569</v>
      </c>
      <c r="D326" s="24" t="s">
        <v>9</v>
      </c>
      <c r="E326" s="25">
        <f>E327+E328</f>
        <v>101309.9</v>
      </c>
      <c r="F326" s="25">
        <f t="shared" ref="F326:G326" si="157">F327+F328</f>
        <v>87595</v>
      </c>
      <c r="G326" s="25">
        <f t="shared" si="157"/>
        <v>86369.599999999991</v>
      </c>
      <c r="H326" s="43"/>
      <c r="J326" s="32">
        <v>101309.8573</v>
      </c>
      <c r="K326" s="32">
        <v>87595.01251</v>
      </c>
      <c r="L326" s="32">
        <v>86369.646760000003</v>
      </c>
      <c r="M326" s="29">
        <f t="shared" si="124"/>
        <v>-4.2699999990873039E-2</v>
      </c>
      <c r="N326" s="29">
        <f t="shared" si="124"/>
        <v>1.2510000000474975E-2</v>
      </c>
      <c r="O326" s="29">
        <f t="shared" si="124"/>
        <v>4.6760000012000091E-2</v>
      </c>
      <c r="R326" s="98" t="s">
        <v>568</v>
      </c>
      <c r="S326" s="96" t="s">
        <v>171</v>
      </c>
      <c r="T326" s="96" t="s">
        <v>569</v>
      </c>
      <c r="U326" s="92" t="s">
        <v>9</v>
      </c>
      <c r="V326" s="97">
        <v>101309.8573</v>
      </c>
      <c r="W326" s="97">
        <v>87595.01251</v>
      </c>
      <c r="X326" s="97">
        <v>86369.646760000003</v>
      </c>
      <c r="Y326" s="16" t="b">
        <f t="shared" si="125"/>
        <v>1</v>
      </c>
      <c r="Z326" s="16" t="b">
        <f t="shared" si="125"/>
        <v>1</v>
      </c>
      <c r="AA326" s="16" t="b">
        <f t="shared" si="125"/>
        <v>1</v>
      </c>
      <c r="AB326" s="16" t="b">
        <f t="shared" si="125"/>
        <v>1</v>
      </c>
    </row>
    <row r="327" spans="1:28" s="16" customFormat="1" ht="31.5">
      <c r="A327" s="31" t="s">
        <v>28</v>
      </c>
      <c r="B327" s="23" t="s">
        <v>171</v>
      </c>
      <c r="C327" s="23" t="s">
        <v>569</v>
      </c>
      <c r="D327" s="23" t="s">
        <v>29</v>
      </c>
      <c r="E327" s="25">
        <f>44999+1997.7</f>
        <v>46996.7</v>
      </c>
      <c r="F327" s="25">
        <f>29298.5-16.7</f>
        <v>29281.8</v>
      </c>
      <c r="G327" s="25">
        <f>28075.1-18.7</f>
        <v>28056.399999999998</v>
      </c>
      <c r="H327" s="43"/>
      <c r="J327" s="32">
        <v>46996.663740000004</v>
      </c>
      <c r="K327" s="32">
        <v>29281.818950000001</v>
      </c>
      <c r="L327" s="32">
        <v>28056.4532</v>
      </c>
      <c r="M327" s="29">
        <f t="shared" si="124"/>
        <v>-3.6259999993490055E-2</v>
      </c>
      <c r="N327" s="29">
        <f t="shared" si="124"/>
        <v>1.8950000001495937E-2</v>
      </c>
      <c r="O327" s="29">
        <f t="shared" si="124"/>
        <v>5.3200000002107117E-2</v>
      </c>
      <c r="R327" s="98" t="s">
        <v>28</v>
      </c>
      <c r="S327" s="96" t="s">
        <v>171</v>
      </c>
      <c r="T327" s="96" t="s">
        <v>569</v>
      </c>
      <c r="U327" s="96" t="s">
        <v>29</v>
      </c>
      <c r="V327" s="97">
        <v>46996.663740000004</v>
      </c>
      <c r="W327" s="97">
        <v>29281.818950000001</v>
      </c>
      <c r="X327" s="97">
        <v>28056.4532</v>
      </c>
      <c r="Y327" s="16" t="b">
        <f t="shared" si="125"/>
        <v>1</v>
      </c>
      <c r="Z327" s="16" t="b">
        <f t="shared" si="125"/>
        <v>1</v>
      </c>
      <c r="AA327" s="16" t="b">
        <f t="shared" si="125"/>
        <v>1</v>
      </c>
      <c r="AB327" s="16" t="b">
        <f t="shared" si="125"/>
        <v>1</v>
      </c>
    </row>
    <row r="328" spans="1:28" s="16" customFormat="1" ht="25.5">
      <c r="A328" s="31" t="s">
        <v>32</v>
      </c>
      <c r="B328" s="23" t="s">
        <v>171</v>
      </c>
      <c r="C328" s="23" t="s">
        <v>569</v>
      </c>
      <c r="D328" s="23" t="s">
        <v>33</v>
      </c>
      <c r="E328" s="25">
        <v>54313.2</v>
      </c>
      <c r="F328" s="25">
        <v>58313.2</v>
      </c>
      <c r="G328" s="25">
        <v>58313.2</v>
      </c>
      <c r="H328" s="43"/>
      <c r="J328" s="32">
        <v>54313.19356</v>
      </c>
      <c r="K328" s="32">
        <v>58313.19356</v>
      </c>
      <c r="L328" s="32">
        <v>58313.19356</v>
      </c>
      <c r="M328" s="29">
        <f t="shared" si="124"/>
        <v>-6.4399999973829836E-3</v>
      </c>
      <c r="N328" s="29">
        <f t="shared" si="124"/>
        <v>-6.4399999973829836E-3</v>
      </c>
      <c r="O328" s="29">
        <f t="shared" si="124"/>
        <v>-6.4399999973829836E-3</v>
      </c>
      <c r="R328" s="98" t="s">
        <v>32</v>
      </c>
      <c r="S328" s="96" t="s">
        <v>171</v>
      </c>
      <c r="T328" s="96" t="s">
        <v>569</v>
      </c>
      <c r="U328" s="96" t="s">
        <v>33</v>
      </c>
      <c r="V328" s="97">
        <v>54313.19356</v>
      </c>
      <c r="W328" s="97">
        <v>58313.19356</v>
      </c>
      <c r="X328" s="97">
        <v>58313.19356</v>
      </c>
      <c r="Y328" s="16" t="b">
        <f t="shared" si="125"/>
        <v>1</v>
      </c>
      <c r="Z328" s="16" t="b">
        <f t="shared" si="125"/>
        <v>1</v>
      </c>
      <c r="AA328" s="16" t="b">
        <f t="shared" si="125"/>
        <v>1</v>
      </c>
      <c r="AB328" s="16" t="b">
        <f t="shared" si="125"/>
        <v>1</v>
      </c>
    </row>
    <row r="329" spans="1:28" s="16" customFormat="1" ht="25.5">
      <c r="A329" s="31" t="s">
        <v>116</v>
      </c>
      <c r="B329" s="23" t="s">
        <v>171</v>
      </c>
      <c r="C329" s="23" t="s">
        <v>605</v>
      </c>
      <c r="D329" s="24" t="s">
        <v>9</v>
      </c>
      <c r="E329" s="25">
        <f>E330</f>
        <v>949.3</v>
      </c>
      <c r="F329" s="25">
        <f t="shared" ref="F329:G329" si="158">F330</f>
        <v>987.2</v>
      </c>
      <c r="G329" s="25">
        <f t="shared" si="158"/>
        <v>1026.7</v>
      </c>
      <c r="H329" s="43"/>
      <c r="J329" s="32">
        <v>949.27257999999995</v>
      </c>
      <c r="K329" s="32">
        <v>987.18030999999996</v>
      </c>
      <c r="L329" s="32">
        <v>1026.66752</v>
      </c>
      <c r="M329" s="29">
        <f t="shared" si="124"/>
        <v>-2.7420000000006439E-2</v>
      </c>
      <c r="N329" s="29">
        <f t="shared" si="124"/>
        <v>-1.9690000000082364E-2</v>
      </c>
      <c r="O329" s="29">
        <f t="shared" si="124"/>
        <v>-3.248000000007778E-2</v>
      </c>
      <c r="R329" s="98" t="s">
        <v>116</v>
      </c>
      <c r="S329" s="96" t="s">
        <v>171</v>
      </c>
      <c r="T329" s="96" t="s">
        <v>605</v>
      </c>
      <c r="U329" s="92" t="s">
        <v>9</v>
      </c>
      <c r="V329" s="97">
        <v>949.27257999999995</v>
      </c>
      <c r="W329" s="97">
        <v>987.18030999999996</v>
      </c>
      <c r="X329" s="97">
        <v>1026.66752</v>
      </c>
      <c r="Y329" s="16" t="b">
        <f t="shared" si="125"/>
        <v>1</v>
      </c>
      <c r="Z329" s="16" t="b">
        <f t="shared" si="125"/>
        <v>1</v>
      </c>
      <c r="AA329" s="16" t="b">
        <f t="shared" si="125"/>
        <v>1</v>
      </c>
      <c r="AB329" s="16" t="b">
        <f t="shared" si="125"/>
        <v>1</v>
      </c>
    </row>
    <row r="330" spans="1:28" s="16" customFormat="1" ht="31.5">
      <c r="A330" s="31" t="s">
        <v>28</v>
      </c>
      <c r="B330" s="23" t="s">
        <v>171</v>
      </c>
      <c r="C330" s="23" t="s">
        <v>605</v>
      </c>
      <c r="D330" s="23" t="s">
        <v>29</v>
      </c>
      <c r="E330" s="25">
        <f>653.9+295.4</f>
        <v>949.3</v>
      </c>
      <c r="F330" s="25">
        <f>653.9+333.3</f>
        <v>987.2</v>
      </c>
      <c r="G330" s="25">
        <f>653.9+372.8</f>
        <v>1026.7</v>
      </c>
      <c r="H330" s="43"/>
      <c r="J330" s="32">
        <v>949.27257999999995</v>
      </c>
      <c r="K330" s="32">
        <v>987.18030999999996</v>
      </c>
      <c r="L330" s="32">
        <v>1026.66752</v>
      </c>
      <c r="M330" s="29">
        <f t="shared" si="124"/>
        <v>-2.7420000000006439E-2</v>
      </c>
      <c r="N330" s="29">
        <f t="shared" si="124"/>
        <v>-1.9690000000082364E-2</v>
      </c>
      <c r="O330" s="29">
        <f t="shared" si="124"/>
        <v>-3.248000000007778E-2</v>
      </c>
      <c r="R330" s="98" t="s">
        <v>28</v>
      </c>
      <c r="S330" s="96" t="s">
        <v>171</v>
      </c>
      <c r="T330" s="96" t="s">
        <v>605</v>
      </c>
      <c r="U330" s="96" t="s">
        <v>29</v>
      </c>
      <c r="V330" s="97">
        <v>949.27257999999995</v>
      </c>
      <c r="W330" s="97">
        <v>987.18030999999996</v>
      </c>
      <c r="X330" s="97">
        <v>1026.66752</v>
      </c>
      <c r="Y330" s="16" t="b">
        <f t="shared" si="125"/>
        <v>1</v>
      </c>
      <c r="Z330" s="16" t="b">
        <f t="shared" si="125"/>
        <v>1</v>
      </c>
      <c r="AA330" s="16" t="b">
        <f t="shared" si="125"/>
        <v>1</v>
      </c>
      <c r="AB330" s="16" t="b">
        <f t="shared" ref="AB330:AB393" si="159">U330=D330</f>
        <v>1</v>
      </c>
    </row>
    <row r="331" spans="1:28" s="16" customFormat="1" ht="25.5">
      <c r="A331" s="31" t="s">
        <v>116</v>
      </c>
      <c r="B331" s="23" t="s">
        <v>171</v>
      </c>
      <c r="C331" s="23" t="s">
        <v>606</v>
      </c>
      <c r="D331" s="24" t="s">
        <v>9</v>
      </c>
      <c r="E331" s="25">
        <f>E332</f>
        <v>14054.2</v>
      </c>
      <c r="F331" s="25">
        <f t="shared" ref="F331:G331" si="160">F332</f>
        <v>14054.2</v>
      </c>
      <c r="G331" s="25">
        <f t="shared" si="160"/>
        <v>14054.2</v>
      </c>
      <c r="H331" s="43"/>
      <c r="J331" s="32">
        <v>14054.249680000001</v>
      </c>
      <c r="K331" s="32">
        <v>14054.249680000001</v>
      </c>
      <c r="L331" s="32">
        <v>14054.249680000001</v>
      </c>
      <c r="M331" s="29">
        <f t="shared" ref="M331:O391" si="161">J331-E331</f>
        <v>4.9680000000080327E-2</v>
      </c>
      <c r="N331" s="29">
        <f t="shared" si="161"/>
        <v>4.9680000000080327E-2</v>
      </c>
      <c r="O331" s="29">
        <f t="shared" si="161"/>
        <v>4.9680000000080327E-2</v>
      </c>
      <c r="R331" s="98" t="s">
        <v>116</v>
      </c>
      <c r="S331" s="96" t="s">
        <v>171</v>
      </c>
      <c r="T331" s="96" t="s">
        <v>606</v>
      </c>
      <c r="U331" s="92" t="s">
        <v>9</v>
      </c>
      <c r="V331" s="97">
        <v>14054.249680000001</v>
      </c>
      <c r="W331" s="97">
        <v>14054.249680000001</v>
      </c>
      <c r="X331" s="97">
        <v>14054.249680000001</v>
      </c>
      <c r="Y331" s="16" t="b">
        <f t="shared" ref="Y331:AA391" si="162">R331=A331</f>
        <v>1</v>
      </c>
      <c r="Z331" s="16" t="b">
        <f t="shared" si="162"/>
        <v>1</v>
      </c>
      <c r="AA331" s="16" t="b">
        <f t="shared" si="162"/>
        <v>1</v>
      </c>
      <c r="AB331" s="16" t="b">
        <f t="shared" si="159"/>
        <v>1</v>
      </c>
    </row>
    <row r="332" spans="1:28" s="16" customFormat="1" ht="31.5">
      <c r="A332" s="31" t="s">
        <v>28</v>
      </c>
      <c r="B332" s="23" t="s">
        <v>171</v>
      </c>
      <c r="C332" s="23" t="s">
        <v>606</v>
      </c>
      <c r="D332" s="23" t="s">
        <v>29</v>
      </c>
      <c r="E332" s="25">
        <v>14054.2</v>
      </c>
      <c r="F332" s="25">
        <v>14054.2</v>
      </c>
      <c r="G332" s="25">
        <v>14054.2</v>
      </c>
      <c r="H332" s="43"/>
      <c r="J332" s="32">
        <v>14054.249680000001</v>
      </c>
      <c r="K332" s="32">
        <v>14054.249680000001</v>
      </c>
      <c r="L332" s="32">
        <v>14054.249680000001</v>
      </c>
      <c r="M332" s="29">
        <f t="shared" si="161"/>
        <v>4.9680000000080327E-2</v>
      </c>
      <c r="N332" s="29">
        <f t="shared" si="161"/>
        <v>4.9680000000080327E-2</v>
      </c>
      <c r="O332" s="29">
        <f t="shared" si="161"/>
        <v>4.9680000000080327E-2</v>
      </c>
      <c r="R332" s="98" t="s">
        <v>28</v>
      </c>
      <c r="S332" s="96" t="s">
        <v>171</v>
      </c>
      <c r="T332" s="96" t="s">
        <v>606</v>
      </c>
      <c r="U332" s="96" t="s">
        <v>29</v>
      </c>
      <c r="V332" s="97">
        <v>14054.249680000001</v>
      </c>
      <c r="W332" s="97">
        <v>14054.249680000001</v>
      </c>
      <c r="X332" s="97">
        <v>14054.249680000001</v>
      </c>
      <c r="Y332" s="16" t="b">
        <f t="shared" si="162"/>
        <v>1</v>
      </c>
      <c r="Z332" s="16" t="b">
        <f t="shared" si="162"/>
        <v>1</v>
      </c>
      <c r="AA332" s="16" t="b">
        <f t="shared" si="162"/>
        <v>1</v>
      </c>
      <c r="AB332" s="16" t="b">
        <f t="shared" si="159"/>
        <v>1</v>
      </c>
    </row>
    <row r="333" spans="1:28" s="16" customFormat="1" ht="25.5">
      <c r="A333" s="31" t="s">
        <v>116</v>
      </c>
      <c r="B333" s="23" t="s">
        <v>171</v>
      </c>
      <c r="C333" s="23" t="s">
        <v>386</v>
      </c>
      <c r="D333" s="24" t="s">
        <v>9</v>
      </c>
      <c r="E333" s="25">
        <f>E334+E335</f>
        <v>449603.2</v>
      </c>
      <c r="F333" s="25">
        <f t="shared" ref="F333:G333" si="163">F334+F335</f>
        <v>401015.9</v>
      </c>
      <c r="G333" s="25">
        <f t="shared" si="163"/>
        <v>398132.5</v>
      </c>
      <c r="H333" s="43"/>
      <c r="J333" s="32">
        <v>449603.15960000001</v>
      </c>
      <c r="K333" s="32">
        <v>401015.89091000002</v>
      </c>
      <c r="L333" s="32">
        <v>398132.46419999999</v>
      </c>
      <c r="M333" s="29">
        <f t="shared" si="161"/>
        <v>-4.0399999998044223E-2</v>
      </c>
      <c r="N333" s="29">
        <f t="shared" si="161"/>
        <v>-9.0900000068359077E-3</v>
      </c>
      <c r="O333" s="29">
        <f t="shared" si="161"/>
        <v>-3.580000001238659E-2</v>
      </c>
      <c r="R333" s="98" t="s">
        <v>116</v>
      </c>
      <c r="S333" s="96" t="s">
        <v>171</v>
      </c>
      <c r="T333" s="96" t="s">
        <v>386</v>
      </c>
      <c r="U333" s="92" t="s">
        <v>9</v>
      </c>
      <c r="V333" s="97">
        <v>449603.15960000001</v>
      </c>
      <c r="W333" s="97">
        <v>401015.89091000002</v>
      </c>
      <c r="X333" s="97">
        <v>398132.46419999999</v>
      </c>
      <c r="Y333" s="16" t="b">
        <f t="shared" si="162"/>
        <v>1</v>
      </c>
      <c r="Z333" s="16" t="b">
        <f t="shared" si="162"/>
        <v>1</v>
      </c>
      <c r="AA333" s="16" t="b">
        <f t="shared" si="162"/>
        <v>1</v>
      </c>
      <c r="AB333" s="16" t="b">
        <f t="shared" si="159"/>
        <v>1</v>
      </c>
    </row>
    <row r="334" spans="1:28" s="16" customFormat="1" ht="31.5">
      <c r="A334" s="31" t="s">
        <v>28</v>
      </c>
      <c r="B334" s="23" t="s">
        <v>171</v>
      </c>
      <c r="C334" s="23" t="s">
        <v>386</v>
      </c>
      <c r="D334" s="23" t="s">
        <v>29</v>
      </c>
      <c r="E334" s="25">
        <f>800+300</f>
        <v>1100</v>
      </c>
      <c r="F334" s="25">
        <v>800</v>
      </c>
      <c r="G334" s="25">
        <v>800</v>
      </c>
      <c r="H334" s="43"/>
      <c r="J334" s="32">
        <v>1100</v>
      </c>
      <c r="K334" s="32">
        <v>800</v>
      </c>
      <c r="L334" s="32">
        <v>800</v>
      </c>
      <c r="M334" s="29">
        <f t="shared" si="161"/>
        <v>0</v>
      </c>
      <c r="N334" s="29">
        <f t="shared" si="161"/>
        <v>0</v>
      </c>
      <c r="O334" s="29">
        <f t="shared" si="161"/>
        <v>0</v>
      </c>
      <c r="R334" s="98" t="s">
        <v>28</v>
      </c>
      <c r="S334" s="96" t="s">
        <v>171</v>
      </c>
      <c r="T334" s="96" t="s">
        <v>386</v>
      </c>
      <c r="U334" s="96" t="s">
        <v>29</v>
      </c>
      <c r="V334" s="97">
        <v>1100</v>
      </c>
      <c r="W334" s="97">
        <v>800</v>
      </c>
      <c r="X334" s="97">
        <v>800</v>
      </c>
      <c r="Y334" s="16" t="b">
        <f t="shared" si="162"/>
        <v>1</v>
      </c>
      <c r="Z334" s="16" t="b">
        <f t="shared" si="162"/>
        <v>1</v>
      </c>
      <c r="AA334" s="16" t="b">
        <f t="shared" si="162"/>
        <v>1</v>
      </c>
      <c r="AB334" s="16" t="b">
        <f t="shared" si="159"/>
        <v>1</v>
      </c>
    </row>
    <row r="335" spans="1:28" s="16" customFormat="1" ht="25.5">
      <c r="A335" s="31" t="s">
        <v>32</v>
      </c>
      <c r="B335" s="23" t="s">
        <v>171</v>
      </c>
      <c r="C335" s="23" t="s">
        <v>386</v>
      </c>
      <c r="D335" s="23" t="s">
        <v>33</v>
      </c>
      <c r="E335" s="25">
        <f>440811.5+7691.7</f>
        <v>448503.2</v>
      </c>
      <c r="F335" s="25">
        <v>400215.9</v>
      </c>
      <c r="G335" s="25">
        <v>397332.5</v>
      </c>
      <c r="H335" s="43"/>
      <c r="J335" s="32">
        <v>448503.15960000001</v>
      </c>
      <c r="K335" s="32">
        <v>400215.89091000002</v>
      </c>
      <c r="L335" s="32">
        <v>397332.46419999999</v>
      </c>
      <c r="M335" s="29">
        <f t="shared" si="161"/>
        <v>-4.0399999998044223E-2</v>
      </c>
      <c r="N335" s="29">
        <f t="shared" si="161"/>
        <v>-9.0900000068359077E-3</v>
      </c>
      <c r="O335" s="29">
        <f t="shared" si="161"/>
        <v>-3.580000001238659E-2</v>
      </c>
      <c r="R335" s="98" t="s">
        <v>32</v>
      </c>
      <c r="S335" s="96" t="s">
        <v>171</v>
      </c>
      <c r="T335" s="96" t="s">
        <v>386</v>
      </c>
      <c r="U335" s="96" t="s">
        <v>33</v>
      </c>
      <c r="V335" s="97">
        <v>448503.15960000001</v>
      </c>
      <c r="W335" s="97">
        <v>400215.89091000002</v>
      </c>
      <c r="X335" s="97">
        <v>397332.46419999999</v>
      </c>
      <c r="Y335" s="16" t="b">
        <f t="shared" si="162"/>
        <v>1</v>
      </c>
      <c r="Z335" s="16" t="b">
        <f t="shared" si="162"/>
        <v>1</v>
      </c>
      <c r="AA335" s="16" t="b">
        <f t="shared" si="162"/>
        <v>1</v>
      </c>
      <c r="AB335" s="16" t="b">
        <f t="shared" si="159"/>
        <v>1</v>
      </c>
    </row>
    <row r="336" spans="1:28" s="16" customFormat="1" ht="31.5">
      <c r="A336" s="22" t="s">
        <v>560</v>
      </c>
      <c r="B336" s="23" t="s">
        <v>171</v>
      </c>
      <c r="C336" s="23" t="s">
        <v>473</v>
      </c>
      <c r="D336" s="24" t="s">
        <v>9</v>
      </c>
      <c r="E336" s="25">
        <f>E337+E340</f>
        <v>20638.8</v>
      </c>
      <c r="F336" s="25">
        <f t="shared" ref="F336:G336" si="164">F337+F340</f>
        <v>3350</v>
      </c>
      <c r="G336" s="25">
        <f t="shared" si="164"/>
        <v>3350</v>
      </c>
      <c r="H336" s="43"/>
      <c r="J336" s="32">
        <v>20638.787120000001</v>
      </c>
      <c r="K336" s="32">
        <v>3350</v>
      </c>
      <c r="L336" s="32">
        <v>3350</v>
      </c>
      <c r="M336" s="29">
        <f t="shared" si="161"/>
        <v>-1.2879999998403946E-2</v>
      </c>
      <c r="N336" s="29">
        <f t="shared" si="161"/>
        <v>0</v>
      </c>
      <c r="O336" s="29">
        <f t="shared" si="161"/>
        <v>0</v>
      </c>
      <c r="R336" s="95" t="s">
        <v>560</v>
      </c>
      <c r="S336" s="96" t="s">
        <v>171</v>
      </c>
      <c r="T336" s="96" t="s">
        <v>473</v>
      </c>
      <c r="U336" s="92" t="s">
        <v>9</v>
      </c>
      <c r="V336" s="97">
        <v>20638.787120000001</v>
      </c>
      <c r="W336" s="97">
        <v>3350</v>
      </c>
      <c r="X336" s="97">
        <v>3350</v>
      </c>
      <c r="Y336" s="16" t="b">
        <f t="shared" si="162"/>
        <v>1</v>
      </c>
      <c r="Z336" s="16" t="b">
        <f t="shared" si="162"/>
        <v>1</v>
      </c>
      <c r="AA336" s="16" t="b">
        <f t="shared" si="162"/>
        <v>1</v>
      </c>
      <c r="AB336" s="16" t="b">
        <f t="shared" si="159"/>
        <v>1</v>
      </c>
    </row>
    <row r="337" spans="1:28" s="16" customFormat="1" ht="47.25">
      <c r="A337" s="31" t="s">
        <v>561</v>
      </c>
      <c r="B337" s="23" t="s">
        <v>171</v>
      </c>
      <c r="C337" s="23" t="s">
        <v>562</v>
      </c>
      <c r="D337" s="24" t="s">
        <v>9</v>
      </c>
      <c r="E337" s="25">
        <f>E338+E339</f>
        <v>5795.8</v>
      </c>
      <c r="F337" s="25">
        <f t="shared" ref="F337:G337" si="165">F338+F339</f>
        <v>3350</v>
      </c>
      <c r="G337" s="25">
        <f t="shared" si="165"/>
        <v>3350</v>
      </c>
      <c r="H337" s="43"/>
      <c r="J337" s="32">
        <v>5795.75756</v>
      </c>
      <c r="K337" s="32">
        <v>3350</v>
      </c>
      <c r="L337" s="32">
        <v>3350</v>
      </c>
      <c r="M337" s="29">
        <f t="shared" si="161"/>
        <v>-4.2440000000169675E-2</v>
      </c>
      <c r="N337" s="29">
        <f t="shared" si="161"/>
        <v>0</v>
      </c>
      <c r="O337" s="29">
        <f t="shared" si="161"/>
        <v>0</v>
      </c>
      <c r="R337" s="98" t="s">
        <v>561</v>
      </c>
      <c r="S337" s="96" t="s">
        <v>171</v>
      </c>
      <c r="T337" s="96" t="s">
        <v>562</v>
      </c>
      <c r="U337" s="92" t="s">
        <v>9</v>
      </c>
      <c r="V337" s="97">
        <v>5795.75756</v>
      </c>
      <c r="W337" s="97">
        <v>3350</v>
      </c>
      <c r="X337" s="97">
        <v>3350</v>
      </c>
      <c r="Y337" s="16" t="b">
        <f t="shared" si="162"/>
        <v>1</v>
      </c>
      <c r="Z337" s="16" t="b">
        <f t="shared" si="162"/>
        <v>1</v>
      </c>
      <c r="AA337" s="16" t="b">
        <f t="shared" si="162"/>
        <v>1</v>
      </c>
      <c r="AB337" s="16" t="b">
        <f t="shared" si="159"/>
        <v>1</v>
      </c>
    </row>
    <row r="338" spans="1:28" s="16" customFormat="1" ht="31.5">
      <c r="A338" s="31" t="s">
        <v>28</v>
      </c>
      <c r="B338" s="23" t="s">
        <v>171</v>
      </c>
      <c r="C338" s="23" t="s">
        <v>562</v>
      </c>
      <c r="D338" s="23" t="s">
        <v>29</v>
      </c>
      <c r="E338" s="25">
        <f>3350+1945.8</f>
        <v>5295.8</v>
      </c>
      <c r="F338" s="25">
        <v>3350</v>
      </c>
      <c r="G338" s="25">
        <v>3350</v>
      </c>
      <c r="H338" s="43"/>
      <c r="J338" s="32">
        <v>5295.75756</v>
      </c>
      <c r="K338" s="32">
        <v>3350</v>
      </c>
      <c r="L338" s="32">
        <v>3350</v>
      </c>
      <c r="M338" s="29">
        <f t="shared" si="161"/>
        <v>-4.2440000000169675E-2</v>
      </c>
      <c r="N338" s="29">
        <f t="shared" si="161"/>
        <v>0</v>
      </c>
      <c r="O338" s="29">
        <f t="shared" si="161"/>
        <v>0</v>
      </c>
      <c r="R338" s="98" t="s">
        <v>28</v>
      </c>
      <c r="S338" s="96" t="s">
        <v>171</v>
      </c>
      <c r="T338" s="96" t="s">
        <v>562</v>
      </c>
      <c r="U338" s="96" t="s">
        <v>29</v>
      </c>
      <c r="V338" s="97">
        <v>5295.75756</v>
      </c>
      <c r="W338" s="97">
        <v>3350</v>
      </c>
      <c r="X338" s="97">
        <v>3350</v>
      </c>
      <c r="Y338" s="16" t="b">
        <f t="shared" si="162"/>
        <v>1</v>
      </c>
      <c r="Z338" s="16" t="b">
        <f t="shared" si="162"/>
        <v>1</v>
      </c>
      <c r="AA338" s="16" t="b">
        <f t="shared" si="162"/>
        <v>1</v>
      </c>
      <c r="AB338" s="16" t="b">
        <f t="shared" si="159"/>
        <v>1</v>
      </c>
    </row>
    <row r="339" spans="1:28" s="16" customFormat="1" ht="25.5">
      <c r="A339" s="31" t="s">
        <v>32</v>
      </c>
      <c r="B339" s="23" t="s">
        <v>171</v>
      </c>
      <c r="C339" s="23" t="s">
        <v>562</v>
      </c>
      <c r="D339" s="23" t="s">
        <v>33</v>
      </c>
      <c r="E339" s="25">
        <v>500</v>
      </c>
      <c r="F339" s="25">
        <v>0</v>
      </c>
      <c r="G339" s="25">
        <v>0</v>
      </c>
      <c r="H339" s="43"/>
      <c r="J339" s="32">
        <v>500</v>
      </c>
      <c r="K339" s="32">
        <v>0</v>
      </c>
      <c r="L339" s="32">
        <v>0</v>
      </c>
      <c r="M339" s="29">
        <f t="shared" si="161"/>
        <v>0</v>
      </c>
      <c r="N339" s="29">
        <f t="shared" si="161"/>
        <v>0</v>
      </c>
      <c r="O339" s="29">
        <f t="shared" si="161"/>
        <v>0</v>
      </c>
      <c r="R339" s="98" t="s">
        <v>32</v>
      </c>
      <c r="S339" s="96" t="s">
        <v>171</v>
      </c>
      <c r="T339" s="96" t="s">
        <v>562</v>
      </c>
      <c r="U339" s="96" t="s">
        <v>33</v>
      </c>
      <c r="V339" s="97">
        <v>500</v>
      </c>
      <c r="W339" s="97" t="s">
        <v>9</v>
      </c>
      <c r="X339" s="97" t="s">
        <v>9</v>
      </c>
      <c r="Y339" s="16" t="b">
        <f t="shared" si="162"/>
        <v>1</v>
      </c>
      <c r="Z339" s="16" t="b">
        <f t="shared" si="162"/>
        <v>1</v>
      </c>
      <c r="AA339" s="16" t="b">
        <f t="shared" si="162"/>
        <v>1</v>
      </c>
      <c r="AB339" s="16" t="b">
        <f t="shared" si="159"/>
        <v>1</v>
      </c>
    </row>
    <row r="340" spans="1:28" s="16" customFormat="1" ht="31.5">
      <c r="A340" s="31" t="s">
        <v>570</v>
      </c>
      <c r="B340" s="23" t="s">
        <v>171</v>
      </c>
      <c r="C340" s="23" t="s">
        <v>387</v>
      </c>
      <c r="D340" s="24" t="s">
        <v>9</v>
      </c>
      <c r="E340" s="25">
        <f>E341+E342</f>
        <v>14843</v>
      </c>
      <c r="F340" s="25">
        <f t="shared" ref="F340:G340" si="166">F341+F342</f>
        <v>0</v>
      </c>
      <c r="G340" s="25">
        <f t="shared" si="166"/>
        <v>0</v>
      </c>
      <c r="H340" s="43"/>
      <c r="J340" s="32">
        <v>14843.029560000001</v>
      </c>
      <c r="K340" s="32">
        <v>0</v>
      </c>
      <c r="L340" s="32">
        <v>0</v>
      </c>
      <c r="M340" s="29">
        <f t="shared" si="161"/>
        <v>2.9560000000856235E-2</v>
      </c>
      <c r="N340" s="29">
        <f t="shared" si="161"/>
        <v>0</v>
      </c>
      <c r="O340" s="29">
        <f t="shared" si="161"/>
        <v>0</v>
      </c>
      <c r="R340" s="98" t="s">
        <v>570</v>
      </c>
      <c r="S340" s="96" t="s">
        <v>171</v>
      </c>
      <c r="T340" s="96" t="s">
        <v>387</v>
      </c>
      <c r="U340" s="92" t="s">
        <v>9</v>
      </c>
      <c r="V340" s="97">
        <v>14843.029560000001</v>
      </c>
      <c r="W340" s="97" t="s">
        <v>9</v>
      </c>
      <c r="X340" s="97" t="s">
        <v>9</v>
      </c>
      <c r="Y340" s="16" t="b">
        <f t="shared" si="162"/>
        <v>1</v>
      </c>
      <c r="Z340" s="16" t="b">
        <f t="shared" si="162"/>
        <v>1</v>
      </c>
      <c r="AA340" s="16" t="b">
        <f t="shared" si="162"/>
        <v>1</v>
      </c>
      <c r="AB340" s="16" t="b">
        <f t="shared" si="159"/>
        <v>1</v>
      </c>
    </row>
    <row r="341" spans="1:28" s="16" customFormat="1" ht="31.5">
      <c r="A341" s="31" t="s">
        <v>28</v>
      </c>
      <c r="B341" s="23" t="s">
        <v>171</v>
      </c>
      <c r="C341" s="23" t="s">
        <v>387</v>
      </c>
      <c r="D341" s="23" t="s">
        <v>29</v>
      </c>
      <c r="E341" s="25">
        <f>13929-260.6</f>
        <v>13668.4</v>
      </c>
      <c r="F341" s="25">
        <v>0</v>
      </c>
      <c r="G341" s="25">
        <v>0</v>
      </c>
      <c r="H341" s="43"/>
      <c r="J341" s="32">
        <v>13668.45636</v>
      </c>
      <c r="K341" s="32">
        <v>0</v>
      </c>
      <c r="L341" s="32">
        <v>0</v>
      </c>
      <c r="M341" s="29">
        <f t="shared" si="161"/>
        <v>5.6360000000495347E-2</v>
      </c>
      <c r="N341" s="29">
        <f t="shared" si="161"/>
        <v>0</v>
      </c>
      <c r="O341" s="29">
        <f t="shared" si="161"/>
        <v>0</v>
      </c>
      <c r="R341" s="98" t="s">
        <v>28</v>
      </c>
      <c r="S341" s="96" t="s">
        <v>171</v>
      </c>
      <c r="T341" s="96" t="s">
        <v>387</v>
      </c>
      <c r="U341" s="96" t="s">
        <v>29</v>
      </c>
      <c r="V341" s="97">
        <v>13668.45636</v>
      </c>
      <c r="W341" s="97" t="s">
        <v>9</v>
      </c>
      <c r="X341" s="97" t="s">
        <v>9</v>
      </c>
      <c r="Y341" s="16" t="b">
        <f t="shared" si="162"/>
        <v>1</v>
      </c>
      <c r="Z341" s="16" t="b">
        <f t="shared" si="162"/>
        <v>1</v>
      </c>
      <c r="AA341" s="16" t="b">
        <f t="shared" si="162"/>
        <v>1</v>
      </c>
      <c r="AB341" s="16" t="b">
        <f t="shared" si="159"/>
        <v>1</v>
      </c>
    </row>
    <row r="342" spans="1:28" s="16" customFormat="1" ht="25.5">
      <c r="A342" s="31" t="s">
        <v>32</v>
      </c>
      <c r="B342" s="23" t="s">
        <v>171</v>
      </c>
      <c r="C342" s="23" t="s">
        <v>387</v>
      </c>
      <c r="D342" s="23" t="s">
        <v>33</v>
      </c>
      <c r="E342" s="25">
        <f>1000+174.6</f>
        <v>1174.5999999999999</v>
      </c>
      <c r="F342" s="25">
        <v>0</v>
      </c>
      <c r="G342" s="25">
        <v>0</v>
      </c>
      <c r="H342" s="43"/>
      <c r="J342" s="32">
        <v>1174.5732</v>
      </c>
      <c r="K342" s="32">
        <v>0</v>
      </c>
      <c r="L342" s="32">
        <v>0</v>
      </c>
      <c r="M342" s="29">
        <f t="shared" si="161"/>
        <v>-2.6799999999866486E-2</v>
      </c>
      <c r="N342" s="29">
        <f t="shared" si="161"/>
        <v>0</v>
      </c>
      <c r="O342" s="29">
        <f t="shared" si="161"/>
        <v>0</v>
      </c>
      <c r="R342" s="98" t="s">
        <v>32</v>
      </c>
      <c r="S342" s="96" t="s">
        <v>171</v>
      </c>
      <c r="T342" s="96" t="s">
        <v>387</v>
      </c>
      <c r="U342" s="96" t="s">
        <v>33</v>
      </c>
      <c r="V342" s="97">
        <v>1174.5732</v>
      </c>
      <c r="W342" s="97" t="s">
        <v>9</v>
      </c>
      <c r="X342" s="97" t="s">
        <v>9</v>
      </c>
      <c r="Y342" s="16" t="b">
        <f t="shared" si="162"/>
        <v>1</v>
      </c>
      <c r="Z342" s="16" t="b">
        <f t="shared" si="162"/>
        <v>1</v>
      </c>
      <c r="AA342" s="16" t="b">
        <f t="shared" si="162"/>
        <v>1</v>
      </c>
      <c r="AB342" s="16" t="b">
        <f t="shared" si="159"/>
        <v>1</v>
      </c>
    </row>
    <row r="343" spans="1:28" s="16" customFormat="1" ht="31.5">
      <c r="A343" s="31" t="s">
        <v>117</v>
      </c>
      <c r="B343" s="23" t="s">
        <v>171</v>
      </c>
      <c r="C343" s="23" t="s">
        <v>490</v>
      </c>
      <c r="D343" s="23" t="s">
        <v>9</v>
      </c>
      <c r="E343" s="25">
        <f t="shared" ref="E343:G343" si="167">E344+E346</f>
        <v>10022.300000000001</v>
      </c>
      <c r="F343" s="25">
        <f t="shared" si="167"/>
        <v>0</v>
      </c>
      <c r="G343" s="25">
        <f t="shared" si="167"/>
        <v>0</v>
      </c>
      <c r="H343" s="43"/>
      <c r="J343" s="32">
        <v>10022.2696</v>
      </c>
      <c r="K343" s="32">
        <v>0</v>
      </c>
      <c r="L343" s="32">
        <v>0</v>
      </c>
      <c r="M343" s="29">
        <f t="shared" si="161"/>
        <v>-3.0400000001463923E-2</v>
      </c>
      <c r="N343" s="29">
        <f t="shared" si="161"/>
        <v>0</v>
      </c>
      <c r="O343" s="29">
        <f t="shared" si="161"/>
        <v>0</v>
      </c>
      <c r="R343" s="95" t="s">
        <v>117</v>
      </c>
      <c r="S343" s="96" t="s">
        <v>171</v>
      </c>
      <c r="T343" s="96" t="s">
        <v>490</v>
      </c>
      <c r="U343" s="92" t="s">
        <v>9</v>
      </c>
      <c r="V343" s="97">
        <v>10022.2696</v>
      </c>
      <c r="W343" s="97" t="s">
        <v>9</v>
      </c>
      <c r="X343" s="97" t="s">
        <v>9</v>
      </c>
      <c r="Y343" s="16" t="b">
        <f t="shared" si="162"/>
        <v>1</v>
      </c>
      <c r="Z343" s="16" t="b">
        <f t="shared" si="162"/>
        <v>1</v>
      </c>
      <c r="AA343" s="16" t="b">
        <f t="shared" si="162"/>
        <v>1</v>
      </c>
      <c r="AB343" s="16" t="b">
        <f t="shared" si="159"/>
        <v>1</v>
      </c>
    </row>
    <row r="344" spans="1:28" s="16" customFormat="1" ht="47.25">
      <c r="A344" s="31" t="s">
        <v>649</v>
      </c>
      <c r="B344" s="23" t="s">
        <v>171</v>
      </c>
      <c r="C344" s="23" t="s">
        <v>650</v>
      </c>
      <c r="D344" s="23" t="s">
        <v>9</v>
      </c>
      <c r="E344" s="25">
        <f t="shared" ref="E344:G344" si="168">E345</f>
        <v>8214.6</v>
      </c>
      <c r="F344" s="25">
        <f t="shared" si="168"/>
        <v>0</v>
      </c>
      <c r="G344" s="25">
        <f t="shared" si="168"/>
        <v>0</v>
      </c>
      <c r="H344" s="43"/>
      <c r="J344" s="32">
        <v>8214.6029799999997</v>
      </c>
      <c r="K344" s="32">
        <v>0</v>
      </c>
      <c r="L344" s="32">
        <v>0</v>
      </c>
      <c r="M344" s="29">
        <f t="shared" si="161"/>
        <v>2.9799999992974335E-3</v>
      </c>
      <c r="N344" s="29">
        <f t="shared" si="161"/>
        <v>0</v>
      </c>
      <c r="O344" s="29">
        <f t="shared" si="161"/>
        <v>0</v>
      </c>
      <c r="R344" s="98" t="s">
        <v>649</v>
      </c>
      <c r="S344" s="96" t="s">
        <v>171</v>
      </c>
      <c r="T344" s="96" t="s">
        <v>650</v>
      </c>
      <c r="U344" s="92" t="s">
        <v>9</v>
      </c>
      <c r="V344" s="97">
        <v>8214.6029799999997</v>
      </c>
      <c r="W344" s="97" t="s">
        <v>9</v>
      </c>
      <c r="X344" s="97" t="s">
        <v>9</v>
      </c>
      <c r="Y344" s="16" t="b">
        <f t="shared" si="162"/>
        <v>1</v>
      </c>
      <c r="Z344" s="16" t="b">
        <f t="shared" si="162"/>
        <v>1</v>
      </c>
      <c r="AA344" s="16" t="b">
        <f t="shared" si="162"/>
        <v>1</v>
      </c>
      <c r="AB344" s="16" t="b">
        <f t="shared" si="159"/>
        <v>1</v>
      </c>
    </row>
    <row r="345" spans="1:28" s="16" customFormat="1" ht="31.5">
      <c r="A345" s="31" t="s">
        <v>119</v>
      </c>
      <c r="B345" s="23" t="s">
        <v>171</v>
      </c>
      <c r="C345" s="23" t="s">
        <v>650</v>
      </c>
      <c r="D345" s="23" t="s">
        <v>120</v>
      </c>
      <c r="E345" s="25">
        <v>8214.6</v>
      </c>
      <c r="F345" s="25">
        <v>0</v>
      </c>
      <c r="G345" s="25">
        <v>0</v>
      </c>
      <c r="H345" s="43"/>
      <c r="J345" s="32">
        <v>8214.6029799999997</v>
      </c>
      <c r="K345" s="32">
        <v>0</v>
      </c>
      <c r="L345" s="32">
        <v>0</v>
      </c>
      <c r="M345" s="29">
        <f t="shared" si="161"/>
        <v>2.9799999992974335E-3</v>
      </c>
      <c r="N345" s="29">
        <f t="shared" si="161"/>
        <v>0</v>
      </c>
      <c r="O345" s="29">
        <f t="shared" si="161"/>
        <v>0</v>
      </c>
      <c r="R345" s="98" t="s">
        <v>119</v>
      </c>
      <c r="S345" s="96" t="s">
        <v>171</v>
      </c>
      <c r="T345" s="96" t="s">
        <v>650</v>
      </c>
      <c r="U345" s="96" t="s">
        <v>120</v>
      </c>
      <c r="V345" s="97">
        <v>8214.6029799999997</v>
      </c>
      <c r="W345" s="97" t="s">
        <v>9</v>
      </c>
      <c r="X345" s="97" t="s">
        <v>9</v>
      </c>
      <c r="Y345" s="16" t="b">
        <f t="shared" si="162"/>
        <v>1</v>
      </c>
      <c r="Z345" s="16" t="b">
        <f t="shared" si="162"/>
        <v>1</v>
      </c>
      <c r="AA345" s="16" t="b">
        <f t="shared" si="162"/>
        <v>1</v>
      </c>
      <c r="AB345" s="16" t="b">
        <f t="shared" si="159"/>
        <v>1</v>
      </c>
    </row>
    <row r="346" spans="1:28" s="16" customFormat="1" ht="31.5">
      <c r="A346" s="31" t="s">
        <v>118</v>
      </c>
      <c r="B346" s="23" t="s">
        <v>171</v>
      </c>
      <c r="C346" s="23" t="s">
        <v>398</v>
      </c>
      <c r="D346" s="23" t="s">
        <v>9</v>
      </c>
      <c r="E346" s="25">
        <f t="shared" ref="E346:G346" si="169">E347</f>
        <v>1807.7</v>
      </c>
      <c r="F346" s="25">
        <f t="shared" si="169"/>
        <v>0</v>
      </c>
      <c r="G346" s="25">
        <f t="shared" si="169"/>
        <v>0</v>
      </c>
      <c r="H346" s="43"/>
      <c r="J346" s="32">
        <v>1807.66662</v>
      </c>
      <c r="K346" s="32">
        <v>0</v>
      </c>
      <c r="L346" s="32">
        <v>0</v>
      </c>
      <c r="M346" s="29">
        <f t="shared" si="161"/>
        <v>-3.3380000000079235E-2</v>
      </c>
      <c r="N346" s="29">
        <f t="shared" si="161"/>
        <v>0</v>
      </c>
      <c r="O346" s="29">
        <f t="shared" si="161"/>
        <v>0</v>
      </c>
      <c r="R346" s="98" t="s">
        <v>118</v>
      </c>
      <c r="S346" s="96" t="s">
        <v>171</v>
      </c>
      <c r="T346" s="96" t="s">
        <v>398</v>
      </c>
      <c r="U346" s="92" t="s">
        <v>9</v>
      </c>
      <c r="V346" s="97">
        <v>1807.66662</v>
      </c>
      <c r="W346" s="97" t="s">
        <v>9</v>
      </c>
      <c r="X346" s="97" t="s">
        <v>9</v>
      </c>
      <c r="Y346" s="16" t="b">
        <f t="shared" si="162"/>
        <v>1</v>
      </c>
      <c r="Z346" s="16" t="b">
        <f t="shared" si="162"/>
        <v>1</v>
      </c>
      <c r="AA346" s="16" t="b">
        <f t="shared" si="162"/>
        <v>1</v>
      </c>
      <c r="AB346" s="16" t="b">
        <f t="shared" si="159"/>
        <v>1</v>
      </c>
    </row>
    <row r="347" spans="1:28" s="16" customFormat="1" ht="31.5">
      <c r="A347" s="31" t="s">
        <v>119</v>
      </c>
      <c r="B347" s="23" t="s">
        <v>171</v>
      </c>
      <c r="C347" s="23" t="s">
        <v>398</v>
      </c>
      <c r="D347" s="23" t="s">
        <v>120</v>
      </c>
      <c r="E347" s="25">
        <v>1807.7</v>
      </c>
      <c r="F347" s="25">
        <v>0</v>
      </c>
      <c r="G347" s="25">
        <v>0</v>
      </c>
      <c r="H347" s="43"/>
      <c r="J347" s="32">
        <v>1807.66662</v>
      </c>
      <c r="K347" s="32">
        <v>0</v>
      </c>
      <c r="L347" s="32">
        <v>0</v>
      </c>
      <c r="M347" s="29">
        <f t="shared" si="161"/>
        <v>-3.3380000000079235E-2</v>
      </c>
      <c r="N347" s="29">
        <f t="shared" si="161"/>
        <v>0</v>
      </c>
      <c r="O347" s="29">
        <f t="shared" si="161"/>
        <v>0</v>
      </c>
      <c r="R347" s="98" t="s">
        <v>119</v>
      </c>
      <c r="S347" s="96" t="s">
        <v>171</v>
      </c>
      <c r="T347" s="96" t="s">
        <v>398</v>
      </c>
      <c r="U347" s="96" t="s">
        <v>120</v>
      </c>
      <c r="V347" s="97">
        <v>1807.66662</v>
      </c>
      <c r="W347" s="97" t="s">
        <v>9</v>
      </c>
      <c r="X347" s="97" t="s">
        <v>9</v>
      </c>
      <c r="Y347" s="16" t="b">
        <f t="shared" si="162"/>
        <v>1</v>
      </c>
      <c r="Z347" s="16" t="b">
        <f t="shared" si="162"/>
        <v>1</v>
      </c>
      <c r="AA347" s="16" t="b">
        <f t="shared" si="162"/>
        <v>1</v>
      </c>
      <c r="AB347" s="16" t="b">
        <f t="shared" si="159"/>
        <v>1</v>
      </c>
    </row>
    <row r="348" spans="1:28" s="16" customFormat="1" ht="31.5">
      <c r="A348" s="31" t="s">
        <v>560</v>
      </c>
      <c r="B348" s="23" t="s">
        <v>171</v>
      </c>
      <c r="C348" s="23" t="s">
        <v>643</v>
      </c>
      <c r="D348" s="23" t="s">
        <v>9</v>
      </c>
      <c r="E348" s="25">
        <f t="shared" ref="E348:G348" si="170">E349</f>
        <v>428635.5</v>
      </c>
      <c r="F348" s="25">
        <f t="shared" si="170"/>
        <v>433333.3</v>
      </c>
      <c r="G348" s="25">
        <f t="shared" si="170"/>
        <v>555555.6</v>
      </c>
      <c r="H348" s="42"/>
      <c r="J348" s="32">
        <v>428635.55365999998</v>
      </c>
      <c r="K348" s="32">
        <v>433333.33332999999</v>
      </c>
      <c r="L348" s="32">
        <v>555555.55556000001</v>
      </c>
      <c r="M348" s="29">
        <f t="shared" si="161"/>
        <v>5.3659999975934625E-2</v>
      </c>
      <c r="N348" s="29">
        <f t="shared" si="161"/>
        <v>3.3330000005662441E-2</v>
      </c>
      <c r="O348" s="29">
        <f t="shared" si="161"/>
        <v>-4.4439999968744814E-2</v>
      </c>
      <c r="R348" s="95" t="s">
        <v>560</v>
      </c>
      <c r="S348" s="96" t="s">
        <v>171</v>
      </c>
      <c r="T348" s="96" t="s">
        <v>643</v>
      </c>
      <c r="U348" s="92" t="s">
        <v>9</v>
      </c>
      <c r="V348" s="97">
        <v>428635.55365999998</v>
      </c>
      <c r="W348" s="97">
        <v>433333.33332999999</v>
      </c>
      <c r="X348" s="97">
        <v>555555.55556000001</v>
      </c>
      <c r="Y348" s="16" t="b">
        <f t="shared" si="162"/>
        <v>1</v>
      </c>
      <c r="Z348" s="16" t="b">
        <f t="shared" si="162"/>
        <v>1</v>
      </c>
      <c r="AA348" s="16" t="b">
        <f t="shared" si="162"/>
        <v>1</v>
      </c>
      <c r="AB348" s="16" t="b">
        <f t="shared" si="159"/>
        <v>1</v>
      </c>
    </row>
    <row r="349" spans="1:28" s="16" customFormat="1" ht="47.25">
      <c r="A349" s="31" t="s">
        <v>644</v>
      </c>
      <c r="B349" s="23" t="s">
        <v>171</v>
      </c>
      <c r="C349" s="23" t="s">
        <v>645</v>
      </c>
      <c r="D349" s="23" t="s">
        <v>9</v>
      </c>
      <c r="E349" s="25">
        <f t="shared" ref="E349:G349" si="171">E350+E351</f>
        <v>428635.5</v>
      </c>
      <c r="F349" s="25">
        <f t="shared" si="171"/>
        <v>433333.3</v>
      </c>
      <c r="G349" s="25">
        <f t="shared" si="171"/>
        <v>555555.6</v>
      </c>
      <c r="H349" s="43"/>
      <c r="J349" s="32">
        <v>428635.55365999998</v>
      </c>
      <c r="K349" s="32">
        <v>433333.33332999999</v>
      </c>
      <c r="L349" s="32">
        <v>555555.55556000001</v>
      </c>
      <c r="M349" s="29">
        <f t="shared" si="161"/>
        <v>5.3659999975934625E-2</v>
      </c>
      <c r="N349" s="29">
        <f t="shared" si="161"/>
        <v>3.3330000005662441E-2</v>
      </c>
      <c r="O349" s="29">
        <f t="shared" si="161"/>
        <v>-4.4439999968744814E-2</v>
      </c>
      <c r="R349" s="98" t="s">
        <v>644</v>
      </c>
      <c r="S349" s="96" t="s">
        <v>171</v>
      </c>
      <c r="T349" s="96" t="s">
        <v>645</v>
      </c>
      <c r="U349" s="92" t="s">
        <v>9</v>
      </c>
      <c r="V349" s="97">
        <v>428635.55365999998</v>
      </c>
      <c r="W349" s="97">
        <v>433333.33332999999</v>
      </c>
      <c r="X349" s="97">
        <v>555555.55556000001</v>
      </c>
      <c r="Y349" s="16" t="b">
        <f t="shared" si="162"/>
        <v>1</v>
      </c>
      <c r="Z349" s="16" t="b">
        <f t="shared" si="162"/>
        <v>1</v>
      </c>
      <c r="AA349" s="16" t="b">
        <f t="shared" si="162"/>
        <v>1</v>
      </c>
      <c r="AB349" s="16" t="b">
        <f t="shared" si="159"/>
        <v>1</v>
      </c>
    </row>
    <row r="350" spans="1:28" s="16" customFormat="1" ht="31.5">
      <c r="A350" s="31" t="s">
        <v>28</v>
      </c>
      <c r="B350" s="23" t="s">
        <v>171</v>
      </c>
      <c r="C350" s="23" t="s">
        <v>645</v>
      </c>
      <c r="D350" s="23" t="s">
        <v>29</v>
      </c>
      <c r="E350" s="25">
        <v>168042.5</v>
      </c>
      <c r="F350" s="25">
        <v>0</v>
      </c>
      <c r="G350" s="25">
        <v>0</v>
      </c>
      <c r="H350" s="43"/>
      <c r="J350" s="32">
        <v>168042.53899999999</v>
      </c>
      <c r="K350" s="32">
        <v>0</v>
      </c>
      <c r="L350" s="32">
        <v>0</v>
      </c>
      <c r="M350" s="29">
        <f t="shared" si="161"/>
        <v>3.8999999989755452E-2</v>
      </c>
      <c r="N350" s="29">
        <f t="shared" si="161"/>
        <v>0</v>
      </c>
      <c r="O350" s="29">
        <f t="shared" si="161"/>
        <v>0</v>
      </c>
      <c r="R350" s="98" t="s">
        <v>28</v>
      </c>
      <c r="S350" s="96" t="s">
        <v>171</v>
      </c>
      <c r="T350" s="96" t="s">
        <v>645</v>
      </c>
      <c r="U350" s="96" t="s">
        <v>29</v>
      </c>
      <c r="V350" s="97">
        <v>168042.53899999999</v>
      </c>
      <c r="W350" s="97" t="s">
        <v>9</v>
      </c>
      <c r="X350" s="97" t="s">
        <v>9</v>
      </c>
      <c r="Y350" s="16" t="b">
        <f t="shared" si="162"/>
        <v>1</v>
      </c>
      <c r="Z350" s="16" t="b">
        <f t="shared" si="162"/>
        <v>1</v>
      </c>
      <c r="AA350" s="16" t="b">
        <f t="shared" si="162"/>
        <v>1</v>
      </c>
      <c r="AB350" s="16" t="b">
        <f t="shared" si="159"/>
        <v>1</v>
      </c>
    </row>
    <row r="351" spans="1:28" s="16" customFormat="1" ht="25.5">
      <c r="A351" s="31" t="s">
        <v>32</v>
      </c>
      <c r="B351" s="23" t="s">
        <v>171</v>
      </c>
      <c r="C351" s="23" t="s">
        <v>645</v>
      </c>
      <c r="D351" s="23" t="s">
        <v>33</v>
      </c>
      <c r="E351" s="25">
        <v>260593</v>
      </c>
      <c r="F351" s="25">
        <v>433333.3</v>
      </c>
      <c r="G351" s="25">
        <v>555555.6</v>
      </c>
      <c r="H351" s="43"/>
      <c r="J351" s="32">
        <v>260593.01465999999</v>
      </c>
      <c r="K351" s="32">
        <v>433333.33332999999</v>
      </c>
      <c r="L351" s="32">
        <v>555555.55556000001</v>
      </c>
      <c r="M351" s="29">
        <f t="shared" si="161"/>
        <v>1.4659999986179173E-2</v>
      </c>
      <c r="N351" s="29">
        <f t="shared" si="161"/>
        <v>3.3330000005662441E-2</v>
      </c>
      <c r="O351" s="29">
        <f t="shared" si="161"/>
        <v>-4.4439999968744814E-2</v>
      </c>
      <c r="R351" s="98" t="s">
        <v>32</v>
      </c>
      <c r="S351" s="96" t="s">
        <v>171</v>
      </c>
      <c r="T351" s="96" t="s">
        <v>645</v>
      </c>
      <c r="U351" s="96" t="s">
        <v>33</v>
      </c>
      <c r="V351" s="97">
        <v>260593.01465999999</v>
      </c>
      <c r="W351" s="97">
        <v>433333.33332999999</v>
      </c>
      <c r="X351" s="97">
        <v>555555.55556000001</v>
      </c>
      <c r="Y351" s="16" t="b">
        <f t="shared" si="162"/>
        <v>1</v>
      </c>
      <c r="Z351" s="16" t="b">
        <f t="shared" si="162"/>
        <v>1</v>
      </c>
      <c r="AA351" s="16" t="b">
        <f t="shared" si="162"/>
        <v>1</v>
      </c>
      <c r="AB351" s="16" t="b">
        <f t="shared" si="159"/>
        <v>1</v>
      </c>
    </row>
    <row r="352" spans="1:28" s="16" customFormat="1" ht="31.5">
      <c r="A352" s="22" t="s">
        <v>121</v>
      </c>
      <c r="B352" s="23" t="s">
        <v>171</v>
      </c>
      <c r="C352" s="23" t="s">
        <v>474</v>
      </c>
      <c r="D352" s="24" t="s">
        <v>9</v>
      </c>
      <c r="E352" s="25">
        <f>E353+E359+E364</f>
        <v>58384.099999999991</v>
      </c>
      <c r="F352" s="25">
        <f t="shared" ref="F352:G352" si="172">F353+F359+F364</f>
        <v>35891.800000000003</v>
      </c>
      <c r="G352" s="25">
        <f t="shared" si="172"/>
        <v>34509.5</v>
      </c>
      <c r="H352" s="43"/>
      <c r="J352" s="32">
        <v>58384.010909999997</v>
      </c>
      <c r="K352" s="32">
        <v>35891.793599999997</v>
      </c>
      <c r="L352" s="32">
        <v>34509.46271</v>
      </c>
      <c r="M352" s="29">
        <f t="shared" si="161"/>
        <v>-8.9089999994030222E-2</v>
      </c>
      <c r="N352" s="29">
        <f t="shared" si="161"/>
        <v>-6.4000000056694262E-3</v>
      </c>
      <c r="O352" s="29">
        <f t="shared" si="161"/>
        <v>-3.7290000000211876E-2</v>
      </c>
      <c r="R352" s="95" t="s">
        <v>121</v>
      </c>
      <c r="S352" s="96" t="s">
        <v>171</v>
      </c>
      <c r="T352" s="96" t="s">
        <v>474</v>
      </c>
      <c r="U352" s="92" t="s">
        <v>9</v>
      </c>
      <c r="V352" s="97">
        <v>58384.010909999997</v>
      </c>
      <c r="W352" s="97">
        <v>35891.793599999997</v>
      </c>
      <c r="X352" s="97">
        <v>34509.46271</v>
      </c>
      <c r="Y352" s="16" t="b">
        <f t="shared" si="162"/>
        <v>1</v>
      </c>
      <c r="Z352" s="16" t="b">
        <f t="shared" si="162"/>
        <v>1</v>
      </c>
      <c r="AA352" s="16" t="b">
        <f t="shared" si="162"/>
        <v>1</v>
      </c>
      <c r="AB352" s="16" t="b">
        <f t="shared" si="159"/>
        <v>1</v>
      </c>
    </row>
    <row r="353" spans="1:28" s="16" customFormat="1" ht="47.25">
      <c r="A353" s="22" t="s">
        <v>122</v>
      </c>
      <c r="B353" s="23" t="s">
        <v>171</v>
      </c>
      <c r="C353" s="23" t="s">
        <v>475</v>
      </c>
      <c r="D353" s="24" t="s">
        <v>9</v>
      </c>
      <c r="E353" s="25">
        <f>E354+E356</f>
        <v>13818.2</v>
      </c>
      <c r="F353" s="25">
        <f t="shared" ref="F353:G353" si="173">F354+F356</f>
        <v>16753.599999999999</v>
      </c>
      <c r="G353" s="25">
        <f t="shared" si="173"/>
        <v>14753.6</v>
      </c>
      <c r="H353" s="43"/>
      <c r="J353" s="32">
        <v>13818.208339999999</v>
      </c>
      <c r="K353" s="32">
        <v>16753.6492</v>
      </c>
      <c r="L353" s="32">
        <v>14753.6492</v>
      </c>
      <c r="M353" s="29">
        <f t="shared" si="161"/>
        <v>8.3399999984976603E-3</v>
      </c>
      <c r="N353" s="29">
        <f t="shared" si="161"/>
        <v>4.920000000129221E-2</v>
      </c>
      <c r="O353" s="29">
        <f t="shared" si="161"/>
        <v>4.9199999999473221E-2</v>
      </c>
      <c r="R353" s="95" t="s">
        <v>122</v>
      </c>
      <c r="S353" s="96" t="s">
        <v>171</v>
      </c>
      <c r="T353" s="96" t="s">
        <v>475</v>
      </c>
      <c r="U353" s="92" t="s">
        <v>9</v>
      </c>
      <c r="V353" s="97">
        <v>13818.208339999999</v>
      </c>
      <c r="W353" s="97">
        <v>16753.6492</v>
      </c>
      <c r="X353" s="97">
        <v>14753.6492</v>
      </c>
      <c r="Y353" s="16" t="b">
        <f t="shared" si="162"/>
        <v>1</v>
      </c>
      <c r="Z353" s="16" t="b">
        <f t="shared" si="162"/>
        <v>1</v>
      </c>
      <c r="AA353" s="16" t="b">
        <f t="shared" si="162"/>
        <v>1</v>
      </c>
      <c r="AB353" s="16" t="b">
        <f t="shared" si="159"/>
        <v>1</v>
      </c>
    </row>
    <row r="354" spans="1:28" s="16" customFormat="1" ht="63">
      <c r="A354" s="31" t="s">
        <v>571</v>
      </c>
      <c r="B354" s="23" t="s">
        <v>171</v>
      </c>
      <c r="C354" s="23" t="s">
        <v>572</v>
      </c>
      <c r="D354" s="24" t="s">
        <v>9</v>
      </c>
      <c r="E354" s="25">
        <f>E355</f>
        <v>2776.6</v>
      </c>
      <c r="F354" s="25">
        <f t="shared" ref="F354:G354" si="174">F355</f>
        <v>2776.6</v>
      </c>
      <c r="G354" s="25">
        <f t="shared" si="174"/>
        <v>2776.6</v>
      </c>
      <c r="H354" s="43"/>
      <c r="J354" s="32">
        <v>2776.6062499999998</v>
      </c>
      <c r="K354" s="32">
        <v>2776.6062499999998</v>
      </c>
      <c r="L354" s="32">
        <v>2776.6062499999998</v>
      </c>
      <c r="M354" s="29">
        <f t="shared" si="161"/>
        <v>6.2499999999090505E-3</v>
      </c>
      <c r="N354" s="29">
        <f t="shared" si="161"/>
        <v>6.2499999999090505E-3</v>
      </c>
      <c r="O354" s="29">
        <f t="shared" si="161"/>
        <v>6.2499999999090505E-3</v>
      </c>
      <c r="R354" s="98" t="s">
        <v>571</v>
      </c>
      <c r="S354" s="96" t="s">
        <v>171</v>
      </c>
      <c r="T354" s="96" t="s">
        <v>572</v>
      </c>
      <c r="U354" s="92" t="s">
        <v>9</v>
      </c>
      <c r="V354" s="97">
        <v>2776.6062499999998</v>
      </c>
      <c r="W354" s="97">
        <v>2776.6062499999998</v>
      </c>
      <c r="X354" s="97">
        <v>2776.6062499999998</v>
      </c>
      <c r="Y354" s="16" t="b">
        <f t="shared" si="162"/>
        <v>1</v>
      </c>
      <c r="Z354" s="16" t="b">
        <f t="shared" si="162"/>
        <v>1</v>
      </c>
      <c r="AA354" s="16" t="b">
        <f t="shared" si="162"/>
        <v>1</v>
      </c>
      <c r="AB354" s="16" t="b">
        <f t="shared" si="159"/>
        <v>1</v>
      </c>
    </row>
    <row r="355" spans="1:28" s="16" customFormat="1" ht="25.5">
      <c r="A355" s="31" t="s">
        <v>32</v>
      </c>
      <c r="B355" s="23" t="s">
        <v>171</v>
      </c>
      <c r="C355" s="23" t="s">
        <v>572</v>
      </c>
      <c r="D355" s="23" t="s">
        <v>33</v>
      </c>
      <c r="E355" s="25">
        <v>2776.6</v>
      </c>
      <c r="F355" s="25">
        <v>2776.6</v>
      </c>
      <c r="G355" s="25">
        <v>2776.6</v>
      </c>
      <c r="H355" s="43"/>
      <c r="J355" s="32">
        <v>2776.6062499999998</v>
      </c>
      <c r="K355" s="32">
        <v>2776.6062499999998</v>
      </c>
      <c r="L355" s="32">
        <v>2776.6062499999998</v>
      </c>
      <c r="M355" s="29">
        <f t="shared" si="161"/>
        <v>6.2499999999090505E-3</v>
      </c>
      <c r="N355" s="29">
        <f t="shared" si="161"/>
        <v>6.2499999999090505E-3</v>
      </c>
      <c r="O355" s="29">
        <f t="shared" si="161"/>
        <v>6.2499999999090505E-3</v>
      </c>
      <c r="R355" s="98" t="s">
        <v>32</v>
      </c>
      <c r="S355" s="96" t="s">
        <v>171</v>
      </c>
      <c r="T355" s="96" t="s">
        <v>572</v>
      </c>
      <c r="U355" s="96" t="s">
        <v>33</v>
      </c>
      <c r="V355" s="97">
        <v>2776.6062499999998</v>
      </c>
      <c r="W355" s="97">
        <v>2776.6062499999998</v>
      </c>
      <c r="X355" s="97">
        <v>2776.6062499999998</v>
      </c>
      <c r="Y355" s="16" t="b">
        <f t="shared" si="162"/>
        <v>1</v>
      </c>
      <c r="Z355" s="16" t="b">
        <f t="shared" si="162"/>
        <v>1</v>
      </c>
      <c r="AA355" s="16" t="b">
        <f t="shared" si="162"/>
        <v>1</v>
      </c>
      <c r="AB355" s="16" t="b">
        <f t="shared" si="159"/>
        <v>1</v>
      </c>
    </row>
    <row r="356" spans="1:28" s="16" customFormat="1" ht="47.25">
      <c r="A356" s="31" t="s">
        <v>123</v>
      </c>
      <c r="B356" s="23" t="s">
        <v>171</v>
      </c>
      <c r="C356" s="23" t="s">
        <v>388</v>
      </c>
      <c r="D356" s="24" t="s">
        <v>9</v>
      </c>
      <c r="E356" s="25">
        <f t="shared" ref="E356:G356" si="175">E357+E358</f>
        <v>11041.6</v>
      </c>
      <c r="F356" s="25">
        <f t="shared" si="175"/>
        <v>13977</v>
      </c>
      <c r="G356" s="25">
        <f t="shared" si="175"/>
        <v>11977</v>
      </c>
      <c r="H356" s="43"/>
      <c r="J356" s="32">
        <v>11041.60209</v>
      </c>
      <c r="K356" s="32">
        <v>13977.042949999999</v>
      </c>
      <c r="L356" s="32">
        <v>11977.042949999999</v>
      </c>
      <c r="M356" s="29">
        <f t="shared" si="161"/>
        <v>2.0899999999528518E-3</v>
      </c>
      <c r="N356" s="29">
        <f t="shared" si="161"/>
        <v>4.2949999999109423E-2</v>
      </c>
      <c r="O356" s="29">
        <f t="shared" si="161"/>
        <v>4.2949999999109423E-2</v>
      </c>
      <c r="R356" s="98" t="s">
        <v>123</v>
      </c>
      <c r="S356" s="96" t="s">
        <v>171</v>
      </c>
      <c r="T356" s="96" t="s">
        <v>388</v>
      </c>
      <c r="U356" s="92" t="s">
        <v>9</v>
      </c>
      <c r="V356" s="97">
        <v>11041.60209</v>
      </c>
      <c r="W356" s="97">
        <v>13977.042949999999</v>
      </c>
      <c r="X356" s="97">
        <v>11977.042949999999</v>
      </c>
      <c r="Y356" s="16" t="b">
        <f t="shared" si="162"/>
        <v>1</v>
      </c>
      <c r="Z356" s="16" t="b">
        <f t="shared" si="162"/>
        <v>1</v>
      </c>
      <c r="AA356" s="16" t="b">
        <f t="shared" si="162"/>
        <v>1</v>
      </c>
      <c r="AB356" s="16" t="b">
        <f t="shared" si="159"/>
        <v>1</v>
      </c>
    </row>
    <row r="357" spans="1:28" s="16" customFormat="1" ht="31.5">
      <c r="A357" s="31" t="s">
        <v>28</v>
      </c>
      <c r="B357" s="23" t="s">
        <v>171</v>
      </c>
      <c r="C357" s="23" t="s">
        <v>388</v>
      </c>
      <c r="D357" s="23" t="s">
        <v>29</v>
      </c>
      <c r="E357" s="25">
        <v>64.5</v>
      </c>
      <c r="F357" s="25">
        <v>0</v>
      </c>
      <c r="G357" s="25">
        <v>0</v>
      </c>
      <c r="H357" s="43"/>
      <c r="J357" s="32">
        <v>64.559139999999999</v>
      </c>
      <c r="K357" s="32">
        <v>0</v>
      </c>
      <c r="L357" s="32">
        <v>0</v>
      </c>
      <c r="M357" s="29">
        <f t="shared" si="161"/>
        <v>5.9139999999999304E-2</v>
      </c>
      <c r="N357" s="29">
        <f t="shared" si="161"/>
        <v>0</v>
      </c>
      <c r="O357" s="29">
        <f t="shared" si="161"/>
        <v>0</v>
      </c>
      <c r="R357" s="98" t="s">
        <v>28</v>
      </c>
      <c r="S357" s="96" t="s">
        <v>171</v>
      </c>
      <c r="T357" s="96" t="s">
        <v>388</v>
      </c>
      <c r="U357" s="96" t="s">
        <v>29</v>
      </c>
      <c r="V357" s="97">
        <v>64.559139999999999</v>
      </c>
      <c r="W357" s="97" t="s">
        <v>9</v>
      </c>
      <c r="X357" s="97" t="s">
        <v>9</v>
      </c>
      <c r="Y357" s="16" t="b">
        <f t="shared" si="162"/>
        <v>1</v>
      </c>
      <c r="Z357" s="16" t="b">
        <f t="shared" si="162"/>
        <v>1</v>
      </c>
      <c r="AA357" s="16" t="b">
        <f t="shared" si="162"/>
        <v>1</v>
      </c>
      <c r="AB357" s="16" t="b">
        <f t="shared" si="159"/>
        <v>1</v>
      </c>
    </row>
    <row r="358" spans="1:28" s="16" customFormat="1" ht="25.5">
      <c r="A358" s="31" t="s">
        <v>32</v>
      </c>
      <c r="B358" s="23" t="s">
        <v>171</v>
      </c>
      <c r="C358" s="23" t="s">
        <v>388</v>
      </c>
      <c r="D358" s="23" t="s">
        <v>33</v>
      </c>
      <c r="E358" s="25">
        <v>10977.1</v>
      </c>
      <c r="F358" s="25">
        <v>13977</v>
      </c>
      <c r="G358" s="25">
        <v>11977</v>
      </c>
      <c r="H358" s="43"/>
      <c r="J358" s="32">
        <v>10977.042949999999</v>
      </c>
      <c r="K358" s="32">
        <v>13977.042949999999</v>
      </c>
      <c r="L358" s="32">
        <v>11977.042949999999</v>
      </c>
      <c r="M358" s="29">
        <f t="shared" si="161"/>
        <v>-5.7050000001254375E-2</v>
      </c>
      <c r="N358" s="29">
        <f t="shared" si="161"/>
        <v>4.2949999999109423E-2</v>
      </c>
      <c r="O358" s="29">
        <f t="shared" si="161"/>
        <v>4.2949999999109423E-2</v>
      </c>
      <c r="R358" s="98" t="s">
        <v>32</v>
      </c>
      <c r="S358" s="96" t="s">
        <v>171</v>
      </c>
      <c r="T358" s="96" t="s">
        <v>388</v>
      </c>
      <c r="U358" s="96" t="s">
        <v>33</v>
      </c>
      <c r="V358" s="97">
        <v>10977.042949999999</v>
      </c>
      <c r="W358" s="97">
        <v>13977.042949999999</v>
      </c>
      <c r="X358" s="97">
        <v>11977.042949999999</v>
      </c>
      <c r="Y358" s="16" t="b">
        <f t="shared" si="162"/>
        <v>1</v>
      </c>
      <c r="Z358" s="16" t="b">
        <f t="shared" si="162"/>
        <v>1</v>
      </c>
      <c r="AA358" s="16" t="b">
        <f t="shared" si="162"/>
        <v>1</v>
      </c>
      <c r="AB358" s="16" t="b">
        <f t="shared" si="159"/>
        <v>1</v>
      </c>
    </row>
    <row r="359" spans="1:28" s="16" customFormat="1" ht="63">
      <c r="A359" s="22" t="s">
        <v>124</v>
      </c>
      <c r="B359" s="23" t="s">
        <v>171</v>
      </c>
      <c r="C359" s="23" t="s">
        <v>482</v>
      </c>
      <c r="D359" s="24" t="s">
        <v>9</v>
      </c>
      <c r="E359" s="25">
        <f>E360+E362</f>
        <v>35927.699999999997</v>
      </c>
      <c r="F359" s="25">
        <f t="shared" ref="F359:G359" si="176">F360+F362</f>
        <v>6500</v>
      </c>
      <c r="G359" s="25">
        <f t="shared" si="176"/>
        <v>7117.7</v>
      </c>
      <c r="H359" s="43"/>
      <c r="J359" s="32">
        <v>35927.658170000002</v>
      </c>
      <c r="K359" s="32">
        <v>6500</v>
      </c>
      <c r="L359" s="32">
        <v>7117.6691099999998</v>
      </c>
      <c r="M359" s="29">
        <f t="shared" si="161"/>
        <v>-4.1829999994661193E-2</v>
      </c>
      <c r="N359" s="29">
        <f t="shared" si="161"/>
        <v>0</v>
      </c>
      <c r="O359" s="29">
        <f t="shared" si="161"/>
        <v>-3.0889999999999418E-2</v>
      </c>
      <c r="R359" s="95" t="s">
        <v>124</v>
      </c>
      <c r="S359" s="96" t="s">
        <v>171</v>
      </c>
      <c r="T359" s="96" t="s">
        <v>482</v>
      </c>
      <c r="U359" s="92" t="s">
        <v>9</v>
      </c>
      <c r="V359" s="97">
        <v>35927.658170000002</v>
      </c>
      <c r="W359" s="97">
        <v>6500</v>
      </c>
      <c r="X359" s="97">
        <v>7117.6691099999998</v>
      </c>
      <c r="Y359" s="16" t="b">
        <f t="shared" si="162"/>
        <v>1</v>
      </c>
      <c r="Z359" s="16" t="b">
        <f t="shared" si="162"/>
        <v>1</v>
      </c>
      <c r="AA359" s="16" t="b">
        <f t="shared" si="162"/>
        <v>1</v>
      </c>
      <c r="AB359" s="16" t="b">
        <f t="shared" si="159"/>
        <v>1</v>
      </c>
    </row>
    <row r="360" spans="1:28" s="16" customFormat="1" ht="78.75">
      <c r="A360" s="31" t="s">
        <v>607</v>
      </c>
      <c r="B360" s="23" t="s">
        <v>171</v>
      </c>
      <c r="C360" s="23" t="s">
        <v>608</v>
      </c>
      <c r="D360" s="24" t="s">
        <v>9</v>
      </c>
      <c r="E360" s="25">
        <f>E361</f>
        <v>23056.7</v>
      </c>
      <c r="F360" s="25">
        <f t="shared" ref="F360:G360" si="177">F361</f>
        <v>3500</v>
      </c>
      <c r="G360" s="25">
        <f t="shared" si="177"/>
        <v>3717.7</v>
      </c>
      <c r="H360" s="43"/>
      <c r="J360" s="32">
        <v>23056.674999999999</v>
      </c>
      <c r="K360" s="32">
        <v>3500</v>
      </c>
      <c r="L360" s="32">
        <v>3717.6691099999998</v>
      </c>
      <c r="M360" s="29">
        <f t="shared" si="161"/>
        <v>-2.5000000001455192E-2</v>
      </c>
      <c r="N360" s="29">
        <f t="shared" si="161"/>
        <v>0</v>
      </c>
      <c r="O360" s="29">
        <f t="shared" si="161"/>
        <v>-3.0889999999999418E-2</v>
      </c>
      <c r="R360" s="98" t="s">
        <v>607</v>
      </c>
      <c r="S360" s="96" t="s">
        <v>171</v>
      </c>
      <c r="T360" s="96" t="s">
        <v>608</v>
      </c>
      <c r="U360" s="92" t="s">
        <v>9</v>
      </c>
      <c r="V360" s="97">
        <v>23056.674999999999</v>
      </c>
      <c r="W360" s="97">
        <v>3500</v>
      </c>
      <c r="X360" s="97">
        <v>3717.6691099999998</v>
      </c>
      <c r="Y360" s="16" t="b">
        <f t="shared" si="162"/>
        <v>1</v>
      </c>
      <c r="Z360" s="16" t="b">
        <f t="shared" si="162"/>
        <v>1</v>
      </c>
      <c r="AA360" s="16" t="b">
        <f t="shared" si="162"/>
        <v>1</v>
      </c>
      <c r="AB360" s="16" t="b">
        <f t="shared" si="159"/>
        <v>1</v>
      </c>
    </row>
    <row r="361" spans="1:28" s="16" customFormat="1" ht="31.5">
      <c r="A361" s="31" t="s">
        <v>28</v>
      </c>
      <c r="B361" s="23" t="s">
        <v>171</v>
      </c>
      <c r="C361" s="23" t="s">
        <v>608</v>
      </c>
      <c r="D361" s="23" t="s">
        <v>29</v>
      </c>
      <c r="E361" s="25">
        <f>6900+16156.7</f>
        <v>23056.7</v>
      </c>
      <c r="F361" s="25">
        <v>3500</v>
      </c>
      <c r="G361" s="25">
        <v>3717.7</v>
      </c>
      <c r="H361" s="43"/>
      <c r="J361" s="32">
        <v>23056.674999999999</v>
      </c>
      <c r="K361" s="32">
        <v>3500</v>
      </c>
      <c r="L361" s="32">
        <v>3717.6691099999998</v>
      </c>
      <c r="M361" s="29">
        <f t="shared" si="161"/>
        <v>-2.5000000001455192E-2</v>
      </c>
      <c r="N361" s="29">
        <f t="shared" si="161"/>
        <v>0</v>
      </c>
      <c r="O361" s="29">
        <f t="shared" si="161"/>
        <v>-3.0889999999999418E-2</v>
      </c>
      <c r="R361" s="98" t="s">
        <v>28</v>
      </c>
      <c r="S361" s="96" t="s">
        <v>171</v>
      </c>
      <c r="T361" s="96" t="s">
        <v>608</v>
      </c>
      <c r="U361" s="96" t="s">
        <v>29</v>
      </c>
      <c r="V361" s="97">
        <v>23056.674999999999</v>
      </c>
      <c r="W361" s="97">
        <v>3500</v>
      </c>
      <c r="X361" s="97">
        <v>3717.6691099999998</v>
      </c>
      <c r="Y361" s="16" t="b">
        <f t="shared" si="162"/>
        <v>1</v>
      </c>
      <c r="Z361" s="16" t="b">
        <f t="shared" si="162"/>
        <v>1</v>
      </c>
      <c r="AA361" s="16" t="b">
        <f t="shared" si="162"/>
        <v>1</v>
      </c>
      <c r="AB361" s="16" t="b">
        <f t="shared" si="159"/>
        <v>1</v>
      </c>
    </row>
    <row r="362" spans="1:28" s="16" customFormat="1" ht="47.25">
      <c r="A362" s="31" t="s">
        <v>125</v>
      </c>
      <c r="B362" s="23" t="s">
        <v>171</v>
      </c>
      <c r="C362" s="23" t="s">
        <v>391</v>
      </c>
      <c r="D362" s="24" t="s">
        <v>9</v>
      </c>
      <c r="E362" s="25">
        <f>E363</f>
        <v>12871</v>
      </c>
      <c r="F362" s="25">
        <f t="shared" ref="F362:G362" si="178">F363</f>
        <v>3000</v>
      </c>
      <c r="G362" s="25">
        <f t="shared" si="178"/>
        <v>3400</v>
      </c>
      <c r="H362" s="43"/>
      <c r="J362" s="32">
        <v>12870.98317</v>
      </c>
      <c r="K362" s="32">
        <v>3000</v>
      </c>
      <c r="L362" s="32">
        <v>3400</v>
      </c>
      <c r="M362" s="29">
        <f t="shared" si="161"/>
        <v>-1.6830000000481959E-2</v>
      </c>
      <c r="N362" s="29">
        <f t="shared" si="161"/>
        <v>0</v>
      </c>
      <c r="O362" s="29">
        <f t="shared" si="161"/>
        <v>0</v>
      </c>
      <c r="R362" s="98" t="s">
        <v>125</v>
      </c>
      <c r="S362" s="96" t="s">
        <v>171</v>
      </c>
      <c r="T362" s="96" t="s">
        <v>391</v>
      </c>
      <c r="U362" s="92" t="s">
        <v>9</v>
      </c>
      <c r="V362" s="97">
        <v>12870.98317</v>
      </c>
      <c r="W362" s="97">
        <v>3000</v>
      </c>
      <c r="X362" s="97">
        <v>3400</v>
      </c>
      <c r="Y362" s="16" t="b">
        <f t="shared" si="162"/>
        <v>1</v>
      </c>
      <c r="Z362" s="16" t="b">
        <f t="shared" si="162"/>
        <v>1</v>
      </c>
      <c r="AA362" s="16" t="b">
        <f t="shared" si="162"/>
        <v>1</v>
      </c>
      <c r="AB362" s="16" t="b">
        <f t="shared" si="159"/>
        <v>1</v>
      </c>
    </row>
    <row r="363" spans="1:28" s="16" customFormat="1" ht="31.5">
      <c r="A363" s="31" t="s">
        <v>28</v>
      </c>
      <c r="B363" s="23" t="s">
        <v>171</v>
      </c>
      <c r="C363" s="23" t="s">
        <v>391</v>
      </c>
      <c r="D363" s="23" t="s">
        <v>29</v>
      </c>
      <c r="E363" s="25">
        <f>8500+4371</f>
        <v>12871</v>
      </c>
      <c r="F363" s="25">
        <v>3000</v>
      </c>
      <c r="G363" s="25">
        <v>3400</v>
      </c>
      <c r="H363" s="43"/>
      <c r="J363" s="32">
        <v>12870.98317</v>
      </c>
      <c r="K363" s="32">
        <v>3000</v>
      </c>
      <c r="L363" s="32">
        <v>3400</v>
      </c>
      <c r="M363" s="29">
        <f t="shared" si="161"/>
        <v>-1.6830000000481959E-2</v>
      </c>
      <c r="N363" s="29">
        <f t="shared" si="161"/>
        <v>0</v>
      </c>
      <c r="O363" s="29">
        <f t="shared" si="161"/>
        <v>0</v>
      </c>
      <c r="R363" s="98" t="s">
        <v>28</v>
      </c>
      <c r="S363" s="96" t="s">
        <v>171</v>
      </c>
      <c r="T363" s="96" t="s">
        <v>391</v>
      </c>
      <c r="U363" s="96" t="s">
        <v>29</v>
      </c>
      <c r="V363" s="97">
        <v>12870.98317</v>
      </c>
      <c r="W363" s="97">
        <v>3000</v>
      </c>
      <c r="X363" s="97">
        <v>3400</v>
      </c>
      <c r="Y363" s="16" t="b">
        <f t="shared" si="162"/>
        <v>1</v>
      </c>
      <c r="Z363" s="16" t="b">
        <f t="shared" si="162"/>
        <v>1</v>
      </c>
      <c r="AA363" s="16" t="b">
        <f t="shared" si="162"/>
        <v>1</v>
      </c>
      <c r="AB363" s="16" t="b">
        <f t="shared" si="159"/>
        <v>1</v>
      </c>
    </row>
    <row r="364" spans="1:28" s="16" customFormat="1" ht="31.5">
      <c r="A364" s="22" t="s">
        <v>126</v>
      </c>
      <c r="B364" s="23" t="s">
        <v>171</v>
      </c>
      <c r="C364" s="23" t="s">
        <v>476</v>
      </c>
      <c r="D364" s="24" t="s">
        <v>9</v>
      </c>
      <c r="E364" s="25">
        <f>E365+E367</f>
        <v>8638.2000000000007</v>
      </c>
      <c r="F364" s="25">
        <f t="shared" ref="F364:G364" si="179">F365+F367</f>
        <v>12638.2</v>
      </c>
      <c r="G364" s="25">
        <f t="shared" si="179"/>
        <v>12638.2</v>
      </c>
      <c r="H364" s="43"/>
      <c r="J364" s="32">
        <v>8638.1443999999992</v>
      </c>
      <c r="K364" s="32">
        <v>12638.144399999999</v>
      </c>
      <c r="L364" s="32">
        <v>12638.144399999999</v>
      </c>
      <c r="M364" s="29">
        <f t="shared" si="161"/>
        <v>-5.5600000001504668E-2</v>
      </c>
      <c r="N364" s="29">
        <f t="shared" si="161"/>
        <v>-5.5600000001504668E-2</v>
      </c>
      <c r="O364" s="29">
        <f t="shared" si="161"/>
        <v>-5.5600000001504668E-2</v>
      </c>
      <c r="R364" s="95" t="s">
        <v>126</v>
      </c>
      <c r="S364" s="96" t="s">
        <v>171</v>
      </c>
      <c r="T364" s="96" t="s">
        <v>476</v>
      </c>
      <c r="U364" s="92" t="s">
        <v>9</v>
      </c>
      <c r="V364" s="97">
        <v>8638.1443999999992</v>
      </c>
      <c r="W364" s="97">
        <v>12638.144399999999</v>
      </c>
      <c r="X364" s="97">
        <v>12638.144399999999</v>
      </c>
      <c r="Y364" s="16" t="b">
        <f t="shared" si="162"/>
        <v>1</v>
      </c>
      <c r="Z364" s="16" t="b">
        <f t="shared" si="162"/>
        <v>1</v>
      </c>
      <c r="AA364" s="16" t="b">
        <f t="shared" si="162"/>
        <v>1</v>
      </c>
      <c r="AB364" s="16" t="b">
        <f t="shared" si="159"/>
        <v>1</v>
      </c>
    </row>
    <row r="365" spans="1:28" s="16" customFormat="1" ht="47.25">
      <c r="A365" s="31" t="s">
        <v>573</v>
      </c>
      <c r="B365" s="23" t="s">
        <v>171</v>
      </c>
      <c r="C365" s="23" t="s">
        <v>574</v>
      </c>
      <c r="D365" s="24" t="s">
        <v>9</v>
      </c>
      <c r="E365" s="25">
        <f>E366</f>
        <v>850</v>
      </c>
      <c r="F365" s="25">
        <f t="shared" ref="F365:G365" si="180">F366</f>
        <v>850</v>
      </c>
      <c r="G365" s="25">
        <f t="shared" si="180"/>
        <v>850</v>
      </c>
      <c r="H365" s="43"/>
      <c r="J365" s="32">
        <v>849.99342000000001</v>
      </c>
      <c r="K365" s="32">
        <v>849.99342000000001</v>
      </c>
      <c r="L365" s="32">
        <v>849.99342000000001</v>
      </c>
      <c r="M365" s="29">
        <f t="shared" si="161"/>
        <v>-6.5799999999853753E-3</v>
      </c>
      <c r="N365" s="29">
        <f t="shared" si="161"/>
        <v>-6.5799999999853753E-3</v>
      </c>
      <c r="O365" s="29">
        <f t="shared" si="161"/>
        <v>-6.5799999999853753E-3</v>
      </c>
      <c r="R365" s="98" t="s">
        <v>573</v>
      </c>
      <c r="S365" s="96" t="s">
        <v>171</v>
      </c>
      <c r="T365" s="96" t="s">
        <v>574</v>
      </c>
      <c r="U365" s="92" t="s">
        <v>9</v>
      </c>
      <c r="V365" s="97">
        <v>849.99342000000001</v>
      </c>
      <c r="W365" s="97">
        <v>849.99342000000001</v>
      </c>
      <c r="X365" s="97">
        <v>849.99342000000001</v>
      </c>
      <c r="Y365" s="16" t="b">
        <f t="shared" si="162"/>
        <v>1</v>
      </c>
      <c r="Z365" s="16" t="b">
        <f t="shared" si="162"/>
        <v>1</v>
      </c>
      <c r="AA365" s="16" t="b">
        <f t="shared" si="162"/>
        <v>1</v>
      </c>
      <c r="AB365" s="16" t="b">
        <f t="shared" si="159"/>
        <v>1</v>
      </c>
    </row>
    <row r="366" spans="1:28" s="16" customFormat="1" ht="25.5">
      <c r="A366" s="31" t="s">
        <v>32</v>
      </c>
      <c r="B366" s="23" t="s">
        <v>171</v>
      </c>
      <c r="C366" s="23" t="s">
        <v>574</v>
      </c>
      <c r="D366" s="23" t="s">
        <v>33</v>
      </c>
      <c r="E366" s="25">
        <v>850</v>
      </c>
      <c r="F366" s="25">
        <v>850</v>
      </c>
      <c r="G366" s="25">
        <v>850</v>
      </c>
      <c r="H366" s="43"/>
      <c r="J366" s="32">
        <v>849.99342000000001</v>
      </c>
      <c r="K366" s="32">
        <v>849.99342000000001</v>
      </c>
      <c r="L366" s="32">
        <v>849.99342000000001</v>
      </c>
      <c r="M366" s="29">
        <f t="shared" si="161"/>
        <v>-6.5799999999853753E-3</v>
      </c>
      <c r="N366" s="29">
        <f t="shared" si="161"/>
        <v>-6.5799999999853753E-3</v>
      </c>
      <c r="O366" s="29">
        <f t="shared" si="161"/>
        <v>-6.5799999999853753E-3</v>
      </c>
      <c r="R366" s="98" t="s">
        <v>32</v>
      </c>
      <c r="S366" s="96" t="s">
        <v>171</v>
      </c>
      <c r="T366" s="96" t="s">
        <v>574</v>
      </c>
      <c r="U366" s="96" t="s">
        <v>33</v>
      </c>
      <c r="V366" s="97">
        <v>849.99342000000001</v>
      </c>
      <c r="W366" s="97">
        <v>849.99342000000001</v>
      </c>
      <c r="X366" s="97">
        <v>849.99342000000001</v>
      </c>
      <c r="Y366" s="16" t="b">
        <f t="shared" si="162"/>
        <v>1</v>
      </c>
      <c r="Z366" s="16" t="b">
        <f t="shared" si="162"/>
        <v>1</v>
      </c>
      <c r="AA366" s="16" t="b">
        <f t="shared" si="162"/>
        <v>1</v>
      </c>
      <c r="AB366" s="16" t="b">
        <f t="shared" si="159"/>
        <v>1</v>
      </c>
    </row>
    <row r="367" spans="1:28" s="16" customFormat="1" ht="31.5">
      <c r="A367" s="31" t="s">
        <v>127</v>
      </c>
      <c r="B367" s="23" t="s">
        <v>171</v>
      </c>
      <c r="C367" s="23" t="s">
        <v>389</v>
      </c>
      <c r="D367" s="24" t="s">
        <v>9</v>
      </c>
      <c r="E367" s="25">
        <f>E368</f>
        <v>7788.2</v>
      </c>
      <c r="F367" s="25">
        <f t="shared" ref="F367:G367" si="181">F368</f>
        <v>11788.2</v>
      </c>
      <c r="G367" s="25">
        <f t="shared" si="181"/>
        <v>11788.2</v>
      </c>
      <c r="H367" s="43"/>
      <c r="J367" s="32">
        <v>7788.1509800000003</v>
      </c>
      <c r="K367" s="32">
        <v>11788.15098</v>
      </c>
      <c r="L367" s="32">
        <v>11788.15098</v>
      </c>
      <c r="M367" s="29">
        <f t="shared" si="161"/>
        <v>-4.901999999947293E-2</v>
      </c>
      <c r="N367" s="29">
        <f t="shared" si="161"/>
        <v>-4.9020000000382424E-2</v>
      </c>
      <c r="O367" s="29">
        <f t="shared" si="161"/>
        <v>-4.9020000000382424E-2</v>
      </c>
      <c r="R367" s="98" t="s">
        <v>127</v>
      </c>
      <c r="S367" s="96" t="s">
        <v>171</v>
      </c>
      <c r="T367" s="96" t="s">
        <v>389</v>
      </c>
      <c r="U367" s="92" t="s">
        <v>9</v>
      </c>
      <c r="V367" s="97">
        <v>7788.1509800000003</v>
      </c>
      <c r="W367" s="97">
        <v>11788.15098</v>
      </c>
      <c r="X367" s="97">
        <v>11788.15098</v>
      </c>
      <c r="Y367" s="16" t="b">
        <f t="shared" si="162"/>
        <v>1</v>
      </c>
      <c r="Z367" s="16" t="b">
        <f t="shared" si="162"/>
        <v>1</v>
      </c>
      <c r="AA367" s="16" t="b">
        <f t="shared" si="162"/>
        <v>1</v>
      </c>
      <c r="AB367" s="16" t="b">
        <f t="shared" si="159"/>
        <v>1</v>
      </c>
    </row>
    <row r="368" spans="1:28" s="16" customFormat="1" ht="25.5">
      <c r="A368" s="31" t="s">
        <v>32</v>
      </c>
      <c r="B368" s="23" t="s">
        <v>171</v>
      </c>
      <c r="C368" s="23" t="s">
        <v>389</v>
      </c>
      <c r="D368" s="23" t="s">
        <v>33</v>
      </c>
      <c r="E368" s="25">
        <v>7788.2</v>
      </c>
      <c r="F368" s="25">
        <f>11788.2</f>
        <v>11788.2</v>
      </c>
      <c r="G368" s="25">
        <f>11788.2</f>
        <v>11788.2</v>
      </c>
      <c r="H368" s="43"/>
      <c r="J368" s="32">
        <v>7788.1509800000003</v>
      </c>
      <c r="K368" s="32">
        <v>11788.15098</v>
      </c>
      <c r="L368" s="32">
        <v>11788.15098</v>
      </c>
      <c r="M368" s="29">
        <f t="shared" si="161"/>
        <v>-4.901999999947293E-2</v>
      </c>
      <c r="N368" s="29">
        <f t="shared" si="161"/>
        <v>-4.9020000000382424E-2</v>
      </c>
      <c r="O368" s="29">
        <f t="shared" si="161"/>
        <v>-4.9020000000382424E-2</v>
      </c>
      <c r="R368" s="98" t="s">
        <v>32</v>
      </c>
      <c r="S368" s="96" t="s">
        <v>171</v>
      </c>
      <c r="T368" s="96" t="s">
        <v>389</v>
      </c>
      <c r="U368" s="96" t="s">
        <v>33</v>
      </c>
      <c r="V368" s="97">
        <v>7788.1509800000003</v>
      </c>
      <c r="W368" s="97">
        <v>11788.15098</v>
      </c>
      <c r="X368" s="97">
        <v>11788.15098</v>
      </c>
      <c r="Y368" s="16" t="b">
        <f t="shared" si="162"/>
        <v>1</v>
      </c>
      <c r="Z368" s="16" t="b">
        <f t="shared" si="162"/>
        <v>1</v>
      </c>
      <c r="AA368" s="16" t="b">
        <f t="shared" si="162"/>
        <v>1</v>
      </c>
      <c r="AB368" s="16" t="b">
        <f t="shared" si="159"/>
        <v>1</v>
      </c>
    </row>
    <row r="369" spans="1:28" s="16" customFormat="1" ht="31.5">
      <c r="A369" s="22" t="s">
        <v>477</v>
      </c>
      <c r="B369" s="23" t="s">
        <v>171</v>
      </c>
      <c r="C369" s="23" t="s">
        <v>478</v>
      </c>
      <c r="D369" s="24" t="s">
        <v>9</v>
      </c>
      <c r="E369" s="25">
        <f t="shared" ref="E369:G369" si="182">E370+E375</f>
        <v>521446.20000000007</v>
      </c>
      <c r="F369" s="25">
        <f t="shared" si="182"/>
        <v>383665.4</v>
      </c>
      <c r="G369" s="25">
        <f t="shared" si="182"/>
        <v>373658.1</v>
      </c>
      <c r="H369" s="43"/>
      <c r="J369" s="32">
        <v>521446.19056999998</v>
      </c>
      <c r="K369" s="32">
        <v>383665.36047999997</v>
      </c>
      <c r="L369" s="32">
        <v>373658.14476</v>
      </c>
      <c r="M369" s="29">
        <f t="shared" si="161"/>
        <v>-9.4300000928342342E-3</v>
      </c>
      <c r="N369" s="29">
        <f t="shared" si="161"/>
        <v>-3.9520000049378723E-2</v>
      </c>
      <c r="O369" s="29">
        <f t="shared" si="161"/>
        <v>4.4760000018868595E-2</v>
      </c>
      <c r="R369" s="95" t="s">
        <v>477</v>
      </c>
      <c r="S369" s="96" t="s">
        <v>171</v>
      </c>
      <c r="T369" s="96" t="s">
        <v>478</v>
      </c>
      <c r="U369" s="92" t="s">
        <v>9</v>
      </c>
      <c r="V369" s="97">
        <v>521446.19056999998</v>
      </c>
      <c r="W369" s="97">
        <v>383665.36047999997</v>
      </c>
      <c r="X369" s="97">
        <v>373658.14476</v>
      </c>
      <c r="Y369" s="16" t="b">
        <f t="shared" si="162"/>
        <v>1</v>
      </c>
      <c r="Z369" s="16" t="b">
        <f t="shared" si="162"/>
        <v>1</v>
      </c>
      <c r="AA369" s="16" t="b">
        <f t="shared" si="162"/>
        <v>1</v>
      </c>
      <c r="AB369" s="16" t="b">
        <f t="shared" si="159"/>
        <v>1</v>
      </c>
    </row>
    <row r="370" spans="1:28" s="16" customFormat="1" ht="31.5">
      <c r="A370" s="22" t="s">
        <v>483</v>
      </c>
      <c r="B370" s="23" t="s">
        <v>171</v>
      </c>
      <c r="C370" s="23" t="s">
        <v>484</v>
      </c>
      <c r="D370" s="24" t="s">
        <v>9</v>
      </c>
      <c r="E370" s="25">
        <f t="shared" ref="E370:G370" si="183">E371+E373</f>
        <v>87827.4</v>
      </c>
      <c r="F370" s="25">
        <f t="shared" si="183"/>
        <v>93727.4</v>
      </c>
      <c r="G370" s="25">
        <f t="shared" si="183"/>
        <v>89727.4</v>
      </c>
      <c r="H370" s="43"/>
      <c r="J370" s="32">
        <v>87827.380560000005</v>
      </c>
      <c r="K370" s="32">
        <v>93727.380560000005</v>
      </c>
      <c r="L370" s="32">
        <v>89727.380560000005</v>
      </c>
      <c r="M370" s="29">
        <f t="shared" si="161"/>
        <v>-1.9439999989117496E-2</v>
      </c>
      <c r="N370" s="29">
        <f t="shared" si="161"/>
        <v>-1.9439999989117496E-2</v>
      </c>
      <c r="O370" s="29">
        <f t="shared" si="161"/>
        <v>-1.9439999989117496E-2</v>
      </c>
      <c r="R370" s="95" t="s">
        <v>483</v>
      </c>
      <c r="S370" s="96" t="s">
        <v>171</v>
      </c>
      <c r="T370" s="96" t="s">
        <v>484</v>
      </c>
      <c r="U370" s="92" t="s">
        <v>9</v>
      </c>
      <c r="V370" s="97">
        <v>87827.380560000005</v>
      </c>
      <c r="W370" s="97">
        <v>93727.380560000005</v>
      </c>
      <c r="X370" s="97">
        <v>89727.380560000005</v>
      </c>
      <c r="Y370" s="16" t="b">
        <f t="shared" si="162"/>
        <v>1</v>
      </c>
      <c r="Z370" s="16" t="b">
        <f t="shared" si="162"/>
        <v>1</v>
      </c>
      <c r="AA370" s="16" t="b">
        <f t="shared" si="162"/>
        <v>1</v>
      </c>
      <c r="AB370" s="16" t="b">
        <f t="shared" si="159"/>
        <v>1</v>
      </c>
    </row>
    <row r="371" spans="1:28" s="16" customFormat="1" ht="31.5">
      <c r="A371" s="22" t="s">
        <v>485</v>
      </c>
      <c r="B371" s="23" t="s">
        <v>171</v>
      </c>
      <c r="C371" s="23" t="s">
        <v>651</v>
      </c>
      <c r="D371" s="23" t="s">
        <v>9</v>
      </c>
      <c r="E371" s="25">
        <f t="shared" ref="E371:G371" si="184">E372</f>
        <v>100</v>
      </c>
      <c r="F371" s="25">
        <f t="shared" si="184"/>
        <v>0</v>
      </c>
      <c r="G371" s="25">
        <f t="shared" si="184"/>
        <v>0</v>
      </c>
      <c r="H371" s="43"/>
      <c r="J371" s="32">
        <v>100</v>
      </c>
      <c r="K371" s="32">
        <v>0</v>
      </c>
      <c r="L371" s="32">
        <v>0</v>
      </c>
      <c r="M371" s="29">
        <f t="shared" si="161"/>
        <v>0</v>
      </c>
      <c r="N371" s="29">
        <f t="shared" si="161"/>
        <v>0</v>
      </c>
      <c r="O371" s="29">
        <f t="shared" si="161"/>
        <v>0</v>
      </c>
      <c r="R371" s="98" t="s">
        <v>485</v>
      </c>
      <c r="S371" s="96" t="s">
        <v>171</v>
      </c>
      <c r="T371" s="96" t="s">
        <v>651</v>
      </c>
      <c r="U371" s="92" t="s">
        <v>9</v>
      </c>
      <c r="V371" s="97">
        <v>100</v>
      </c>
      <c r="W371" s="97" t="s">
        <v>9</v>
      </c>
      <c r="X371" s="97" t="s">
        <v>9</v>
      </c>
      <c r="Y371" s="16" t="b">
        <f t="shared" si="162"/>
        <v>1</v>
      </c>
      <c r="Z371" s="16" t="b">
        <f t="shared" si="162"/>
        <v>1</v>
      </c>
      <c r="AA371" s="16" t="b">
        <f t="shared" si="162"/>
        <v>1</v>
      </c>
      <c r="AB371" s="16" t="b">
        <f t="shared" si="159"/>
        <v>1</v>
      </c>
    </row>
    <row r="372" spans="1:28" s="16" customFormat="1" ht="15.75">
      <c r="A372" s="22" t="s">
        <v>32</v>
      </c>
      <c r="B372" s="23" t="s">
        <v>171</v>
      </c>
      <c r="C372" s="23" t="s">
        <v>651</v>
      </c>
      <c r="D372" s="23" t="s">
        <v>33</v>
      </c>
      <c r="E372" s="25">
        <v>100</v>
      </c>
      <c r="F372" s="25">
        <v>0</v>
      </c>
      <c r="G372" s="25">
        <v>0</v>
      </c>
      <c r="H372" s="43"/>
      <c r="J372" s="32">
        <v>100</v>
      </c>
      <c r="K372" s="32">
        <v>0</v>
      </c>
      <c r="L372" s="32">
        <v>0</v>
      </c>
      <c r="M372" s="29">
        <f t="shared" si="161"/>
        <v>0</v>
      </c>
      <c r="N372" s="29">
        <f t="shared" si="161"/>
        <v>0</v>
      </c>
      <c r="O372" s="29">
        <f t="shared" si="161"/>
        <v>0</v>
      </c>
      <c r="R372" s="98" t="s">
        <v>32</v>
      </c>
      <c r="S372" s="96" t="s">
        <v>171</v>
      </c>
      <c r="T372" s="96" t="s">
        <v>651</v>
      </c>
      <c r="U372" s="96" t="s">
        <v>33</v>
      </c>
      <c r="V372" s="97">
        <v>100</v>
      </c>
      <c r="W372" s="97" t="s">
        <v>9</v>
      </c>
      <c r="X372" s="97" t="s">
        <v>9</v>
      </c>
      <c r="Y372" s="16" t="b">
        <f t="shared" si="162"/>
        <v>1</v>
      </c>
      <c r="Z372" s="16" t="b">
        <f t="shared" si="162"/>
        <v>1</v>
      </c>
      <c r="AA372" s="16" t="b">
        <f t="shared" si="162"/>
        <v>1</v>
      </c>
      <c r="AB372" s="16" t="b">
        <f t="shared" si="159"/>
        <v>1</v>
      </c>
    </row>
    <row r="373" spans="1:28" s="16" customFormat="1" ht="31.5">
      <c r="A373" s="31" t="s">
        <v>485</v>
      </c>
      <c r="B373" s="23" t="s">
        <v>171</v>
      </c>
      <c r="C373" s="23" t="s">
        <v>392</v>
      </c>
      <c r="D373" s="24" t="s">
        <v>9</v>
      </c>
      <c r="E373" s="25">
        <f>E374</f>
        <v>87727.4</v>
      </c>
      <c r="F373" s="25">
        <f t="shared" ref="F373:G373" si="185">F374</f>
        <v>93727.4</v>
      </c>
      <c r="G373" s="25">
        <f t="shared" si="185"/>
        <v>89727.4</v>
      </c>
      <c r="H373" s="43"/>
      <c r="J373" s="32">
        <v>87727.380560000005</v>
      </c>
      <c r="K373" s="32">
        <v>93727.380560000005</v>
      </c>
      <c r="L373" s="32">
        <v>89727.380560000005</v>
      </c>
      <c r="M373" s="29">
        <f t="shared" si="161"/>
        <v>-1.9439999989117496E-2</v>
      </c>
      <c r="N373" s="29">
        <f t="shared" si="161"/>
        <v>-1.9439999989117496E-2</v>
      </c>
      <c r="O373" s="29">
        <f t="shared" si="161"/>
        <v>-1.9439999989117496E-2</v>
      </c>
      <c r="R373" s="98" t="s">
        <v>485</v>
      </c>
      <c r="S373" s="96" t="s">
        <v>171</v>
      </c>
      <c r="T373" s="96" t="s">
        <v>392</v>
      </c>
      <c r="U373" s="92" t="s">
        <v>9</v>
      </c>
      <c r="V373" s="97">
        <v>87727.380560000005</v>
      </c>
      <c r="W373" s="97">
        <v>93727.380560000005</v>
      </c>
      <c r="X373" s="97">
        <v>89727.380560000005</v>
      </c>
      <c r="Y373" s="16" t="b">
        <f t="shared" si="162"/>
        <v>1</v>
      </c>
      <c r="Z373" s="16" t="b">
        <f t="shared" si="162"/>
        <v>1</v>
      </c>
      <c r="AA373" s="16" t="b">
        <f t="shared" si="162"/>
        <v>1</v>
      </c>
      <c r="AB373" s="16" t="b">
        <f t="shared" si="159"/>
        <v>1</v>
      </c>
    </row>
    <row r="374" spans="1:28" s="16" customFormat="1" ht="25.5">
      <c r="A374" s="31" t="s">
        <v>32</v>
      </c>
      <c r="B374" s="23" t="s">
        <v>171</v>
      </c>
      <c r="C374" s="23" t="s">
        <v>392</v>
      </c>
      <c r="D374" s="23" t="s">
        <v>33</v>
      </c>
      <c r="E374" s="25">
        <v>87727.4</v>
      </c>
      <c r="F374" s="25">
        <v>93727.4</v>
      </c>
      <c r="G374" s="25">
        <v>89727.4</v>
      </c>
      <c r="H374" s="43"/>
      <c r="J374" s="32">
        <v>87727.380560000005</v>
      </c>
      <c r="K374" s="32">
        <v>93727.380560000005</v>
      </c>
      <c r="L374" s="32">
        <v>89727.380560000005</v>
      </c>
      <c r="M374" s="29">
        <f t="shared" si="161"/>
        <v>-1.9439999989117496E-2</v>
      </c>
      <c r="N374" s="29">
        <f t="shared" si="161"/>
        <v>-1.9439999989117496E-2</v>
      </c>
      <c r="O374" s="29">
        <f t="shared" si="161"/>
        <v>-1.9439999989117496E-2</v>
      </c>
      <c r="R374" s="98" t="s">
        <v>32</v>
      </c>
      <c r="S374" s="96" t="s">
        <v>171</v>
      </c>
      <c r="T374" s="96" t="s">
        <v>392</v>
      </c>
      <c r="U374" s="96" t="s">
        <v>33</v>
      </c>
      <c r="V374" s="97">
        <v>87727.380560000005</v>
      </c>
      <c r="W374" s="97">
        <v>93727.380560000005</v>
      </c>
      <c r="X374" s="97">
        <v>89727.380560000005</v>
      </c>
      <c r="Y374" s="16" t="b">
        <f t="shared" si="162"/>
        <v>1</v>
      </c>
      <c r="Z374" s="16" t="b">
        <f t="shared" si="162"/>
        <v>1</v>
      </c>
      <c r="AA374" s="16" t="b">
        <f t="shared" si="162"/>
        <v>1</v>
      </c>
      <c r="AB374" s="16" t="b">
        <f t="shared" si="159"/>
        <v>1</v>
      </c>
    </row>
    <row r="375" spans="1:28" s="16" customFormat="1" ht="47.25">
      <c r="A375" s="22" t="s">
        <v>575</v>
      </c>
      <c r="B375" s="23" t="s">
        <v>171</v>
      </c>
      <c r="C375" s="23" t="s">
        <v>576</v>
      </c>
      <c r="D375" s="24" t="s">
        <v>9</v>
      </c>
      <c r="E375" s="25">
        <f>E376+E378</f>
        <v>433618.80000000005</v>
      </c>
      <c r="F375" s="25">
        <f t="shared" ref="F375:G375" si="186">F376+F378</f>
        <v>289938</v>
      </c>
      <c r="G375" s="25">
        <f t="shared" si="186"/>
        <v>283930.7</v>
      </c>
      <c r="H375" s="43"/>
      <c r="J375" s="32">
        <v>433618.81001000002</v>
      </c>
      <c r="K375" s="32">
        <v>289937.97992000001</v>
      </c>
      <c r="L375" s="32">
        <v>283930.76419999998</v>
      </c>
      <c r="M375" s="29">
        <f t="shared" si="161"/>
        <v>1.0009999969042838E-2</v>
      </c>
      <c r="N375" s="29">
        <f t="shared" si="161"/>
        <v>-2.0079999987501651E-2</v>
      </c>
      <c r="O375" s="29">
        <f t="shared" si="161"/>
        <v>6.4199999964330345E-2</v>
      </c>
      <c r="R375" s="95" t="s">
        <v>575</v>
      </c>
      <c r="S375" s="96" t="s">
        <v>171</v>
      </c>
      <c r="T375" s="96" t="s">
        <v>576</v>
      </c>
      <c r="U375" s="92" t="s">
        <v>9</v>
      </c>
      <c r="V375" s="97">
        <v>433618.81001000002</v>
      </c>
      <c r="W375" s="97">
        <v>289937.97992000001</v>
      </c>
      <c r="X375" s="97">
        <v>283930.76419999998</v>
      </c>
      <c r="Y375" s="16" t="b">
        <f t="shared" si="162"/>
        <v>1</v>
      </c>
      <c r="Z375" s="16" t="b">
        <f t="shared" si="162"/>
        <v>1</v>
      </c>
      <c r="AA375" s="16" t="b">
        <f t="shared" si="162"/>
        <v>1</v>
      </c>
      <c r="AB375" s="16" t="b">
        <f t="shared" si="159"/>
        <v>1</v>
      </c>
    </row>
    <row r="376" spans="1:28" s="16" customFormat="1" ht="31.5">
      <c r="A376" s="31" t="s">
        <v>577</v>
      </c>
      <c r="B376" s="23" t="s">
        <v>171</v>
      </c>
      <c r="C376" s="23" t="s">
        <v>578</v>
      </c>
      <c r="D376" s="24" t="s">
        <v>9</v>
      </c>
      <c r="E376" s="25">
        <f>E377</f>
        <v>366018.80000000005</v>
      </c>
      <c r="F376" s="25">
        <f t="shared" ref="F376:G376" si="187">F377</f>
        <v>286338</v>
      </c>
      <c r="G376" s="25">
        <f t="shared" si="187"/>
        <v>280330.7</v>
      </c>
      <c r="H376" s="43"/>
      <c r="J376" s="32">
        <v>366018.81001000002</v>
      </c>
      <c r="K376" s="32">
        <v>286337.97992000001</v>
      </c>
      <c r="L376" s="32">
        <v>280330.76419999998</v>
      </c>
      <c r="M376" s="29">
        <f t="shared" si="161"/>
        <v>1.0009999969042838E-2</v>
      </c>
      <c r="N376" s="29">
        <f t="shared" si="161"/>
        <v>-2.0079999987501651E-2</v>
      </c>
      <c r="O376" s="29">
        <f t="shared" si="161"/>
        <v>6.4199999964330345E-2</v>
      </c>
      <c r="R376" s="98" t="s">
        <v>577</v>
      </c>
      <c r="S376" s="96" t="s">
        <v>171</v>
      </c>
      <c r="T376" s="96" t="s">
        <v>578</v>
      </c>
      <c r="U376" s="92" t="s">
        <v>9</v>
      </c>
      <c r="V376" s="97">
        <v>366018.81001000002</v>
      </c>
      <c r="W376" s="97">
        <v>286337.97992000001</v>
      </c>
      <c r="X376" s="97">
        <v>280330.76419999998</v>
      </c>
      <c r="Y376" s="16" t="b">
        <f t="shared" si="162"/>
        <v>1</v>
      </c>
      <c r="Z376" s="16" t="b">
        <f t="shared" si="162"/>
        <v>1</v>
      </c>
      <c r="AA376" s="16" t="b">
        <f t="shared" si="162"/>
        <v>1</v>
      </c>
      <c r="AB376" s="16" t="b">
        <f t="shared" si="159"/>
        <v>1</v>
      </c>
    </row>
    <row r="377" spans="1:28" s="16" customFormat="1" ht="31.5">
      <c r="A377" s="31" t="s">
        <v>28</v>
      </c>
      <c r="B377" s="23" t="s">
        <v>171</v>
      </c>
      <c r="C377" s="23" t="s">
        <v>578</v>
      </c>
      <c r="D377" s="23" t="s">
        <v>29</v>
      </c>
      <c r="E377" s="25">
        <f>292117.4+73901.4</f>
        <v>366018.80000000005</v>
      </c>
      <c r="F377" s="25">
        <v>286338</v>
      </c>
      <c r="G377" s="25">
        <v>280330.7</v>
      </c>
      <c r="H377" s="43"/>
      <c r="J377" s="32">
        <v>366018.81001000002</v>
      </c>
      <c r="K377" s="32">
        <v>286337.97992000001</v>
      </c>
      <c r="L377" s="32">
        <v>280330.76419999998</v>
      </c>
      <c r="M377" s="29">
        <f t="shared" si="161"/>
        <v>1.0009999969042838E-2</v>
      </c>
      <c r="N377" s="29">
        <f t="shared" si="161"/>
        <v>-2.0079999987501651E-2</v>
      </c>
      <c r="O377" s="29">
        <f t="shared" si="161"/>
        <v>6.4199999964330345E-2</v>
      </c>
      <c r="R377" s="98" t="s">
        <v>28</v>
      </c>
      <c r="S377" s="96" t="s">
        <v>171</v>
      </c>
      <c r="T377" s="96" t="s">
        <v>578</v>
      </c>
      <c r="U377" s="96" t="s">
        <v>29</v>
      </c>
      <c r="V377" s="97">
        <v>366018.81001000002</v>
      </c>
      <c r="W377" s="97">
        <v>286337.97992000001</v>
      </c>
      <c r="X377" s="97">
        <v>280330.76419999998</v>
      </c>
      <c r="Y377" s="16" t="b">
        <f t="shared" si="162"/>
        <v>1</v>
      </c>
      <c r="Z377" s="16" t="b">
        <f t="shared" si="162"/>
        <v>1</v>
      </c>
      <c r="AA377" s="16" t="b">
        <f t="shared" si="162"/>
        <v>1</v>
      </c>
      <c r="AB377" s="16" t="b">
        <f t="shared" si="159"/>
        <v>1</v>
      </c>
    </row>
    <row r="378" spans="1:28" s="16" customFormat="1" ht="31.5">
      <c r="A378" s="31" t="s">
        <v>577</v>
      </c>
      <c r="B378" s="23" t="s">
        <v>171</v>
      </c>
      <c r="C378" s="23" t="s">
        <v>579</v>
      </c>
      <c r="D378" s="24" t="s">
        <v>9</v>
      </c>
      <c r="E378" s="25">
        <f>E379</f>
        <v>67600</v>
      </c>
      <c r="F378" s="25">
        <f t="shared" ref="F378:G378" si="188">F379</f>
        <v>3600</v>
      </c>
      <c r="G378" s="25">
        <f t="shared" si="188"/>
        <v>3600</v>
      </c>
      <c r="H378" s="43"/>
      <c r="J378" s="32">
        <v>67600</v>
      </c>
      <c r="K378" s="32">
        <v>3600</v>
      </c>
      <c r="L378" s="32">
        <v>3600</v>
      </c>
      <c r="M378" s="29">
        <f t="shared" si="161"/>
        <v>0</v>
      </c>
      <c r="N378" s="29">
        <f t="shared" si="161"/>
        <v>0</v>
      </c>
      <c r="O378" s="29">
        <f t="shared" si="161"/>
        <v>0</v>
      </c>
      <c r="R378" s="98" t="s">
        <v>577</v>
      </c>
      <c r="S378" s="96" t="s">
        <v>171</v>
      </c>
      <c r="T378" s="96" t="s">
        <v>579</v>
      </c>
      <c r="U378" s="92" t="s">
        <v>9</v>
      </c>
      <c r="V378" s="97">
        <v>67600</v>
      </c>
      <c r="W378" s="97">
        <v>3600</v>
      </c>
      <c r="X378" s="97">
        <v>3600</v>
      </c>
      <c r="Y378" s="16" t="b">
        <f t="shared" si="162"/>
        <v>1</v>
      </c>
      <c r="Z378" s="16" t="b">
        <f t="shared" si="162"/>
        <v>1</v>
      </c>
      <c r="AA378" s="16" t="b">
        <f t="shared" si="162"/>
        <v>1</v>
      </c>
      <c r="AB378" s="16" t="b">
        <f t="shared" si="159"/>
        <v>1</v>
      </c>
    </row>
    <row r="379" spans="1:28" s="16" customFormat="1" ht="31.5">
      <c r="A379" s="31" t="s">
        <v>28</v>
      </c>
      <c r="B379" s="23" t="s">
        <v>171</v>
      </c>
      <c r="C379" s="23" t="s">
        <v>579</v>
      </c>
      <c r="D379" s="23" t="s">
        <v>29</v>
      </c>
      <c r="E379" s="25">
        <f>3600+64000</f>
        <v>67600</v>
      </c>
      <c r="F379" s="25">
        <v>3600</v>
      </c>
      <c r="G379" s="25">
        <v>3600</v>
      </c>
      <c r="H379" s="43"/>
      <c r="J379" s="32">
        <v>67600</v>
      </c>
      <c r="K379" s="32">
        <v>3600</v>
      </c>
      <c r="L379" s="32">
        <v>3600</v>
      </c>
      <c r="M379" s="29">
        <f t="shared" si="161"/>
        <v>0</v>
      </c>
      <c r="N379" s="29">
        <f t="shared" si="161"/>
        <v>0</v>
      </c>
      <c r="O379" s="29">
        <f t="shared" si="161"/>
        <v>0</v>
      </c>
      <c r="R379" s="98" t="s">
        <v>28</v>
      </c>
      <c r="S379" s="96" t="s">
        <v>171</v>
      </c>
      <c r="T379" s="96" t="s">
        <v>579</v>
      </c>
      <c r="U379" s="96" t="s">
        <v>29</v>
      </c>
      <c r="V379" s="97">
        <v>67600</v>
      </c>
      <c r="W379" s="97">
        <v>3600</v>
      </c>
      <c r="X379" s="97">
        <v>3600</v>
      </c>
      <c r="Y379" s="16" t="b">
        <f t="shared" si="162"/>
        <v>1</v>
      </c>
      <c r="Z379" s="16" t="b">
        <f t="shared" si="162"/>
        <v>1</v>
      </c>
      <c r="AA379" s="16" t="b">
        <f t="shared" si="162"/>
        <v>1</v>
      </c>
      <c r="AB379" s="16" t="b">
        <f t="shared" si="159"/>
        <v>1</v>
      </c>
    </row>
    <row r="380" spans="1:28" s="16" customFormat="1" ht="31.5">
      <c r="A380" s="22" t="s">
        <v>74</v>
      </c>
      <c r="B380" s="23" t="s">
        <v>171</v>
      </c>
      <c r="C380" s="23" t="s">
        <v>486</v>
      </c>
      <c r="D380" s="24" t="s">
        <v>9</v>
      </c>
      <c r="E380" s="25">
        <f>E381+E386</f>
        <v>33679</v>
      </c>
      <c r="F380" s="25">
        <f t="shared" ref="F380:G380" si="189">F381+F386</f>
        <v>32983.800000000003</v>
      </c>
      <c r="G380" s="25">
        <f t="shared" si="189"/>
        <v>33763.800000000003</v>
      </c>
      <c r="H380" s="43"/>
      <c r="J380" s="32">
        <v>33679.054259999997</v>
      </c>
      <c r="K380" s="32">
        <v>32983.808140000001</v>
      </c>
      <c r="L380" s="32">
        <v>33763.808140000001</v>
      </c>
      <c r="M380" s="29">
        <f t="shared" si="161"/>
        <v>5.4259999997157138E-2</v>
      </c>
      <c r="N380" s="29">
        <f t="shared" si="161"/>
        <v>8.139999998093117E-3</v>
      </c>
      <c r="O380" s="29">
        <f t="shared" si="161"/>
        <v>8.139999998093117E-3</v>
      </c>
      <c r="R380" s="95" t="s">
        <v>74</v>
      </c>
      <c r="S380" s="96" t="s">
        <v>171</v>
      </c>
      <c r="T380" s="96" t="s">
        <v>486</v>
      </c>
      <c r="U380" s="92" t="s">
        <v>9</v>
      </c>
      <c r="V380" s="97">
        <v>33679.054259999997</v>
      </c>
      <c r="W380" s="97">
        <v>32983.808140000001</v>
      </c>
      <c r="X380" s="97">
        <v>33763.808140000001</v>
      </c>
      <c r="Y380" s="16" t="b">
        <f t="shared" si="162"/>
        <v>1</v>
      </c>
      <c r="Z380" s="16" t="b">
        <f t="shared" si="162"/>
        <v>1</v>
      </c>
      <c r="AA380" s="16" t="b">
        <f t="shared" si="162"/>
        <v>1</v>
      </c>
      <c r="AB380" s="16" t="b">
        <f t="shared" si="159"/>
        <v>1</v>
      </c>
    </row>
    <row r="381" spans="1:28" s="16" customFormat="1" ht="47.25">
      <c r="A381" s="22" t="s">
        <v>76</v>
      </c>
      <c r="B381" s="23" t="s">
        <v>171</v>
      </c>
      <c r="C381" s="23" t="s">
        <v>487</v>
      </c>
      <c r="D381" s="24" t="s">
        <v>9</v>
      </c>
      <c r="E381" s="25">
        <f>E382</f>
        <v>33604.6</v>
      </c>
      <c r="F381" s="25">
        <f t="shared" ref="F381:G381" si="190">F382</f>
        <v>32909.4</v>
      </c>
      <c r="G381" s="25">
        <f t="shared" si="190"/>
        <v>33689.4</v>
      </c>
      <c r="H381" s="43"/>
      <c r="J381" s="32">
        <v>33604.654260000003</v>
      </c>
      <c r="K381" s="32">
        <v>32909.40814</v>
      </c>
      <c r="L381" s="32">
        <v>33689.40814</v>
      </c>
      <c r="M381" s="29">
        <f t="shared" si="161"/>
        <v>5.4260000004433095E-2</v>
      </c>
      <c r="N381" s="29">
        <f t="shared" si="161"/>
        <v>8.139999998093117E-3</v>
      </c>
      <c r="O381" s="29">
        <f t="shared" si="161"/>
        <v>8.139999998093117E-3</v>
      </c>
      <c r="R381" s="95" t="s">
        <v>76</v>
      </c>
      <c r="S381" s="96" t="s">
        <v>171</v>
      </c>
      <c r="T381" s="96" t="s">
        <v>487</v>
      </c>
      <c r="U381" s="92" t="s">
        <v>9</v>
      </c>
      <c r="V381" s="97">
        <v>33604.654260000003</v>
      </c>
      <c r="W381" s="97">
        <v>32909.40814</v>
      </c>
      <c r="X381" s="97">
        <v>33689.40814</v>
      </c>
      <c r="Y381" s="16" t="b">
        <f t="shared" si="162"/>
        <v>1</v>
      </c>
      <c r="Z381" s="16" t="b">
        <f t="shared" si="162"/>
        <v>1</v>
      </c>
      <c r="AA381" s="16" t="b">
        <f t="shared" si="162"/>
        <v>1</v>
      </c>
      <c r="AB381" s="16" t="b">
        <f t="shared" si="159"/>
        <v>1</v>
      </c>
    </row>
    <row r="382" spans="1:28" s="16" customFormat="1" ht="31.5">
      <c r="A382" s="31" t="s">
        <v>25</v>
      </c>
      <c r="B382" s="23" t="s">
        <v>171</v>
      </c>
      <c r="C382" s="23" t="s">
        <v>393</v>
      </c>
      <c r="D382" s="24" t="s">
        <v>9</v>
      </c>
      <c r="E382" s="25">
        <f>E383+E384+E385</f>
        <v>33604.6</v>
      </c>
      <c r="F382" s="25">
        <f t="shared" ref="F382:G382" si="191">F383+F384+F385</f>
        <v>32909.4</v>
      </c>
      <c r="G382" s="25">
        <f t="shared" si="191"/>
        <v>33689.4</v>
      </c>
      <c r="H382" s="43"/>
      <c r="J382" s="32">
        <v>33604.654260000003</v>
      </c>
      <c r="K382" s="32">
        <v>32909.40814</v>
      </c>
      <c r="L382" s="32">
        <v>33689.40814</v>
      </c>
      <c r="M382" s="29">
        <f t="shared" si="161"/>
        <v>5.4260000004433095E-2</v>
      </c>
      <c r="N382" s="29">
        <f t="shared" si="161"/>
        <v>8.139999998093117E-3</v>
      </c>
      <c r="O382" s="29">
        <f t="shared" si="161"/>
        <v>8.139999998093117E-3</v>
      </c>
      <c r="R382" s="98" t="s">
        <v>25</v>
      </c>
      <c r="S382" s="96" t="s">
        <v>171</v>
      </c>
      <c r="T382" s="96" t="s">
        <v>393</v>
      </c>
      <c r="U382" s="92" t="s">
        <v>9</v>
      </c>
      <c r="V382" s="97">
        <v>33604.654260000003</v>
      </c>
      <c r="W382" s="97">
        <v>32909.40814</v>
      </c>
      <c r="X382" s="97">
        <v>33689.40814</v>
      </c>
      <c r="Y382" s="16" t="b">
        <f t="shared" si="162"/>
        <v>1</v>
      </c>
      <c r="Z382" s="16" t="b">
        <f t="shared" si="162"/>
        <v>1</v>
      </c>
      <c r="AA382" s="16" t="b">
        <f t="shared" si="162"/>
        <v>1</v>
      </c>
      <c r="AB382" s="16" t="b">
        <f t="shared" si="159"/>
        <v>1</v>
      </c>
    </row>
    <row r="383" spans="1:28" s="16" customFormat="1" ht="78.75">
      <c r="A383" s="31" t="s">
        <v>26</v>
      </c>
      <c r="B383" s="23" t="s">
        <v>171</v>
      </c>
      <c r="C383" s="23" t="s">
        <v>393</v>
      </c>
      <c r="D383" s="23" t="s">
        <v>27</v>
      </c>
      <c r="E383" s="25">
        <v>31281.9</v>
      </c>
      <c r="F383" s="25">
        <v>30586.7</v>
      </c>
      <c r="G383" s="25">
        <v>31366.7</v>
      </c>
      <c r="H383" s="43"/>
      <c r="J383" s="32">
        <v>31281.917259999998</v>
      </c>
      <c r="K383" s="32">
        <v>30586.703140000001</v>
      </c>
      <c r="L383" s="32">
        <v>31366.703140000001</v>
      </c>
      <c r="M383" s="29">
        <f t="shared" si="161"/>
        <v>1.7259999996895203E-2</v>
      </c>
      <c r="N383" s="29">
        <f t="shared" si="161"/>
        <v>3.1400000007124618E-3</v>
      </c>
      <c r="O383" s="29">
        <f t="shared" si="161"/>
        <v>3.1400000007124618E-3</v>
      </c>
      <c r="R383" s="98" t="s">
        <v>26</v>
      </c>
      <c r="S383" s="96" t="s">
        <v>171</v>
      </c>
      <c r="T383" s="96" t="s">
        <v>393</v>
      </c>
      <c r="U383" s="96" t="s">
        <v>27</v>
      </c>
      <c r="V383" s="97">
        <v>31281.917259999998</v>
      </c>
      <c r="W383" s="97">
        <v>30586.703140000001</v>
      </c>
      <c r="X383" s="97">
        <v>31366.703140000001</v>
      </c>
      <c r="Y383" s="16" t="b">
        <f t="shared" si="162"/>
        <v>1</v>
      </c>
      <c r="Z383" s="16" t="b">
        <f t="shared" si="162"/>
        <v>1</v>
      </c>
      <c r="AA383" s="16" t="b">
        <f t="shared" si="162"/>
        <v>1</v>
      </c>
      <c r="AB383" s="16" t="b">
        <f t="shared" si="159"/>
        <v>1</v>
      </c>
    </row>
    <row r="384" spans="1:28" s="16" customFormat="1" ht="31.5">
      <c r="A384" s="31" t="s">
        <v>28</v>
      </c>
      <c r="B384" s="23" t="s">
        <v>171</v>
      </c>
      <c r="C384" s="23" t="s">
        <v>393</v>
      </c>
      <c r="D384" s="23" t="s">
        <v>29</v>
      </c>
      <c r="E384" s="25">
        <v>2297.6999999999998</v>
      </c>
      <c r="F384" s="25">
        <v>2297.6999999999998</v>
      </c>
      <c r="G384" s="25">
        <v>2297.6999999999998</v>
      </c>
      <c r="H384" s="43"/>
      <c r="J384" s="32">
        <v>2297.7370000000001</v>
      </c>
      <c r="K384" s="32">
        <v>2297.7049999999999</v>
      </c>
      <c r="L384" s="32">
        <v>2297.7049999999999</v>
      </c>
      <c r="M384" s="29">
        <f t="shared" si="161"/>
        <v>3.7000000000261934E-2</v>
      </c>
      <c r="N384" s="29">
        <f t="shared" si="161"/>
        <v>5.0000000001091394E-3</v>
      </c>
      <c r="O384" s="29">
        <f t="shared" si="161"/>
        <v>5.0000000001091394E-3</v>
      </c>
      <c r="R384" s="98" t="s">
        <v>28</v>
      </c>
      <c r="S384" s="96" t="s">
        <v>171</v>
      </c>
      <c r="T384" s="96" t="s">
        <v>393</v>
      </c>
      <c r="U384" s="96" t="s">
        <v>29</v>
      </c>
      <c r="V384" s="97">
        <v>2297.7370000000001</v>
      </c>
      <c r="W384" s="97">
        <v>2297.7049999999999</v>
      </c>
      <c r="X384" s="97">
        <v>2297.7049999999999</v>
      </c>
      <c r="Y384" s="16" t="b">
        <f t="shared" si="162"/>
        <v>1</v>
      </c>
      <c r="Z384" s="16" t="b">
        <f t="shared" si="162"/>
        <v>1</v>
      </c>
      <c r="AA384" s="16" t="b">
        <f t="shared" si="162"/>
        <v>1</v>
      </c>
      <c r="AB384" s="16" t="b">
        <f t="shared" si="159"/>
        <v>1</v>
      </c>
    </row>
    <row r="385" spans="1:28" s="16" customFormat="1" ht="25.5">
      <c r="A385" s="31" t="s">
        <v>37</v>
      </c>
      <c r="B385" s="23" t="s">
        <v>171</v>
      </c>
      <c r="C385" s="23" t="s">
        <v>393</v>
      </c>
      <c r="D385" s="23" t="s">
        <v>38</v>
      </c>
      <c r="E385" s="25">
        <v>25</v>
      </c>
      <c r="F385" s="25">
        <v>25</v>
      </c>
      <c r="G385" s="25">
        <v>25</v>
      </c>
      <c r="H385" s="43"/>
      <c r="J385" s="32">
        <v>25</v>
      </c>
      <c r="K385" s="32">
        <v>25</v>
      </c>
      <c r="L385" s="32">
        <v>25</v>
      </c>
      <c r="M385" s="29">
        <f t="shared" si="161"/>
        <v>0</v>
      </c>
      <c r="N385" s="29">
        <f t="shared" si="161"/>
        <v>0</v>
      </c>
      <c r="O385" s="29">
        <f t="shared" si="161"/>
        <v>0</v>
      </c>
      <c r="R385" s="98" t="s">
        <v>37</v>
      </c>
      <c r="S385" s="96" t="s">
        <v>171</v>
      </c>
      <c r="T385" s="96" t="s">
        <v>393</v>
      </c>
      <c r="U385" s="96" t="s">
        <v>38</v>
      </c>
      <c r="V385" s="97">
        <v>25</v>
      </c>
      <c r="W385" s="97">
        <v>25</v>
      </c>
      <c r="X385" s="97">
        <v>25</v>
      </c>
      <c r="Y385" s="16" t="b">
        <f t="shared" si="162"/>
        <v>1</v>
      </c>
      <c r="Z385" s="16" t="b">
        <f t="shared" si="162"/>
        <v>1</v>
      </c>
      <c r="AA385" s="16" t="b">
        <f t="shared" si="162"/>
        <v>1</v>
      </c>
      <c r="AB385" s="16" t="b">
        <f t="shared" si="159"/>
        <v>1</v>
      </c>
    </row>
    <row r="386" spans="1:28" s="16" customFormat="1" ht="31.5">
      <c r="A386" s="22" t="s">
        <v>172</v>
      </c>
      <c r="B386" s="23" t="s">
        <v>171</v>
      </c>
      <c r="C386" s="23" t="s">
        <v>488</v>
      </c>
      <c r="D386" s="24" t="s">
        <v>9</v>
      </c>
      <c r="E386" s="25">
        <f>E387</f>
        <v>74.400000000000006</v>
      </c>
      <c r="F386" s="25">
        <f t="shared" ref="F386:G386" si="192">F387</f>
        <v>74.400000000000006</v>
      </c>
      <c r="G386" s="25">
        <f t="shared" si="192"/>
        <v>74.400000000000006</v>
      </c>
      <c r="H386" s="43"/>
      <c r="J386" s="32">
        <v>74.400000000000006</v>
      </c>
      <c r="K386" s="32">
        <v>74.400000000000006</v>
      </c>
      <c r="L386" s="32">
        <v>74.400000000000006</v>
      </c>
      <c r="M386" s="29">
        <f t="shared" si="161"/>
        <v>0</v>
      </c>
      <c r="N386" s="29">
        <f t="shared" si="161"/>
        <v>0</v>
      </c>
      <c r="O386" s="29">
        <f t="shared" si="161"/>
        <v>0</v>
      </c>
      <c r="R386" s="95" t="s">
        <v>172</v>
      </c>
      <c r="S386" s="96" t="s">
        <v>171</v>
      </c>
      <c r="T386" s="96" t="s">
        <v>488</v>
      </c>
      <c r="U386" s="92" t="s">
        <v>9</v>
      </c>
      <c r="V386" s="97">
        <v>74.400000000000006</v>
      </c>
      <c r="W386" s="97">
        <v>74.400000000000006</v>
      </c>
      <c r="X386" s="97">
        <v>74.400000000000006</v>
      </c>
      <c r="Y386" s="16" t="b">
        <f t="shared" si="162"/>
        <v>1</v>
      </c>
      <c r="Z386" s="16" t="b">
        <f t="shared" si="162"/>
        <v>1</v>
      </c>
      <c r="AA386" s="16" t="b">
        <f t="shared" si="162"/>
        <v>1</v>
      </c>
      <c r="AB386" s="16" t="b">
        <f t="shared" si="159"/>
        <v>1</v>
      </c>
    </row>
    <row r="387" spans="1:28" s="16" customFormat="1" ht="31.5">
      <c r="A387" s="31" t="s">
        <v>31</v>
      </c>
      <c r="B387" s="23" t="s">
        <v>171</v>
      </c>
      <c r="C387" s="23" t="s">
        <v>394</v>
      </c>
      <c r="D387" s="24" t="s">
        <v>9</v>
      </c>
      <c r="E387" s="25">
        <f>E388+E389</f>
        <v>74.400000000000006</v>
      </c>
      <c r="F387" s="25">
        <f t="shared" ref="F387:G387" si="193">F388+F389</f>
        <v>74.400000000000006</v>
      </c>
      <c r="G387" s="25">
        <f t="shared" si="193"/>
        <v>74.400000000000006</v>
      </c>
      <c r="H387" s="43"/>
      <c r="J387" s="32">
        <v>74.400000000000006</v>
      </c>
      <c r="K387" s="32">
        <v>74.400000000000006</v>
      </c>
      <c r="L387" s="32">
        <v>74.400000000000006</v>
      </c>
      <c r="M387" s="29">
        <f t="shared" si="161"/>
        <v>0</v>
      </c>
      <c r="N387" s="29">
        <f t="shared" si="161"/>
        <v>0</v>
      </c>
      <c r="O387" s="29">
        <f t="shared" si="161"/>
        <v>0</v>
      </c>
      <c r="R387" s="98" t="s">
        <v>31</v>
      </c>
      <c r="S387" s="96" t="s">
        <v>171</v>
      </c>
      <c r="T387" s="96" t="s">
        <v>394</v>
      </c>
      <c r="U387" s="92" t="s">
        <v>9</v>
      </c>
      <c r="V387" s="97">
        <v>74.400000000000006</v>
      </c>
      <c r="W387" s="97">
        <v>74.400000000000006</v>
      </c>
      <c r="X387" s="97">
        <v>74.400000000000006</v>
      </c>
      <c r="Y387" s="16" t="b">
        <f t="shared" si="162"/>
        <v>1</v>
      </c>
      <c r="Z387" s="16" t="b">
        <f t="shared" si="162"/>
        <v>1</v>
      </c>
      <c r="AA387" s="16" t="b">
        <f t="shared" si="162"/>
        <v>1</v>
      </c>
      <c r="AB387" s="16" t="b">
        <f t="shared" si="159"/>
        <v>1</v>
      </c>
    </row>
    <row r="388" spans="1:28" s="16" customFormat="1" ht="31.5">
      <c r="A388" s="31" t="s">
        <v>28</v>
      </c>
      <c r="B388" s="23" t="s">
        <v>171</v>
      </c>
      <c r="C388" s="23" t="s">
        <v>394</v>
      </c>
      <c r="D388" s="23" t="s">
        <v>29</v>
      </c>
      <c r="E388" s="25">
        <v>72</v>
      </c>
      <c r="F388" s="25">
        <v>72</v>
      </c>
      <c r="G388" s="25">
        <v>72</v>
      </c>
      <c r="H388" s="43"/>
      <c r="J388" s="32">
        <v>72</v>
      </c>
      <c r="K388" s="32">
        <v>72</v>
      </c>
      <c r="L388" s="32">
        <v>72</v>
      </c>
      <c r="M388" s="29">
        <f t="shared" si="161"/>
        <v>0</v>
      </c>
      <c r="N388" s="29">
        <f t="shared" si="161"/>
        <v>0</v>
      </c>
      <c r="O388" s="29">
        <f t="shared" si="161"/>
        <v>0</v>
      </c>
      <c r="R388" s="98" t="s">
        <v>28</v>
      </c>
      <c r="S388" s="96" t="s">
        <v>171</v>
      </c>
      <c r="T388" s="96" t="s">
        <v>394</v>
      </c>
      <c r="U388" s="96" t="s">
        <v>29</v>
      </c>
      <c r="V388" s="97">
        <v>72</v>
      </c>
      <c r="W388" s="97">
        <v>72</v>
      </c>
      <c r="X388" s="97">
        <v>72</v>
      </c>
      <c r="Y388" s="16" t="b">
        <f t="shared" si="162"/>
        <v>1</v>
      </c>
      <c r="Z388" s="16" t="b">
        <f t="shared" si="162"/>
        <v>1</v>
      </c>
      <c r="AA388" s="16" t="b">
        <f t="shared" si="162"/>
        <v>1</v>
      </c>
      <c r="AB388" s="16" t="b">
        <f t="shared" si="159"/>
        <v>1</v>
      </c>
    </row>
    <row r="389" spans="1:28" s="16" customFormat="1" ht="25.5">
      <c r="A389" s="31" t="s">
        <v>32</v>
      </c>
      <c r="B389" s="23" t="s">
        <v>171</v>
      </c>
      <c r="C389" s="23" t="s">
        <v>394</v>
      </c>
      <c r="D389" s="23" t="s">
        <v>33</v>
      </c>
      <c r="E389" s="25">
        <v>2.4</v>
      </c>
      <c r="F389" s="25">
        <v>2.4</v>
      </c>
      <c r="G389" s="25">
        <v>2.4</v>
      </c>
      <c r="H389" s="43"/>
      <c r="J389" s="32">
        <v>2.4</v>
      </c>
      <c r="K389" s="32">
        <v>2.4</v>
      </c>
      <c r="L389" s="32">
        <v>2.4</v>
      </c>
      <c r="M389" s="29">
        <f t="shared" si="161"/>
        <v>0</v>
      </c>
      <c r="N389" s="29">
        <f t="shared" si="161"/>
        <v>0</v>
      </c>
      <c r="O389" s="29">
        <f t="shared" si="161"/>
        <v>0</v>
      </c>
      <c r="R389" s="98" t="s">
        <v>32</v>
      </c>
      <c r="S389" s="96" t="s">
        <v>171</v>
      </c>
      <c r="T389" s="96" t="s">
        <v>394</v>
      </c>
      <c r="U389" s="96" t="s">
        <v>33</v>
      </c>
      <c r="V389" s="97">
        <v>2.4</v>
      </c>
      <c r="W389" s="97">
        <v>2.4</v>
      </c>
      <c r="X389" s="97">
        <v>2.4</v>
      </c>
      <c r="Y389" s="16" t="b">
        <f t="shared" si="162"/>
        <v>1</v>
      </c>
      <c r="Z389" s="16" t="b">
        <f t="shared" si="162"/>
        <v>1</v>
      </c>
      <c r="AA389" s="16" t="b">
        <f t="shared" si="162"/>
        <v>1</v>
      </c>
      <c r="AB389" s="16" t="b">
        <f t="shared" si="159"/>
        <v>1</v>
      </c>
    </row>
    <row r="390" spans="1:28" s="16" customFormat="1" ht="15.75">
      <c r="A390" s="22" t="s">
        <v>23</v>
      </c>
      <c r="B390" s="23" t="s">
        <v>171</v>
      </c>
      <c r="C390" s="23" t="s">
        <v>11</v>
      </c>
      <c r="D390" s="24" t="s">
        <v>9</v>
      </c>
      <c r="E390" s="25">
        <f>E391+E393</f>
        <v>248</v>
      </c>
      <c r="F390" s="25">
        <f t="shared" ref="F390:G390" si="194">F391+F393</f>
        <v>248</v>
      </c>
      <c r="G390" s="25">
        <f t="shared" si="194"/>
        <v>248</v>
      </c>
      <c r="H390" s="43"/>
      <c r="J390" s="32">
        <v>248</v>
      </c>
      <c r="K390" s="32">
        <v>248</v>
      </c>
      <c r="L390" s="32">
        <v>248</v>
      </c>
      <c r="M390" s="29">
        <f t="shared" si="161"/>
        <v>0</v>
      </c>
      <c r="N390" s="29">
        <f t="shared" si="161"/>
        <v>0</v>
      </c>
      <c r="O390" s="29">
        <f t="shared" si="161"/>
        <v>0</v>
      </c>
      <c r="R390" s="95" t="s">
        <v>23</v>
      </c>
      <c r="S390" s="96" t="s">
        <v>171</v>
      </c>
      <c r="T390" s="96" t="s">
        <v>11</v>
      </c>
      <c r="U390" s="92" t="s">
        <v>9</v>
      </c>
      <c r="V390" s="97">
        <v>248</v>
      </c>
      <c r="W390" s="97">
        <v>248</v>
      </c>
      <c r="X390" s="97">
        <v>248</v>
      </c>
      <c r="Y390" s="16" t="b">
        <f t="shared" si="162"/>
        <v>1</v>
      </c>
      <c r="Z390" s="16" t="b">
        <f t="shared" si="162"/>
        <v>1</v>
      </c>
      <c r="AA390" s="16" t="b">
        <f t="shared" si="162"/>
        <v>1</v>
      </c>
      <c r="AB390" s="16" t="b">
        <f t="shared" si="159"/>
        <v>1</v>
      </c>
    </row>
    <row r="391" spans="1:28" s="16" customFormat="1" ht="31.5">
      <c r="A391" s="31" t="s">
        <v>345</v>
      </c>
      <c r="B391" s="23" t="s">
        <v>171</v>
      </c>
      <c r="C391" s="23" t="s">
        <v>347</v>
      </c>
      <c r="D391" s="24" t="s">
        <v>9</v>
      </c>
      <c r="E391" s="25">
        <f>E392</f>
        <v>48</v>
      </c>
      <c r="F391" s="25">
        <f t="shared" ref="F391:G391" si="195">F392</f>
        <v>48</v>
      </c>
      <c r="G391" s="25">
        <f t="shared" si="195"/>
        <v>48</v>
      </c>
      <c r="H391" s="43"/>
      <c r="J391" s="32">
        <v>48</v>
      </c>
      <c r="K391" s="32">
        <v>48</v>
      </c>
      <c r="L391" s="32">
        <v>48</v>
      </c>
      <c r="M391" s="29">
        <f t="shared" si="161"/>
        <v>0</v>
      </c>
      <c r="N391" s="29">
        <f t="shared" si="161"/>
        <v>0</v>
      </c>
      <c r="O391" s="29">
        <f t="shared" si="161"/>
        <v>0</v>
      </c>
      <c r="R391" s="98" t="s">
        <v>345</v>
      </c>
      <c r="S391" s="96" t="s">
        <v>171</v>
      </c>
      <c r="T391" s="96" t="s">
        <v>347</v>
      </c>
      <c r="U391" s="92" t="s">
        <v>9</v>
      </c>
      <c r="V391" s="97">
        <v>48</v>
      </c>
      <c r="W391" s="97">
        <v>48</v>
      </c>
      <c r="X391" s="97">
        <v>48</v>
      </c>
      <c r="Y391" s="16" t="b">
        <f t="shared" si="162"/>
        <v>1</v>
      </c>
      <c r="Z391" s="16" t="b">
        <f t="shared" si="162"/>
        <v>1</v>
      </c>
      <c r="AA391" s="16" t="b">
        <f t="shared" si="162"/>
        <v>1</v>
      </c>
      <c r="AB391" s="16" t="b">
        <f t="shared" si="159"/>
        <v>1</v>
      </c>
    </row>
    <row r="392" spans="1:28" s="16" customFormat="1" ht="31.5">
      <c r="A392" s="31" t="s">
        <v>28</v>
      </c>
      <c r="B392" s="23" t="s">
        <v>171</v>
      </c>
      <c r="C392" s="23" t="s">
        <v>347</v>
      </c>
      <c r="D392" s="23" t="s">
        <v>29</v>
      </c>
      <c r="E392" s="25">
        <v>48</v>
      </c>
      <c r="F392" s="25">
        <v>48</v>
      </c>
      <c r="G392" s="25">
        <v>48</v>
      </c>
      <c r="H392" s="43"/>
      <c r="J392" s="32">
        <v>48</v>
      </c>
      <c r="K392" s="32">
        <v>48</v>
      </c>
      <c r="L392" s="32">
        <v>48</v>
      </c>
      <c r="M392" s="29">
        <f t="shared" ref="M392:O455" si="196">J392-E392</f>
        <v>0</v>
      </c>
      <c r="N392" s="29">
        <f t="shared" si="196"/>
        <v>0</v>
      </c>
      <c r="O392" s="29">
        <f t="shared" si="196"/>
        <v>0</v>
      </c>
      <c r="R392" s="98" t="s">
        <v>28</v>
      </c>
      <c r="S392" s="96" t="s">
        <v>171</v>
      </c>
      <c r="T392" s="96" t="s">
        <v>347</v>
      </c>
      <c r="U392" s="96" t="s">
        <v>29</v>
      </c>
      <c r="V392" s="97">
        <v>48</v>
      </c>
      <c r="W392" s="97">
        <v>48</v>
      </c>
      <c r="X392" s="97">
        <v>48</v>
      </c>
      <c r="Y392" s="16" t="b">
        <f t="shared" ref="Y392:AB455" si="197">R392=A392</f>
        <v>1</v>
      </c>
      <c r="Z392" s="16" t="b">
        <f t="shared" si="197"/>
        <v>1</v>
      </c>
      <c r="AA392" s="16" t="b">
        <f t="shared" si="197"/>
        <v>1</v>
      </c>
      <c r="AB392" s="16" t="b">
        <f t="shared" si="159"/>
        <v>1</v>
      </c>
    </row>
    <row r="393" spans="1:28" s="16" customFormat="1" ht="31.5">
      <c r="A393" s="31" t="s">
        <v>99</v>
      </c>
      <c r="B393" s="23" t="s">
        <v>171</v>
      </c>
      <c r="C393" s="23" t="s">
        <v>368</v>
      </c>
      <c r="D393" s="24" t="s">
        <v>9</v>
      </c>
      <c r="E393" s="25">
        <f>E394</f>
        <v>200</v>
      </c>
      <c r="F393" s="25">
        <f t="shared" ref="F393:G393" si="198">F394</f>
        <v>200</v>
      </c>
      <c r="G393" s="25">
        <f t="shared" si="198"/>
        <v>200</v>
      </c>
      <c r="H393" s="43"/>
      <c r="J393" s="32">
        <v>200</v>
      </c>
      <c r="K393" s="32">
        <v>200</v>
      </c>
      <c r="L393" s="32">
        <v>200</v>
      </c>
      <c r="M393" s="29">
        <f t="shared" si="196"/>
        <v>0</v>
      </c>
      <c r="N393" s="29">
        <f t="shared" si="196"/>
        <v>0</v>
      </c>
      <c r="O393" s="29">
        <f t="shared" si="196"/>
        <v>0</v>
      </c>
      <c r="R393" s="98" t="s">
        <v>99</v>
      </c>
      <c r="S393" s="96" t="s">
        <v>171</v>
      </c>
      <c r="T393" s="96" t="s">
        <v>368</v>
      </c>
      <c r="U393" s="92" t="s">
        <v>9</v>
      </c>
      <c r="V393" s="97">
        <v>200</v>
      </c>
      <c r="W393" s="97">
        <v>200</v>
      </c>
      <c r="X393" s="97">
        <v>200</v>
      </c>
      <c r="Y393" s="16" t="b">
        <f t="shared" si="197"/>
        <v>1</v>
      </c>
      <c r="Z393" s="16" t="b">
        <f t="shared" si="197"/>
        <v>1</v>
      </c>
      <c r="AA393" s="16" t="b">
        <f t="shared" si="197"/>
        <v>1</v>
      </c>
      <c r="AB393" s="16" t="b">
        <f t="shared" si="159"/>
        <v>1</v>
      </c>
    </row>
    <row r="394" spans="1:28" s="16" customFormat="1" ht="15.75">
      <c r="A394" s="31" t="s">
        <v>32</v>
      </c>
      <c r="B394" s="23" t="s">
        <v>171</v>
      </c>
      <c r="C394" s="23" t="s">
        <v>368</v>
      </c>
      <c r="D394" s="23" t="s">
        <v>33</v>
      </c>
      <c r="E394" s="25">
        <v>200</v>
      </c>
      <c r="F394" s="25">
        <v>200</v>
      </c>
      <c r="G394" s="25">
        <v>200</v>
      </c>
      <c r="H394" s="43"/>
      <c r="J394" s="32">
        <v>200</v>
      </c>
      <c r="K394" s="32">
        <v>200</v>
      </c>
      <c r="L394" s="32">
        <v>200</v>
      </c>
      <c r="M394" s="29">
        <f t="shared" si="196"/>
        <v>0</v>
      </c>
      <c r="N394" s="29">
        <f t="shared" si="196"/>
        <v>0</v>
      </c>
      <c r="O394" s="29">
        <f t="shared" si="196"/>
        <v>0</v>
      </c>
      <c r="R394" s="98" t="s">
        <v>32</v>
      </c>
      <c r="S394" s="96" t="s">
        <v>171</v>
      </c>
      <c r="T394" s="96" t="s">
        <v>368</v>
      </c>
      <c r="U394" s="96" t="s">
        <v>33</v>
      </c>
      <c r="V394" s="97">
        <v>200</v>
      </c>
      <c r="W394" s="97">
        <v>200</v>
      </c>
      <c r="X394" s="97">
        <v>200</v>
      </c>
      <c r="Y394" s="16" t="b">
        <f t="shared" si="197"/>
        <v>1</v>
      </c>
      <c r="Z394" s="16" t="b">
        <f t="shared" si="197"/>
        <v>1</v>
      </c>
      <c r="AA394" s="16" t="b">
        <f t="shared" si="197"/>
        <v>1</v>
      </c>
      <c r="AB394" s="16" t="b">
        <f t="shared" si="197"/>
        <v>1</v>
      </c>
    </row>
    <row r="395" spans="1:28" s="16" customFormat="1" ht="78.75">
      <c r="A395" s="26" t="s">
        <v>173</v>
      </c>
      <c r="B395" s="24" t="s">
        <v>174</v>
      </c>
      <c r="C395" s="27" t="s">
        <v>9</v>
      </c>
      <c r="D395" s="27" t="s">
        <v>9</v>
      </c>
      <c r="E395" s="15">
        <f>E396+E401+E414+E432+E437+E445+E461+E468</f>
        <v>416661.2</v>
      </c>
      <c r="F395" s="15">
        <f>F396+F401+F414+F432+F437+F445+F461+F468</f>
        <v>462145.70000000007</v>
      </c>
      <c r="G395" s="15">
        <f t="shared" ref="G395" si="199">G396+G401+G414+G432+G437+G445+G461+G468</f>
        <v>231194.49999999997</v>
      </c>
      <c r="H395" s="43"/>
      <c r="J395" s="28">
        <v>416661.21776999999</v>
      </c>
      <c r="K395" s="28">
        <v>462145.71389999997</v>
      </c>
      <c r="L395" s="28">
        <v>231194.49285000001</v>
      </c>
      <c r="M395" s="29">
        <f t="shared" si="196"/>
        <v>1.7769999976735562E-2</v>
      </c>
      <c r="N395" s="29">
        <f t="shared" si="196"/>
        <v>1.3899999903514981E-2</v>
      </c>
      <c r="O395" s="29">
        <f t="shared" si="196"/>
        <v>-7.1499999612569809E-3</v>
      </c>
      <c r="R395" s="91" t="s">
        <v>173</v>
      </c>
      <c r="S395" s="92" t="s">
        <v>174</v>
      </c>
      <c r="T395" s="93" t="s">
        <v>9</v>
      </c>
      <c r="U395" s="93" t="s">
        <v>9</v>
      </c>
      <c r="V395" s="94">
        <v>416661.21776999999</v>
      </c>
      <c r="W395" s="94">
        <v>462145.71389999997</v>
      </c>
      <c r="X395" s="94">
        <v>231194.49285000001</v>
      </c>
      <c r="Y395" s="16" t="b">
        <f t="shared" si="197"/>
        <v>1</v>
      </c>
      <c r="Z395" s="16" t="b">
        <f t="shared" si="197"/>
        <v>1</v>
      </c>
      <c r="AA395" s="16" t="b">
        <f t="shared" si="197"/>
        <v>1</v>
      </c>
      <c r="AB395" s="16" t="b">
        <f t="shared" si="197"/>
        <v>1</v>
      </c>
    </row>
    <row r="396" spans="1:28" s="16" customFormat="1" ht="15.75">
      <c r="A396" s="22" t="s">
        <v>175</v>
      </c>
      <c r="B396" s="23" t="s">
        <v>174</v>
      </c>
      <c r="C396" s="23" t="s">
        <v>13</v>
      </c>
      <c r="D396" s="24" t="s">
        <v>9</v>
      </c>
      <c r="E396" s="25">
        <f>E397</f>
        <v>9742.9</v>
      </c>
      <c r="F396" s="25">
        <f t="shared" ref="F396:G399" si="200">F397</f>
        <v>0</v>
      </c>
      <c r="G396" s="25">
        <f t="shared" si="200"/>
        <v>0</v>
      </c>
      <c r="H396" s="43"/>
      <c r="J396" s="32">
        <v>9742.9230000000007</v>
      </c>
      <c r="K396" s="32">
        <v>0</v>
      </c>
      <c r="L396" s="32">
        <v>0</v>
      </c>
      <c r="M396" s="29">
        <f t="shared" si="196"/>
        <v>2.3000000001047738E-2</v>
      </c>
      <c r="N396" s="29">
        <f t="shared" si="196"/>
        <v>0</v>
      </c>
      <c r="O396" s="29">
        <f t="shared" si="196"/>
        <v>0</v>
      </c>
      <c r="R396" s="95" t="s">
        <v>175</v>
      </c>
      <c r="S396" s="96" t="s">
        <v>174</v>
      </c>
      <c r="T396" s="96" t="s">
        <v>13</v>
      </c>
      <c r="U396" s="92" t="s">
        <v>9</v>
      </c>
      <c r="V396" s="97">
        <v>9742.9230000000007</v>
      </c>
      <c r="W396" s="97" t="s">
        <v>9</v>
      </c>
      <c r="X396" s="97" t="s">
        <v>9</v>
      </c>
      <c r="Y396" s="16" t="b">
        <f t="shared" si="197"/>
        <v>1</v>
      </c>
      <c r="Z396" s="16" t="b">
        <f t="shared" si="197"/>
        <v>1</v>
      </c>
      <c r="AA396" s="16" t="b">
        <f t="shared" si="197"/>
        <v>1</v>
      </c>
      <c r="AB396" s="16" t="b">
        <f t="shared" si="197"/>
        <v>1</v>
      </c>
    </row>
    <row r="397" spans="1:28" s="16" customFormat="1" ht="31.5">
      <c r="A397" s="22" t="s">
        <v>236</v>
      </c>
      <c r="B397" s="23" t="s">
        <v>174</v>
      </c>
      <c r="C397" s="23" t="s">
        <v>237</v>
      </c>
      <c r="D397" s="24" t="s">
        <v>9</v>
      </c>
      <c r="E397" s="25">
        <f>E398</f>
        <v>9742.9</v>
      </c>
      <c r="F397" s="25">
        <f t="shared" si="200"/>
        <v>0</v>
      </c>
      <c r="G397" s="25">
        <f t="shared" si="200"/>
        <v>0</v>
      </c>
      <c r="H397" s="43"/>
      <c r="J397" s="32">
        <v>9742.9230000000007</v>
      </c>
      <c r="K397" s="32">
        <v>0</v>
      </c>
      <c r="L397" s="32">
        <v>0</v>
      </c>
      <c r="M397" s="29">
        <f t="shared" si="196"/>
        <v>2.3000000001047738E-2</v>
      </c>
      <c r="N397" s="29">
        <f t="shared" si="196"/>
        <v>0</v>
      </c>
      <c r="O397" s="29">
        <f t="shared" si="196"/>
        <v>0</v>
      </c>
      <c r="R397" s="95" t="s">
        <v>236</v>
      </c>
      <c r="S397" s="96" t="s">
        <v>174</v>
      </c>
      <c r="T397" s="96" t="s">
        <v>237</v>
      </c>
      <c r="U397" s="92" t="s">
        <v>9</v>
      </c>
      <c r="V397" s="97">
        <v>9742.9230000000007</v>
      </c>
      <c r="W397" s="97" t="s">
        <v>9</v>
      </c>
      <c r="X397" s="97" t="s">
        <v>9</v>
      </c>
      <c r="Y397" s="16" t="b">
        <f t="shared" si="197"/>
        <v>1</v>
      </c>
      <c r="Z397" s="16" t="b">
        <f t="shared" si="197"/>
        <v>1</v>
      </c>
      <c r="AA397" s="16" t="b">
        <f t="shared" si="197"/>
        <v>1</v>
      </c>
      <c r="AB397" s="16" t="b">
        <f t="shared" si="197"/>
        <v>1</v>
      </c>
    </row>
    <row r="398" spans="1:28" s="16" customFormat="1" ht="47.25">
      <c r="A398" s="22" t="s">
        <v>580</v>
      </c>
      <c r="B398" s="23" t="s">
        <v>174</v>
      </c>
      <c r="C398" s="23" t="s">
        <v>238</v>
      </c>
      <c r="D398" s="24" t="s">
        <v>9</v>
      </c>
      <c r="E398" s="25">
        <f>E399</f>
        <v>9742.9</v>
      </c>
      <c r="F398" s="25">
        <f t="shared" si="200"/>
        <v>0</v>
      </c>
      <c r="G398" s="25">
        <f t="shared" si="200"/>
        <v>0</v>
      </c>
      <c r="H398" s="43"/>
      <c r="J398" s="32">
        <v>9742.9230000000007</v>
      </c>
      <c r="K398" s="32">
        <v>0</v>
      </c>
      <c r="L398" s="32">
        <v>0</v>
      </c>
      <c r="M398" s="29">
        <f t="shared" si="196"/>
        <v>2.3000000001047738E-2</v>
      </c>
      <c r="N398" s="29">
        <f t="shared" si="196"/>
        <v>0</v>
      </c>
      <c r="O398" s="29">
        <f t="shared" si="196"/>
        <v>0</v>
      </c>
      <c r="R398" s="95" t="s">
        <v>580</v>
      </c>
      <c r="S398" s="96" t="s">
        <v>174</v>
      </c>
      <c r="T398" s="96" t="s">
        <v>238</v>
      </c>
      <c r="U398" s="92" t="s">
        <v>9</v>
      </c>
      <c r="V398" s="97">
        <v>9742.9230000000007</v>
      </c>
      <c r="W398" s="97" t="s">
        <v>9</v>
      </c>
      <c r="X398" s="97" t="s">
        <v>9</v>
      </c>
      <c r="Y398" s="16" t="b">
        <f t="shared" si="197"/>
        <v>1</v>
      </c>
      <c r="Z398" s="16" t="b">
        <f t="shared" si="197"/>
        <v>1</v>
      </c>
      <c r="AA398" s="16" t="b">
        <f t="shared" si="197"/>
        <v>1</v>
      </c>
      <c r="AB398" s="16" t="b">
        <f t="shared" si="197"/>
        <v>1</v>
      </c>
    </row>
    <row r="399" spans="1:28" s="16" customFormat="1" ht="31.5">
      <c r="A399" s="31" t="s">
        <v>581</v>
      </c>
      <c r="B399" s="23" t="s">
        <v>174</v>
      </c>
      <c r="C399" s="23" t="s">
        <v>395</v>
      </c>
      <c r="D399" s="24" t="s">
        <v>9</v>
      </c>
      <c r="E399" s="25">
        <f>E400</f>
        <v>9742.9</v>
      </c>
      <c r="F399" s="25">
        <f t="shared" si="200"/>
        <v>0</v>
      </c>
      <c r="G399" s="25">
        <f t="shared" si="200"/>
        <v>0</v>
      </c>
      <c r="H399" s="43"/>
      <c r="J399" s="32">
        <v>9742.9230000000007</v>
      </c>
      <c r="K399" s="32">
        <v>0</v>
      </c>
      <c r="L399" s="32">
        <v>0</v>
      </c>
      <c r="M399" s="29">
        <f t="shared" si="196"/>
        <v>2.3000000001047738E-2</v>
      </c>
      <c r="N399" s="29">
        <f t="shared" si="196"/>
        <v>0</v>
      </c>
      <c r="O399" s="29">
        <f t="shared" si="196"/>
        <v>0</v>
      </c>
      <c r="R399" s="98" t="s">
        <v>581</v>
      </c>
      <c r="S399" s="96" t="s">
        <v>174</v>
      </c>
      <c r="T399" s="96" t="s">
        <v>395</v>
      </c>
      <c r="U399" s="92" t="s">
        <v>9</v>
      </c>
      <c r="V399" s="97">
        <v>9742.9230000000007</v>
      </c>
      <c r="W399" s="97" t="s">
        <v>9</v>
      </c>
      <c r="X399" s="97" t="s">
        <v>9</v>
      </c>
      <c r="Y399" s="16" t="b">
        <f t="shared" si="197"/>
        <v>1</v>
      </c>
      <c r="Z399" s="16" t="b">
        <f t="shared" si="197"/>
        <v>1</v>
      </c>
      <c r="AA399" s="16" t="b">
        <f t="shared" si="197"/>
        <v>1</v>
      </c>
      <c r="AB399" s="16" t="b">
        <f t="shared" si="197"/>
        <v>1</v>
      </c>
    </row>
    <row r="400" spans="1:28" s="16" customFormat="1" ht="31.5">
      <c r="A400" s="31" t="s">
        <v>119</v>
      </c>
      <c r="B400" s="23" t="s">
        <v>174</v>
      </c>
      <c r="C400" s="23" t="s">
        <v>395</v>
      </c>
      <c r="D400" s="23" t="s">
        <v>120</v>
      </c>
      <c r="E400" s="25">
        <f>3654+6088.9</f>
        <v>9742.9</v>
      </c>
      <c r="F400" s="25">
        <v>0</v>
      </c>
      <c r="G400" s="25">
        <v>0</v>
      </c>
      <c r="H400" s="43"/>
      <c r="J400" s="32">
        <v>9742.9230000000007</v>
      </c>
      <c r="K400" s="32">
        <v>0</v>
      </c>
      <c r="L400" s="32">
        <v>0</v>
      </c>
      <c r="M400" s="29">
        <f t="shared" si="196"/>
        <v>2.3000000001047738E-2</v>
      </c>
      <c r="N400" s="29">
        <f t="shared" si="196"/>
        <v>0</v>
      </c>
      <c r="O400" s="29">
        <f t="shared" si="196"/>
        <v>0</v>
      </c>
      <c r="R400" s="98" t="s">
        <v>119</v>
      </c>
      <c r="S400" s="96" t="s">
        <v>174</v>
      </c>
      <c r="T400" s="96" t="s">
        <v>395</v>
      </c>
      <c r="U400" s="96" t="s">
        <v>120</v>
      </c>
      <c r="V400" s="97">
        <v>9742.9230000000007</v>
      </c>
      <c r="W400" s="97" t="s">
        <v>9</v>
      </c>
      <c r="X400" s="97" t="s">
        <v>9</v>
      </c>
      <c r="Y400" s="16" t="b">
        <f t="shared" si="197"/>
        <v>1</v>
      </c>
      <c r="Z400" s="16" t="b">
        <f t="shared" si="197"/>
        <v>1</v>
      </c>
      <c r="AA400" s="16" t="b">
        <f t="shared" si="197"/>
        <v>1</v>
      </c>
      <c r="AB400" s="16" t="b">
        <f t="shared" si="197"/>
        <v>1</v>
      </c>
    </row>
    <row r="401" spans="1:28" s="16" customFormat="1" ht="31.5">
      <c r="A401" s="22" t="s">
        <v>43</v>
      </c>
      <c r="B401" s="23" t="s">
        <v>174</v>
      </c>
      <c r="C401" s="23" t="s">
        <v>10</v>
      </c>
      <c r="D401" s="24" t="s">
        <v>9</v>
      </c>
      <c r="E401" s="25">
        <f t="shared" ref="E401:G401" si="201">E402+E406</f>
        <v>13560</v>
      </c>
      <c r="F401" s="25">
        <f t="shared" si="201"/>
        <v>2100</v>
      </c>
      <c r="G401" s="25">
        <f t="shared" si="201"/>
        <v>2900</v>
      </c>
      <c r="H401" s="43"/>
      <c r="J401" s="32">
        <v>13560.028770000001</v>
      </c>
      <c r="K401" s="32">
        <v>2100</v>
      </c>
      <c r="L401" s="32">
        <v>2900</v>
      </c>
      <c r="M401" s="29">
        <f t="shared" si="196"/>
        <v>2.877000000080443E-2</v>
      </c>
      <c r="N401" s="29">
        <f t="shared" si="196"/>
        <v>0</v>
      </c>
      <c r="O401" s="29">
        <f t="shared" si="196"/>
        <v>0</v>
      </c>
      <c r="R401" s="95" t="s">
        <v>43</v>
      </c>
      <c r="S401" s="96" t="s">
        <v>174</v>
      </c>
      <c r="T401" s="96" t="s">
        <v>10</v>
      </c>
      <c r="U401" s="92" t="s">
        <v>9</v>
      </c>
      <c r="V401" s="97">
        <v>13560.028770000001</v>
      </c>
      <c r="W401" s="97">
        <v>2100</v>
      </c>
      <c r="X401" s="97">
        <v>2900</v>
      </c>
      <c r="Y401" s="16" t="b">
        <f t="shared" si="197"/>
        <v>1</v>
      </c>
      <c r="Z401" s="16" t="b">
        <f t="shared" si="197"/>
        <v>1</v>
      </c>
      <c r="AA401" s="16" t="b">
        <f t="shared" si="197"/>
        <v>1</v>
      </c>
      <c r="AB401" s="16" t="b">
        <f t="shared" si="197"/>
        <v>1</v>
      </c>
    </row>
    <row r="402" spans="1:28" s="16" customFormat="1" ht="31.5">
      <c r="A402" s="22" t="s">
        <v>44</v>
      </c>
      <c r="B402" s="23" t="s">
        <v>174</v>
      </c>
      <c r="C402" s="23" t="s">
        <v>45</v>
      </c>
      <c r="D402" s="24" t="s">
        <v>9</v>
      </c>
      <c r="E402" s="25">
        <f>E403</f>
        <v>0</v>
      </c>
      <c r="F402" s="25">
        <f t="shared" ref="F402:G404" si="202">F403</f>
        <v>2100</v>
      </c>
      <c r="G402" s="25">
        <f t="shared" si="202"/>
        <v>2900</v>
      </c>
      <c r="H402" s="43"/>
      <c r="J402" s="32">
        <v>0</v>
      </c>
      <c r="K402" s="32">
        <v>2100</v>
      </c>
      <c r="L402" s="32">
        <v>2900</v>
      </c>
      <c r="M402" s="29">
        <f t="shared" si="196"/>
        <v>0</v>
      </c>
      <c r="N402" s="29">
        <f t="shared" si="196"/>
        <v>0</v>
      </c>
      <c r="O402" s="29">
        <f t="shared" si="196"/>
        <v>0</v>
      </c>
      <c r="R402" s="95" t="s">
        <v>44</v>
      </c>
      <c r="S402" s="96" t="s">
        <v>174</v>
      </c>
      <c r="T402" s="96" t="s">
        <v>45</v>
      </c>
      <c r="U402" s="92" t="s">
        <v>9</v>
      </c>
      <c r="V402" s="97" t="s">
        <v>9</v>
      </c>
      <c r="W402" s="97">
        <v>2100</v>
      </c>
      <c r="X402" s="97">
        <v>2900</v>
      </c>
      <c r="Y402" s="16" t="b">
        <f t="shared" si="197"/>
        <v>1</v>
      </c>
      <c r="Z402" s="16" t="b">
        <f t="shared" si="197"/>
        <v>1</v>
      </c>
      <c r="AA402" s="16" t="b">
        <f t="shared" si="197"/>
        <v>1</v>
      </c>
      <c r="AB402" s="16" t="b">
        <f t="shared" si="197"/>
        <v>1</v>
      </c>
    </row>
    <row r="403" spans="1:28" s="16" customFormat="1" ht="31.5">
      <c r="A403" s="22" t="s">
        <v>178</v>
      </c>
      <c r="B403" s="23" t="s">
        <v>174</v>
      </c>
      <c r="C403" s="23" t="s">
        <v>179</v>
      </c>
      <c r="D403" s="24" t="s">
        <v>9</v>
      </c>
      <c r="E403" s="25">
        <f>E404</f>
        <v>0</v>
      </c>
      <c r="F403" s="25">
        <f t="shared" si="202"/>
        <v>2100</v>
      </c>
      <c r="G403" s="25">
        <f t="shared" si="202"/>
        <v>2900</v>
      </c>
      <c r="H403" s="43"/>
      <c r="J403" s="32">
        <v>0</v>
      </c>
      <c r="K403" s="32">
        <v>2100</v>
      </c>
      <c r="L403" s="32">
        <v>2900</v>
      </c>
      <c r="M403" s="29">
        <f t="shared" si="196"/>
        <v>0</v>
      </c>
      <c r="N403" s="29">
        <f t="shared" si="196"/>
        <v>0</v>
      </c>
      <c r="O403" s="29">
        <f t="shared" si="196"/>
        <v>0</v>
      </c>
      <c r="R403" s="95" t="s">
        <v>178</v>
      </c>
      <c r="S403" s="96" t="s">
        <v>174</v>
      </c>
      <c r="T403" s="96" t="s">
        <v>179</v>
      </c>
      <c r="U403" s="92" t="s">
        <v>9</v>
      </c>
      <c r="V403" s="97" t="s">
        <v>9</v>
      </c>
      <c r="W403" s="97">
        <v>2100</v>
      </c>
      <c r="X403" s="97">
        <v>2900</v>
      </c>
      <c r="Y403" s="16" t="b">
        <f t="shared" si="197"/>
        <v>1</v>
      </c>
      <c r="Z403" s="16" t="b">
        <f t="shared" si="197"/>
        <v>1</v>
      </c>
      <c r="AA403" s="16" t="b">
        <f t="shared" si="197"/>
        <v>1</v>
      </c>
      <c r="AB403" s="16" t="b">
        <f t="shared" si="197"/>
        <v>1</v>
      </c>
    </row>
    <row r="404" spans="1:28" s="16" customFormat="1" ht="25.5">
      <c r="A404" s="31" t="s">
        <v>180</v>
      </c>
      <c r="B404" s="23" t="s">
        <v>174</v>
      </c>
      <c r="C404" s="23" t="s">
        <v>396</v>
      </c>
      <c r="D404" s="24" t="s">
        <v>9</v>
      </c>
      <c r="E404" s="25">
        <f>E405</f>
        <v>0</v>
      </c>
      <c r="F404" s="25">
        <f t="shared" si="202"/>
        <v>2100</v>
      </c>
      <c r="G404" s="25">
        <f t="shared" si="202"/>
        <v>2900</v>
      </c>
      <c r="H404" s="43"/>
      <c r="J404" s="32">
        <v>0</v>
      </c>
      <c r="K404" s="32">
        <v>2100</v>
      </c>
      <c r="L404" s="32">
        <v>2900</v>
      </c>
      <c r="M404" s="29">
        <f t="shared" si="196"/>
        <v>0</v>
      </c>
      <c r="N404" s="29">
        <f t="shared" si="196"/>
        <v>0</v>
      </c>
      <c r="O404" s="29">
        <f t="shared" si="196"/>
        <v>0</v>
      </c>
      <c r="R404" s="98" t="s">
        <v>180</v>
      </c>
      <c r="S404" s="96" t="s">
        <v>174</v>
      </c>
      <c r="T404" s="96" t="s">
        <v>396</v>
      </c>
      <c r="U404" s="92" t="s">
        <v>9</v>
      </c>
      <c r="V404" s="97" t="s">
        <v>9</v>
      </c>
      <c r="W404" s="97">
        <v>2100</v>
      </c>
      <c r="X404" s="97">
        <v>2900</v>
      </c>
      <c r="Y404" s="16" t="b">
        <f t="shared" si="197"/>
        <v>1</v>
      </c>
      <c r="Z404" s="16" t="b">
        <f t="shared" si="197"/>
        <v>1</v>
      </c>
      <c r="AA404" s="16" t="b">
        <f t="shared" si="197"/>
        <v>1</v>
      </c>
      <c r="AB404" s="16" t="b">
        <f t="shared" si="197"/>
        <v>1</v>
      </c>
    </row>
    <row r="405" spans="1:28" s="16" customFormat="1" ht="31.5">
      <c r="A405" s="31" t="s">
        <v>119</v>
      </c>
      <c r="B405" s="23" t="s">
        <v>174</v>
      </c>
      <c r="C405" s="23" t="s">
        <v>396</v>
      </c>
      <c r="D405" s="23" t="s">
        <v>120</v>
      </c>
      <c r="E405" s="25">
        <v>0</v>
      </c>
      <c r="F405" s="25">
        <v>2100</v>
      </c>
      <c r="G405" s="25">
        <v>2900</v>
      </c>
      <c r="H405" s="43"/>
      <c r="J405" s="32">
        <v>0</v>
      </c>
      <c r="K405" s="32">
        <v>2100</v>
      </c>
      <c r="L405" s="32">
        <v>2900</v>
      </c>
      <c r="M405" s="29">
        <f t="shared" si="196"/>
        <v>0</v>
      </c>
      <c r="N405" s="29">
        <f t="shared" si="196"/>
        <v>0</v>
      </c>
      <c r="O405" s="29">
        <f t="shared" si="196"/>
        <v>0</v>
      </c>
      <c r="R405" s="98" t="s">
        <v>119</v>
      </c>
      <c r="S405" s="96" t="s">
        <v>174</v>
      </c>
      <c r="T405" s="96" t="s">
        <v>396</v>
      </c>
      <c r="U405" s="96" t="s">
        <v>120</v>
      </c>
      <c r="V405" s="97" t="s">
        <v>9</v>
      </c>
      <c r="W405" s="97">
        <v>2100</v>
      </c>
      <c r="X405" s="97">
        <v>2900</v>
      </c>
      <c r="Y405" s="16" t="b">
        <f t="shared" si="197"/>
        <v>1</v>
      </c>
      <c r="Z405" s="16" t="b">
        <f t="shared" si="197"/>
        <v>1</v>
      </c>
      <c r="AA405" s="16" t="b">
        <f t="shared" si="197"/>
        <v>1</v>
      </c>
      <c r="AB405" s="16" t="b">
        <f t="shared" si="197"/>
        <v>1</v>
      </c>
    </row>
    <row r="406" spans="1:28" s="16" customFormat="1" ht="31.5">
      <c r="A406" s="31" t="s">
        <v>181</v>
      </c>
      <c r="B406" s="23" t="s">
        <v>174</v>
      </c>
      <c r="C406" s="23" t="s">
        <v>182</v>
      </c>
      <c r="D406" s="23" t="s">
        <v>9</v>
      </c>
      <c r="E406" s="25">
        <f t="shared" ref="E406:G406" si="203">E407</f>
        <v>13560</v>
      </c>
      <c r="F406" s="25">
        <f t="shared" si="203"/>
        <v>0</v>
      </c>
      <c r="G406" s="25">
        <f t="shared" si="203"/>
        <v>0</v>
      </c>
      <c r="H406" s="43"/>
      <c r="J406" s="32">
        <v>13560.028770000001</v>
      </c>
      <c r="K406" s="32">
        <v>0</v>
      </c>
      <c r="L406" s="32">
        <v>0</v>
      </c>
      <c r="M406" s="29">
        <f t="shared" si="196"/>
        <v>2.877000000080443E-2</v>
      </c>
      <c r="N406" s="29">
        <f t="shared" si="196"/>
        <v>0</v>
      </c>
      <c r="O406" s="29">
        <f t="shared" si="196"/>
        <v>0</v>
      </c>
      <c r="R406" s="95" t="s">
        <v>181</v>
      </c>
      <c r="S406" s="96" t="s">
        <v>174</v>
      </c>
      <c r="T406" s="96" t="s">
        <v>182</v>
      </c>
      <c r="U406" s="92" t="s">
        <v>9</v>
      </c>
      <c r="V406" s="97">
        <v>13560.028770000001</v>
      </c>
      <c r="W406" s="97" t="s">
        <v>9</v>
      </c>
      <c r="X406" s="97" t="s">
        <v>9</v>
      </c>
      <c r="Y406" s="16" t="b">
        <f t="shared" si="197"/>
        <v>1</v>
      </c>
      <c r="Z406" s="16" t="b">
        <f t="shared" si="197"/>
        <v>1</v>
      </c>
      <c r="AA406" s="16" t="b">
        <f t="shared" si="197"/>
        <v>1</v>
      </c>
      <c r="AB406" s="16" t="b">
        <f t="shared" si="197"/>
        <v>1</v>
      </c>
    </row>
    <row r="407" spans="1:28" s="16" customFormat="1" ht="31.5">
      <c r="A407" s="31" t="s">
        <v>652</v>
      </c>
      <c r="B407" s="23" t="s">
        <v>174</v>
      </c>
      <c r="C407" s="23" t="s">
        <v>653</v>
      </c>
      <c r="D407" s="23" t="s">
        <v>9</v>
      </c>
      <c r="E407" s="25">
        <f t="shared" ref="E407:G407" si="204">E408+E410+E412</f>
        <v>13560</v>
      </c>
      <c r="F407" s="25">
        <f t="shared" si="204"/>
        <v>0</v>
      </c>
      <c r="G407" s="25">
        <f t="shared" si="204"/>
        <v>0</v>
      </c>
      <c r="H407" s="43"/>
      <c r="J407" s="32">
        <v>13560.028770000001</v>
      </c>
      <c r="K407" s="32">
        <v>0</v>
      </c>
      <c r="L407" s="32">
        <v>0</v>
      </c>
      <c r="M407" s="29">
        <f t="shared" si="196"/>
        <v>2.877000000080443E-2</v>
      </c>
      <c r="N407" s="29">
        <f t="shared" si="196"/>
        <v>0</v>
      </c>
      <c r="O407" s="29">
        <f t="shared" si="196"/>
        <v>0</v>
      </c>
      <c r="R407" s="95" t="s">
        <v>652</v>
      </c>
      <c r="S407" s="96" t="s">
        <v>174</v>
      </c>
      <c r="T407" s="96" t="s">
        <v>653</v>
      </c>
      <c r="U407" s="92" t="s">
        <v>9</v>
      </c>
      <c r="V407" s="97">
        <v>13560.028770000001</v>
      </c>
      <c r="W407" s="97" t="s">
        <v>9</v>
      </c>
      <c r="X407" s="97" t="s">
        <v>9</v>
      </c>
      <c r="Y407" s="16" t="b">
        <f t="shared" si="197"/>
        <v>1</v>
      </c>
      <c r="Z407" s="16" t="b">
        <f t="shared" si="197"/>
        <v>1</v>
      </c>
      <c r="AA407" s="16" t="b">
        <f t="shared" si="197"/>
        <v>1</v>
      </c>
      <c r="AB407" s="16" t="b">
        <f t="shared" si="197"/>
        <v>1</v>
      </c>
    </row>
    <row r="408" spans="1:28" s="16" customFormat="1" ht="15.75">
      <c r="A408" s="31" t="s">
        <v>654</v>
      </c>
      <c r="B408" s="23" t="s">
        <v>174</v>
      </c>
      <c r="C408" s="23" t="s">
        <v>655</v>
      </c>
      <c r="D408" s="23" t="s">
        <v>9</v>
      </c>
      <c r="E408" s="25">
        <f t="shared" ref="E408:G408" si="205">E409</f>
        <v>2258.9</v>
      </c>
      <c r="F408" s="25">
        <f t="shared" si="205"/>
        <v>0</v>
      </c>
      <c r="G408" s="25">
        <f t="shared" si="205"/>
        <v>0</v>
      </c>
      <c r="H408" s="43"/>
      <c r="J408" s="32">
        <v>2258.9344700000001</v>
      </c>
      <c r="K408" s="32">
        <v>0</v>
      </c>
      <c r="L408" s="32">
        <v>0</v>
      </c>
      <c r="M408" s="29">
        <f t="shared" si="196"/>
        <v>3.4470000000055734E-2</v>
      </c>
      <c r="N408" s="29">
        <f t="shared" si="196"/>
        <v>0</v>
      </c>
      <c r="O408" s="29">
        <f t="shared" si="196"/>
        <v>0</v>
      </c>
      <c r="R408" s="98" t="s">
        <v>654</v>
      </c>
      <c r="S408" s="96" t="s">
        <v>174</v>
      </c>
      <c r="T408" s="96" t="s">
        <v>655</v>
      </c>
      <c r="U408" s="92" t="s">
        <v>9</v>
      </c>
      <c r="V408" s="97">
        <v>2258.9344700000001</v>
      </c>
      <c r="W408" s="97" t="s">
        <v>9</v>
      </c>
      <c r="X408" s="97" t="s">
        <v>9</v>
      </c>
      <c r="Y408" s="16" t="b">
        <f t="shared" si="197"/>
        <v>1</v>
      </c>
      <c r="Z408" s="16" t="b">
        <f t="shared" si="197"/>
        <v>1</v>
      </c>
      <c r="AA408" s="16" t="b">
        <f t="shared" si="197"/>
        <v>1</v>
      </c>
      <c r="AB408" s="16" t="b">
        <f t="shared" si="197"/>
        <v>1</v>
      </c>
    </row>
    <row r="409" spans="1:28" s="16" customFormat="1" ht="31.5">
      <c r="A409" s="31" t="s">
        <v>119</v>
      </c>
      <c r="B409" s="23" t="s">
        <v>174</v>
      </c>
      <c r="C409" s="23" t="s">
        <v>655</v>
      </c>
      <c r="D409" s="23" t="s">
        <v>120</v>
      </c>
      <c r="E409" s="25">
        <v>2258.9</v>
      </c>
      <c r="F409" s="25"/>
      <c r="G409" s="25"/>
      <c r="H409" s="43"/>
      <c r="J409" s="32">
        <v>2258.9344700000001</v>
      </c>
      <c r="K409" s="32">
        <v>0</v>
      </c>
      <c r="L409" s="32">
        <v>0</v>
      </c>
      <c r="M409" s="29">
        <f t="shared" si="196"/>
        <v>3.4470000000055734E-2</v>
      </c>
      <c r="N409" s="29">
        <f t="shared" si="196"/>
        <v>0</v>
      </c>
      <c r="O409" s="29">
        <f t="shared" si="196"/>
        <v>0</v>
      </c>
      <c r="R409" s="98" t="s">
        <v>119</v>
      </c>
      <c r="S409" s="96" t="s">
        <v>174</v>
      </c>
      <c r="T409" s="96" t="s">
        <v>655</v>
      </c>
      <c r="U409" s="96" t="s">
        <v>120</v>
      </c>
      <c r="V409" s="97">
        <v>2258.9344700000001</v>
      </c>
      <c r="W409" s="97" t="s">
        <v>9</v>
      </c>
      <c r="X409" s="97" t="s">
        <v>9</v>
      </c>
      <c r="Y409" s="16" t="b">
        <f t="shared" si="197"/>
        <v>1</v>
      </c>
      <c r="Z409" s="16" t="b">
        <f t="shared" si="197"/>
        <v>1</v>
      </c>
      <c r="AA409" s="16" t="b">
        <f t="shared" si="197"/>
        <v>1</v>
      </c>
      <c r="AB409" s="16" t="b">
        <f t="shared" si="197"/>
        <v>1</v>
      </c>
    </row>
    <row r="410" spans="1:28" s="16" customFormat="1" ht="25.5">
      <c r="A410" s="31" t="s">
        <v>654</v>
      </c>
      <c r="B410" s="23" t="s">
        <v>174</v>
      </c>
      <c r="C410" s="23" t="s">
        <v>656</v>
      </c>
      <c r="D410" s="23" t="s">
        <v>9</v>
      </c>
      <c r="E410" s="25">
        <f t="shared" ref="E410:G410" si="206">E411</f>
        <v>118.9</v>
      </c>
      <c r="F410" s="25">
        <f t="shared" si="206"/>
        <v>0</v>
      </c>
      <c r="G410" s="25">
        <f t="shared" si="206"/>
        <v>0</v>
      </c>
      <c r="H410" s="43"/>
      <c r="J410" s="32">
        <v>118.89129</v>
      </c>
      <c r="K410" s="32">
        <v>0</v>
      </c>
      <c r="L410" s="32">
        <v>0</v>
      </c>
      <c r="M410" s="29">
        <f t="shared" si="196"/>
        <v>-8.7100000000077671E-3</v>
      </c>
      <c r="N410" s="29">
        <f t="shared" si="196"/>
        <v>0</v>
      </c>
      <c r="O410" s="29">
        <f t="shared" si="196"/>
        <v>0</v>
      </c>
      <c r="R410" s="98" t="s">
        <v>654</v>
      </c>
      <c r="S410" s="96" t="s">
        <v>174</v>
      </c>
      <c r="T410" s="96" t="s">
        <v>656</v>
      </c>
      <c r="U410" s="92" t="s">
        <v>9</v>
      </c>
      <c r="V410" s="97">
        <v>118.89129</v>
      </c>
      <c r="W410" s="97" t="s">
        <v>9</v>
      </c>
      <c r="X410" s="97" t="s">
        <v>9</v>
      </c>
      <c r="Y410" s="16" t="b">
        <f t="shared" si="197"/>
        <v>1</v>
      </c>
      <c r="Z410" s="16" t="b">
        <f t="shared" si="197"/>
        <v>1</v>
      </c>
      <c r="AA410" s="16" t="b">
        <f t="shared" si="197"/>
        <v>1</v>
      </c>
      <c r="AB410" s="16" t="b">
        <f t="shared" si="197"/>
        <v>1</v>
      </c>
    </row>
    <row r="411" spans="1:28" s="16" customFormat="1" ht="31.5">
      <c r="A411" s="31" t="s">
        <v>119</v>
      </c>
      <c r="B411" s="23" t="s">
        <v>174</v>
      </c>
      <c r="C411" s="23" t="s">
        <v>656</v>
      </c>
      <c r="D411" s="23" t="s">
        <v>120</v>
      </c>
      <c r="E411" s="25">
        <v>118.9</v>
      </c>
      <c r="F411" s="25"/>
      <c r="G411" s="25"/>
      <c r="H411" s="42"/>
      <c r="J411" s="32">
        <v>118.89129</v>
      </c>
      <c r="K411" s="32">
        <v>0</v>
      </c>
      <c r="L411" s="32">
        <v>0</v>
      </c>
      <c r="M411" s="29">
        <f t="shared" si="196"/>
        <v>-8.7100000000077671E-3</v>
      </c>
      <c r="N411" s="29">
        <f t="shared" si="196"/>
        <v>0</v>
      </c>
      <c r="O411" s="29">
        <f t="shared" si="196"/>
        <v>0</v>
      </c>
      <c r="R411" s="98" t="s">
        <v>119</v>
      </c>
      <c r="S411" s="96" t="s">
        <v>174</v>
      </c>
      <c r="T411" s="96" t="s">
        <v>656</v>
      </c>
      <c r="U411" s="96" t="s">
        <v>120</v>
      </c>
      <c r="V411" s="97">
        <v>118.89129</v>
      </c>
      <c r="W411" s="97" t="s">
        <v>9</v>
      </c>
      <c r="X411" s="97" t="s">
        <v>9</v>
      </c>
      <c r="Y411" s="16" t="b">
        <f t="shared" si="197"/>
        <v>1</v>
      </c>
      <c r="Z411" s="16" t="b">
        <f t="shared" si="197"/>
        <v>1</v>
      </c>
      <c r="AA411" s="16" t="b">
        <f t="shared" si="197"/>
        <v>1</v>
      </c>
      <c r="AB411" s="16" t="b">
        <f t="shared" si="197"/>
        <v>1</v>
      </c>
    </row>
    <row r="412" spans="1:28" s="16" customFormat="1" ht="25.5">
      <c r="A412" s="31" t="s">
        <v>654</v>
      </c>
      <c r="B412" s="23" t="s">
        <v>174</v>
      </c>
      <c r="C412" s="23" t="s">
        <v>657</v>
      </c>
      <c r="D412" s="23" t="s">
        <v>9</v>
      </c>
      <c r="E412" s="25">
        <f t="shared" ref="E412:G412" si="207">E413</f>
        <v>11182.2</v>
      </c>
      <c r="F412" s="25">
        <f t="shared" si="207"/>
        <v>0</v>
      </c>
      <c r="G412" s="25">
        <f t="shared" si="207"/>
        <v>0</v>
      </c>
      <c r="H412" s="43"/>
      <c r="J412" s="32">
        <v>11182.203009999999</v>
      </c>
      <c r="K412" s="32">
        <v>0</v>
      </c>
      <c r="L412" s="32">
        <v>0</v>
      </c>
      <c r="M412" s="29">
        <f t="shared" si="196"/>
        <v>3.0099999985395698E-3</v>
      </c>
      <c r="N412" s="29">
        <f t="shared" si="196"/>
        <v>0</v>
      </c>
      <c r="O412" s="29">
        <f t="shared" si="196"/>
        <v>0</v>
      </c>
      <c r="R412" s="98" t="s">
        <v>654</v>
      </c>
      <c r="S412" s="96" t="s">
        <v>174</v>
      </c>
      <c r="T412" s="96" t="s">
        <v>657</v>
      </c>
      <c r="U412" s="92" t="s">
        <v>9</v>
      </c>
      <c r="V412" s="97">
        <v>11182.203009999999</v>
      </c>
      <c r="W412" s="97" t="s">
        <v>9</v>
      </c>
      <c r="X412" s="97" t="s">
        <v>9</v>
      </c>
      <c r="Y412" s="16" t="b">
        <f t="shared" si="197"/>
        <v>1</v>
      </c>
      <c r="Z412" s="16" t="b">
        <f t="shared" si="197"/>
        <v>1</v>
      </c>
      <c r="AA412" s="16" t="b">
        <f t="shared" si="197"/>
        <v>1</v>
      </c>
      <c r="AB412" s="16" t="b">
        <f t="shared" si="197"/>
        <v>1</v>
      </c>
    </row>
    <row r="413" spans="1:28" s="16" customFormat="1" ht="31.5">
      <c r="A413" s="31" t="s">
        <v>119</v>
      </c>
      <c r="B413" s="23" t="s">
        <v>174</v>
      </c>
      <c r="C413" s="23" t="s">
        <v>657</v>
      </c>
      <c r="D413" s="23" t="s">
        <v>120</v>
      </c>
      <c r="E413" s="25">
        <v>11182.2</v>
      </c>
      <c r="F413" s="25"/>
      <c r="G413" s="25"/>
      <c r="H413" s="43"/>
      <c r="J413" s="32">
        <v>11182.203009999999</v>
      </c>
      <c r="K413" s="32">
        <v>0</v>
      </c>
      <c r="L413" s="32">
        <v>0</v>
      </c>
      <c r="M413" s="29">
        <f t="shared" si="196"/>
        <v>3.0099999985395698E-3</v>
      </c>
      <c r="N413" s="29">
        <f t="shared" si="196"/>
        <v>0</v>
      </c>
      <c r="O413" s="29">
        <f t="shared" si="196"/>
        <v>0</v>
      </c>
      <c r="R413" s="98" t="s">
        <v>119</v>
      </c>
      <c r="S413" s="96" t="s">
        <v>174</v>
      </c>
      <c r="T413" s="96" t="s">
        <v>657</v>
      </c>
      <c r="U413" s="96" t="s">
        <v>120</v>
      </c>
      <c r="V413" s="97">
        <v>11182.203009999999</v>
      </c>
      <c r="W413" s="97" t="s">
        <v>9</v>
      </c>
      <c r="X413" s="97" t="s">
        <v>9</v>
      </c>
      <c r="Y413" s="16" t="b">
        <f t="shared" si="197"/>
        <v>1</v>
      </c>
      <c r="Z413" s="16" t="b">
        <f t="shared" si="197"/>
        <v>1</v>
      </c>
      <c r="AA413" s="16" t="b">
        <f t="shared" si="197"/>
        <v>1</v>
      </c>
      <c r="AB413" s="16" t="b">
        <f t="shared" si="197"/>
        <v>1</v>
      </c>
    </row>
    <row r="414" spans="1:28" s="16" customFormat="1" ht="31.5">
      <c r="A414" s="22" t="s">
        <v>108</v>
      </c>
      <c r="B414" s="23" t="s">
        <v>174</v>
      </c>
      <c r="C414" s="23" t="s">
        <v>16</v>
      </c>
      <c r="D414" s="24" t="s">
        <v>9</v>
      </c>
      <c r="E414" s="25">
        <f>E415+E419+E423</f>
        <v>80460.5</v>
      </c>
      <c r="F414" s="25">
        <f>F415+F419+F423</f>
        <v>80795.199999999997</v>
      </c>
      <c r="G414" s="25">
        <f t="shared" ref="G414" si="208">G415+G419+G423</f>
        <v>80881.099999999991</v>
      </c>
      <c r="H414" s="43"/>
      <c r="J414" s="32">
        <v>80460.5</v>
      </c>
      <c r="K414" s="32">
        <v>80795.210999999996</v>
      </c>
      <c r="L414" s="32">
        <v>80881.100000000006</v>
      </c>
      <c r="M414" s="29">
        <f t="shared" si="196"/>
        <v>0</v>
      </c>
      <c r="N414" s="29">
        <f t="shared" si="196"/>
        <v>1.0999999998603016E-2</v>
      </c>
      <c r="O414" s="29">
        <f t="shared" si="196"/>
        <v>0</v>
      </c>
      <c r="R414" s="95" t="s">
        <v>108</v>
      </c>
      <c r="S414" s="96" t="s">
        <v>174</v>
      </c>
      <c r="T414" s="96" t="s">
        <v>16</v>
      </c>
      <c r="U414" s="92" t="s">
        <v>9</v>
      </c>
      <c r="V414" s="97">
        <v>80460.5</v>
      </c>
      <c r="W414" s="97">
        <v>80795.210999999996</v>
      </c>
      <c r="X414" s="97">
        <v>80881.100000000006</v>
      </c>
      <c r="Y414" s="16" t="b">
        <f t="shared" si="197"/>
        <v>1</v>
      </c>
      <c r="Z414" s="16" t="b">
        <f t="shared" si="197"/>
        <v>1</v>
      </c>
      <c r="AA414" s="16" t="b">
        <f t="shared" si="197"/>
        <v>1</v>
      </c>
      <c r="AB414" s="16" t="b">
        <f t="shared" si="197"/>
        <v>1</v>
      </c>
    </row>
    <row r="415" spans="1:28" s="16" customFormat="1" ht="31.5">
      <c r="A415" s="22" t="s">
        <v>183</v>
      </c>
      <c r="B415" s="23" t="s">
        <v>174</v>
      </c>
      <c r="C415" s="23" t="s">
        <v>184</v>
      </c>
      <c r="D415" s="24" t="s">
        <v>9</v>
      </c>
      <c r="E415" s="25">
        <f>E416</f>
        <v>1647.6</v>
      </c>
      <c r="F415" s="25">
        <f t="shared" ref="F415:G417" si="209">F416</f>
        <v>1732.8</v>
      </c>
      <c r="G415" s="25">
        <f t="shared" si="209"/>
        <v>1818.7</v>
      </c>
      <c r="H415" s="43"/>
      <c r="J415" s="32">
        <v>1647.6088099999999</v>
      </c>
      <c r="K415" s="32">
        <v>1732.83905</v>
      </c>
      <c r="L415" s="32">
        <v>1818.7280499999999</v>
      </c>
      <c r="M415" s="29">
        <f t="shared" si="196"/>
        <v>8.8100000000395084E-3</v>
      </c>
      <c r="N415" s="29">
        <f t="shared" si="196"/>
        <v>3.9050000000088403E-2</v>
      </c>
      <c r="O415" s="29">
        <f t="shared" si="196"/>
        <v>2.8049999999893771E-2</v>
      </c>
      <c r="R415" s="95" t="s">
        <v>183</v>
      </c>
      <c r="S415" s="96" t="s">
        <v>174</v>
      </c>
      <c r="T415" s="96" t="s">
        <v>184</v>
      </c>
      <c r="U415" s="92" t="s">
        <v>9</v>
      </c>
      <c r="V415" s="97">
        <v>1647.6088099999999</v>
      </c>
      <c r="W415" s="97">
        <v>1732.83905</v>
      </c>
      <c r="X415" s="97">
        <v>1818.7280499999999</v>
      </c>
      <c r="Y415" s="16" t="b">
        <f t="shared" si="197"/>
        <v>1</v>
      </c>
      <c r="Z415" s="16" t="b">
        <f t="shared" si="197"/>
        <v>1</v>
      </c>
      <c r="AA415" s="16" t="b">
        <f t="shared" si="197"/>
        <v>1</v>
      </c>
      <c r="AB415" s="16" t="b">
        <f t="shared" si="197"/>
        <v>1</v>
      </c>
    </row>
    <row r="416" spans="1:28" s="16" customFormat="1" ht="31.5">
      <c r="A416" s="22" t="s">
        <v>185</v>
      </c>
      <c r="B416" s="23" t="s">
        <v>174</v>
      </c>
      <c r="C416" s="23" t="s">
        <v>186</v>
      </c>
      <c r="D416" s="24" t="s">
        <v>9</v>
      </c>
      <c r="E416" s="25">
        <f>E417</f>
        <v>1647.6</v>
      </c>
      <c r="F416" s="25">
        <f t="shared" si="209"/>
        <v>1732.8</v>
      </c>
      <c r="G416" s="25">
        <f t="shared" si="209"/>
        <v>1818.7</v>
      </c>
      <c r="H416" s="43"/>
      <c r="J416" s="32">
        <v>1647.6088099999999</v>
      </c>
      <c r="K416" s="32">
        <v>1732.83905</v>
      </c>
      <c r="L416" s="32">
        <v>1818.7280499999999</v>
      </c>
      <c r="M416" s="29">
        <f t="shared" si="196"/>
        <v>8.8100000000395084E-3</v>
      </c>
      <c r="N416" s="29">
        <f t="shared" si="196"/>
        <v>3.9050000000088403E-2</v>
      </c>
      <c r="O416" s="29">
        <f t="shared" si="196"/>
        <v>2.8049999999893771E-2</v>
      </c>
      <c r="R416" s="95" t="s">
        <v>185</v>
      </c>
      <c r="S416" s="96" t="s">
        <v>174</v>
      </c>
      <c r="T416" s="96" t="s">
        <v>186</v>
      </c>
      <c r="U416" s="92" t="s">
        <v>9</v>
      </c>
      <c r="V416" s="97">
        <v>1647.6088099999999</v>
      </c>
      <c r="W416" s="97">
        <v>1732.83905</v>
      </c>
      <c r="X416" s="97">
        <v>1818.7280499999999</v>
      </c>
      <c r="Y416" s="16" t="b">
        <f t="shared" si="197"/>
        <v>1</v>
      </c>
      <c r="Z416" s="16" t="b">
        <f t="shared" si="197"/>
        <v>1</v>
      </c>
      <c r="AA416" s="16" t="b">
        <f t="shared" si="197"/>
        <v>1</v>
      </c>
      <c r="AB416" s="16" t="b">
        <f t="shared" si="197"/>
        <v>1</v>
      </c>
    </row>
    <row r="417" spans="1:28" s="16" customFormat="1" ht="25.5">
      <c r="A417" s="31" t="s">
        <v>187</v>
      </c>
      <c r="B417" s="23" t="s">
        <v>174</v>
      </c>
      <c r="C417" s="23" t="s">
        <v>399</v>
      </c>
      <c r="D417" s="24" t="s">
        <v>9</v>
      </c>
      <c r="E417" s="25">
        <f>E418</f>
        <v>1647.6</v>
      </c>
      <c r="F417" s="25">
        <f t="shared" si="209"/>
        <v>1732.8</v>
      </c>
      <c r="G417" s="25">
        <f t="shared" si="209"/>
        <v>1818.7</v>
      </c>
      <c r="H417" s="43"/>
      <c r="J417" s="32">
        <v>1647.6088099999999</v>
      </c>
      <c r="K417" s="32">
        <v>1732.83905</v>
      </c>
      <c r="L417" s="32">
        <v>1818.7280499999999</v>
      </c>
      <c r="M417" s="29">
        <f t="shared" si="196"/>
        <v>8.8100000000395084E-3</v>
      </c>
      <c r="N417" s="29">
        <f t="shared" si="196"/>
        <v>3.9050000000088403E-2</v>
      </c>
      <c r="O417" s="29">
        <f t="shared" si="196"/>
        <v>2.8049999999893771E-2</v>
      </c>
      <c r="R417" s="98" t="s">
        <v>187</v>
      </c>
      <c r="S417" s="96" t="s">
        <v>174</v>
      </c>
      <c r="T417" s="96" t="s">
        <v>399</v>
      </c>
      <c r="U417" s="92" t="s">
        <v>9</v>
      </c>
      <c r="V417" s="97">
        <v>1647.6088099999999</v>
      </c>
      <c r="W417" s="97">
        <v>1732.83905</v>
      </c>
      <c r="X417" s="97">
        <v>1818.7280499999999</v>
      </c>
      <c r="Y417" s="16" t="b">
        <f t="shared" si="197"/>
        <v>1</v>
      </c>
      <c r="Z417" s="16" t="b">
        <f t="shared" si="197"/>
        <v>1</v>
      </c>
      <c r="AA417" s="16" t="b">
        <f t="shared" si="197"/>
        <v>1</v>
      </c>
      <c r="AB417" s="16" t="b">
        <f t="shared" si="197"/>
        <v>1</v>
      </c>
    </row>
    <row r="418" spans="1:28" s="16" customFormat="1" ht="31.5">
      <c r="A418" s="31" t="s">
        <v>28</v>
      </c>
      <c r="B418" s="23" t="s">
        <v>174</v>
      </c>
      <c r="C418" s="23" t="s">
        <v>399</v>
      </c>
      <c r="D418" s="23" t="s">
        <v>29</v>
      </c>
      <c r="E418" s="25">
        <v>1647.6</v>
      </c>
      <c r="F418" s="25">
        <v>1732.8</v>
      </c>
      <c r="G418" s="25">
        <v>1818.7</v>
      </c>
      <c r="H418" s="43"/>
      <c r="J418" s="32">
        <v>1647.6088099999999</v>
      </c>
      <c r="K418" s="32">
        <v>1732.83905</v>
      </c>
      <c r="L418" s="32">
        <v>1818.7280499999999</v>
      </c>
      <c r="M418" s="29">
        <f t="shared" si="196"/>
        <v>8.8100000000395084E-3</v>
      </c>
      <c r="N418" s="29">
        <f t="shared" si="196"/>
        <v>3.9050000000088403E-2</v>
      </c>
      <c r="O418" s="29">
        <f t="shared" si="196"/>
        <v>2.8049999999893771E-2</v>
      </c>
      <c r="R418" s="98" t="s">
        <v>28</v>
      </c>
      <c r="S418" s="96" t="s">
        <v>174</v>
      </c>
      <c r="T418" s="96" t="s">
        <v>399</v>
      </c>
      <c r="U418" s="96" t="s">
        <v>29</v>
      </c>
      <c r="V418" s="97">
        <v>1647.6088099999999</v>
      </c>
      <c r="W418" s="97">
        <v>1732.83905</v>
      </c>
      <c r="X418" s="97">
        <v>1818.7280499999999</v>
      </c>
      <c r="Y418" s="16" t="b">
        <f t="shared" si="197"/>
        <v>1</v>
      </c>
      <c r="Z418" s="16" t="b">
        <f t="shared" si="197"/>
        <v>1</v>
      </c>
      <c r="AA418" s="16" t="b">
        <f t="shared" si="197"/>
        <v>1</v>
      </c>
      <c r="AB418" s="16" t="b">
        <f t="shared" si="197"/>
        <v>1</v>
      </c>
    </row>
    <row r="419" spans="1:28" s="16" customFormat="1" ht="31.5">
      <c r="A419" s="22" t="s">
        <v>109</v>
      </c>
      <c r="B419" s="23" t="s">
        <v>174</v>
      </c>
      <c r="C419" s="23" t="s">
        <v>110</v>
      </c>
      <c r="D419" s="24" t="s">
        <v>9</v>
      </c>
      <c r="E419" s="25">
        <f>E420</f>
        <v>2250</v>
      </c>
      <c r="F419" s="25">
        <f t="shared" ref="F419:G421" si="210">F420</f>
        <v>2000</v>
      </c>
      <c r="G419" s="25">
        <f t="shared" si="210"/>
        <v>2000</v>
      </c>
      <c r="H419" s="43"/>
      <c r="J419" s="32">
        <v>2250</v>
      </c>
      <c r="K419" s="32">
        <v>2000</v>
      </c>
      <c r="L419" s="32">
        <v>2000</v>
      </c>
      <c r="M419" s="29">
        <f t="shared" si="196"/>
        <v>0</v>
      </c>
      <c r="N419" s="29">
        <f t="shared" si="196"/>
        <v>0</v>
      </c>
      <c r="O419" s="29">
        <f t="shared" si="196"/>
        <v>0</v>
      </c>
      <c r="R419" s="95" t="s">
        <v>109</v>
      </c>
      <c r="S419" s="96" t="s">
        <v>174</v>
      </c>
      <c r="T419" s="96" t="s">
        <v>110</v>
      </c>
      <c r="U419" s="92" t="s">
        <v>9</v>
      </c>
      <c r="V419" s="97">
        <v>2250</v>
      </c>
      <c r="W419" s="97">
        <v>2000</v>
      </c>
      <c r="X419" s="97">
        <v>2000</v>
      </c>
      <c r="Y419" s="16" t="b">
        <f t="shared" si="197"/>
        <v>1</v>
      </c>
      <c r="Z419" s="16" t="b">
        <f t="shared" si="197"/>
        <v>1</v>
      </c>
      <c r="AA419" s="16" t="b">
        <f t="shared" si="197"/>
        <v>1</v>
      </c>
      <c r="AB419" s="16" t="b">
        <f t="shared" si="197"/>
        <v>1</v>
      </c>
    </row>
    <row r="420" spans="1:28" s="16" customFormat="1" ht="47.25">
      <c r="A420" s="22" t="s">
        <v>111</v>
      </c>
      <c r="B420" s="23" t="s">
        <v>174</v>
      </c>
      <c r="C420" s="23" t="s">
        <v>112</v>
      </c>
      <c r="D420" s="24" t="s">
        <v>9</v>
      </c>
      <c r="E420" s="25">
        <f>E421</f>
        <v>2250</v>
      </c>
      <c r="F420" s="25">
        <f t="shared" si="210"/>
        <v>2000</v>
      </c>
      <c r="G420" s="25">
        <f t="shared" si="210"/>
        <v>2000</v>
      </c>
      <c r="H420" s="43"/>
      <c r="J420" s="32">
        <v>2250</v>
      </c>
      <c r="K420" s="32">
        <v>2000</v>
      </c>
      <c r="L420" s="32">
        <v>2000</v>
      </c>
      <c r="M420" s="29">
        <f t="shared" si="196"/>
        <v>0</v>
      </c>
      <c r="N420" s="29">
        <f t="shared" si="196"/>
        <v>0</v>
      </c>
      <c r="O420" s="29">
        <f t="shared" si="196"/>
        <v>0</v>
      </c>
      <c r="R420" s="95" t="s">
        <v>111</v>
      </c>
      <c r="S420" s="96" t="s">
        <v>174</v>
      </c>
      <c r="T420" s="96" t="s">
        <v>112</v>
      </c>
      <c r="U420" s="92" t="s">
        <v>9</v>
      </c>
      <c r="V420" s="97">
        <v>2250</v>
      </c>
      <c r="W420" s="97">
        <v>2000</v>
      </c>
      <c r="X420" s="97">
        <v>2000</v>
      </c>
      <c r="Y420" s="16" t="b">
        <f t="shared" si="197"/>
        <v>1</v>
      </c>
      <c r="Z420" s="16" t="b">
        <f t="shared" si="197"/>
        <v>1</v>
      </c>
      <c r="AA420" s="16" t="b">
        <f t="shared" si="197"/>
        <v>1</v>
      </c>
      <c r="AB420" s="16" t="b">
        <f t="shared" si="197"/>
        <v>1</v>
      </c>
    </row>
    <row r="421" spans="1:28" s="16" customFormat="1" ht="31.5">
      <c r="A421" s="31" t="s">
        <v>113</v>
      </c>
      <c r="B421" s="23" t="s">
        <v>174</v>
      </c>
      <c r="C421" s="23" t="s">
        <v>372</v>
      </c>
      <c r="D421" s="24" t="s">
        <v>9</v>
      </c>
      <c r="E421" s="25">
        <f>E422</f>
        <v>2250</v>
      </c>
      <c r="F421" s="25">
        <f t="shared" si="210"/>
        <v>2000</v>
      </c>
      <c r="G421" s="25">
        <f t="shared" si="210"/>
        <v>2000</v>
      </c>
      <c r="H421" s="43"/>
      <c r="J421" s="32">
        <v>2250</v>
      </c>
      <c r="K421" s="32">
        <v>2000</v>
      </c>
      <c r="L421" s="32">
        <v>2000</v>
      </c>
      <c r="M421" s="29">
        <f t="shared" si="196"/>
        <v>0</v>
      </c>
      <c r="N421" s="29">
        <f t="shared" si="196"/>
        <v>0</v>
      </c>
      <c r="O421" s="29">
        <f t="shared" si="196"/>
        <v>0</v>
      </c>
      <c r="R421" s="98" t="s">
        <v>113</v>
      </c>
      <c r="S421" s="96" t="s">
        <v>174</v>
      </c>
      <c r="T421" s="96" t="s">
        <v>372</v>
      </c>
      <c r="U421" s="92" t="s">
        <v>9</v>
      </c>
      <c r="V421" s="97">
        <v>2250</v>
      </c>
      <c r="W421" s="97">
        <v>2000</v>
      </c>
      <c r="X421" s="97">
        <v>2000</v>
      </c>
      <c r="Y421" s="16" t="b">
        <f t="shared" si="197"/>
        <v>1</v>
      </c>
      <c r="Z421" s="16" t="b">
        <f t="shared" si="197"/>
        <v>1</v>
      </c>
      <c r="AA421" s="16" t="b">
        <f t="shared" si="197"/>
        <v>1</v>
      </c>
      <c r="AB421" s="16" t="b">
        <f t="shared" si="197"/>
        <v>1</v>
      </c>
    </row>
    <row r="422" spans="1:28" s="16" customFormat="1" ht="31.5">
      <c r="A422" s="31" t="s">
        <v>28</v>
      </c>
      <c r="B422" s="23" t="s">
        <v>174</v>
      </c>
      <c r="C422" s="23" t="s">
        <v>372</v>
      </c>
      <c r="D422" s="23" t="s">
        <v>29</v>
      </c>
      <c r="E422" s="25">
        <v>2250</v>
      </c>
      <c r="F422" s="25">
        <v>2000</v>
      </c>
      <c r="G422" s="25">
        <v>2000</v>
      </c>
      <c r="H422" s="43"/>
      <c r="J422" s="32">
        <v>2250</v>
      </c>
      <c r="K422" s="32">
        <v>2000</v>
      </c>
      <c r="L422" s="32">
        <v>2000</v>
      </c>
      <c r="M422" s="29">
        <f t="shared" si="196"/>
        <v>0</v>
      </c>
      <c r="N422" s="29">
        <f t="shared" si="196"/>
        <v>0</v>
      </c>
      <c r="O422" s="29">
        <f t="shared" si="196"/>
        <v>0</v>
      </c>
      <c r="R422" s="98" t="s">
        <v>28</v>
      </c>
      <c r="S422" s="96" t="s">
        <v>174</v>
      </c>
      <c r="T422" s="96" t="s">
        <v>372</v>
      </c>
      <c r="U422" s="96" t="s">
        <v>29</v>
      </c>
      <c r="V422" s="97">
        <v>2250</v>
      </c>
      <c r="W422" s="97">
        <v>2000</v>
      </c>
      <c r="X422" s="97">
        <v>2000</v>
      </c>
      <c r="Y422" s="16" t="b">
        <f t="shared" si="197"/>
        <v>1</v>
      </c>
      <c r="Z422" s="16" t="b">
        <f t="shared" si="197"/>
        <v>1</v>
      </c>
      <c r="AA422" s="16" t="b">
        <f t="shared" si="197"/>
        <v>1</v>
      </c>
      <c r="AB422" s="16" t="b">
        <f t="shared" si="197"/>
        <v>1</v>
      </c>
    </row>
    <row r="423" spans="1:28" s="16" customFormat="1" ht="31.5">
      <c r="A423" s="22" t="s">
        <v>74</v>
      </c>
      <c r="B423" s="23" t="s">
        <v>174</v>
      </c>
      <c r="C423" s="23" t="s">
        <v>188</v>
      </c>
      <c r="D423" s="24" t="s">
        <v>9</v>
      </c>
      <c r="E423" s="25">
        <f>E424+E427</f>
        <v>76562.899999999994</v>
      </c>
      <c r="F423" s="25">
        <f>F424+F427</f>
        <v>77062.399999999994</v>
      </c>
      <c r="G423" s="25">
        <f t="shared" ref="G423" si="211">G424+G427</f>
        <v>77062.399999999994</v>
      </c>
      <c r="H423" s="43"/>
      <c r="J423" s="32">
        <v>76562.891189999995</v>
      </c>
      <c r="K423" s="32">
        <v>77062.371950000001</v>
      </c>
      <c r="L423" s="32">
        <v>77062.371950000001</v>
      </c>
      <c r="M423" s="29">
        <f t="shared" si="196"/>
        <v>-8.8099999993573874E-3</v>
      </c>
      <c r="N423" s="29">
        <f t="shared" si="196"/>
        <v>-2.8049999993527308E-2</v>
      </c>
      <c r="O423" s="29">
        <f t="shared" si="196"/>
        <v>-2.8049999993527308E-2</v>
      </c>
      <c r="R423" s="95" t="s">
        <v>74</v>
      </c>
      <c r="S423" s="96" t="s">
        <v>174</v>
      </c>
      <c r="T423" s="96" t="s">
        <v>188</v>
      </c>
      <c r="U423" s="92" t="s">
        <v>9</v>
      </c>
      <c r="V423" s="97">
        <v>76562.891189999995</v>
      </c>
      <c r="W423" s="97">
        <v>77062.371950000001</v>
      </c>
      <c r="X423" s="97">
        <v>77062.371950000001</v>
      </c>
      <c r="Y423" s="16" t="b">
        <f t="shared" si="197"/>
        <v>1</v>
      </c>
      <c r="Z423" s="16" t="b">
        <f t="shared" si="197"/>
        <v>1</v>
      </c>
      <c r="AA423" s="16" t="b">
        <f t="shared" si="197"/>
        <v>1</v>
      </c>
      <c r="AB423" s="16" t="b">
        <f t="shared" si="197"/>
        <v>1</v>
      </c>
    </row>
    <row r="424" spans="1:28" s="16" customFormat="1" ht="47.25">
      <c r="A424" s="22" t="s">
        <v>55</v>
      </c>
      <c r="B424" s="23" t="s">
        <v>174</v>
      </c>
      <c r="C424" s="23" t="s">
        <v>189</v>
      </c>
      <c r="D424" s="24" t="s">
        <v>9</v>
      </c>
      <c r="E424" s="25">
        <f>E425</f>
        <v>27240.5</v>
      </c>
      <c r="F424" s="25">
        <f t="shared" ref="F424:G425" si="212">F425</f>
        <v>27444.799999999999</v>
      </c>
      <c r="G424" s="25">
        <f t="shared" si="212"/>
        <v>27444.799999999999</v>
      </c>
      <c r="H424" s="43"/>
      <c r="J424" s="32">
        <v>27240.52231</v>
      </c>
      <c r="K424" s="32">
        <v>27444.743170000002</v>
      </c>
      <c r="L424" s="32">
        <v>27444.743170000002</v>
      </c>
      <c r="M424" s="29">
        <f t="shared" si="196"/>
        <v>2.231000000028871E-2</v>
      </c>
      <c r="N424" s="29">
        <f t="shared" si="196"/>
        <v>-5.6829999997717096E-2</v>
      </c>
      <c r="O424" s="29">
        <f t="shared" si="196"/>
        <v>-5.6829999997717096E-2</v>
      </c>
      <c r="R424" s="95" t="s">
        <v>55</v>
      </c>
      <c r="S424" s="96" t="s">
        <v>174</v>
      </c>
      <c r="T424" s="96" t="s">
        <v>189</v>
      </c>
      <c r="U424" s="92" t="s">
        <v>9</v>
      </c>
      <c r="V424" s="97">
        <v>27240.52231</v>
      </c>
      <c r="W424" s="97">
        <v>27444.743170000002</v>
      </c>
      <c r="X424" s="97">
        <v>27444.743170000002</v>
      </c>
      <c r="Y424" s="16" t="b">
        <f t="shared" si="197"/>
        <v>1</v>
      </c>
      <c r="Z424" s="16" t="b">
        <f t="shared" si="197"/>
        <v>1</v>
      </c>
      <c r="AA424" s="16" t="b">
        <f t="shared" si="197"/>
        <v>1</v>
      </c>
      <c r="AB424" s="16" t="b">
        <f t="shared" si="197"/>
        <v>1</v>
      </c>
    </row>
    <row r="425" spans="1:28" s="16" customFormat="1" ht="31.5">
      <c r="A425" s="31" t="s">
        <v>57</v>
      </c>
      <c r="B425" s="23" t="s">
        <v>174</v>
      </c>
      <c r="C425" s="23" t="s">
        <v>400</v>
      </c>
      <c r="D425" s="24" t="s">
        <v>9</v>
      </c>
      <c r="E425" s="25">
        <f>E426</f>
        <v>27240.5</v>
      </c>
      <c r="F425" s="25">
        <f t="shared" si="212"/>
        <v>27444.799999999999</v>
      </c>
      <c r="G425" s="25">
        <f t="shared" si="212"/>
        <v>27444.799999999999</v>
      </c>
      <c r="H425" s="43"/>
      <c r="J425" s="32">
        <v>27240.52231</v>
      </c>
      <c r="K425" s="32">
        <v>27444.743170000002</v>
      </c>
      <c r="L425" s="32">
        <v>27444.743170000002</v>
      </c>
      <c r="M425" s="29">
        <f t="shared" si="196"/>
        <v>2.231000000028871E-2</v>
      </c>
      <c r="N425" s="29">
        <f t="shared" si="196"/>
        <v>-5.6829999997717096E-2</v>
      </c>
      <c r="O425" s="29">
        <f t="shared" si="196"/>
        <v>-5.6829999997717096E-2</v>
      </c>
      <c r="R425" s="98" t="s">
        <v>57</v>
      </c>
      <c r="S425" s="96" t="s">
        <v>174</v>
      </c>
      <c r="T425" s="96" t="s">
        <v>400</v>
      </c>
      <c r="U425" s="92" t="s">
        <v>9</v>
      </c>
      <c r="V425" s="97">
        <v>27240.52231</v>
      </c>
      <c r="W425" s="97">
        <v>27444.743170000002</v>
      </c>
      <c r="X425" s="97">
        <v>27444.743170000002</v>
      </c>
      <c r="Y425" s="16" t="b">
        <f t="shared" si="197"/>
        <v>1</v>
      </c>
      <c r="Z425" s="16" t="b">
        <f t="shared" si="197"/>
        <v>1</v>
      </c>
      <c r="AA425" s="16" t="b">
        <f t="shared" si="197"/>
        <v>1</v>
      </c>
      <c r="AB425" s="16" t="b">
        <f t="shared" si="197"/>
        <v>1</v>
      </c>
    </row>
    <row r="426" spans="1:28" s="16" customFormat="1" ht="31.5">
      <c r="A426" s="31" t="s">
        <v>58</v>
      </c>
      <c r="B426" s="23" t="s">
        <v>174</v>
      </c>
      <c r="C426" s="23" t="s">
        <v>400</v>
      </c>
      <c r="D426" s="23" t="s">
        <v>59</v>
      </c>
      <c r="E426" s="25">
        <v>27240.5</v>
      </c>
      <c r="F426" s="25">
        <v>27444.799999999999</v>
      </c>
      <c r="G426" s="25">
        <v>27444.799999999999</v>
      </c>
      <c r="H426" s="43"/>
      <c r="J426" s="32">
        <v>27240.52231</v>
      </c>
      <c r="K426" s="32">
        <v>27444.743170000002</v>
      </c>
      <c r="L426" s="32">
        <v>27444.743170000002</v>
      </c>
      <c r="M426" s="29">
        <f t="shared" si="196"/>
        <v>2.231000000028871E-2</v>
      </c>
      <c r="N426" s="29">
        <f t="shared" si="196"/>
        <v>-5.6829999997717096E-2</v>
      </c>
      <c r="O426" s="29">
        <f t="shared" si="196"/>
        <v>-5.6829999997717096E-2</v>
      </c>
      <c r="R426" s="98" t="s">
        <v>58</v>
      </c>
      <c r="S426" s="96" t="s">
        <v>174</v>
      </c>
      <c r="T426" s="96" t="s">
        <v>400</v>
      </c>
      <c r="U426" s="96" t="s">
        <v>59</v>
      </c>
      <c r="V426" s="97">
        <v>27240.52231</v>
      </c>
      <c r="W426" s="97">
        <v>27444.743170000002</v>
      </c>
      <c r="X426" s="97">
        <v>27444.743170000002</v>
      </c>
      <c r="Y426" s="16" t="b">
        <f t="shared" si="197"/>
        <v>1</v>
      </c>
      <c r="Z426" s="16" t="b">
        <f t="shared" si="197"/>
        <v>1</v>
      </c>
      <c r="AA426" s="16" t="b">
        <f t="shared" si="197"/>
        <v>1</v>
      </c>
      <c r="AB426" s="16" t="b">
        <f t="shared" si="197"/>
        <v>1</v>
      </c>
    </row>
    <row r="427" spans="1:28" s="16" customFormat="1" ht="47.25">
      <c r="A427" s="22" t="s">
        <v>76</v>
      </c>
      <c r="B427" s="23" t="s">
        <v>174</v>
      </c>
      <c r="C427" s="23" t="s">
        <v>190</v>
      </c>
      <c r="D427" s="24" t="s">
        <v>9</v>
      </c>
      <c r="E427" s="25">
        <f>E428</f>
        <v>49322.400000000001</v>
      </c>
      <c r="F427" s="25">
        <f t="shared" ref="F427:G427" si="213">F428</f>
        <v>49617.599999999999</v>
      </c>
      <c r="G427" s="25">
        <f t="shared" si="213"/>
        <v>49617.599999999999</v>
      </c>
      <c r="H427" s="43"/>
      <c r="J427" s="32">
        <v>49322.368880000002</v>
      </c>
      <c r="K427" s="32">
        <v>49617.628779999999</v>
      </c>
      <c r="L427" s="32">
        <v>49617.628779999999</v>
      </c>
      <c r="M427" s="29">
        <f t="shared" si="196"/>
        <v>-3.1119999999646097E-2</v>
      </c>
      <c r="N427" s="29">
        <f t="shared" si="196"/>
        <v>2.8780000000551809E-2</v>
      </c>
      <c r="O427" s="29">
        <f t="shared" si="196"/>
        <v>2.8780000000551809E-2</v>
      </c>
      <c r="R427" s="95" t="s">
        <v>76</v>
      </c>
      <c r="S427" s="96" t="s">
        <v>174</v>
      </c>
      <c r="T427" s="96" t="s">
        <v>190</v>
      </c>
      <c r="U427" s="92" t="s">
        <v>9</v>
      </c>
      <c r="V427" s="97">
        <v>49322.368880000002</v>
      </c>
      <c r="W427" s="97">
        <v>49617.628779999999</v>
      </c>
      <c r="X427" s="97">
        <v>49617.628779999999</v>
      </c>
      <c r="Y427" s="16" t="b">
        <f t="shared" si="197"/>
        <v>1</v>
      </c>
      <c r="Z427" s="16" t="b">
        <f t="shared" si="197"/>
        <v>1</v>
      </c>
      <c r="AA427" s="16" t="b">
        <f t="shared" si="197"/>
        <v>1</v>
      </c>
      <c r="AB427" s="16" t="b">
        <f t="shared" si="197"/>
        <v>1</v>
      </c>
    </row>
    <row r="428" spans="1:28" s="16" customFormat="1" ht="31.5">
      <c r="A428" s="31" t="s">
        <v>25</v>
      </c>
      <c r="B428" s="23" t="s">
        <v>174</v>
      </c>
      <c r="C428" s="23" t="s">
        <v>401</v>
      </c>
      <c r="D428" s="24" t="s">
        <v>9</v>
      </c>
      <c r="E428" s="25">
        <f>E429+E430+E431</f>
        <v>49322.400000000001</v>
      </c>
      <c r="F428" s="25">
        <f t="shared" ref="F428:G428" si="214">F429+F430+F431</f>
        <v>49617.599999999999</v>
      </c>
      <c r="G428" s="25">
        <f t="shared" si="214"/>
        <v>49617.599999999999</v>
      </c>
      <c r="H428" s="43"/>
      <c r="J428" s="32">
        <v>49322.368880000002</v>
      </c>
      <c r="K428" s="32">
        <v>49617.628779999999</v>
      </c>
      <c r="L428" s="32">
        <v>49617.628779999999</v>
      </c>
      <c r="M428" s="29">
        <f t="shared" si="196"/>
        <v>-3.1119999999646097E-2</v>
      </c>
      <c r="N428" s="29">
        <f t="shared" si="196"/>
        <v>2.8780000000551809E-2</v>
      </c>
      <c r="O428" s="29">
        <f t="shared" si="196"/>
        <v>2.8780000000551809E-2</v>
      </c>
      <c r="R428" s="98" t="s">
        <v>25</v>
      </c>
      <c r="S428" s="96" t="s">
        <v>174</v>
      </c>
      <c r="T428" s="96" t="s">
        <v>401</v>
      </c>
      <c r="U428" s="92" t="s">
        <v>9</v>
      </c>
      <c r="V428" s="97">
        <v>49322.368880000002</v>
      </c>
      <c r="W428" s="97">
        <v>49617.628779999999</v>
      </c>
      <c r="X428" s="97">
        <v>49617.628779999999</v>
      </c>
      <c r="Y428" s="16" t="b">
        <f t="shared" si="197"/>
        <v>1</v>
      </c>
      <c r="Z428" s="16" t="b">
        <f t="shared" si="197"/>
        <v>1</v>
      </c>
      <c r="AA428" s="16" t="b">
        <f t="shared" si="197"/>
        <v>1</v>
      </c>
      <c r="AB428" s="16" t="b">
        <f t="shared" si="197"/>
        <v>1</v>
      </c>
    </row>
    <row r="429" spans="1:28" s="16" customFormat="1" ht="78.75">
      <c r="A429" s="31" t="s">
        <v>26</v>
      </c>
      <c r="B429" s="23" t="s">
        <v>174</v>
      </c>
      <c r="C429" s="23" t="s">
        <v>401</v>
      </c>
      <c r="D429" s="23" t="s">
        <v>27</v>
      </c>
      <c r="E429" s="25">
        <f>48240.4-330</f>
        <v>47910.400000000001</v>
      </c>
      <c r="F429" s="25">
        <v>48205.599999999999</v>
      </c>
      <c r="G429" s="25">
        <v>48205.599999999999</v>
      </c>
      <c r="H429" s="43"/>
      <c r="J429" s="32">
        <v>47910.368880000002</v>
      </c>
      <c r="K429" s="32">
        <v>48205.628779999999</v>
      </c>
      <c r="L429" s="32">
        <v>48205.628779999999</v>
      </c>
      <c r="M429" s="29">
        <f t="shared" si="196"/>
        <v>-3.1119999999646097E-2</v>
      </c>
      <c r="N429" s="29">
        <f t="shared" si="196"/>
        <v>2.8780000000551809E-2</v>
      </c>
      <c r="O429" s="29">
        <f t="shared" si="196"/>
        <v>2.8780000000551809E-2</v>
      </c>
      <c r="R429" s="98" t="s">
        <v>26</v>
      </c>
      <c r="S429" s="96" t="s">
        <v>174</v>
      </c>
      <c r="T429" s="96" t="s">
        <v>401</v>
      </c>
      <c r="U429" s="96" t="s">
        <v>27</v>
      </c>
      <c r="V429" s="97">
        <v>47910.368880000002</v>
      </c>
      <c r="W429" s="97">
        <v>48205.628779999999</v>
      </c>
      <c r="X429" s="97">
        <v>48205.628779999999</v>
      </c>
      <c r="Y429" s="16" t="b">
        <f t="shared" si="197"/>
        <v>1</v>
      </c>
      <c r="Z429" s="16" t="b">
        <f t="shared" si="197"/>
        <v>1</v>
      </c>
      <c r="AA429" s="16" t="b">
        <f t="shared" si="197"/>
        <v>1</v>
      </c>
      <c r="AB429" s="16" t="b">
        <f t="shared" si="197"/>
        <v>1</v>
      </c>
    </row>
    <row r="430" spans="1:28" s="16" customFormat="1" ht="31.5">
      <c r="A430" s="31" t="s">
        <v>28</v>
      </c>
      <c r="B430" s="23" t="s">
        <v>174</v>
      </c>
      <c r="C430" s="23" t="s">
        <v>401</v>
      </c>
      <c r="D430" s="23" t="s">
        <v>29</v>
      </c>
      <c r="E430" s="25">
        <v>1402</v>
      </c>
      <c r="F430" s="25">
        <v>1402</v>
      </c>
      <c r="G430" s="25">
        <v>1402</v>
      </c>
      <c r="H430" s="43"/>
      <c r="J430" s="32">
        <v>1402</v>
      </c>
      <c r="K430" s="32">
        <v>1402</v>
      </c>
      <c r="L430" s="32">
        <v>1402</v>
      </c>
      <c r="M430" s="29">
        <f t="shared" si="196"/>
        <v>0</v>
      </c>
      <c r="N430" s="29">
        <f t="shared" si="196"/>
        <v>0</v>
      </c>
      <c r="O430" s="29">
        <f t="shared" si="196"/>
        <v>0</v>
      </c>
      <c r="R430" s="98" t="s">
        <v>28</v>
      </c>
      <c r="S430" s="96" t="s">
        <v>174</v>
      </c>
      <c r="T430" s="96" t="s">
        <v>401</v>
      </c>
      <c r="U430" s="96" t="s">
        <v>29</v>
      </c>
      <c r="V430" s="97">
        <v>1402</v>
      </c>
      <c r="W430" s="97">
        <v>1402</v>
      </c>
      <c r="X430" s="97">
        <v>1402</v>
      </c>
      <c r="Y430" s="16" t="b">
        <f t="shared" si="197"/>
        <v>1</v>
      </c>
      <c r="Z430" s="16" t="b">
        <f t="shared" si="197"/>
        <v>1</v>
      </c>
      <c r="AA430" s="16" t="b">
        <f t="shared" si="197"/>
        <v>1</v>
      </c>
      <c r="AB430" s="16" t="b">
        <f t="shared" si="197"/>
        <v>1</v>
      </c>
    </row>
    <row r="431" spans="1:28" s="16" customFormat="1" ht="25.5">
      <c r="A431" s="31" t="s">
        <v>32</v>
      </c>
      <c r="B431" s="23" t="s">
        <v>174</v>
      </c>
      <c r="C431" s="23" t="s">
        <v>401</v>
      </c>
      <c r="D431" s="23" t="s">
        <v>33</v>
      </c>
      <c r="E431" s="25">
        <v>10</v>
      </c>
      <c r="F431" s="25">
        <v>10</v>
      </c>
      <c r="G431" s="25">
        <v>10</v>
      </c>
      <c r="H431" s="43"/>
      <c r="J431" s="32">
        <v>10</v>
      </c>
      <c r="K431" s="32">
        <v>10</v>
      </c>
      <c r="L431" s="32">
        <v>10</v>
      </c>
      <c r="M431" s="29">
        <f t="shared" si="196"/>
        <v>0</v>
      </c>
      <c r="N431" s="29">
        <f t="shared" si="196"/>
        <v>0</v>
      </c>
      <c r="O431" s="29">
        <f t="shared" si="196"/>
        <v>0</v>
      </c>
      <c r="R431" s="98" t="s">
        <v>32</v>
      </c>
      <c r="S431" s="96" t="s">
        <v>174</v>
      </c>
      <c r="T431" s="96" t="s">
        <v>401</v>
      </c>
      <c r="U431" s="96" t="s">
        <v>33</v>
      </c>
      <c r="V431" s="97">
        <v>10</v>
      </c>
      <c r="W431" s="97">
        <v>10</v>
      </c>
      <c r="X431" s="97">
        <v>10</v>
      </c>
      <c r="Y431" s="16" t="b">
        <f t="shared" si="197"/>
        <v>1</v>
      </c>
      <c r="Z431" s="16" t="b">
        <f t="shared" si="197"/>
        <v>1</v>
      </c>
      <c r="AA431" s="16" t="b">
        <f t="shared" si="197"/>
        <v>1</v>
      </c>
      <c r="AB431" s="16" t="b">
        <f t="shared" si="197"/>
        <v>1</v>
      </c>
    </row>
    <row r="432" spans="1:28" s="16" customFormat="1" ht="31.5">
      <c r="A432" s="22" t="s">
        <v>191</v>
      </c>
      <c r="B432" s="23" t="s">
        <v>174</v>
      </c>
      <c r="C432" s="23" t="s">
        <v>19</v>
      </c>
      <c r="D432" s="24" t="s">
        <v>9</v>
      </c>
      <c r="E432" s="25">
        <f>E433</f>
        <v>1500</v>
      </c>
      <c r="F432" s="25">
        <f t="shared" ref="F432:G435" si="215">F433</f>
        <v>2000</v>
      </c>
      <c r="G432" s="25">
        <f t="shared" si="215"/>
        <v>2000</v>
      </c>
      <c r="H432" s="43"/>
      <c r="J432" s="32">
        <v>1500</v>
      </c>
      <c r="K432" s="32">
        <v>2000</v>
      </c>
      <c r="L432" s="32">
        <v>2000</v>
      </c>
      <c r="M432" s="29">
        <f t="shared" si="196"/>
        <v>0</v>
      </c>
      <c r="N432" s="29">
        <f t="shared" si="196"/>
        <v>0</v>
      </c>
      <c r="O432" s="29">
        <f t="shared" si="196"/>
        <v>0</v>
      </c>
      <c r="R432" s="95" t="s">
        <v>191</v>
      </c>
      <c r="S432" s="96" t="s">
        <v>174</v>
      </c>
      <c r="T432" s="96" t="s">
        <v>19</v>
      </c>
      <c r="U432" s="92" t="s">
        <v>9</v>
      </c>
      <c r="V432" s="97">
        <v>1500</v>
      </c>
      <c r="W432" s="97">
        <v>2000</v>
      </c>
      <c r="X432" s="97">
        <v>2000</v>
      </c>
      <c r="Y432" s="16" t="b">
        <f t="shared" si="197"/>
        <v>1</v>
      </c>
      <c r="Z432" s="16" t="b">
        <f t="shared" si="197"/>
        <v>1</v>
      </c>
      <c r="AA432" s="16" t="b">
        <f t="shared" si="197"/>
        <v>1</v>
      </c>
      <c r="AB432" s="16" t="b">
        <f t="shared" si="197"/>
        <v>1</v>
      </c>
    </row>
    <row r="433" spans="1:28" s="16" customFormat="1" ht="15.75">
      <c r="A433" s="22" t="s">
        <v>192</v>
      </c>
      <c r="B433" s="23" t="s">
        <v>174</v>
      </c>
      <c r="C433" s="23" t="s">
        <v>193</v>
      </c>
      <c r="D433" s="24" t="s">
        <v>9</v>
      </c>
      <c r="E433" s="25">
        <f>E434</f>
        <v>1500</v>
      </c>
      <c r="F433" s="25">
        <f t="shared" si="215"/>
        <v>2000</v>
      </c>
      <c r="G433" s="25">
        <f t="shared" si="215"/>
        <v>2000</v>
      </c>
      <c r="H433" s="43"/>
      <c r="J433" s="32">
        <v>1500</v>
      </c>
      <c r="K433" s="32">
        <v>2000</v>
      </c>
      <c r="L433" s="32">
        <v>2000</v>
      </c>
      <c r="M433" s="29">
        <f t="shared" si="196"/>
        <v>0</v>
      </c>
      <c r="N433" s="29">
        <f t="shared" si="196"/>
        <v>0</v>
      </c>
      <c r="O433" s="29">
        <f t="shared" si="196"/>
        <v>0</v>
      </c>
      <c r="R433" s="95" t="s">
        <v>192</v>
      </c>
      <c r="S433" s="96" t="s">
        <v>174</v>
      </c>
      <c r="T433" s="96" t="s">
        <v>193</v>
      </c>
      <c r="U433" s="92" t="s">
        <v>9</v>
      </c>
      <c r="V433" s="97">
        <v>1500</v>
      </c>
      <c r="W433" s="97">
        <v>2000</v>
      </c>
      <c r="X433" s="97">
        <v>2000</v>
      </c>
      <c r="Y433" s="16" t="b">
        <f t="shared" si="197"/>
        <v>1</v>
      </c>
      <c r="Z433" s="16" t="b">
        <f t="shared" si="197"/>
        <v>1</v>
      </c>
      <c r="AA433" s="16" t="b">
        <f t="shared" si="197"/>
        <v>1</v>
      </c>
      <c r="AB433" s="16" t="b">
        <f t="shared" si="197"/>
        <v>1</v>
      </c>
    </row>
    <row r="434" spans="1:28" s="16" customFormat="1" ht="31.5">
      <c r="A434" s="22" t="s">
        <v>194</v>
      </c>
      <c r="B434" s="23" t="s">
        <v>174</v>
      </c>
      <c r="C434" s="23" t="s">
        <v>195</v>
      </c>
      <c r="D434" s="24" t="s">
        <v>9</v>
      </c>
      <c r="E434" s="25">
        <f>E435</f>
        <v>1500</v>
      </c>
      <c r="F434" s="25">
        <f t="shared" si="215"/>
        <v>2000</v>
      </c>
      <c r="G434" s="25">
        <f t="shared" si="215"/>
        <v>2000</v>
      </c>
      <c r="H434" s="43"/>
      <c r="J434" s="32">
        <v>1500</v>
      </c>
      <c r="K434" s="32">
        <v>2000</v>
      </c>
      <c r="L434" s="32">
        <v>2000</v>
      </c>
      <c r="M434" s="29">
        <f t="shared" si="196"/>
        <v>0</v>
      </c>
      <c r="N434" s="29">
        <f t="shared" si="196"/>
        <v>0</v>
      </c>
      <c r="O434" s="29">
        <f t="shared" si="196"/>
        <v>0</v>
      </c>
      <c r="R434" s="95" t="s">
        <v>194</v>
      </c>
      <c r="S434" s="96" t="s">
        <v>174</v>
      </c>
      <c r="T434" s="96" t="s">
        <v>195</v>
      </c>
      <c r="U434" s="92" t="s">
        <v>9</v>
      </c>
      <c r="V434" s="97">
        <v>1500</v>
      </c>
      <c r="W434" s="97">
        <v>2000</v>
      </c>
      <c r="X434" s="97">
        <v>2000</v>
      </c>
      <c r="Y434" s="16" t="b">
        <f t="shared" si="197"/>
        <v>1</v>
      </c>
      <c r="Z434" s="16" t="b">
        <f t="shared" si="197"/>
        <v>1</v>
      </c>
      <c r="AA434" s="16" t="b">
        <f t="shared" si="197"/>
        <v>1</v>
      </c>
      <c r="AB434" s="16" t="b">
        <f t="shared" si="197"/>
        <v>1</v>
      </c>
    </row>
    <row r="435" spans="1:28" s="16" customFormat="1" ht="31.5">
      <c r="A435" s="31" t="s">
        <v>196</v>
      </c>
      <c r="B435" s="23" t="s">
        <v>174</v>
      </c>
      <c r="C435" s="23" t="s">
        <v>402</v>
      </c>
      <c r="D435" s="24" t="s">
        <v>9</v>
      </c>
      <c r="E435" s="25">
        <f>E436</f>
        <v>1500</v>
      </c>
      <c r="F435" s="25">
        <f t="shared" si="215"/>
        <v>2000</v>
      </c>
      <c r="G435" s="25">
        <f t="shared" si="215"/>
        <v>2000</v>
      </c>
      <c r="H435" s="43"/>
      <c r="J435" s="32">
        <v>1500</v>
      </c>
      <c r="K435" s="32">
        <v>2000</v>
      </c>
      <c r="L435" s="32">
        <v>2000</v>
      </c>
      <c r="M435" s="29">
        <f t="shared" si="196"/>
        <v>0</v>
      </c>
      <c r="N435" s="29">
        <f t="shared" si="196"/>
        <v>0</v>
      </c>
      <c r="O435" s="29">
        <f t="shared" si="196"/>
        <v>0</v>
      </c>
      <c r="R435" s="98" t="s">
        <v>196</v>
      </c>
      <c r="S435" s="96" t="s">
        <v>174</v>
      </c>
      <c r="T435" s="96" t="s">
        <v>402</v>
      </c>
      <c r="U435" s="92" t="s">
        <v>9</v>
      </c>
      <c r="V435" s="97">
        <v>1500</v>
      </c>
      <c r="W435" s="97">
        <v>2000</v>
      </c>
      <c r="X435" s="97">
        <v>2000</v>
      </c>
      <c r="Y435" s="16" t="b">
        <f t="shared" si="197"/>
        <v>1</v>
      </c>
      <c r="Z435" s="16" t="b">
        <f t="shared" si="197"/>
        <v>1</v>
      </c>
      <c r="AA435" s="16" t="b">
        <f t="shared" si="197"/>
        <v>1</v>
      </c>
      <c r="AB435" s="16" t="b">
        <f t="shared" si="197"/>
        <v>1</v>
      </c>
    </row>
    <row r="436" spans="1:28" s="16" customFormat="1" ht="31.5">
      <c r="A436" s="31" t="s">
        <v>119</v>
      </c>
      <c r="B436" s="23" t="s">
        <v>174</v>
      </c>
      <c r="C436" s="23" t="s">
        <v>402</v>
      </c>
      <c r="D436" s="23" t="s">
        <v>120</v>
      </c>
      <c r="E436" s="25">
        <f>9800-8300</f>
        <v>1500</v>
      </c>
      <c r="F436" s="25">
        <v>2000</v>
      </c>
      <c r="G436" s="25">
        <v>2000</v>
      </c>
      <c r="H436" s="43"/>
      <c r="J436" s="32">
        <v>1500</v>
      </c>
      <c r="K436" s="32">
        <v>2000</v>
      </c>
      <c r="L436" s="32">
        <v>2000</v>
      </c>
      <c r="M436" s="29">
        <f t="shared" si="196"/>
        <v>0</v>
      </c>
      <c r="N436" s="29">
        <f t="shared" si="196"/>
        <v>0</v>
      </c>
      <c r="O436" s="29">
        <f t="shared" si="196"/>
        <v>0</v>
      </c>
      <c r="R436" s="98" t="s">
        <v>119</v>
      </c>
      <c r="S436" s="96" t="s">
        <v>174</v>
      </c>
      <c r="T436" s="96" t="s">
        <v>402</v>
      </c>
      <c r="U436" s="96" t="s">
        <v>120</v>
      </c>
      <c r="V436" s="97">
        <v>1500</v>
      </c>
      <c r="W436" s="97">
        <v>2000</v>
      </c>
      <c r="X436" s="97">
        <v>2000</v>
      </c>
      <c r="Y436" s="16" t="b">
        <f t="shared" si="197"/>
        <v>1</v>
      </c>
      <c r="Z436" s="16" t="b">
        <f t="shared" si="197"/>
        <v>1</v>
      </c>
      <c r="AA436" s="16" t="b">
        <f t="shared" si="197"/>
        <v>1</v>
      </c>
      <c r="AB436" s="16" t="b">
        <f t="shared" si="197"/>
        <v>1</v>
      </c>
    </row>
    <row r="437" spans="1:28" s="16" customFormat="1" ht="31.5">
      <c r="A437" s="22" t="s">
        <v>139</v>
      </c>
      <c r="B437" s="23" t="s">
        <v>174</v>
      </c>
      <c r="C437" s="23" t="s">
        <v>18</v>
      </c>
      <c r="D437" s="24" t="s">
        <v>9</v>
      </c>
      <c r="E437" s="25">
        <f>E438</f>
        <v>33186.9</v>
      </c>
      <c r="F437" s="25">
        <f t="shared" ref="F437:G437" si="216">F438</f>
        <v>73500</v>
      </c>
      <c r="G437" s="25">
        <f t="shared" si="216"/>
        <v>85000</v>
      </c>
      <c r="H437" s="43"/>
      <c r="J437" s="32">
        <v>33186.852400000003</v>
      </c>
      <c r="K437" s="32">
        <v>73500</v>
      </c>
      <c r="L437" s="32">
        <v>85000</v>
      </c>
      <c r="M437" s="29">
        <f t="shared" si="196"/>
        <v>-4.7599999998055864E-2</v>
      </c>
      <c r="N437" s="29">
        <f t="shared" si="196"/>
        <v>0</v>
      </c>
      <c r="O437" s="29">
        <f t="shared" si="196"/>
        <v>0</v>
      </c>
      <c r="R437" s="95" t="s">
        <v>139</v>
      </c>
      <c r="S437" s="96" t="s">
        <v>174</v>
      </c>
      <c r="T437" s="96" t="s">
        <v>18</v>
      </c>
      <c r="U437" s="92" t="s">
        <v>9</v>
      </c>
      <c r="V437" s="97">
        <v>33186.852400000003</v>
      </c>
      <c r="W437" s="97">
        <v>73500</v>
      </c>
      <c r="X437" s="97">
        <v>85000</v>
      </c>
      <c r="Y437" s="16" t="b">
        <f t="shared" si="197"/>
        <v>1</v>
      </c>
      <c r="Z437" s="16" t="b">
        <f t="shared" si="197"/>
        <v>1</v>
      </c>
      <c r="AA437" s="16" t="b">
        <f t="shared" si="197"/>
        <v>1</v>
      </c>
      <c r="AB437" s="16" t="b">
        <f t="shared" si="197"/>
        <v>1</v>
      </c>
    </row>
    <row r="438" spans="1:28" s="16" customFormat="1" ht="31.5">
      <c r="A438" s="22" t="s">
        <v>140</v>
      </c>
      <c r="B438" s="23" t="s">
        <v>174</v>
      </c>
      <c r="C438" s="23" t="s">
        <v>141</v>
      </c>
      <c r="D438" s="24" t="s">
        <v>9</v>
      </c>
      <c r="E438" s="25">
        <f>E439+E442</f>
        <v>33186.9</v>
      </c>
      <c r="F438" s="25">
        <f t="shared" ref="F438:G438" si="217">F439+F442</f>
        <v>73500</v>
      </c>
      <c r="G438" s="25">
        <f t="shared" si="217"/>
        <v>85000</v>
      </c>
      <c r="H438" s="43"/>
      <c r="J438" s="32">
        <v>33186.852400000003</v>
      </c>
      <c r="K438" s="32">
        <v>73500</v>
      </c>
      <c r="L438" s="32">
        <v>85000</v>
      </c>
      <c r="M438" s="29">
        <f t="shared" si="196"/>
        <v>-4.7599999998055864E-2</v>
      </c>
      <c r="N438" s="29">
        <f t="shared" si="196"/>
        <v>0</v>
      </c>
      <c r="O438" s="29">
        <f t="shared" si="196"/>
        <v>0</v>
      </c>
      <c r="R438" s="95" t="s">
        <v>140</v>
      </c>
      <c r="S438" s="96" t="s">
        <v>174</v>
      </c>
      <c r="T438" s="96" t="s">
        <v>141</v>
      </c>
      <c r="U438" s="92" t="s">
        <v>9</v>
      </c>
      <c r="V438" s="97">
        <v>33186.852400000003</v>
      </c>
      <c r="W438" s="97">
        <v>73500</v>
      </c>
      <c r="X438" s="97">
        <v>85000</v>
      </c>
      <c r="Y438" s="16" t="b">
        <f t="shared" si="197"/>
        <v>1</v>
      </c>
      <c r="Z438" s="16" t="b">
        <f t="shared" si="197"/>
        <v>1</v>
      </c>
      <c r="AA438" s="16" t="b">
        <f t="shared" si="197"/>
        <v>1</v>
      </c>
      <c r="AB438" s="16" t="b">
        <f t="shared" si="197"/>
        <v>1</v>
      </c>
    </row>
    <row r="439" spans="1:28" s="16" customFormat="1" ht="31.5">
      <c r="A439" s="22" t="s">
        <v>197</v>
      </c>
      <c r="B439" s="23" t="s">
        <v>174</v>
      </c>
      <c r="C439" s="23" t="s">
        <v>198</v>
      </c>
      <c r="D439" s="24" t="s">
        <v>9</v>
      </c>
      <c r="E439" s="25">
        <f>E440</f>
        <v>31956.9</v>
      </c>
      <c r="F439" s="25">
        <f t="shared" ref="F439:G440" si="218">F440</f>
        <v>73500</v>
      </c>
      <c r="G439" s="25">
        <f t="shared" si="218"/>
        <v>85000</v>
      </c>
      <c r="H439" s="43"/>
      <c r="J439" s="32">
        <v>31956.8524</v>
      </c>
      <c r="K439" s="32">
        <v>73500</v>
      </c>
      <c r="L439" s="32">
        <v>85000</v>
      </c>
      <c r="M439" s="29">
        <f t="shared" si="196"/>
        <v>-4.7600000001693843E-2</v>
      </c>
      <c r="N439" s="29">
        <f t="shared" si="196"/>
        <v>0</v>
      </c>
      <c r="O439" s="29">
        <f t="shared" si="196"/>
        <v>0</v>
      </c>
      <c r="R439" s="95" t="s">
        <v>197</v>
      </c>
      <c r="S439" s="96" t="s">
        <v>174</v>
      </c>
      <c r="T439" s="96" t="s">
        <v>198</v>
      </c>
      <c r="U439" s="92" t="s">
        <v>9</v>
      </c>
      <c r="V439" s="97">
        <v>31956.8524</v>
      </c>
      <c r="W439" s="97">
        <v>73500</v>
      </c>
      <c r="X439" s="97">
        <v>85000</v>
      </c>
      <c r="Y439" s="16" t="b">
        <f t="shared" si="197"/>
        <v>1</v>
      </c>
      <c r="Z439" s="16" t="b">
        <f t="shared" si="197"/>
        <v>1</v>
      </c>
      <c r="AA439" s="16" t="b">
        <f t="shared" si="197"/>
        <v>1</v>
      </c>
      <c r="AB439" s="16" t="b">
        <f t="shared" si="197"/>
        <v>1</v>
      </c>
    </row>
    <row r="440" spans="1:28" s="16" customFormat="1" ht="25.5">
      <c r="A440" s="31" t="s">
        <v>199</v>
      </c>
      <c r="B440" s="23" t="s">
        <v>174</v>
      </c>
      <c r="C440" s="23" t="s">
        <v>403</v>
      </c>
      <c r="D440" s="24" t="s">
        <v>9</v>
      </c>
      <c r="E440" s="25">
        <f>E441</f>
        <v>31956.9</v>
      </c>
      <c r="F440" s="25">
        <f t="shared" si="218"/>
        <v>73500</v>
      </c>
      <c r="G440" s="25">
        <f t="shared" si="218"/>
        <v>85000</v>
      </c>
      <c r="H440" s="43"/>
      <c r="J440" s="32">
        <v>31956.8524</v>
      </c>
      <c r="K440" s="32">
        <v>73500</v>
      </c>
      <c r="L440" s="32">
        <v>85000</v>
      </c>
      <c r="M440" s="29">
        <f t="shared" si="196"/>
        <v>-4.7600000001693843E-2</v>
      </c>
      <c r="N440" s="29">
        <f t="shared" si="196"/>
        <v>0</v>
      </c>
      <c r="O440" s="29">
        <f t="shared" si="196"/>
        <v>0</v>
      </c>
      <c r="R440" s="98" t="s">
        <v>199</v>
      </c>
      <c r="S440" s="96" t="s">
        <v>174</v>
      </c>
      <c r="T440" s="96" t="s">
        <v>403</v>
      </c>
      <c r="U440" s="92" t="s">
        <v>9</v>
      </c>
      <c r="V440" s="97">
        <v>31956.8524</v>
      </c>
      <c r="W440" s="97">
        <v>73500</v>
      </c>
      <c r="X440" s="97">
        <v>85000</v>
      </c>
      <c r="Y440" s="16" t="b">
        <f t="shared" si="197"/>
        <v>1</v>
      </c>
      <c r="Z440" s="16" t="b">
        <f t="shared" si="197"/>
        <v>1</v>
      </c>
      <c r="AA440" s="16" t="b">
        <f t="shared" si="197"/>
        <v>1</v>
      </c>
      <c r="AB440" s="16" t="b">
        <f t="shared" si="197"/>
        <v>1</v>
      </c>
    </row>
    <row r="441" spans="1:28" s="16" customFormat="1" ht="31.5">
      <c r="A441" s="31" t="s">
        <v>119</v>
      </c>
      <c r="B441" s="23" t="s">
        <v>174</v>
      </c>
      <c r="C441" s="23" t="s">
        <v>403</v>
      </c>
      <c r="D441" s="23" t="s">
        <v>120</v>
      </c>
      <c r="E441" s="25">
        <f>14022.5+17934.4</f>
        <v>31956.9</v>
      </c>
      <c r="F441" s="25">
        <v>73500</v>
      </c>
      <c r="G441" s="25">
        <v>85000</v>
      </c>
      <c r="H441" s="43"/>
      <c r="J441" s="32">
        <v>31956.8524</v>
      </c>
      <c r="K441" s="32">
        <v>73500</v>
      </c>
      <c r="L441" s="32">
        <v>85000</v>
      </c>
      <c r="M441" s="29">
        <f t="shared" si="196"/>
        <v>-4.7600000001693843E-2</v>
      </c>
      <c r="N441" s="29">
        <f t="shared" si="196"/>
        <v>0</v>
      </c>
      <c r="O441" s="29">
        <f t="shared" si="196"/>
        <v>0</v>
      </c>
      <c r="R441" s="98" t="s">
        <v>119</v>
      </c>
      <c r="S441" s="96" t="s">
        <v>174</v>
      </c>
      <c r="T441" s="96" t="s">
        <v>403</v>
      </c>
      <c r="U441" s="96" t="s">
        <v>120</v>
      </c>
      <c r="V441" s="97">
        <v>31956.8524</v>
      </c>
      <c r="W441" s="97">
        <v>73500</v>
      </c>
      <c r="X441" s="97">
        <v>85000</v>
      </c>
      <c r="Y441" s="16" t="b">
        <f t="shared" si="197"/>
        <v>1</v>
      </c>
      <c r="Z441" s="16" t="b">
        <f t="shared" si="197"/>
        <v>1</v>
      </c>
      <c r="AA441" s="16" t="b">
        <f t="shared" si="197"/>
        <v>1</v>
      </c>
      <c r="AB441" s="16" t="b">
        <f t="shared" si="197"/>
        <v>1</v>
      </c>
    </row>
    <row r="442" spans="1:28" s="16" customFormat="1" ht="47.25">
      <c r="A442" s="22" t="s">
        <v>582</v>
      </c>
      <c r="B442" s="23" t="s">
        <v>174</v>
      </c>
      <c r="C442" s="23" t="s">
        <v>583</v>
      </c>
      <c r="D442" s="24" t="s">
        <v>9</v>
      </c>
      <c r="E442" s="25">
        <f>E443</f>
        <v>1230</v>
      </c>
      <c r="F442" s="25">
        <f t="shared" ref="F442:G443" si="219">F443</f>
        <v>0</v>
      </c>
      <c r="G442" s="25">
        <f t="shared" si="219"/>
        <v>0</v>
      </c>
      <c r="H442" s="43"/>
      <c r="J442" s="32">
        <v>1230</v>
      </c>
      <c r="K442" s="32">
        <v>0</v>
      </c>
      <c r="L442" s="32">
        <v>0</v>
      </c>
      <c r="M442" s="29">
        <f t="shared" si="196"/>
        <v>0</v>
      </c>
      <c r="N442" s="29">
        <f t="shared" si="196"/>
        <v>0</v>
      </c>
      <c r="O442" s="29">
        <f t="shared" si="196"/>
        <v>0</v>
      </c>
      <c r="R442" s="95" t="s">
        <v>582</v>
      </c>
      <c r="S442" s="96" t="s">
        <v>174</v>
      </c>
      <c r="T442" s="96" t="s">
        <v>583</v>
      </c>
      <c r="U442" s="92" t="s">
        <v>9</v>
      </c>
      <c r="V442" s="97">
        <v>1230</v>
      </c>
      <c r="W442" s="97" t="s">
        <v>9</v>
      </c>
      <c r="X442" s="97" t="s">
        <v>9</v>
      </c>
      <c r="Y442" s="16" t="b">
        <f t="shared" si="197"/>
        <v>1</v>
      </c>
      <c r="Z442" s="16" t="b">
        <f t="shared" si="197"/>
        <v>1</v>
      </c>
      <c r="AA442" s="16" t="b">
        <f t="shared" si="197"/>
        <v>1</v>
      </c>
      <c r="AB442" s="16" t="b">
        <f t="shared" si="197"/>
        <v>1</v>
      </c>
    </row>
    <row r="443" spans="1:28" s="16" customFormat="1" ht="31.5">
      <c r="A443" s="31" t="s">
        <v>584</v>
      </c>
      <c r="B443" s="23" t="s">
        <v>174</v>
      </c>
      <c r="C443" s="23" t="s">
        <v>585</v>
      </c>
      <c r="D443" s="24" t="s">
        <v>9</v>
      </c>
      <c r="E443" s="25">
        <f>E444</f>
        <v>1230</v>
      </c>
      <c r="F443" s="25">
        <f t="shared" si="219"/>
        <v>0</v>
      </c>
      <c r="G443" s="25">
        <f t="shared" si="219"/>
        <v>0</v>
      </c>
      <c r="H443" s="43"/>
      <c r="J443" s="32">
        <v>1230</v>
      </c>
      <c r="K443" s="32">
        <v>0</v>
      </c>
      <c r="L443" s="32">
        <v>0</v>
      </c>
      <c r="M443" s="29">
        <f t="shared" si="196"/>
        <v>0</v>
      </c>
      <c r="N443" s="29">
        <f t="shared" si="196"/>
        <v>0</v>
      </c>
      <c r="O443" s="29">
        <f t="shared" si="196"/>
        <v>0</v>
      </c>
      <c r="R443" s="98" t="s">
        <v>584</v>
      </c>
      <c r="S443" s="96" t="s">
        <v>174</v>
      </c>
      <c r="T443" s="96" t="s">
        <v>585</v>
      </c>
      <c r="U443" s="92" t="s">
        <v>9</v>
      </c>
      <c r="V443" s="97">
        <v>1230</v>
      </c>
      <c r="W443" s="97" t="s">
        <v>9</v>
      </c>
      <c r="X443" s="97" t="s">
        <v>9</v>
      </c>
      <c r="Y443" s="16" t="b">
        <f t="shared" si="197"/>
        <v>1</v>
      </c>
      <c r="Z443" s="16" t="b">
        <f t="shared" si="197"/>
        <v>1</v>
      </c>
      <c r="AA443" s="16" t="b">
        <f t="shared" si="197"/>
        <v>1</v>
      </c>
      <c r="AB443" s="16" t="b">
        <f t="shared" si="197"/>
        <v>1</v>
      </c>
    </row>
    <row r="444" spans="1:28" s="16" customFormat="1" ht="31.5">
      <c r="A444" s="31" t="s">
        <v>119</v>
      </c>
      <c r="B444" s="23" t="s">
        <v>174</v>
      </c>
      <c r="C444" s="23" t="s">
        <v>585</v>
      </c>
      <c r="D444" s="23" t="s">
        <v>120</v>
      </c>
      <c r="E444" s="25">
        <f>3670-2440</f>
        <v>1230</v>
      </c>
      <c r="F444" s="25">
        <v>0</v>
      </c>
      <c r="G444" s="25">
        <v>0</v>
      </c>
      <c r="H444" s="43"/>
      <c r="J444" s="32">
        <v>1230</v>
      </c>
      <c r="K444" s="32">
        <v>0</v>
      </c>
      <c r="L444" s="32">
        <v>0</v>
      </c>
      <c r="M444" s="29">
        <f t="shared" si="196"/>
        <v>0</v>
      </c>
      <c r="N444" s="29">
        <f t="shared" si="196"/>
        <v>0</v>
      </c>
      <c r="O444" s="29">
        <f t="shared" si="196"/>
        <v>0</v>
      </c>
      <c r="R444" s="98" t="s">
        <v>119</v>
      </c>
      <c r="S444" s="96" t="s">
        <v>174</v>
      </c>
      <c r="T444" s="96" t="s">
        <v>585</v>
      </c>
      <c r="U444" s="96" t="s">
        <v>120</v>
      </c>
      <c r="V444" s="97">
        <v>1230</v>
      </c>
      <c r="W444" s="97" t="s">
        <v>9</v>
      </c>
      <c r="X444" s="97" t="s">
        <v>9</v>
      </c>
      <c r="Y444" s="16" t="b">
        <f t="shared" si="197"/>
        <v>1</v>
      </c>
      <c r="Z444" s="16" t="b">
        <f t="shared" si="197"/>
        <v>1</v>
      </c>
      <c r="AA444" s="16" t="b">
        <f t="shared" si="197"/>
        <v>1</v>
      </c>
      <c r="AB444" s="16" t="b">
        <f t="shared" si="197"/>
        <v>1</v>
      </c>
    </row>
    <row r="445" spans="1:28" s="16" customFormat="1" ht="31.5">
      <c r="A445" s="22" t="s">
        <v>454</v>
      </c>
      <c r="B445" s="23" t="s">
        <v>174</v>
      </c>
      <c r="C445" s="23" t="s">
        <v>15</v>
      </c>
      <c r="D445" s="24" t="s">
        <v>9</v>
      </c>
      <c r="E445" s="25">
        <f t="shared" ref="E445:G445" si="220">E446+E450+E457</f>
        <v>229273.5</v>
      </c>
      <c r="F445" s="25">
        <f t="shared" si="220"/>
        <v>271906.10000000003</v>
      </c>
      <c r="G445" s="25">
        <f t="shared" si="220"/>
        <v>30010.400000000001</v>
      </c>
      <c r="H445" s="43"/>
      <c r="J445" s="32">
        <v>229273.55351999999</v>
      </c>
      <c r="K445" s="32">
        <v>271906.1139</v>
      </c>
      <c r="L445" s="32">
        <v>30010.39285</v>
      </c>
      <c r="M445" s="29">
        <f t="shared" si="196"/>
        <v>5.351999998674728E-2</v>
      </c>
      <c r="N445" s="29">
        <f t="shared" si="196"/>
        <v>1.3899999961722642E-2</v>
      </c>
      <c r="O445" s="29">
        <f t="shared" si="196"/>
        <v>-7.1500000012747478E-3</v>
      </c>
      <c r="R445" s="95" t="s">
        <v>454</v>
      </c>
      <c r="S445" s="96" t="s">
        <v>174</v>
      </c>
      <c r="T445" s="96" t="s">
        <v>15</v>
      </c>
      <c r="U445" s="92" t="s">
        <v>9</v>
      </c>
      <c r="V445" s="97">
        <v>229273.55351999999</v>
      </c>
      <c r="W445" s="97">
        <v>271906.1139</v>
      </c>
      <c r="X445" s="97">
        <v>30010.39285</v>
      </c>
      <c r="Y445" s="16" t="b">
        <f t="shared" si="197"/>
        <v>1</v>
      </c>
      <c r="Z445" s="16" t="b">
        <f t="shared" si="197"/>
        <v>1</v>
      </c>
      <c r="AA445" s="16" t="b">
        <f t="shared" si="197"/>
        <v>1</v>
      </c>
      <c r="AB445" s="16" t="b">
        <f t="shared" si="197"/>
        <v>1</v>
      </c>
    </row>
    <row r="446" spans="1:28" s="16" customFormat="1" ht="31.5">
      <c r="A446" s="22" t="s">
        <v>79</v>
      </c>
      <c r="B446" s="23" t="s">
        <v>174</v>
      </c>
      <c r="C446" s="23" t="s">
        <v>80</v>
      </c>
      <c r="D446" s="24" t="s">
        <v>9</v>
      </c>
      <c r="E446" s="25">
        <f>E447</f>
        <v>6300.4000000000015</v>
      </c>
      <c r="F446" s="25">
        <f t="shared" ref="F446:G448" si="221">F447</f>
        <v>30000</v>
      </c>
      <c r="G446" s="25">
        <f t="shared" si="221"/>
        <v>30000</v>
      </c>
      <c r="H446" s="43"/>
      <c r="J446" s="32">
        <v>6300.4325200000003</v>
      </c>
      <c r="K446" s="32">
        <v>30000</v>
      </c>
      <c r="L446" s="32">
        <v>30000</v>
      </c>
      <c r="M446" s="29">
        <f t="shared" si="196"/>
        <v>3.2519999998839921E-2</v>
      </c>
      <c r="N446" s="29">
        <f t="shared" si="196"/>
        <v>0</v>
      </c>
      <c r="O446" s="29">
        <f t="shared" si="196"/>
        <v>0</v>
      </c>
      <c r="R446" s="95" t="s">
        <v>79</v>
      </c>
      <c r="S446" s="96" t="s">
        <v>174</v>
      </c>
      <c r="T446" s="96" t="s">
        <v>80</v>
      </c>
      <c r="U446" s="92" t="s">
        <v>9</v>
      </c>
      <c r="V446" s="97">
        <v>6300.4325200000003</v>
      </c>
      <c r="W446" s="97">
        <v>30000</v>
      </c>
      <c r="X446" s="97">
        <v>30000</v>
      </c>
      <c r="Y446" s="16" t="b">
        <f t="shared" si="197"/>
        <v>1</v>
      </c>
      <c r="Z446" s="16" t="b">
        <f t="shared" si="197"/>
        <v>1</v>
      </c>
      <c r="AA446" s="16" t="b">
        <f t="shared" si="197"/>
        <v>1</v>
      </c>
      <c r="AB446" s="16" t="b">
        <f t="shared" si="197"/>
        <v>1</v>
      </c>
    </row>
    <row r="447" spans="1:28" s="16" customFormat="1" ht="31.5">
      <c r="A447" s="22" t="s">
        <v>586</v>
      </c>
      <c r="B447" s="23" t="s">
        <v>174</v>
      </c>
      <c r="C447" s="23" t="s">
        <v>162</v>
      </c>
      <c r="D447" s="24" t="s">
        <v>9</v>
      </c>
      <c r="E447" s="25">
        <f>E448</f>
        <v>6300.4000000000015</v>
      </c>
      <c r="F447" s="25">
        <f t="shared" si="221"/>
        <v>30000</v>
      </c>
      <c r="G447" s="25">
        <f t="shared" si="221"/>
        <v>30000</v>
      </c>
      <c r="H447" s="43"/>
      <c r="J447" s="32">
        <v>6300.4325200000003</v>
      </c>
      <c r="K447" s="32">
        <v>30000</v>
      </c>
      <c r="L447" s="32">
        <v>30000</v>
      </c>
      <c r="M447" s="29">
        <f t="shared" si="196"/>
        <v>3.2519999998839921E-2</v>
      </c>
      <c r="N447" s="29">
        <f t="shared" si="196"/>
        <v>0</v>
      </c>
      <c r="O447" s="29">
        <f t="shared" si="196"/>
        <v>0</v>
      </c>
      <c r="R447" s="95" t="s">
        <v>586</v>
      </c>
      <c r="S447" s="96" t="s">
        <v>174</v>
      </c>
      <c r="T447" s="96" t="s">
        <v>162</v>
      </c>
      <c r="U447" s="92" t="s">
        <v>9</v>
      </c>
      <c r="V447" s="97">
        <v>6300.4325200000003</v>
      </c>
      <c r="W447" s="97">
        <v>30000</v>
      </c>
      <c r="X447" s="97">
        <v>30000</v>
      </c>
      <c r="Y447" s="16" t="b">
        <f t="shared" si="197"/>
        <v>1</v>
      </c>
      <c r="Z447" s="16" t="b">
        <f t="shared" si="197"/>
        <v>1</v>
      </c>
      <c r="AA447" s="16" t="b">
        <f t="shared" si="197"/>
        <v>1</v>
      </c>
      <c r="AB447" s="16" t="b">
        <f t="shared" si="197"/>
        <v>1</v>
      </c>
    </row>
    <row r="448" spans="1:28" s="16" customFormat="1" ht="25.5">
      <c r="A448" s="31" t="s">
        <v>587</v>
      </c>
      <c r="B448" s="23" t="s">
        <v>174</v>
      </c>
      <c r="C448" s="23" t="s">
        <v>404</v>
      </c>
      <c r="D448" s="24" t="s">
        <v>9</v>
      </c>
      <c r="E448" s="25">
        <f>E449</f>
        <v>6300.4000000000015</v>
      </c>
      <c r="F448" s="25">
        <f t="shared" si="221"/>
        <v>30000</v>
      </c>
      <c r="G448" s="25">
        <f t="shared" si="221"/>
        <v>30000</v>
      </c>
      <c r="H448" s="43"/>
      <c r="J448" s="32">
        <v>6300.4325200000003</v>
      </c>
      <c r="K448" s="32">
        <v>30000</v>
      </c>
      <c r="L448" s="32">
        <v>30000</v>
      </c>
      <c r="M448" s="29">
        <f t="shared" si="196"/>
        <v>3.2519999998839921E-2</v>
      </c>
      <c r="N448" s="29">
        <f t="shared" si="196"/>
        <v>0</v>
      </c>
      <c r="O448" s="29">
        <f t="shared" si="196"/>
        <v>0</v>
      </c>
      <c r="R448" s="98" t="s">
        <v>587</v>
      </c>
      <c r="S448" s="96" t="s">
        <v>174</v>
      </c>
      <c r="T448" s="96" t="s">
        <v>404</v>
      </c>
      <c r="U448" s="92" t="s">
        <v>9</v>
      </c>
      <c r="V448" s="97">
        <v>6300.4325200000003</v>
      </c>
      <c r="W448" s="97">
        <v>30000</v>
      </c>
      <c r="X448" s="97">
        <v>30000</v>
      </c>
      <c r="Y448" s="16" t="b">
        <f t="shared" si="197"/>
        <v>1</v>
      </c>
      <c r="Z448" s="16" t="b">
        <f t="shared" si="197"/>
        <v>1</v>
      </c>
      <c r="AA448" s="16" t="b">
        <f t="shared" si="197"/>
        <v>1</v>
      </c>
      <c r="AB448" s="16" t="b">
        <f t="shared" si="197"/>
        <v>1</v>
      </c>
    </row>
    <row r="449" spans="1:28" s="16" customFormat="1" ht="31.5">
      <c r="A449" s="31" t="s">
        <v>119</v>
      </c>
      <c r="B449" s="23" t="s">
        <v>174</v>
      </c>
      <c r="C449" s="23" t="s">
        <v>404</v>
      </c>
      <c r="D449" s="23" t="s">
        <v>120</v>
      </c>
      <c r="E449" s="25">
        <f>30000-23699.6</f>
        <v>6300.4000000000015</v>
      </c>
      <c r="F449" s="25">
        <v>30000</v>
      </c>
      <c r="G449" s="25">
        <v>30000</v>
      </c>
      <c r="H449" s="43"/>
      <c r="J449" s="32">
        <v>6300.4325200000003</v>
      </c>
      <c r="K449" s="32">
        <v>30000</v>
      </c>
      <c r="L449" s="32">
        <v>30000</v>
      </c>
      <c r="M449" s="29">
        <f t="shared" si="196"/>
        <v>3.2519999998839921E-2</v>
      </c>
      <c r="N449" s="29">
        <f t="shared" si="196"/>
        <v>0</v>
      </c>
      <c r="O449" s="29">
        <f t="shared" si="196"/>
        <v>0</v>
      </c>
      <c r="R449" s="98" t="s">
        <v>119</v>
      </c>
      <c r="S449" s="96" t="s">
        <v>174</v>
      </c>
      <c r="T449" s="96" t="s">
        <v>404</v>
      </c>
      <c r="U449" s="96" t="s">
        <v>120</v>
      </c>
      <c r="V449" s="97">
        <v>6300.4325200000003</v>
      </c>
      <c r="W449" s="97">
        <v>30000</v>
      </c>
      <c r="X449" s="97">
        <v>30000</v>
      </c>
      <c r="Y449" s="16" t="b">
        <f t="shared" si="197"/>
        <v>1</v>
      </c>
      <c r="Z449" s="16" t="b">
        <f t="shared" si="197"/>
        <v>1</v>
      </c>
      <c r="AA449" s="16" t="b">
        <f t="shared" si="197"/>
        <v>1</v>
      </c>
      <c r="AB449" s="16" t="b">
        <f t="shared" si="197"/>
        <v>1</v>
      </c>
    </row>
    <row r="450" spans="1:28" s="16" customFormat="1" ht="47.25">
      <c r="A450" s="22" t="s">
        <v>464</v>
      </c>
      <c r="B450" s="23" t="s">
        <v>174</v>
      </c>
      <c r="C450" s="23" t="s">
        <v>465</v>
      </c>
      <c r="D450" s="24" t="s">
        <v>9</v>
      </c>
      <c r="E450" s="25">
        <f t="shared" ref="E450:G450" si="222">E451+E454</f>
        <v>222962.7</v>
      </c>
      <c r="F450" s="25">
        <f t="shared" si="222"/>
        <v>241895.7</v>
      </c>
      <c r="G450" s="25">
        <f t="shared" si="222"/>
        <v>0</v>
      </c>
      <c r="H450" s="43"/>
      <c r="J450" s="32">
        <v>222962.72815000001</v>
      </c>
      <c r="K450" s="32">
        <v>241895.72104999999</v>
      </c>
      <c r="L450" s="32">
        <v>0</v>
      </c>
      <c r="M450" s="29">
        <f t="shared" si="196"/>
        <v>2.8149999998277053E-2</v>
      </c>
      <c r="N450" s="29">
        <f t="shared" si="196"/>
        <v>2.1049999981187284E-2</v>
      </c>
      <c r="O450" s="29">
        <f t="shared" si="196"/>
        <v>0</v>
      </c>
      <c r="R450" s="95" t="s">
        <v>464</v>
      </c>
      <c r="S450" s="96" t="s">
        <v>174</v>
      </c>
      <c r="T450" s="96" t="s">
        <v>465</v>
      </c>
      <c r="U450" s="92" t="s">
        <v>9</v>
      </c>
      <c r="V450" s="97">
        <v>222962.72815000001</v>
      </c>
      <c r="W450" s="97">
        <v>241895.72104999999</v>
      </c>
      <c r="X450" s="97" t="s">
        <v>9</v>
      </c>
      <c r="Y450" s="16" t="b">
        <f t="shared" si="197"/>
        <v>1</v>
      </c>
      <c r="Z450" s="16" t="b">
        <f t="shared" si="197"/>
        <v>1</v>
      </c>
      <c r="AA450" s="16" t="b">
        <f t="shared" si="197"/>
        <v>1</v>
      </c>
      <c r="AB450" s="16" t="b">
        <f t="shared" si="197"/>
        <v>1</v>
      </c>
    </row>
    <row r="451" spans="1:28" s="16" customFormat="1" ht="31.5">
      <c r="A451" s="22" t="s">
        <v>588</v>
      </c>
      <c r="B451" s="23" t="s">
        <v>174</v>
      </c>
      <c r="C451" s="23" t="s">
        <v>489</v>
      </c>
      <c r="D451" s="24" t="s">
        <v>9</v>
      </c>
      <c r="E451" s="25">
        <f>E452</f>
        <v>17629</v>
      </c>
      <c r="F451" s="25">
        <f t="shared" ref="F451:G452" si="223">F452</f>
        <v>20000</v>
      </c>
      <c r="G451" s="25">
        <f t="shared" si="223"/>
        <v>0</v>
      </c>
      <c r="H451" s="43"/>
      <c r="J451" s="32">
        <v>17629.028149999998</v>
      </c>
      <c r="K451" s="32">
        <v>20000</v>
      </c>
      <c r="L451" s="32">
        <v>0</v>
      </c>
      <c r="M451" s="29">
        <f t="shared" si="196"/>
        <v>2.8149999998277053E-2</v>
      </c>
      <c r="N451" s="29">
        <f t="shared" si="196"/>
        <v>0</v>
      </c>
      <c r="O451" s="29">
        <f t="shared" si="196"/>
        <v>0</v>
      </c>
      <c r="R451" s="95" t="s">
        <v>588</v>
      </c>
      <c r="S451" s="96" t="s">
        <v>174</v>
      </c>
      <c r="T451" s="96" t="s">
        <v>489</v>
      </c>
      <c r="U451" s="92" t="s">
        <v>9</v>
      </c>
      <c r="V451" s="97">
        <v>17629.028149999998</v>
      </c>
      <c r="W451" s="97">
        <v>20000</v>
      </c>
      <c r="X451" s="97" t="s">
        <v>9</v>
      </c>
      <c r="Y451" s="16" t="b">
        <f t="shared" si="197"/>
        <v>1</v>
      </c>
      <c r="Z451" s="16" t="b">
        <f t="shared" si="197"/>
        <v>1</v>
      </c>
      <c r="AA451" s="16" t="b">
        <f t="shared" si="197"/>
        <v>1</v>
      </c>
      <c r="AB451" s="16" t="b">
        <f t="shared" si="197"/>
        <v>1</v>
      </c>
    </row>
    <row r="452" spans="1:28" s="16" customFormat="1" ht="31.5">
      <c r="A452" s="31" t="s">
        <v>589</v>
      </c>
      <c r="B452" s="23" t="s">
        <v>174</v>
      </c>
      <c r="C452" s="23" t="s">
        <v>397</v>
      </c>
      <c r="D452" s="24" t="s">
        <v>9</v>
      </c>
      <c r="E452" s="25">
        <f>E453</f>
        <v>17629</v>
      </c>
      <c r="F452" s="25">
        <f t="shared" si="223"/>
        <v>20000</v>
      </c>
      <c r="G452" s="25">
        <f t="shared" si="223"/>
        <v>0</v>
      </c>
      <c r="H452" s="43"/>
      <c r="J452" s="32">
        <v>17629.028149999998</v>
      </c>
      <c r="K452" s="32">
        <v>20000</v>
      </c>
      <c r="L452" s="32">
        <v>0</v>
      </c>
      <c r="M452" s="29">
        <f t="shared" si="196"/>
        <v>2.8149999998277053E-2</v>
      </c>
      <c r="N452" s="29">
        <f t="shared" si="196"/>
        <v>0</v>
      </c>
      <c r="O452" s="29">
        <f t="shared" si="196"/>
        <v>0</v>
      </c>
      <c r="R452" s="98" t="s">
        <v>589</v>
      </c>
      <c r="S452" s="96" t="s">
        <v>174</v>
      </c>
      <c r="T452" s="96" t="s">
        <v>397</v>
      </c>
      <c r="U452" s="92" t="s">
        <v>9</v>
      </c>
      <c r="V452" s="97">
        <v>17629.028149999998</v>
      </c>
      <c r="W452" s="97">
        <v>20000</v>
      </c>
      <c r="X452" s="97" t="s">
        <v>9</v>
      </c>
      <c r="Y452" s="16" t="b">
        <f t="shared" si="197"/>
        <v>1</v>
      </c>
      <c r="Z452" s="16" t="b">
        <f t="shared" si="197"/>
        <v>1</v>
      </c>
      <c r="AA452" s="16" t="b">
        <f t="shared" si="197"/>
        <v>1</v>
      </c>
      <c r="AB452" s="16" t="b">
        <f t="shared" si="197"/>
        <v>1</v>
      </c>
    </row>
    <row r="453" spans="1:28" s="16" customFormat="1" ht="31.5">
      <c r="A453" s="31" t="s">
        <v>119</v>
      </c>
      <c r="B453" s="23" t="s">
        <v>174</v>
      </c>
      <c r="C453" s="23" t="s">
        <v>397</v>
      </c>
      <c r="D453" s="23" t="s">
        <v>120</v>
      </c>
      <c r="E453" s="25">
        <f>7000+10629</f>
        <v>17629</v>
      </c>
      <c r="F453" s="25">
        <v>20000</v>
      </c>
      <c r="G453" s="25">
        <v>0</v>
      </c>
      <c r="H453" s="43"/>
      <c r="J453" s="32">
        <v>17629.028149999998</v>
      </c>
      <c r="K453" s="32">
        <v>20000</v>
      </c>
      <c r="L453" s="32">
        <v>0</v>
      </c>
      <c r="M453" s="29">
        <f t="shared" si="196"/>
        <v>2.8149999998277053E-2</v>
      </c>
      <c r="N453" s="29">
        <f t="shared" si="196"/>
        <v>0</v>
      </c>
      <c r="O453" s="29">
        <f t="shared" si="196"/>
        <v>0</v>
      </c>
      <c r="R453" s="98" t="s">
        <v>119</v>
      </c>
      <c r="S453" s="96" t="s">
        <v>174</v>
      </c>
      <c r="T453" s="96" t="s">
        <v>397</v>
      </c>
      <c r="U453" s="96" t="s">
        <v>120</v>
      </c>
      <c r="V453" s="97">
        <v>17629.028149999998</v>
      </c>
      <c r="W453" s="97">
        <v>20000</v>
      </c>
      <c r="X453" s="97" t="s">
        <v>9</v>
      </c>
      <c r="Y453" s="16" t="b">
        <f t="shared" si="197"/>
        <v>1</v>
      </c>
      <c r="Z453" s="16" t="b">
        <f t="shared" si="197"/>
        <v>1</v>
      </c>
      <c r="AA453" s="16" t="b">
        <f t="shared" si="197"/>
        <v>1</v>
      </c>
      <c r="AB453" s="16" t="b">
        <f t="shared" si="197"/>
        <v>1</v>
      </c>
    </row>
    <row r="454" spans="1:28" s="16" customFormat="1" ht="31.5">
      <c r="A454" s="31" t="s">
        <v>588</v>
      </c>
      <c r="B454" s="23" t="s">
        <v>174</v>
      </c>
      <c r="C454" s="23" t="s">
        <v>658</v>
      </c>
      <c r="D454" s="23" t="s">
        <v>9</v>
      </c>
      <c r="E454" s="25">
        <f t="shared" ref="E454:G455" si="224">E455</f>
        <v>205333.7</v>
      </c>
      <c r="F454" s="25">
        <f t="shared" si="224"/>
        <v>221895.7</v>
      </c>
      <c r="G454" s="25">
        <f t="shared" si="224"/>
        <v>0</v>
      </c>
      <c r="H454" s="43"/>
      <c r="J454" s="32">
        <v>205333.7</v>
      </c>
      <c r="K454" s="32">
        <v>221895.72104999999</v>
      </c>
      <c r="L454" s="32">
        <v>0</v>
      </c>
      <c r="M454" s="29">
        <f t="shared" si="196"/>
        <v>0</v>
      </c>
      <c r="N454" s="29">
        <f t="shared" si="196"/>
        <v>2.1049999981187284E-2</v>
      </c>
      <c r="O454" s="29">
        <f t="shared" si="196"/>
        <v>0</v>
      </c>
      <c r="R454" s="95" t="s">
        <v>588</v>
      </c>
      <c r="S454" s="96" t="s">
        <v>174</v>
      </c>
      <c r="T454" s="96" t="s">
        <v>658</v>
      </c>
      <c r="U454" s="92" t="s">
        <v>9</v>
      </c>
      <c r="V454" s="97">
        <v>205333.7</v>
      </c>
      <c r="W454" s="97">
        <v>221895.72104999999</v>
      </c>
      <c r="X454" s="97" t="s">
        <v>9</v>
      </c>
      <c r="Y454" s="16" t="b">
        <f t="shared" si="197"/>
        <v>1</v>
      </c>
      <c r="Z454" s="16" t="b">
        <f t="shared" si="197"/>
        <v>1</v>
      </c>
      <c r="AA454" s="16" t="b">
        <f t="shared" si="197"/>
        <v>1</v>
      </c>
      <c r="AB454" s="16" t="b">
        <f t="shared" si="197"/>
        <v>1</v>
      </c>
    </row>
    <row r="455" spans="1:28" s="16" customFormat="1" ht="47.25">
      <c r="A455" s="31" t="s">
        <v>659</v>
      </c>
      <c r="B455" s="23" t="s">
        <v>174</v>
      </c>
      <c r="C455" s="23" t="s">
        <v>660</v>
      </c>
      <c r="D455" s="23" t="s">
        <v>9</v>
      </c>
      <c r="E455" s="25">
        <f t="shared" si="224"/>
        <v>205333.7</v>
      </c>
      <c r="F455" s="25">
        <f t="shared" si="224"/>
        <v>221895.7</v>
      </c>
      <c r="G455" s="25">
        <f t="shared" si="224"/>
        <v>0</v>
      </c>
      <c r="H455" s="43"/>
      <c r="J455" s="32">
        <v>205333.7</v>
      </c>
      <c r="K455" s="32">
        <v>221895.72104999999</v>
      </c>
      <c r="L455" s="32">
        <v>0</v>
      </c>
      <c r="M455" s="29">
        <f t="shared" si="196"/>
        <v>0</v>
      </c>
      <c r="N455" s="29">
        <f t="shared" si="196"/>
        <v>2.1049999981187284E-2</v>
      </c>
      <c r="O455" s="29">
        <f t="shared" si="196"/>
        <v>0</v>
      </c>
      <c r="R455" s="98" t="s">
        <v>659</v>
      </c>
      <c r="S455" s="96" t="s">
        <v>174</v>
      </c>
      <c r="T455" s="96" t="s">
        <v>660</v>
      </c>
      <c r="U455" s="92" t="s">
        <v>9</v>
      </c>
      <c r="V455" s="97">
        <v>205333.7</v>
      </c>
      <c r="W455" s="97">
        <v>221895.72104999999</v>
      </c>
      <c r="X455" s="97" t="s">
        <v>9</v>
      </c>
      <c r="Y455" s="16" t="b">
        <f t="shared" si="197"/>
        <v>1</v>
      </c>
      <c r="Z455" s="16" t="b">
        <f t="shared" si="197"/>
        <v>1</v>
      </c>
      <c r="AA455" s="16" t="b">
        <f t="shared" si="197"/>
        <v>1</v>
      </c>
      <c r="AB455" s="16" t="b">
        <f t="shared" si="197"/>
        <v>1</v>
      </c>
    </row>
    <row r="456" spans="1:28" s="16" customFormat="1" ht="31.5">
      <c r="A456" s="31" t="s">
        <v>119</v>
      </c>
      <c r="B456" s="23" t="s">
        <v>174</v>
      </c>
      <c r="C456" s="23" t="s">
        <v>660</v>
      </c>
      <c r="D456" s="23" t="s">
        <v>120</v>
      </c>
      <c r="E456" s="25">
        <v>205333.7</v>
      </c>
      <c r="F456" s="25">
        <v>221895.7</v>
      </c>
      <c r="G456" s="25"/>
      <c r="H456" s="43"/>
      <c r="J456" s="32">
        <v>205333.7</v>
      </c>
      <c r="K456" s="32">
        <v>221895.72104999999</v>
      </c>
      <c r="L456" s="32">
        <v>0</v>
      </c>
      <c r="M456" s="29">
        <f t="shared" ref="M456:O517" si="225">J456-E456</f>
        <v>0</v>
      </c>
      <c r="N456" s="29">
        <f t="shared" si="225"/>
        <v>2.1049999981187284E-2</v>
      </c>
      <c r="O456" s="29">
        <f t="shared" si="225"/>
        <v>0</v>
      </c>
      <c r="R456" s="98" t="s">
        <v>119</v>
      </c>
      <c r="S456" s="96" t="s">
        <v>174</v>
      </c>
      <c r="T456" s="96" t="s">
        <v>660</v>
      </c>
      <c r="U456" s="96" t="s">
        <v>120</v>
      </c>
      <c r="V456" s="97">
        <v>205333.7</v>
      </c>
      <c r="W456" s="97">
        <v>221895.72104999999</v>
      </c>
      <c r="X456" s="97" t="s">
        <v>9</v>
      </c>
      <c r="Y456" s="16" t="b">
        <f t="shared" ref="Y456:AB517" si="226">R456=A456</f>
        <v>1</v>
      </c>
      <c r="Z456" s="16" t="b">
        <f t="shared" si="226"/>
        <v>1</v>
      </c>
      <c r="AA456" s="16" t="b">
        <f t="shared" si="226"/>
        <v>1</v>
      </c>
      <c r="AB456" s="16" t="b">
        <f t="shared" si="226"/>
        <v>1</v>
      </c>
    </row>
    <row r="457" spans="1:28" s="16" customFormat="1" ht="31.5">
      <c r="A457" s="31" t="s">
        <v>74</v>
      </c>
      <c r="B457" s="23" t="s">
        <v>174</v>
      </c>
      <c r="C457" s="23" t="s">
        <v>497</v>
      </c>
      <c r="D457" s="23" t="s">
        <v>9</v>
      </c>
      <c r="E457" s="25">
        <f t="shared" ref="E457:G459" si="227">E458</f>
        <v>10.4</v>
      </c>
      <c r="F457" s="25">
        <f t="shared" si="227"/>
        <v>10.4</v>
      </c>
      <c r="G457" s="25">
        <f t="shared" si="227"/>
        <v>10.4</v>
      </c>
      <c r="H457" s="43"/>
      <c r="J457" s="32">
        <v>10.392849999999999</v>
      </c>
      <c r="K457" s="32">
        <v>10.392849999999999</v>
      </c>
      <c r="L457" s="32">
        <v>10.392849999999999</v>
      </c>
      <c r="M457" s="29">
        <f t="shared" si="225"/>
        <v>-7.1500000000010999E-3</v>
      </c>
      <c r="N457" s="29">
        <f t="shared" si="225"/>
        <v>-7.1500000000010999E-3</v>
      </c>
      <c r="O457" s="29">
        <f t="shared" si="225"/>
        <v>-7.1500000000010999E-3</v>
      </c>
      <c r="R457" s="95" t="s">
        <v>74</v>
      </c>
      <c r="S457" s="96" t="s">
        <v>174</v>
      </c>
      <c r="T457" s="96" t="s">
        <v>497</v>
      </c>
      <c r="U457" s="92" t="s">
        <v>9</v>
      </c>
      <c r="V457" s="97">
        <v>10.392849999999999</v>
      </c>
      <c r="W457" s="97">
        <v>10.392849999999999</v>
      </c>
      <c r="X457" s="97">
        <v>10.392849999999999</v>
      </c>
      <c r="Y457" s="16" t="b">
        <f t="shared" si="226"/>
        <v>1</v>
      </c>
      <c r="Z457" s="16" t="b">
        <f t="shared" si="226"/>
        <v>1</v>
      </c>
      <c r="AA457" s="16" t="b">
        <f t="shared" si="226"/>
        <v>1</v>
      </c>
      <c r="AB457" s="16" t="b">
        <f t="shared" si="226"/>
        <v>1</v>
      </c>
    </row>
    <row r="458" spans="1:28" s="16" customFormat="1" ht="47.25">
      <c r="A458" s="31" t="s">
        <v>76</v>
      </c>
      <c r="B458" s="23" t="s">
        <v>174</v>
      </c>
      <c r="C458" s="23" t="s">
        <v>498</v>
      </c>
      <c r="D458" s="23" t="s">
        <v>9</v>
      </c>
      <c r="E458" s="25">
        <f t="shared" si="227"/>
        <v>10.4</v>
      </c>
      <c r="F458" s="25">
        <f t="shared" si="227"/>
        <v>10.4</v>
      </c>
      <c r="G458" s="25">
        <f t="shared" si="227"/>
        <v>10.4</v>
      </c>
      <c r="H458" s="43"/>
      <c r="J458" s="32">
        <v>10.392849999999999</v>
      </c>
      <c r="K458" s="32">
        <v>10.392849999999999</v>
      </c>
      <c r="L458" s="32">
        <v>10.392849999999999</v>
      </c>
      <c r="M458" s="29">
        <f t="shared" si="225"/>
        <v>-7.1500000000010999E-3</v>
      </c>
      <c r="N458" s="29">
        <f t="shared" si="225"/>
        <v>-7.1500000000010999E-3</v>
      </c>
      <c r="O458" s="29">
        <f t="shared" si="225"/>
        <v>-7.1500000000010999E-3</v>
      </c>
      <c r="R458" s="95" t="s">
        <v>76</v>
      </c>
      <c r="S458" s="96" t="s">
        <v>174</v>
      </c>
      <c r="T458" s="96" t="s">
        <v>498</v>
      </c>
      <c r="U458" s="92" t="s">
        <v>9</v>
      </c>
      <c r="V458" s="97">
        <v>10.392849999999999</v>
      </c>
      <c r="W458" s="97">
        <v>10.392849999999999</v>
      </c>
      <c r="X458" s="97">
        <v>10.392849999999999</v>
      </c>
      <c r="Y458" s="16" t="b">
        <f t="shared" si="226"/>
        <v>1</v>
      </c>
      <c r="Z458" s="16" t="b">
        <f t="shared" si="226"/>
        <v>1</v>
      </c>
      <c r="AA458" s="16" t="b">
        <f t="shared" si="226"/>
        <v>1</v>
      </c>
      <c r="AB458" s="16" t="b">
        <f t="shared" si="226"/>
        <v>1</v>
      </c>
    </row>
    <row r="459" spans="1:28" s="16" customFormat="1" ht="78.75">
      <c r="A459" s="31" t="s">
        <v>595</v>
      </c>
      <c r="B459" s="23" t="s">
        <v>174</v>
      </c>
      <c r="C459" s="23" t="s">
        <v>513</v>
      </c>
      <c r="D459" s="23" t="s">
        <v>9</v>
      </c>
      <c r="E459" s="25">
        <f t="shared" si="227"/>
        <v>10.4</v>
      </c>
      <c r="F459" s="25">
        <f t="shared" si="227"/>
        <v>10.4</v>
      </c>
      <c r="G459" s="25">
        <f t="shared" si="227"/>
        <v>10.4</v>
      </c>
      <c r="H459" s="43"/>
      <c r="J459" s="32">
        <v>10.392849999999999</v>
      </c>
      <c r="K459" s="32">
        <v>10.392849999999999</v>
      </c>
      <c r="L459" s="32">
        <v>10.392849999999999</v>
      </c>
      <c r="M459" s="29">
        <f t="shared" si="225"/>
        <v>-7.1500000000010999E-3</v>
      </c>
      <c r="N459" s="29">
        <f t="shared" si="225"/>
        <v>-7.1500000000010999E-3</v>
      </c>
      <c r="O459" s="29">
        <f t="shared" si="225"/>
        <v>-7.1500000000010999E-3</v>
      </c>
      <c r="R459" s="98" t="s">
        <v>595</v>
      </c>
      <c r="S459" s="96" t="s">
        <v>174</v>
      </c>
      <c r="T459" s="96" t="s">
        <v>513</v>
      </c>
      <c r="U459" s="92" t="s">
        <v>9</v>
      </c>
      <c r="V459" s="97">
        <v>10.392849999999999</v>
      </c>
      <c r="W459" s="97">
        <v>10.392849999999999</v>
      </c>
      <c r="X459" s="97">
        <v>10.392849999999999</v>
      </c>
      <c r="Y459" s="16" t="b">
        <f t="shared" si="226"/>
        <v>1</v>
      </c>
      <c r="Z459" s="16" t="b">
        <f t="shared" si="226"/>
        <v>1</v>
      </c>
      <c r="AA459" s="16" t="b">
        <f t="shared" si="226"/>
        <v>1</v>
      </c>
      <c r="AB459" s="16" t="b">
        <f t="shared" si="226"/>
        <v>1</v>
      </c>
    </row>
    <row r="460" spans="1:28" s="16" customFormat="1" ht="78.75">
      <c r="A460" s="31" t="s">
        <v>26</v>
      </c>
      <c r="B460" s="23" t="s">
        <v>174</v>
      </c>
      <c r="C460" s="23" t="s">
        <v>513</v>
      </c>
      <c r="D460" s="23" t="s">
        <v>27</v>
      </c>
      <c r="E460" s="25">
        <v>10.4</v>
      </c>
      <c r="F460" s="25">
        <v>10.4</v>
      </c>
      <c r="G460" s="25">
        <v>10.4</v>
      </c>
      <c r="H460" s="43"/>
      <c r="J460" s="32">
        <v>10.392849999999999</v>
      </c>
      <c r="K460" s="32">
        <v>10.392849999999999</v>
      </c>
      <c r="L460" s="32">
        <v>10.392849999999999</v>
      </c>
      <c r="M460" s="29">
        <f t="shared" si="225"/>
        <v>-7.1500000000010999E-3</v>
      </c>
      <c r="N460" s="29">
        <f t="shared" si="225"/>
        <v>-7.1500000000010999E-3</v>
      </c>
      <c r="O460" s="29">
        <f t="shared" si="225"/>
        <v>-7.1500000000010999E-3</v>
      </c>
      <c r="R460" s="98" t="s">
        <v>26</v>
      </c>
      <c r="S460" s="96" t="s">
        <v>174</v>
      </c>
      <c r="T460" s="96" t="s">
        <v>513</v>
      </c>
      <c r="U460" s="96" t="s">
        <v>27</v>
      </c>
      <c r="V460" s="97">
        <v>10.392849999999999</v>
      </c>
      <c r="W460" s="97">
        <v>10.392849999999999</v>
      </c>
      <c r="X460" s="97">
        <v>10.392849999999999</v>
      </c>
      <c r="Y460" s="16" t="b">
        <f t="shared" si="226"/>
        <v>1</v>
      </c>
      <c r="Z460" s="16" t="b">
        <f t="shared" si="226"/>
        <v>1</v>
      </c>
      <c r="AA460" s="16" t="b">
        <f t="shared" si="226"/>
        <v>1</v>
      </c>
      <c r="AB460" s="16" t="b">
        <f t="shared" si="226"/>
        <v>1</v>
      </c>
    </row>
    <row r="461" spans="1:28" s="16" customFormat="1" ht="31.5">
      <c r="A461" s="22" t="s">
        <v>469</v>
      </c>
      <c r="B461" s="23" t="s">
        <v>174</v>
      </c>
      <c r="C461" s="23" t="s">
        <v>470</v>
      </c>
      <c r="D461" s="24" t="s">
        <v>9</v>
      </c>
      <c r="E461" s="25">
        <f>E462</f>
        <v>48449.4</v>
      </c>
      <c r="F461" s="25">
        <f t="shared" ref="F461:G466" si="228">F462</f>
        <v>31355.5</v>
      </c>
      <c r="G461" s="25">
        <f t="shared" si="228"/>
        <v>30000</v>
      </c>
      <c r="H461" s="43"/>
      <c r="J461" s="32">
        <v>48449.360079999999</v>
      </c>
      <c r="K461" s="32">
        <v>31355.5</v>
      </c>
      <c r="L461" s="32">
        <v>30000</v>
      </c>
      <c r="M461" s="29">
        <f t="shared" si="225"/>
        <v>-3.9920000002894085E-2</v>
      </c>
      <c r="N461" s="29">
        <f t="shared" si="225"/>
        <v>0</v>
      </c>
      <c r="O461" s="29">
        <f t="shared" si="225"/>
        <v>0</v>
      </c>
      <c r="R461" s="95" t="s">
        <v>469</v>
      </c>
      <c r="S461" s="96" t="s">
        <v>174</v>
      </c>
      <c r="T461" s="96" t="s">
        <v>470</v>
      </c>
      <c r="U461" s="92" t="s">
        <v>9</v>
      </c>
      <c r="V461" s="97">
        <v>48449.360079999999</v>
      </c>
      <c r="W461" s="97">
        <v>31355.5</v>
      </c>
      <c r="X461" s="97">
        <v>30000</v>
      </c>
      <c r="Y461" s="16" t="b">
        <f t="shared" si="226"/>
        <v>1</v>
      </c>
      <c r="Z461" s="16" t="b">
        <f t="shared" si="226"/>
        <v>1</v>
      </c>
      <c r="AA461" s="16" t="b">
        <f t="shared" si="226"/>
        <v>1</v>
      </c>
      <c r="AB461" s="16" t="b">
        <f t="shared" si="226"/>
        <v>1</v>
      </c>
    </row>
    <row r="462" spans="1:28" s="16" customFormat="1" ht="31.5">
      <c r="A462" s="22" t="s">
        <v>114</v>
      </c>
      <c r="B462" s="23" t="s">
        <v>174</v>
      </c>
      <c r="C462" s="23" t="s">
        <v>471</v>
      </c>
      <c r="D462" s="24" t="s">
        <v>9</v>
      </c>
      <c r="E462" s="25">
        <f>E463</f>
        <v>48449.4</v>
      </c>
      <c r="F462" s="25">
        <f t="shared" si="228"/>
        <v>31355.5</v>
      </c>
      <c r="G462" s="25">
        <f t="shared" si="228"/>
        <v>30000</v>
      </c>
      <c r="H462" s="43"/>
      <c r="J462" s="32">
        <v>48449.360079999999</v>
      </c>
      <c r="K462" s="32">
        <v>31355.5</v>
      </c>
      <c r="L462" s="32">
        <v>30000</v>
      </c>
      <c r="M462" s="29">
        <f t="shared" si="225"/>
        <v>-3.9920000002894085E-2</v>
      </c>
      <c r="N462" s="29">
        <f t="shared" si="225"/>
        <v>0</v>
      </c>
      <c r="O462" s="29">
        <f t="shared" si="225"/>
        <v>0</v>
      </c>
      <c r="R462" s="95" t="s">
        <v>114</v>
      </c>
      <c r="S462" s="96" t="s">
        <v>174</v>
      </c>
      <c r="T462" s="96" t="s">
        <v>471</v>
      </c>
      <c r="U462" s="92" t="s">
        <v>9</v>
      </c>
      <c r="V462" s="97">
        <v>48449.360079999999</v>
      </c>
      <c r="W462" s="97">
        <v>31355.5</v>
      </c>
      <c r="X462" s="97">
        <v>30000</v>
      </c>
      <c r="Y462" s="16" t="b">
        <f t="shared" si="226"/>
        <v>1</v>
      </c>
      <c r="Z462" s="16" t="b">
        <f t="shared" si="226"/>
        <v>1</v>
      </c>
      <c r="AA462" s="16" t="b">
        <f t="shared" si="226"/>
        <v>1</v>
      </c>
      <c r="AB462" s="16" t="b">
        <f t="shared" si="226"/>
        <v>1</v>
      </c>
    </row>
    <row r="463" spans="1:28" s="16" customFormat="1" ht="31.5">
      <c r="A463" s="22" t="s">
        <v>117</v>
      </c>
      <c r="B463" s="23" t="s">
        <v>174</v>
      </c>
      <c r="C463" s="23" t="s">
        <v>490</v>
      </c>
      <c r="D463" s="24" t="s">
        <v>9</v>
      </c>
      <c r="E463" s="25">
        <f t="shared" ref="E463:G463" si="229">E464+E466</f>
        <v>48449.4</v>
      </c>
      <c r="F463" s="25">
        <f t="shared" si="229"/>
        <v>31355.5</v>
      </c>
      <c r="G463" s="25">
        <f t="shared" si="229"/>
        <v>30000</v>
      </c>
      <c r="H463" s="43"/>
      <c r="J463" s="32">
        <v>48449.360079999999</v>
      </c>
      <c r="K463" s="32">
        <v>31355.5</v>
      </c>
      <c r="L463" s="32">
        <v>30000</v>
      </c>
      <c r="M463" s="29">
        <f t="shared" si="225"/>
        <v>-3.9920000002894085E-2</v>
      </c>
      <c r="N463" s="29">
        <f t="shared" si="225"/>
        <v>0</v>
      </c>
      <c r="O463" s="29">
        <f t="shared" si="225"/>
        <v>0</v>
      </c>
      <c r="R463" s="95" t="s">
        <v>117</v>
      </c>
      <c r="S463" s="96" t="s">
        <v>174</v>
      </c>
      <c r="T463" s="96" t="s">
        <v>490</v>
      </c>
      <c r="U463" s="92" t="s">
        <v>9</v>
      </c>
      <c r="V463" s="97">
        <v>48449.360079999999</v>
      </c>
      <c r="W463" s="97">
        <v>31355.5</v>
      </c>
      <c r="X463" s="97">
        <v>30000</v>
      </c>
      <c r="Y463" s="16" t="b">
        <f t="shared" si="226"/>
        <v>1</v>
      </c>
      <c r="Z463" s="16" t="b">
        <f t="shared" si="226"/>
        <v>1</v>
      </c>
      <c r="AA463" s="16" t="b">
        <f t="shared" si="226"/>
        <v>1</v>
      </c>
      <c r="AB463" s="16" t="b">
        <f t="shared" si="226"/>
        <v>1</v>
      </c>
    </row>
    <row r="464" spans="1:28" s="16" customFormat="1" ht="47.25">
      <c r="A464" s="22" t="s">
        <v>649</v>
      </c>
      <c r="B464" s="23" t="s">
        <v>174</v>
      </c>
      <c r="C464" s="23" t="s">
        <v>650</v>
      </c>
      <c r="D464" s="23" t="s">
        <v>9</v>
      </c>
      <c r="E464" s="25">
        <f t="shared" ref="E464:G464" si="230">E465</f>
        <v>50</v>
      </c>
      <c r="F464" s="25">
        <f t="shared" si="230"/>
        <v>0</v>
      </c>
      <c r="G464" s="25">
        <f t="shared" si="230"/>
        <v>0</v>
      </c>
      <c r="H464" s="43"/>
      <c r="J464" s="32">
        <v>50</v>
      </c>
      <c r="K464" s="32">
        <v>0</v>
      </c>
      <c r="L464" s="32">
        <v>0</v>
      </c>
      <c r="M464" s="29">
        <f t="shared" si="225"/>
        <v>0</v>
      </c>
      <c r="N464" s="29">
        <f t="shared" si="225"/>
        <v>0</v>
      </c>
      <c r="O464" s="29">
        <f t="shared" si="225"/>
        <v>0</v>
      </c>
      <c r="R464" s="98" t="s">
        <v>649</v>
      </c>
      <c r="S464" s="96" t="s">
        <v>174</v>
      </c>
      <c r="T464" s="96" t="s">
        <v>650</v>
      </c>
      <c r="U464" s="92" t="s">
        <v>9</v>
      </c>
      <c r="V464" s="97">
        <v>50</v>
      </c>
      <c r="W464" s="97" t="s">
        <v>9</v>
      </c>
      <c r="X464" s="97" t="s">
        <v>9</v>
      </c>
      <c r="Y464" s="16" t="b">
        <f t="shared" si="226"/>
        <v>1</v>
      </c>
      <c r="Z464" s="16" t="b">
        <f t="shared" si="226"/>
        <v>1</v>
      </c>
      <c r="AA464" s="16" t="b">
        <f t="shared" si="226"/>
        <v>1</v>
      </c>
      <c r="AB464" s="16" t="b">
        <f t="shared" si="226"/>
        <v>1</v>
      </c>
    </row>
    <row r="465" spans="1:28" s="16" customFormat="1" ht="31.5">
      <c r="A465" s="22" t="s">
        <v>119</v>
      </c>
      <c r="B465" s="23" t="s">
        <v>174</v>
      </c>
      <c r="C465" s="23" t="s">
        <v>650</v>
      </c>
      <c r="D465" s="23" t="s">
        <v>120</v>
      </c>
      <c r="E465" s="25">
        <v>50</v>
      </c>
      <c r="F465" s="25">
        <v>0</v>
      </c>
      <c r="G465" s="25">
        <v>0</v>
      </c>
      <c r="H465" s="43"/>
      <c r="J465" s="32">
        <v>50</v>
      </c>
      <c r="K465" s="32">
        <v>0</v>
      </c>
      <c r="L465" s="32">
        <v>0</v>
      </c>
      <c r="M465" s="29">
        <f t="shared" si="225"/>
        <v>0</v>
      </c>
      <c r="N465" s="29">
        <f t="shared" si="225"/>
        <v>0</v>
      </c>
      <c r="O465" s="29">
        <f t="shared" si="225"/>
        <v>0</v>
      </c>
      <c r="R465" s="98" t="s">
        <v>119</v>
      </c>
      <c r="S465" s="96" t="s">
        <v>174</v>
      </c>
      <c r="T465" s="96" t="s">
        <v>650</v>
      </c>
      <c r="U465" s="96" t="s">
        <v>120</v>
      </c>
      <c r="V465" s="97">
        <v>50</v>
      </c>
      <c r="W465" s="97" t="s">
        <v>9</v>
      </c>
      <c r="X465" s="97" t="s">
        <v>9</v>
      </c>
      <c r="Y465" s="16" t="b">
        <f t="shared" si="226"/>
        <v>1</v>
      </c>
      <c r="Z465" s="16" t="b">
        <f t="shared" si="226"/>
        <v>1</v>
      </c>
      <c r="AA465" s="16" t="b">
        <f t="shared" si="226"/>
        <v>1</v>
      </c>
      <c r="AB465" s="16" t="b">
        <f t="shared" si="226"/>
        <v>1</v>
      </c>
    </row>
    <row r="466" spans="1:28" s="16" customFormat="1" ht="31.5">
      <c r="A466" s="31" t="s">
        <v>118</v>
      </c>
      <c r="B466" s="23" t="s">
        <v>174</v>
      </c>
      <c r="C466" s="23" t="s">
        <v>398</v>
      </c>
      <c r="D466" s="24" t="s">
        <v>9</v>
      </c>
      <c r="E466" s="25">
        <f>E467</f>
        <v>48399.4</v>
      </c>
      <c r="F466" s="25">
        <f t="shared" si="228"/>
        <v>31355.5</v>
      </c>
      <c r="G466" s="25">
        <f t="shared" si="228"/>
        <v>30000</v>
      </c>
      <c r="H466" s="43"/>
      <c r="J466" s="32">
        <v>48399.360079999999</v>
      </c>
      <c r="K466" s="32">
        <v>31355.5</v>
      </c>
      <c r="L466" s="32">
        <v>30000</v>
      </c>
      <c r="M466" s="29">
        <f t="shared" si="225"/>
        <v>-3.9920000002894085E-2</v>
      </c>
      <c r="N466" s="29">
        <f t="shared" si="225"/>
        <v>0</v>
      </c>
      <c r="O466" s="29">
        <f t="shared" si="225"/>
        <v>0</v>
      </c>
      <c r="R466" s="98" t="s">
        <v>118</v>
      </c>
      <c r="S466" s="96" t="s">
        <v>174</v>
      </c>
      <c r="T466" s="96" t="s">
        <v>398</v>
      </c>
      <c r="U466" s="92" t="s">
        <v>9</v>
      </c>
      <c r="V466" s="97">
        <v>48399.360079999999</v>
      </c>
      <c r="W466" s="97">
        <v>31355.5</v>
      </c>
      <c r="X466" s="97">
        <v>30000</v>
      </c>
      <c r="Y466" s="16" t="b">
        <f t="shared" si="226"/>
        <v>1</v>
      </c>
      <c r="Z466" s="16" t="b">
        <f t="shared" si="226"/>
        <v>1</v>
      </c>
      <c r="AA466" s="16" t="b">
        <f t="shared" si="226"/>
        <v>1</v>
      </c>
      <c r="AB466" s="16" t="b">
        <f t="shared" si="226"/>
        <v>1</v>
      </c>
    </row>
    <row r="467" spans="1:28" s="16" customFormat="1" ht="31.5">
      <c r="A467" s="31" t="s">
        <v>119</v>
      </c>
      <c r="B467" s="23" t="s">
        <v>174</v>
      </c>
      <c r="C467" s="23" t="s">
        <v>398</v>
      </c>
      <c r="D467" s="23" t="s">
        <v>120</v>
      </c>
      <c r="E467" s="25">
        <f>30000+18399.4</f>
        <v>48399.4</v>
      </c>
      <c r="F467" s="25">
        <v>31355.5</v>
      </c>
      <c r="G467" s="25">
        <v>30000</v>
      </c>
      <c r="H467" s="43"/>
      <c r="J467" s="32">
        <v>48399.360079999999</v>
      </c>
      <c r="K467" s="32">
        <v>31355.5</v>
      </c>
      <c r="L467" s="32">
        <v>30000</v>
      </c>
      <c r="M467" s="29">
        <f t="shared" si="225"/>
        <v>-3.9920000002894085E-2</v>
      </c>
      <c r="N467" s="29">
        <f t="shared" si="225"/>
        <v>0</v>
      </c>
      <c r="O467" s="29">
        <f t="shared" si="225"/>
        <v>0</v>
      </c>
      <c r="R467" s="98" t="s">
        <v>119</v>
      </c>
      <c r="S467" s="96" t="s">
        <v>174</v>
      </c>
      <c r="T467" s="96" t="s">
        <v>398</v>
      </c>
      <c r="U467" s="96" t="s">
        <v>120</v>
      </c>
      <c r="V467" s="97">
        <v>48399.360079999999</v>
      </c>
      <c r="W467" s="97">
        <v>31355.5</v>
      </c>
      <c r="X467" s="97">
        <v>30000</v>
      </c>
      <c r="Y467" s="16" t="b">
        <f t="shared" si="226"/>
        <v>1</v>
      </c>
      <c r="Z467" s="16" t="b">
        <f t="shared" si="226"/>
        <v>1</v>
      </c>
      <c r="AA467" s="16" t="b">
        <f t="shared" si="226"/>
        <v>1</v>
      </c>
      <c r="AB467" s="16" t="b">
        <f t="shared" si="226"/>
        <v>1</v>
      </c>
    </row>
    <row r="468" spans="1:28" s="16" customFormat="1" ht="15.75">
      <c r="A468" s="22" t="s">
        <v>23</v>
      </c>
      <c r="B468" s="23" t="s">
        <v>174</v>
      </c>
      <c r="C468" s="23" t="s">
        <v>11</v>
      </c>
      <c r="D468" s="24" t="s">
        <v>9</v>
      </c>
      <c r="E468" s="25">
        <f>E469+E471+E473</f>
        <v>488</v>
      </c>
      <c r="F468" s="25">
        <f t="shared" ref="F468:G468" si="231">F469+F471+F473</f>
        <v>488.9</v>
      </c>
      <c r="G468" s="25">
        <f t="shared" si="231"/>
        <v>403</v>
      </c>
      <c r="H468" s="43"/>
      <c r="J468" s="32">
        <v>488</v>
      </c>
      <c r="K468" s="32">
        <v>488.88900000000001</v>
      </c>
      <c r="L468" s="32">
        <v>403</v>
      </c>
      <c r="M468" s="29">
        <f t="shared" si="225"/>
        <v>0</v>
      </c>
      <c r="N468" s="29">
        <f t="shared" si="225"/>
        <v>-1.0999999999967258E-2</v>
      </c>
      <c r="O468" s="29">
        <f t="shared" si="225"/>
        <v>0</v>
      </c>
      <c r="R468" s="95" t="s">
        <v>23</v>
      </c>
      <c r="S468" s="96" t="s">
        <v>174</v>
      </c>
      <c r="T468" s="96" t="s">
        <v>11</v>
      </c>
      <c r="U468" s="92" t="s">
        <v>9</v>
      </c>
      <c r="V468" s="97">
        <v>488</v>
      </c>
      <c r="W468" s="97">
        <v>488.88900000000001</v>
      </c>
      <c r="X468" s="97">
        <v>403</v>
      </c>
      <c r="Y468" s="16" t="b">
        <f t="shared" si="226"/>
        <v>1</v>
      </c>
      <c r="Z468" s="16" t="b">
        <f t="shared" si="226"/>
        <v>1</v>
      </c>
      <c r="AA468" s="16" t="b">
        <f t="shared" si="226"/>
        <v>1</v>
      </c>
      <c r="AB468" s="16" t="b">
        <f t="shared" si="226"/>
        <v>1</v>
      </c>
    </row>
    <row r="469" spans="1:28" s="16" customFormat="1" ht="31.5">
      <c r="A469" s="31" t="s">
        <v>345</v>
      </c>
      <c r="B469" s="23" t="s">
        <v>174</v>
      </c>
      <c r="C469" s="23" t="s">
        <v>347</v>
      </c>
      <c r="D469" s="24" t="s">
        <v>9</v>
      </c>
      <c r="E469" s="25">
        <f>E470</f>
        <v>83</v>
      </c>
      <c r="F469" s="25">
        <f t="shared" ref="F469:G469" si="232">F470</f>
        <v>83</v>
      </c>
      <c r="G469" s="25">
        <f t="shared" si="232"/>
        <v>83</v>
      </c>
      <c r="H469" s="43"/>
      <c r="J469" s="32">
        <v>83</v>
      </c>
      <c r="K469" s="32">
        <v>83</v>
      </c>
      <c r="L469" s="32">
        <v>83</v>
      </c>
      <c r="M469" s="29">
        <f t="shared" si="225"/>
        <v>0</v>
      </c>
      <c r="N469" s="29">
        <f t="shared" si="225"/>
        <v>0</v>
      </c>
      <c r="O469" s="29">
        <f t="shared" si="225"/>
        <v>0</v>
      </c>
      <c r="R469" s="98" t="s">
        <v>345</v>
      </c>
      <c r="S469" s="96" t="s">
        <v>174</v>
      </c>
      <c r="T469" s="96" t="s">
        <v>347</v>
      </c>
      <c r="U469" s="92" t="s">
        <v>9</v>
      </c>
      <c r="V469" s="97">
        <v>83</v>
      </c>
      <c r="W469" s="97">
        <v>83</v>
      </c>
      <c r="X469" s="97">
        <v>83</v>
      </c>
      <c r="Y469" s="16" t="b">
        <f t="shared" si="226"/>
        <v>1</v>
      </c>
      <c r="Z469" s="16" t="b">
        <f t="shared" si="226"/>
        <v>1</v>
      </c>
      <c r="AA469" s="16" t="b">
        <f t="shared" si="226"/>
        <v>1</v>
      </c>
      <c r="AB469" s="16" t="b">
        <f t="shared" si="226"/>
        <v>1</v>
      </c>
    </row>
    <row r="470" spans="1:28" s="16" customFormat="1" ht="31.5">
      <c r="A470" s="31" t="s">
        <v>28</v>
      </c>
      <c r="B470" s="23" t="s">
        <v>174</v>
      </c>
      <c r="C470" s="23" t="s">
        <v>347</v>
      </c>
      <c r="D470" s="23" t="s">
        <v>29</v>
      </c>
      <c r="E470" s="25">
        <v>83</v>
      </c>
      <c r="F470" s="25">
        <v>83</v>
      </c>
      <c r="G470" s="25">
        <v>83</v>
      </c>
      <c r="H470" s="43"/>
      <c r="J470" s="32">
        <v>83</v>
      </c>
      <c r="K470" s="32">
        <v>83</v>
      </c>
      <c r="L470" s="32">
        <v>83</v>
      </c>
      <c r="M470" s="29">
        <f t="shared" si="225"/>
        <v>0</v>
      </c>
      <c r="N470" s="29">
        <f t="shared" si="225"/>
        <v>0</v>
      </c>
      <c r="O470" s="29">
        <f t="shared" si="225"/>
        <v>0</v>
      </c>
      <c r="R470" s="98" t="s">
        <v>28</v>
      </c>
      <c r="S470" s="96" t="s">
        <v>174</v>
      </c>
      <c r="T470" s="96" t="s">
        <v>347</v>
      </c>
      <c r="U470" s="96" t="s">
        <v>29</v>
      </c>
      <c r="V470" s="97">
        <v>83</v>
      </c>
      <c r="W470" s="97">
        <v>83</v>
      </c>
      <c r="X470" s="97">
        <v>83</v>
      </c>
      <c r="Y470" s="16" t="b">
        <f t="shared" si="226"/>
        <v>1</v>
      </c>
      <c r="Z470" s="16" t="b">
        <f t="shared" si="226"/>
        <v>1</v>
      </c>
      <c r="AA470" s="16" t="b">
        <f t="shared" si="226"/>
        <v>1</v>
      </c>
      <c r="AB470" s="16" t="b">
        <f t="shared" si="226"/>
        <v>1</v>
      </c>
    </row>
    <row r="471" spans="1:28" s="16" customFormat="1" ht="31.5">
      <c r="A471" s="31" t="s">
        <v>99</v>
      </c>
      <c r="B471" s="23" t="s">
        <v>174</v>
      </c>
      <c r="C471" s="23" t="s">
        <v>368</v>
      </c>
      <c r="D471" s="24" t="s">
        <v>9</v>
      </c>
      <c r="E471" s="25">
        <f>E472</f>
        <v>50</v>
      </c>
      <c r="F471" s="25">
        <f t="shared" ref="F471:G471" si="233">F472</f>
        <v>50</v>
      </c>
      <c r="G471" s="25">
        <f t="shared" si="233"/>
        <v>50</v>
      </c>
      <c r="H471" s="43"/>
      <c r="J471" s="32">
        <v>50</v>
      </c>
      <c r="K471" s="32">
        <v>50</v>
      </c>
      <c r="L471" s="32">
        <v>50</v>
      </c>
      <c r="M471" s="29">
        <f t="shared" si="225"/>
        <v>0</v>
      </c>
      <c r="N471" s="29">
        <f t="shared" si="225"/>
        <v>0</v>
      </c>
      <c r="O471" s="29">
        <f t="shared" si="225"/>
        <v>0</v>
      </c>
      <c r="R471" s="98" t="s">
        <v>99</v>
      </c>
      <c r="S471" s="96" t="s">
        <v>174</v>
      </c>
      <c r="T471" s="96" t="s">
        <v>368</v>
      </c>
      <c r="U471" s="92" t="s">
        <v>9</v>
      </c>
      <c r="V471" s="97">
        <v>50</v>
      </c>
      <c r="W471" s="97">
        <v>50</v>
      </c>
      <c r="X471" s="97">
        <v>50</v>
      </c>
      <c r="Y471" s="16" t="b">
        <f t="shared" si="226"/>
        <v>1</v>
      </c>
      <c r="Z471" s="16" t="b">
        <f t="shared" si="226"/>
        <v>1</v>
      </c>
      <c r="AA471" s="16" t="b">
        <f t="shared" si="226"/>
        <v>1</v>
      </c>
      <c r="AB471" s="16" t="b">
        <f t="shared" si="226"/>
        <v>1</v>
      </c>
    </row>
    <row r="472" spans="1:28" s="16" customFormat="1" ht="15.75">
      <c r="A472" s="31" t="s">
        <v>32</v>
      </c>
      <c r="B472" s="23" t="s">
        <v>174</v>
      </c>
      <c r="C472" s="23" t="s">
        <v>368</v>
      </c>
      <c r="D472" s="23" t="s">
        <v>33</v>
      </c>
      <c r="E472" s="25">
        <v>50</v>
      </c>
      <c r="F472" s="25">
        <v>50</v>
      </c>
      <c r="G472" s="25">
        <v>50</v>
      </c>
      <c r="H472" s="43"/>
      <c r="J472" s="32">
        <v>50</v>
      </c>
      <c r="K472" s="32">
        <v>50</v>
      </c>
      <c r="L472" s="32">
        <v>50</v>
      </c>
      <c r="M472" s="29">
        <f t="shared" si="225"/>
        <v>0</v>
      </c>
      <c r="N472" s="29">
        <f t="shared" si="225"/>
        <v>0</v>
      </c>
      <c r="O472" s="29">
        <f t="shared" si="225"/>
        <v>0</v>
      </c>
      <c r="R472" s="98" t="s">
        <v>32</v>
      </c>
      <c r="S472" s="96" t="s">
        <v>174</v>
      </c>
      <c r="T472" s="96" t="s">
        <v>368</v>
      </c>
      <c r="U472" s="96" t="s">
        <v>33</v>
      </c>
      <c r="V472" s="97">
        <v>50</v>
      </c>
      <c r="W472" s="97">
        <v>50</v>
      </c>
      <c r="X472" s="97">
        <v>50</v>
      </c>
      <c r="Y472" s="16" t="b">
        <f t="shared" si="226"/>
        <v>1</v>
      </c>
      <c r="Z472" s="16" t="b">
        <f t="shared" si="226"/>
        <v>1</v>
      </c>
      <c r="AA472" s="16" t="b">
        <f t="shared" si="226"/>
        <v>1</v>
      </c>
      <c r="AB472" s="16" t="b">
        <f t="shared" si="226"/>
        <v>1</v>
      </c>
    </row>
    <row r="473" spans="1:28" s="16" customFormat="1" ht="31.5">
      <c r="A473" s="31" t="s">
        <v>167</v>
      </c>
      <c r="B473" s="23" t="s">
        <v>174</v>
      </c>
      <c r="C473" s="23" t="s">
        <v>168</v>
      </c>
      <c r="D473" s="24" t="s">
        <v>9</v>
      </c>
      <c r="E473" s="25">
        <f>E474</f>
        <v>355</v>
      </c>
      <c r="F473" s="25">
        <f t="shared" ref="F473:G473" si="234">F474</f>
        <v>355.9</v>
      </c>
      <c r="G473" s="25">
        <f t="shared" si="234"/>
        <v>270</v>
      </c>
      <c r="H473" s="43"/>
      <c r="J473" s="32">
        <v>355</v>
      </c>
      <c r="K473" s="32">
        <v>355.88900000000001</v>
      </c>
      <c r="L473" s="32">
        <v>270</v>
      </c>
      <c r="M473" s="29">
        <f t="shared" si="225"/>
        <v>0</v>
      </c>
      <c r="N473" s="29">
        <f t="shared" si="225"/>
        <v>-1.0999999999967258E-2</v>
      </c>
      <c r="O473" s="29">
        <f t="shared" si="225"/>
        <v>0</v>
      </c>
      <c r="R473" s="98" t="s">
        <v>167</v>
      </c>
      <c r="S473" s="96" t="s">
        <v>174</v>
      </c>
      <c r="T473" s="96" t="s">
        <v>168</v>
      </c>
      <c r="U473" s="92" t="s">
        <v>9</v>
      </c>
      <c r="V473" s="97">
        <v>355</v>
      </c>
      <c r="W473" s="97">
        <v>355.88900000000001</v>
      </c>
      <c r="X473" s="97">
        <v>270</v>
      </c>
      <c r="Y473" s="16" t="b">
        <f t="shared" si="226"/>
        <v>1</v>
      </c>
      <c r="Z473" s="16" t="b">
        <f t="shared" si="226"/>
        <v>1</v>
      </c>
      <c r="AA473" s="16" t="b">
        <f t="shared" si="226"/>
        <v>1</v>
      </c>
      <c r="AB473" s="16" t="b">
        <f t="shared" si="226"/>
        <v>1</v>
      </c>
    </row>
    <row r="474" spans="1:28" s="16" customFormat="1" ht="31.5">
      <c r="A474" s="31" t="s">
        <v>58</v>
      </c>
      <c r="B474" s="23" t="s">
        <v>174</v>
      </c>
      <c r="C474" s="23" t="s">
        <v>168</v>
      </c>
      <c r="D474" s="23" t="s">
        <v>59</v>
      </c>
      <c r="E474" s="25">
        <v>355</v>
      </c>
      <c r="F474" s="25">
        <v>355.9</v>
      </c>
      <c r="G474" s="25">
        <v>270</v>
      </c>
      <c r="H474" s="43"/>
      <c r="J474" s="32">
        <v>355</v>
      </c>
      <c r="K474" s="32">
        <v>355.88900000000001</v>
      </c>
      <c r="L474" s="32">
        <v>270</v>
      </c>
      <c r="M474" s="29">
        <f t="shared" si="225"/>
        <v>0</v>
      </c>
      <c r="N474" s="29">
        <f t="shared" si="225"/>
        <v>-1.0999999999967258E-2</v>
      </c>
      <c r="O474" s="29">
        <f t="shared" si="225"/>
        <v>0</v>
      </c>
      <c r="R474" s="98" t="s">
        <v>58</v>
      </c>
      <c r="S474" s="96" t="s">
        <v>174</v>
      </c>
      <c r="T474" s="96" t="s">
        <v>168</v>
      </c>
      <c r="U474" s="96" t="s">
        <v>59</v>
      </c>
      <c r="V474" s="97">
        <v>355</v>
      </c>
      <c r="W474" s="97">
        <v>355.88900000000001</v>
      </c>
      <c r="X474" s="97">
        <v>270</v>
      </c>
      <c r="Y474" s="16" t="b">
        <f t="shared" si="226"/>
        <v>1</v>
      </c>
      <c r="Z474" s="16" t="b">
        <f t="shared" si="226"/>
        <v>1</v>
      </c>
      <c r="AA474" s="16" t="b">
        <f t="shared" si="226"/>
        <v>1</v>
      </c>
      <c r="AB474" s="16" t="b">
        <f t="shared" si="226"/>
        <v>1</v>
      </c>
    </row>
    <row r="475" spans="1:28" s="16" customFormat="1" ht="63">
      <c r="A475" s="26" t="s">
        <v>200</v>
      </c>
      <c r="B475" s="24" t="s">
        <v>201</v>
      </c>
      <c r="C475" s="27" t="s">
        <v>9</v>
      </c>
      <c r="D475" s="27" t="s">
        <v>9</v>
      </c>
      <c r="E475" s="15">
        <f>E476+E481+E524+E570+E577</f>
        <v>873185.2</v>
      </c>
      <c r="F475" s="15">
        <f t="shared" ref="F475:G475" si="235">F476+F481+F524+F570+F577</f>
        <v>628117.80000000005</v>
      </c>
      <c r="G475" s="15">
        <f t="shared" si="235"/>
        <v>627599.30000000005</v>
      </c>
      <c r="H475" s="43"/>
      <c r="J475" s="28">
        <v>873185.20952000003</v>
      </c>
      <c r="K475" s="28">
        <v>628117.85011999996</v>
      </c>
      <c r="L475" s="28">
        <v>627599.29929</v>
      </c>
      <c r="M475" s="29">
        <f t="shared" si="225"/>
        <v>9.5200000796467066E-3</v>
      </c>
      <c r="N475" s="29">
        <f t="shared" si="225"/>
        <v>5.0119999912567437E-2</v>
      </c>
      <c r="O475" s="29">
        <f t="shared" si="225"/>
        <v>-7.100000511854887E-4</v>
      </c>
      <c r="R475" s="91" t="s">
        <v>200</v>
      </c>
      <c r="S475" s="92" t="s">
        <v>201</v>
      </c>
      <c r="T475" s="93" t="s">
        <v>9</v>
      </c>
      <c r="U475" s="93" t="s">
        <v>9</v>
      </c>
      <c r="V475" s="94">
        <v>873185.20952000003</v>
      </c>
      <c r="W475" s="94">
        <v>628117.85011999996</v>
      </c>
      <c r="X475" s="94">
        <v>627599.29929</v>
      </c>
      <c r="Y475" s="16" t="b">
        <f t="shared" si="226"/>
        <v>1</v>
      </c>
      <c r="Z475" s="16" t="b">
        <f t="shared" si="226"/>
        <v>1</v>
      </c>
      <c r="AA475" s="16" t="b">
        <f t="shared" si="226"/>
        <v>1</v>
      </c>
      <c r="AB475" s="16" t="b">
        <f t="shared" si="226"/>
        <v>1</v>
      </c>
    </row>
    <row r="476" spans="1:28" s="16" customFormat="1" ht="31.5">
      <c r="A476" s="22" t="s">
        <v>43</v>
      </c>
      <c r="B476" s="23" t="s">
        <v>201</v>
      </c>
      <c r="C476" s="23" t="s">
        <v>10</v>
      </c>
      <c r="D476" s="24" t="s">
        <v>9</v>
      </c>
      <c r="E476" s="25">
        <f>E477</f>
        <v>8227.7000000000007</v>
      </c>
      <c r="F476" s="25">
        <f t="shared" ref="F476:G479" si="236">F477</f>
        <v>16227.7</v>
      </c>
      <c r="G476" s="25">
        <f t="shared" si="236"/>
        <v>16227.7</v>
      </c>
      <c r="H476" s="43"/>
      <c r="J476" s="32">
        <v>8227.7199999999993</v>
      </c>
      <c r="K476" s="32">
        <v>16227.72</v>
      </c>
      <c r="L476" s="32">
        <v>16227.72</v>
      </c>
      <c r="M476" s="29">
        <f t="shared" si="225"/>
        <v>1.9999999998617568E-2</v>
      </c>
      <c r="N476" s="29">
        <f t="shared" si="225"/>
        <v>1.9999999998617568E-2</v>
      </c>
      <c r="O476" s="29">
        <f t="shared" si="225"/>
        <v>1.9999999998617568E-2</v>
      </c>
      <c r="R476" s="95" t="s">
        <v>43</v>
      </c>
      <c r="S476" s="96" t="s">
        <v>201</v>
      </c>
      <c r="T476" s="96" t="s">
        <v>10</v>
      </c>
      <c r="U476" s="92" t="s">
        <v>9</v>
      </c>
      <c r="V476" s="97">
        <v>8227.7199999999993</v>
      </c>
      <c r="W476" s="97">
        <v>16227.72</v>
      </c>
      <c r="X476" s="97">
        <v>16227.72</v>
      </c>
      <c r="Y476" s="16" t="b">
        <f t="shared" si="226"/>
        <v>1</v>
      </c>
      <c r="Z476" s="16" t="b">
        <f t="shared" si="226"/>
        <v>1</v>
      </c>
      <c r="AA476" s="16" t="b">
        <f t="shared" si="226"/>
        <v>1</v>
      </c>
      <c r="AB476" s="16" t="b">
        <f t="shared" si="226"/>
        <v>1</v>
      </c>
    </row>
    <row r="477" spans="1:28" s="16" customFormat="1" ht="31.5">
      <c r="A477" s="22" t="s">
        <v>44</v>
      </c>
      <c r="B477" s="23" t="s">
        <v>201</v>
      </c>
      <c r="C477" s="23" t="s">
        <v>45</v>
      </c>
      <c r="D477" s="24" t="s">
        <v>9</v>
      </c>
      <c r="E477" s="25">
        <f>E478</f>
        <v>8227.7000000000007</v>
      </c>
      <c r="F477" s="25">
        <f t="shared" si="236"/>
        <v>16227.7</v>
      </c>
      <c r="G477" s="25">
        <f t="shared" si="236"/>
        <v>16227.7</v>
      </c>
      <c r="H477" s="43"/>
      <c r="J477" s="32">
        <v>8227.7199999999993</v>
      </c>
      <c r="K477" s="32">
        <v>16227.72</v>
      </c>
      <c r="L477" s="32">
        <v>16227.72</v>
      </c>
      <c r="M477" s="29">
        <f t="shared" si="225"/>
        <v>1.9999999998617568E-2</v>
      </c>
      <c r="N477" s="29">
        <f t="shared" si="225"/>
        <v>1.9999999998617568E-2</v>
      </c>
      <c r="O477" s="29">
        <f t="shared" si="225"/>
        <v>1.9999999998617568E-2</v>
      </c>
      <c r="R477" s="95" t="s">
        <v>44</v>
      </c>
      <c r="S477" s="96" t="s">
        <v>201</v>
      </c>
      <c r="T477" s="96" t="s">
        <v>45</v>
      </c>
      <c r="U477" s="92" t="s">
        <v>9</v>
      </c>
      <c r="V477" s="97">
        <v>8227.7199999999993</v>
      </c>
      <c r="W477" s="97">
        <v>16227.72</v>
      </c>
      <c r="X477" s="97">
        <v>16227.72</v>
      </c>
      <c r="Y477" s="16" t="b">
        <f t="shared" si="226"/>
        <v>1</v>
      </c>
      <c r="Z477" s="16" t="b">
        <f t="shared" si="226"/>
        <v>1</v>
      </c>
      <c r="AA477" s="16" t="b">
        <f t="shared" si="226"/>
        <v>1</v>
      </c>
      <c r="AB477" s="16" t="b">
        <f t="shared" si="226"/>
        <v>1</v>
      </c>
    </row>
    <row r="478" spans="1:28" s="16" customFormat="1" ht="47.25">
      <c r="A478" s="22" t="s">
        <v>46</v>
      </c>
      <c r="B478" s="23" t="s">
        <v>201</v>
      </c>
      <c r="C478" s="23" t="s">
        <v>47</v>
      </c>
      <c r="D478" s="24" t="s">
        <v>9</v>
      </c>
      <c r="E478" s="25">
        <f>E479</f>
        <v>8227.7000000000007</v>
      </c>
      <c r="F478" s="25">
        <f t="shared" si="236"/>
        <v>16227.7</v>
      </c>
      <c r="G478" s="25">
        <f t="shared" si="236"/>
        <v>16227.7</v>
      </c>
      <c r="H478" s="43"/>
      <c r="J478" s="32">
        <v>8227.7199999999993</v>
      </c>
      <c r="K478" s="32">
        <v>16227.72</v>
      </c>
      <c r="L478" s="32">
        <v>16227.72</v>
      </c>
      <c r="M478" s="29">
        <f t="shared" si="225"/>
        <v>1.9999999998617568E-2</v>
      </c>
      <c r="N478" s="29">
        <f t="shared" si="225"/>
        <v>1.9999999998617568E-2</v>
      </c>
      <c r="O478" s="29">
        <f t="shared" si="225"/>
        <v>1.9999999998617568E-2</v>
      </c>
      <c r="R478" s="95" t="s">
        <v>46</v>
      </c>
      <c r="S478" s="96" t="s">
        <v>201</v>
      </c>
      <c r="T478" s="96" t="s">
        <v>47</v>
      </c>
      <c r="U478" s="92" t="s">
        <v>9</v>
      </c>
      <c r="V478" s="97">
        <v>8227.7199999999993</v>
      </c>
      <c r="W478" s="97">
        <v>16227.72</v>
      </c>
      <c r="X478" s="97">
        <v>16227.72</v>
      </c>
      <c r="Y478" s="16" t="b">
        <f t="shared" si="226"/>
        <v>1</v>
      </c>
      <c r="Z478" s="16" t="b">
        <f t="shared" si="226"/>
        <v>1</v>
      </c>
      <c r="AA478" s="16" t="b">
        <f t="shared" si="226"/>
        <v>1</v>
      </c>
      <c r="AB478" s="16" t="b">
        <f t="shared" si="226"/>
        <v>1</v>
      </c>
    </row>
    <row r="479" spans="1:28" s="16" customFormat="1" ht="47.25">
      <c r="A479" s="31" t="s">
        <v>48</v>
      </c>
      <c r="B479" s="23" t="s">
        <v>201</v>
      </c>
      <c r="C479" s="23" t="s">
        <v>353</v>
      </c>
      <c r="D479" s="24" t="s">
        <v>9</v>
      </c>
      <c r="E479" s="25">
        <f>E480</f>
        <v>8227.7000000000007</v>
      </c>
      <c r="F479" s="25">
        <f t="shared" si="236"/>
        <v>16227.7</v>
      </c>
      <c r="G479" s="25">
        <f t="shared" si="236"/>
        <v>16227.7</v>
      </c>
      <c r="H479" s="43"/>
      <c r="J479" s="32">
        <v>8227.7199999999993</v>
      </c>
      <c r="K479" s="32">
        <v>16227.72</v>
      </c>
      <c r="L479" s="32">
        <v>16227.72</v>
      </c>
      <c r="M479" s="29">
        <f t="shared" si="225"/>
        <v>1.9999999998617568E-2</v>
      </c>
      <c r="N479" s="29">
        <f t="shared" si="225"/>
        <v>1.9999999998617568E-2</v>
      </c>
      <c r="O479" s="29">
        <f t="shared" si="225"/>
        <v>1.9999999998617568E-2</v>
      </c>
      <c r="R479" s="98" t="s">
        <v>48</v>
      </c>
      <c r="S479" s="96" t="s">
        <v>201</v>
      </c>
      <c r="T479" s="96" t="s">
        <v>353</v>
      </c>
      <c r="U479" s="92" t="s">
        <v>9</v>
      </c>
      <c r="V479" s="97">
        <v>8227.7199999999993</v>
      </c>
      <c r="W479" s="97">
        <v>16227.72</v>
      </c>
      <c r="X479" s="97">
        <v>16227.72</v>
      </c>
      <c r="Y479" s="16" t="b">
        <f t="shared" si="226"/>
        <v>1</v>
      </c>
      <c r="Z479" s="16" t="b">
        <f t="shared" si="226"/>
        <v>1</v>
      </c>
      <c r="AA479" s="16" t="b">
        <f t="shared" si="226"/>
        <v>1</v>
      </c>
      <c r="AB479" s="16" t="b">
        <f t="shared" si="226"/>
        <v>1</v>
      </c>
    </row>
    <row r="480" spans="1:28" s="16" customFormat="1" ht="31.5">
      <c r="A480" s="31" t="s">
        <v>28</v>
      </c>
      <c r="B480" s="23" t="s">
        <v>201</v>
      </c>
      <c r="C480" s="23" t="s">
        <v>353</v>
      </c>
      <c r="D480" s="23" t="s">
        <v>29</v>
      </c>
      <c r="E480" s="25">
        <v>8227.7000000000007</v>
      </c>
      <c r="F480" s="25">
        <v>16227.7</v>
      </c>
      <c r="G480" s="25">
        <v>16227.7</v>
      </c>
      <c r="H480" s="43"/>
      <c r="J480" s="32">
        <v>8227.7199999999993</v>
      </c>
      <c r="K480" s="32">
        <v>16227.72</v>
      </c>
      <c r="L480" s="32">
        <v>16227.72</v>
      </c>
      <c r="M480" s="29">
        <f t="shared" si="225"/>
        <v>1.9999999998617568E-2</v>
      </c>
      <c r="N480" s="29">
        <f t="shared" si="225"/>
        <v>1.9999999998617568E-2</v>
      </c>
      <c r="O480" s="29">
        <f t="shared" si="225"/>
        <v>1.9999999998617568E-2</v>
      </c>
      <c r="R480" s="98" t="s">
        <v>28</v>
      </c>
      <c r="S480" s="96" t="s">
        <v>201</v>
      </c>
      <c r="T480" s="96" t="s">
        <v>353</v>
      </c>
      <c r="U480" s="96" t="s">
        <v>29</v>
      </c>
      <c r="V480" s="97">
        <v>8227.7199999999993</v>
      </c>
      <c r="W480" s="97">
        <v>16227.72</v>
      </c>
      <c r="X480" s="97">
        <v>16227.72</v>
      </c>
      <c r="Y480" s="16" t="b">
        <f t="shared" si="226"/>
        <v>1</v>
      </c>
      <c r="Z480" s="16" t="b">
        <f t="shared" si="226"/>
        <v>1</v>
      </c>
      <c r="AA480" s="16" t="b">
        <f t="shared" si="226"/>
        <v>1</v>
      </c>
      <c r="AB480" s="16" t="b">
        <f t="shared" si="226"/>
        <v>1</v>
      </c>
    </row>
    <row r="481" spans="1:28" s="16" customFormat="1" ht="31.5">
      <c r="A481" s="22" t="s">
        <v>139</v>
      </c>
      <c r="B481" s="23" t="s">
        <v>201</v>
      </c>
      <c r="C481" s="23" t="s">
        <v>18</v>
      </c>
      <c r="D481" s="24" t="s">
        <v>9</v>
      </c>
      <c r="E481" s="25">
        <f>E482</f>
        <v>667523.1</v>
      </c>
      <c r="F481" s="25">
        <f t="shared" ref="F481:G481" si="237">F482</f>
        <v>436721.3</v>
      </c>
      <c r="G481" s="25">
        <f t="shared" si="237"/>
        <v>432843.60000000003</v>
      </c>
      <c r="H481" s="43"/>
      <c r="J481" s="32">
        <v>667523.14989999996</v>
      </c>
      <c r="K481" s="32">
        <v>436721.36812</v>
      </c>
      <c r="L481" s="32">
        <v>432843.5833</v>
      </c>
      <c r="M481" s="29">
        <f t="shared" si="225"/>
        <v>4.9899999983608723E-2</v>
      </c>
      <c r="N481" s="29">
        <f t="shared" si="225"/>
        <v>6.8120000010821968E-2</v>
      </c>
      <c r="O481" s="29">
        <f t="shared" si="225"/>
        <v>-1.6700000036507845E-2</v>
      </c>
      <c r="R481" s="95" t="s">
        <v>139</v>
      </c>
      <c r="S481" s="96" t="s">
        <v>201</v>
      </c>
      <c r="T481" s="96" t="s">
        <v>18</v>
      </c>
      <c r="U481" s="92" t="s">
        <v>9</v>
      </c>
      <c r="V481" s="97">
        <v>667523.14989999996</v>
      </c>
      <c r="W481" s="97">
        <v>436721.36812</v>
      </c>
      <c r="X481" s="97">
        <v>432843.5833</v>
      </c>
      <c r="Y481" s="16" t="b">
        <f t="shared" si="226"/>
        <v>1</v>
      </c>
      <c r="Z481" s="16" t="b">
        <f t="shared" si="226"/>
        <v>1</v>
      </c>
      <c r="AA481" s="16" t="b">
        <f t="shared" si="226"/>
        <v>1</v>
      </c>
      <c r="AB481" s="16" t="b">
        <f t="shared" si="226"/>
        <v>1</v>
      </c>
    </row>
    <row r="482" spans="1:28" s="16" customFormat="1" ht="31.5">
      <c r="A482" s="22" t="s">
        <v>140</v>
      </c>
      <c r="B482" s="23" t="s">
        <v>201</v>
      </c>
      <c r="C482" s="23" t="s">
        <v>141</v>
      </c>
      <c r="D482" s="24" t="s">
        <v>9</v>
      </c>
      <c r="E482" s="25">
        <f>E483+E487+E491+E494+E498+E504+E507+E510+E521</f>
        <v>667523.1</v>
      </c>
      <c r="F482" s="25">
        <f t="shared" ref="F482:G482" si="238">F483+F487+F491+F494+F498+F504+F507+F510+F521</f>
        <v>436721.3</v>
      </c>
      <c r="G482" s="25">
        <f t="shared" si="238"/>
        <v>432843.60000000003</v>
      </c>
      <c r="H482" s="43"/>
      <c r="J482" s="32">
        <v>667523.14989999996</v>
      </c>
      <c r="K482" s="32">
        <v>436721.36812</v>
      </c>
      <c r="L482" s="32">
        <v>432843.5833</v>
      </c>
      <c r="M482" s="29">
        <f t="shared" si="225"/>
        <v>4.9899999983608723E-2</v>
      </c>
      <c r="N482" s="29">
        <f t="shared" si="225"/>
        <v>6.8120000010821968E-2</v>
      </c>
      <c r="O482" s="29">
        <f t="shared" si="225"/>
        <v>-1.6700000036507845E-2</v>
      </c>
      <c r="R482" s="95" t="s">
        <v>140</v>
      </c>
      <c r="S482" s="96" t="s">
        <v>201</v>
      </c>
      <c r="T482" s="96" t="s">
        <v>141</v>
      </c>
      <c r="U482" s="92" t="s">
        <v>9</v>
      </c>
      <c r="V482" s="97">
        <v>667523.14989999996</v>
      </c>
      <c r="W482" s="97">
        <v>436721.36812</v>
      </c>
      <c r="X482" s="97">
        <v>432843.5833</v>
      </c>
      <c r="Y482" s="16" t="b">
        <f t="shared" si="226"/>
        <v>1</v>
      </c>
      <c r="Z482" s="16" t="b">
        <f t="shared" si="226"/>
        <v>1</v>
      </c>
      <c r="AA482" s="16" t="b">
        <f t="shared" si="226"/>
        <v>1</v>
      </c>
      <c r="AB482" s="16" t="b">
        <f t="shared" si="226"/>
        <v>1</v>
      </c>
    </row>
    <row r="483" spans="1:28" s="16" customFormat="1" ht="31.5">
      <c r="A483" s="22" t="s">
        <v>142</v>
      </c>
      <c r="B483" s="23" t="s">
        <v>201</v>
      </c>
      <c r="C483" s="23" t="s">
        <v>143</v>
      </c>
      <c r="D483" s="24" t="s">
        <v>9</v>
      </c>
      <c r="E483" s="25">
        <f>E484</f>
        <v>213996.2</v>
      </c>
      <c r="F483" s="25">
        <f t="shared" ref="F483:G483" si="239">F484</f>
        <v>183954.6</v>
      </c>
      <c r="G483" s="25">
        <f t="shared" si="239"/>
        <v>183564.2</v>
      </c>
      <c r="H483" s="43"/>
      <c r="J483" s="32">
        <v>213996.27304999999</v>
      </c>
      <c r="K483" s="32">
        <v>183954.57297000001</v>
      </c>
      <c r="L483" s="32">
        <v>183564.16386</v>
      </c>
      <c r="M483" s="29">
        <f t="shared" si="225"/>
        <v>7.3049999977229163E-2</v>
      </c>
      <c r="N483" s="29">
        <f t="shared" si="225"/>
        <v>-2.7029999997466803E-2</v>
      </c>
      <c r="O483" s="29">
        <f t="shared" si="225"/>
        <v>-3.6140000011073425E-2</v>
      </c>
      <c r="R483" s="95" t="s">
        <v>142</v>
      </c>
      <c r="S483" s="96" t="s">
        <v>201</v>
      </c>
      <c r="T483" s="96" t="s">
        <v>143</v>
      </c>
      <c r="U483" s="92" t="s">
        <v>9</v>
      </c>
      <c r="V483" s="97">
        <v>213996.27304999999</v>
      </c>
      <c r="W483" s="97">
        <v>183954.57297000001</v>
      </c>
      <c r="X483" s="97">
        <v>183564.16386</v>
      </c>
      <c r="Y483" s="16" t="b">
        <f t="shared" si="226"/>
        <v>1</v>
      </c>
      <c r="Z483" s="16" t="b">
        <f t="shared" si="226"/>
        <v>1</v>
      </c>
      <c r="AA483" s="16" t="b">
        <f t="shared" si="226"/>
        <v>1</v>
      </c>
      <c r="AB483" s="16" t="b">
        <f t="shared" si="226"/>
        <v>1</v>
      </c>
    </row>
    <row r="484" spans="1:28" s="16" customFormat="1" ht="25.5">
      <c r="A484" s="31" t="s">
        <v>144</v>
      </c>
      <c r="B484" s="23" t="s">
        <v>201</v>
      </c>
      <c r="C484" s="23" t="s">
        <v>374</v>
      </c>
      <c r="D484" s="24" t="s">
        <v>9</v>
      </c>
      <c r="E484" s="25">
        <f>E485+E486</f>
        <v>213996.2</v>
      </c>
      <c r="F484" s="25">
        <f t="shared" ref="F484:G484" si="240">F485+F486</f>
        <v>183954.6</v>
      </c>
      <c r="G484" s="25">
        <f t="shared" si="240"/>
        <v>183564.2</v>
      </c>
      <c r="H484" s="43"/>
      <c r="J484" s="32">
        <v>213996.27304999999</v>
      </c>
      <c r="K484" s="32">
        <v>183954.57297000001</v>
      </c>
      <c r="L484" s="32">
        <v>183564.16386</v>
      </c>
      <c r="M484" s="29">
        <f t="shared" si="225"/>
        <v>7.3049999977229163E-2</v>
      </c>
      <c r="N484" s="29">
        <f t="shared" si="225"/>
        <v>-2.7029999997466803E-2</v>
      </c>
      <c r="O484" s="29">
        <f t="shared" si="225"/>
        <v>-3.6140000011073425E-2</v>
      </c>
      <c r="R484" s="98" t="s">
        <v>144</v>
      </c>
      <c r="S484" s="96" t="s">
        <v>201</v>
      </c>
      <c r="T484" s="96" t="s">
        <v>374</v>
      </c>
      <c r="U484" s="92" t="s">
        <v>9</v>
      </c>
      <c r="V484" s="97">
        <v>213996.27304999999</v>
      </c>
      <c r="W484" s="97">
        <v>183954.57297000001</v>
      </c>
      <c r="X484" s="97">
        <v>183564.16386</v>
      </c>
      <c r="Y484" s="16" t="b">
        <f t="shared" si="226"/>
        <v>1</v>
      </c>
      <c r="Z484" s="16" t="b">
        <f t="shared" si="226"/>
        <v>1</v>
      </c>
      <c r="AA484" s="16" t="b">
        <f t="shared" si="226"/>
        <v>1</v>
      </c>
      <c r="AB484" s="16" t="b">
        <f t="shared" si="226"/>
        <v>1</v>
      </c>
    </row>
    <row r="485" spans="1:28" s="16" customFormat="1" ht="31.5">
      <c r="A485" s="31" t="s">
        <v>28</v>
      </c>
      <c r="B485" s="23" t="s">
        <v>201</v>
      </c>
      <c r="C485" s="23" t="s">
        <v>374</v>
      </c>
      <c r="D485" s="23" t="s">
        <v>29</v>
      </c>
      <c r="E485" s="25">
        <f>102240.1+21507.1</f>
        <v>123747.20000000001</v>
      </c>
      <c r="F485" s="25">
        <v>93705.600000000006</v>
      </c>
      <c r="G485" s="25">
        <v>93315.199999999997</v>
      </c>
      <c r="H485" s="43"/>
      <c r="J485" s="32">
        <v>123747.28294999999</v>
      </c>
      <c r="K485" s="32">
        <v>93705.582869999998</v>
      </c>
      <c r="L485" s="32">
        <v>93315.173760000005</v>
      </c>
      <c r="M485" s="29">
        <f t="shared" si="225"/>
        <v>8.2949999981792644E-2</v>
      </c>
      <c r="N485" s="29">
        <f t="shared" si="225"/>
        <v>-1.7130000007455237E-2</v>
      </c>
      <c r="O485" s="29">
        <f t="shared" si="225"/>
        <v>-2.623999999195803E-2</v>
      </c>
      <c r="R485" s="98" t="s">
        <v>28</v>
      </c>
      <c r="S485" s="96" t="s">
        <v>201</v>
      </c>
      <c r="T485" s="96" t="s">
        <v>374</v>
      </c>
      <c r="U485" s="96" t="s">
        <v>29</v>
      </c>
      <c r="V485" s="97">
        <v>123747.28294999999</v>
      </c>
      <c r="W485" s="97">
        <v>93705.582869999998</v>
      </c>
      <c r="X485" s="97">
        <v>93315.173760000005</v>
      </c>
      <c r="Y485" s="16" t="b">
        <f t="shared" si="226"/>
        <v>1</v>
      </c>
      <c r="Z485" s="16" t="b">
        <f t="shared" si="226"/>
        <v>1</v>
      </c>
      <c r="AA485" s="16" t="b">
        <f t="shared" si="226"/>
        <v>1</v>
      </c>
      <c r="AB485" s="16" t="b">
        <f t="shared" si="226"/>
        <v>1</v>
      </c>
    </row>
    <row r="486" spans="1:28" s="16" customFormat="1" ht="25.5">
      <c r="A486" s="31" t="s">
        <v>32</v>
      </c>
      <c r="B486" s="23" t="s">
        <v>201</v>
      </c>
      <c r="C486" s="23" t="s">
        <v>374</v>
      </c>
      <c r="D486" s="23" t="s">
        <v>33</v>
      </c>
      <c r="E486" s="25">
        <v>90249</v>
      </c>
      <c r="F486" s="25">
        <v>90249</v>
      </c>
      <c r="G486" s="25">
        <v>90249</v>
      </c>
      <c r="H486" s="43"/>
      <c r="J486" s="32">
        <v>90248.990099999995</v>
      </c>
      <c r="K486" s="32">
        <v>90248.990099999995</v>
      </c>
      <c r="L486" s="32">
        <v>90248.990099999995</v>
      </c>
      <c r="M486" s="29">
        <f t="shared" si="225"/>
        <v>-9.9000000045634806E-3</v>
      </c>
      <c r="N486" s="29">
        <f t="shared" si="225"/>
        <v>-9.9000000045634806E-3</v>
      </c>
      <c r="O486" s="29">
        <f t="shared" si="225"/>
        <v>-9.9000000045634806E-3</v>
      </c>
      <c r="R486" s="98" t="s">
        <v>32</v>
      </c>
      <c r="S486" s="96" t="s">
        <v>201</v>
      </c>
      <c r="T486" s="96" t="s">
        <v>374</v>
      </c>
      <c r="U486" s="96" t="s">
        <v>33</v>
      </c>
      <c r="V486" s="97">
        <v>90248.990099999995</v>
      </c>
      <c r="W486" s="97">
        <v>90248.990099999995</v>
      </c>
      <c r="X486" s="97">
        <v>90248.990099999995</v>
      </c>
      <c r="Y486" s="16" t="b">
        <f t="shared" si="226"/>
        <v>1</v>
      </c>
      <c r="Z486" s="16" t="b">
        <f t="shared" si="226"/>
        <v>1</v>
      </c>
      <c r="AA486" s="16" t="b">
        <f t="shared" si="226"/>
        <v>1</v>
      </c>
      <c r="AB486" s="16" t="b">
        <f t="shared" si="226"/>
        <v>1</v>
      </c>
    </row>
    <row r="487" spans="1:28" s="16" customFormat="1" ht="47.25">
      <c r="A487" s="22" t="s">
        <v>145</v>
      </c>
      <c r="B487" s="23" t="s">
        <v>201</v>
      </c>
      <c r="C487" s="23" t="s">
        <v>146</v>
      </c>
      <c r="D487" s="24" t="s">
        <v>9</v>
      </c>
      <c r="E487" s="25">
        <f>E488</f>
        <v>1073.4000000000001</v>
      </c>
      <c r="F487" s="25">
        <f t="shared" ref="F487:G487" si="241">F488</f>
        <v>907.80000000000007</v>
      </c>
      <c r="G487" s="25">
        <f t="shared" si="241"/>
        <v>812.69999999999993</v>
      </c>
      <c r="H487" s="43"/>
      <c r="J487" s="32">
        <v>1073.3736200000001</v>
      </c>
      <c r="K487" s="32">
        <v>907.85793999999999</v>
      </c>
      <c r="L487" s="32">
        <v>812.74965999999995</v>
      </c>
      <c r="M487" s="29">
        <f t="shared" si="225"/>
        <v>-2.638000000001739E-2</v>
      </c>
      <c r="N487" s="29">
        <f t="shared" si="225"/>
        <v>5.7939999999916836E-2</v>
      </c>
      <c r="O487" s="29">
        <f t="shared" si="225"/>
        <v>4.9660000000017135E-2</v>
      </c>
      <c r="R487" s="95" t="s">
        <v>145</v>
      </c>
      <c r="S487" s="96" t="s">
        <v>201</v>
      </c>
      <c r="T487" s="96" t="s">
        <v>146</v>
      </c>
      <c r="U487" s="92" t="s">
        <v>9</v>
      </c>
      <c r="V487" s="97">
        <v>1073.3736200000001</v>
      </c>
      <c r="W487" s="97">
        <v>907.85793999999999</v>
      </c>
      <c r="X487" s="97">
        <v>812.74965999999995</v>
      </c>
      <c r="Y487" s="16" t="b">
        <f t="shared" si="226"/>
        <v>1</v>
      </c>
      <c r="Z487" s="16" t="b">
        <f t="shared" si="226"/>
        <v>1</v>
      </c>
      <c r="AA487" s="16" t="b">
        <f t="shared" si="226"/>
        <v>1</v>
      </c>
      <c r="AB487" s="16" t="b">
        <f t="shared" si="226"/>
        <v>1</v>
      </c>
    </row>
    <row r="488" spans="1:28" s="16" customFormat="1" ht="47.25">
      <c r="A488" s="31" t="s">
        <v>147</v>
      </c>
      <c r="B488" s="23" t="s">
        <v>201</v>
      </c>
      <c r="C488" s="23" t="s">
        <v>148</v>
      </c>
      <c r="D488" s="24" t="s">
        <v>9</v>
      </c>
      <c r="E488" s="25">
        <f>E489+E490</f>
        <v>1073.4000000000001</v>
      </c>
      <c r="F488" s="25">
        <f t="shared" ref="F488:G488" si="242">F489+F490</f>
        <v>907.80000000000007</v>
      </c>
      <c r="G488" s="25">
        <f t="shared" si="242"/>
        <v>812.69999999999993</v>
      </c>
      <c r="H488" s="43"/>
      <c r="J488" s="32">
        <v>1073.3736200000001</v>
      </c>
      <c r="K488" s="32">
        <v>907.85793999999999</v>
      </c>
      <c r="L488" s="32">
        <v>812.74965999999995</v>
      </c>
      <c r="M488" s="29">
        <f t="shared" si="225"/>
        <v>-2.638000000001739E-2</v>
      </c>
      <c r="N488" s="29">
        <f t="shared" si="225"/>
        <v>5.7939999999916836E-2</v>
      </c>
      <c r="O488" s="29">
        <f t="shared" si="225"/>
        <v>4.9660000000017135E-2</v>
      </c>
      <c r="R488" s="98" t="s">
        <v>147</v>
      </c>
      <c r="S488" s="96" t="s">
        <v>201</v>
      </c>
      <c r="T488" s="96" t="s">
        <v>148</v>
      </c>
      <c r="U488" s="92" t="s">
        <v>9</v>
      </c>
      <c r="V488" s="97">
        <v>1073.3736200000001</v>
      </c>
      <c r="W488" s="97">
        <v>907.85793999999999</v>
      </c>
      <c r="X488" s="97">
        <v>812.74965999999995</v>
      </c>
      <c r="Y488" s="16" t="b">
        <f t="shared" si="226"/>
        <v>1</v>
      </c>
      <c r="Z488" s="16" t="b">
        <f t="shared" si="226"/>
        <v>1</v>
      </c>
      <c r="AA488" s="16" t="b">
        <f t="shared" si="226"/>
        <v>1</v>
      </c>
      <c r="AB488" s="16" t="b">
        <f t="shared" si="226"/>
        <v>1</v>
      </c>
    </row>
    <row r="489" spans="1:28" s="16" customFormat="1" ht="78.75">
      <c r="A489" s="31" t="s">
        <v>26</v>
      </c>
      <c r="B489" s="23" t="s">
        <v>201</v>
      </c>
      <c r="C489" s="23" t="s">
        <v>148</v>
      </c>
      <c r="D489" s="23" t="s">
        <v>27</v>
      </c>
      <c r="E489" s="25">
        <v>71.099999999999994</v>
      </c>
      <c r="F489" s="25">
        <v>71.099999999999994</v>
      </c>
      <c r="G489" s="25">
        <v>71.099999999999994</v>
      </c>
      <c r="H489" s="43"/>
      <c r="J489" s="32">
        <v>71.128489999999999</v>
      </c>
      <c r="K489" s="32">
        <v>71.128489999999999</v>
      </c>
      <c r="L489" s="32">
        <v>71.128489999999999</v>
      </c>
      <c r="M489" s="29">
        <f t="shared" si="225"/>
        <v>2.8490000000005011E-2</v>
      </c>
      <c r="N489" s="29">
        <f t="shared" si="225"/>
        <v>2.8490000000005011E-2</v>
      </c>
      <c r="O489" s="29">
        <f t="shared" si="225"/>
        <v>2.8490000000005011E-2</v>
      </c>
      <c r="R489" s="98" t="s">
        <v>26</v>
      </c>
      <c r="S489" s="96" t="s">
        <v>201</v>
      </c>
      <c r="T489" s="96" t="s">
        <v>148</v>
      </c>
      <c r="U489" s="96" t="s">
        <v>27</v>
      </c>
      <c r="V489" s="97">
        <v>71.128489999999999</v>
      </c>
      <c r="W489" s="97">
        <v>71.128489999999999</v>
      </c>
      <c r="X489" s="97">
        <v>71.128489999999999</v>
      </c>
      <c r="Y489" s="16" t="b">
        <f t="shared" si="226"/>
        <v>1</v>
      </c>
      <c r="Z489" s="16" t="b">
        <f t="shared" si="226"/>
        <v>1</v>
      </c>
      <c r="AA489" s="16" t="b">
        <f t="shared" si="226"/>
        <v>1</v>
      </c>
      <c r="AB489" s="16" t="b">
        <f t="shared" si="226"/>
        <v>1</v>
      </c>
    </row>
    <row r="490" spans="1:28" s="16" customFormat="1" ht="31.5">
      <c r="A490" s="31" t="s">
        <v>28</v>
      </c>
      <c r="B490" s="23" t="s">
        <v>201</v>
      </c>
      <c r="C490" s="23" t="s">
        <v>148</v>
      </c>
      <c r="D490" s="23" t="s">
        <v>29</v>
      </c>
      <c r="E490" s="25">
        <f>701.2+301.1</f>
        <v>1002.3000000000001</v>
      </c>
      <c r="F490" s="25">
        <f>551.4+285.3</f>
        <v>836.7</v>
      </c>
      <c r="G490" s="25">
        <f>551.4+190.2</f>
        <v>741.59999999999991</v>
      </c>
      <c r="H490" s="43"/>
      <c r="J490" s="32">
        <v>1002.24513</v>
      </c>
      <c r="K490" s="32">
        <v>836.72945000000004</v>
      </c>
      <c r="L490" s="32">
        <v>741.62117000000001</v>
      </c>
      <c r="M490" s="29">
        <f t="shared" si="225"/>
        <v>-5.4870000000050823E-2</v>
      </c>
      <c r="N490" s="29">
        <f t="shared" si="225"/>
        <v>2.944999999999709E-2</v>
      </c>
      <c r="O490" s="29">
        <f t="shared" si="225"/>
        <v>2.1170000000097389E-2</v>
      </c>
      <c r="R490" s="98" t="s">
        <v>28</v>
      </c>
      <c r="S490" s="96" t="s">
        <v>201</v>
      </c>
      <c r="T490" s="96" t="s">
        <v>148</v>
      </c>
      <c r="U490" s="96" t="s">
        <v>29</v>
      </c>
      <c r="V490" s="97">
        <v>1002.24513</v>
      </c>
      <c r="W490" s="97">
        <v>836.72945000000004</v>
      </c>
      <c r="X490" s="97">
        <v>741.62117000000001</v>
      </c>
      <c r="Y490" s="16" t="b">
        <f t="shared" si="226"/>
        <v>1</v>
      </c>
      <c r="Z490" s="16" t="b">
        <f t="shared" si="226"/>
        <v>1</v>
      </c>
      <c r="AA490" s="16" t="b">
        <f t="shared" si="226"/>
        <v>1</v>
      </c>
      <c r="AB490" s="16" t="b">
        <f t="shared" si="226"/>
        <v>1</v>
      </c>
    </row>
    <row r="491" spans="1:28" s="16" customFormat="1" ht="15.75">
      <c r="A491" s="22" t="s">
        <v>149</v>
      </c>
      <c r="B491" s="23" t="s">
        <v>201</v>
      </c>
      <c r="C491" s="23" t="s">
        <v>150</v>
      </c>
      <c r="D491" s="24" t="s">
        <v>9</v>
      </c>
      <c r="E491" s="25">
        <f>E492</f>
        <v>30498.5</v>
      </c>
      <c r="F491" s="25">
        <f t="shared" ref="F491:G492" si="243">F492</f>
        <v>16770</v>
      </c>
      <c r="G491" s="25">
        <f t="shared" si="243"/>
        <v>16770</v>
      </c>
      <c r="H491" s="43"/>
      <c r="J491" s="32">
        <v>30498.490129999998</v>
      </c>
      <c r="K491" s="32">
        <v>16770</v>
      </c>
      <c r="L491" s="32">
        <v>16770</v>
      </c>
      <c r="M491" s="29">
        <f t="shared" si="225"/>
        <v>-9.8700000016833656E-3</v>
      </c>
      <c r="N491" s="29">
        <f t="shared" si="225"/>
        <v>0</v>
      </c>
      <c r="O491" s="29">
        <f t="shared" si="225"/>
        <v>0</v>
      </c>
      <c r="R491" s="95" t="s">
        <v>149</v>
      </c>
      <c r="S491" s="96" t="s">
        <v>201</v>
      </c>
      <c r="T491" s="96" t="s">
        <v>150</v>
      </c>
      <c r="U491" s="92" t="s">
        <v>9</v>
      </c>
      <c r="V491" s="97">
        <v>30498.490129999998</v>
      </c>
      <c r="W491" s="97">
        <v>16770</v>
      </c>
      <c r="X491" s="97">
        <v>16770</v>
      </c>
      <c r="Y491" s="16" t="b">
        <f t="shared" si="226"/>
        <v>1</v>
      </c>
      <c r="Z491" s="16" t="b">
        <f t="shared" si="226"/>
        <v>1</v>
      </c>
      <c r="AA491" s="16" t="b">
        <f t="shared" si="226"/>
        <v>1</v>
      </c>
      <c r="AB491" s="16" t="b">
        <f t="shared" si="226"/>
        <v>1</v>
      </c>
    </row>
    <row r="492" spans="1:28" s="16" customFormat="1" ht="25.5">
      <c r="A492" s="31" t="s">
        <v>151</v>
      </c>
      <c r="B492" s="23" t="s">
        <v>201</v>
      </c>
      <c r="C492" s="23" t="s">
        <v>375</v>
      </c>
      <c r="D492" s="24" t="s">
        <v>9</v>
      </c>
      <c r="E492" s="25">
        <f>E493</f>
        <v>30498.5</v>
      </c>
      <c r="F492" s="25">
        <f t="shared" si="243"/>
        <v>16770</v>
      </c>
      <c r="G492" s="25">
        <f t="shared" si="243"/>
        <v>16770</v>
      </c>
      <c r="H492" s="43"/>
      <c r="J492" s="32">
        <v>30498.490129999998</v>
      </c>
      <c r="K492" s="32">
        <v>16770</v>
      </c>
      <c r="L492" s="32">
        <v>16770</v>
      </c>
      <c r="M492" s="29">
        <f t="shared" si="225"/>
        <v>-9.8700000016833656E-3</v>
      </c>
      <c r="N492" s="29">
        <f t="shared" si="225"/>
        <v>0</v>
      </c>
      <c r="O492" s="29">
        <f t="shared" si="225"/>
        <v>0</v>
      </c>
      <c r="R492" s="98" t="s">
        <v>151</v>
      </c>
      <c r="S492" s="96" t="s">
        <v>201</v>
      </c>
      <c r="T492" s="96" t="s">
        <v>375</v>
      </c>
      <c r="U492" s="92" t="s">
        <v>9</v>
      </c>
      <c r="V492" s="97">
        <v>30498.490129999998</v>
      </c>
      <c r="W492" s="97">
        <v>16770</v>
      </c>
      <c r="X492" s="97">
        <v>16770</v>
      </c>
      <c r="Y492" s="16" t="b">
        <f t="shared" si="226"/>
        <v>1</v>
      </c>
      <c r="Z492" s="16" t="b">
        <f t="shared" si="226"/>
        <v>1</v>
      </c>
      <c r="AA492" s="16" t="b">
        <f t="shared" si="226"/>
        <v>1</v>
      </c>
      <c r="AB492" s="16" t="b">
        <f t="shared" si="226"/>
        <v>1</v>
      </c>
    </row>
    <row r="493" spans="1:28" s="16" customFormat="1" ht="31.5">
      <c r="A493" s="31" t="s">
        <v>28</v>
      </c>
      <c r="B493" s="23" t="s">
        <v>201</v>
      </c>
      <c r="C493" s="23" t="s">
        <v>375</v>
      </c>
      <c r="D493" s="23" t="s">
        <v>29</v>
      </c>
      <c r="E493" s="25">
        <f>20311.1+10187.4</f>
        <v>30498.5</v>
      </c>
      <c r="F493" s="25">
        <v>16770</v>
      </c>
      <c r="G493" s="25">
        <v>16770</v>
      </c>
      <c r="H493" s="43"/>
      <c r="J493" s="32">
        <v>30498.490129999998</v>
      </c>
      <c r="K493" s="32">
        <v>16770</v>
      </c>
      <c r="L493" s="32">
        <v>16770</v>
      </c>
      <c r="M493" s="29">
        <f t="shared" si="225"/>
        <v>-9.8700000016833656E-3</v>
      </c>
      <c r="N493" s="29">
        <f t="shared" si="225"/>
        <v>0</v>
      </c>
      <c r="O493" s="29">
        <f t="shared" si="225"/>
        <v>0</v>
      </c>
      <c r="R493" s="98" t="s">
        <v>28</v>
      </c>
      <c r="S493" s="96" t="s">
        <v>201</v>
      </c>
      <c r="T493" s="96" t="s">
        <v>375</v>
      </c>
      <c r="U493" s="96" t="s">
        <v>29</v>
      </c>
      <c r="V493" s="97">
        <v>30498.490129999998</v>
      </c>
      <c r="W493" s="97">
        <v>16770</v>
      </c>
      <c r="X493" s="97">
        <v>16770</v>
      </c>
      <c r="Y493" s="16" t="b">
        <f t="shared" si="226"/>
        <v>1</v>
      </c>
      <c r="Z493" s="16" t="b">
        <f t="shared" si="226"/>
        <v>1</v>
      </c>
      <c r="AA493" s="16" t="b">
        <f t="shared" si="226"/>
        <v>1</v>
      </c>
      <c r="AB493" s="16" t="b">
        <f t="shared" si="226"/>
        <v>1</v>
      </c>
    </row>
    <row r="494" spans="1:28" s="16" customFormat="1" ht="15.75">
      <c r="A494" s="22" t="s">
        <v>152</v>
      </c>
      <c r="B494" s="23" t="s">
        <v>201</v>
      </c>
      <c r="C494" s="23" t="s">
        <v>153</v>
      </c>
      <c r="D494" s="24" t="s">
        <v>9</v>
      </c>
      <c r="E494" s="25">
        <f>E495</f>
        <v>86499.5</v>
      </c>
      <c r="F494" s="25">
        <f t="shared" ref="F494:G494" si="244">F495</f>
        <v>102204.7</v>
      </c>
      <c r="G494" s="25">
        <f t="shared" si="244"/>
        <v>103123.5</v>
      </c>
      <c r="H494" s="43"/>
      <c r="J494" s="32">
        <v>86499.504920000007</v>
      </c>
      <c r="K494" s="32">
        <v>102204.72498</v>
      </c>
      <c r="L494" s="32">
        <v>103123.50311000001</v>
      </c>
      <c r="M494" s="29">
        <f t="shared" si="225"/>
        <v>4.9200000066775829E-3</v>
      </c>
      <c r="N494" s="29">
        <f t="shared" si="225"/>
        <v>2.4980000001960434E-2</v>
      </c>
      <c r="O494" s="29">
        <f t="shared" si="225"/>
        <v>3.1100000051083043E-3</v>
      </c>
      <c r="R494" s="95" t="s">
        <v>152</v>
      </c>
      <c r="S494" s="96" t="s">
        <v>201</v>
      </c>
      <c r="T494" s="96" t="s">
        <v>153</v>
      </c>
      <c r="U494" s="92" t="s">
        <v>9</v>
      </c>
      <c r="V494" s="97">
        <v>86499.504920000007</v>
      </c>
      <c r="W494" s="97">
        <v>102204.72498</v>
      </c>
      <c r="X494" s="97">
        <v>103123.50311000001</v>
      </c>
      <c r="Y494" s="16" t="b">
        <f t="shared" si="226"/>
        <v>1</v>
      </c>
      <c r="Z494" s="16" t="b">
        <f t="shared" si="226"/>
        <v>1</v>
      </c>
      <c r="AA494" s="16" t="b">
        <f t="shared" si="226"/>
        <v>1</v>
      </c>
      <c r="AB494" s="16" t="b">
        <f t="shared" si="226"/>
        <v>1</v>
      </c>
    </row>
    <row r="495" spans="1:28" s="16" customFormat="1" ht="25.5">
      <c r="A495" s="31" t="s">
        <v>154</v>
      </c>
      <c r="B495" s="23" t="s">
        <v>201</v>
      </c>
      <c r="C495" s="23" t="s">
        <v>376</v>
      </c>
      <c r="D495" s="24" t="s">
        <v>9</v>
      </c>
      <c r="E495" s="25">
        <f>E496+E497</f>
        <v>86499.5</v>
      </c>
      <c r="F495" s="25">
        <f t="shared" ref="F495:G495" si="245">F496+F497</f>
        <v>102204.7</v>
      </c>
      <c r="G495" s="25">
        <f t="shared" si="245"/>
        <v>103123.5</v>
      </c>
      <c r="H495" s="43"/>
      <c r="J495" s="32">
        <v>86499.504920000007</v>
      </c>
      <c r="K495" s="32">
        <v>102204.72498</v>
      </c>
      <c r="L495" s="32">
        <v>103123.50311000001</v>
      </c>
      <c r="M495" s="29">
        <f t="shared" si="225"/>
        <v>4.9200000066775829E-3</v>
      </c>
      <c r="N495" s="29">
        <f t="shared" si="225"/>
        <v>2.4980000001960434E-2</v>
      </c>
      <c r="O495" s="29">
        <f t="shared" si="225"/>
        <v>3.1100000051083043E-3</v>
      </c>
      <c r="R495" s="98" t="s">
        <v>154</v>
      </c>
      <c r="S495" s="96" t="s">
        <v>201</v>
      </c>
      <c r="T495" s="96" t="s">
        <v>376</v>
      </c>
      <c r="U495" s="92" t="s">
        <v>9</v>
      </c>
      <c r="V495" s="97">
        <v>86499.504920000007</v>
      </c>
      <c r="W495" s="97">
        <v>102204.72498</v>
      </c>
      <c r="X495" s="97">
        <v>103123.50311000001</v>
      </c>
      <c r="Y495" s="16" t="b">
        <f t="shared" si="226"/>
        <v>1</v>
      </c>
      <c r="Z495" s="16" t="b">
        <f t="shared" si="226"/>
        <v>1</v>
      </c>
      <c r="AA495" s="16" t="b">
        <f t="shared" si="226"/>
        <v>1</v>
      </c>
      <c r="AB495" s="16" t="b">
        <f t="shared" si="226"/>
        <v>1</v>
      </c>
    </row>
    <row r="496" spans="1:28" s="16" customFormat="1" ht="31.5">
      <c r="A496" s="31" t="s">
        <v>28</v>
      </c>
      <c r="B496" s="23" t="s">
        <v>201</v>
      </c>
      <c r="C496" s="23" t="s">
        <v>376</v>
      </c>
      <c r="D496" s="23" t="s">
        <v>29</v>
      </c>
      <c r="E496" s="25">
        <v>6225</v>
      </c>
      <c r="F496" s="25">
        <v>23225</v>
      </c>
      <c r="G496" s="25">
        <v>23225</v>
      </c>
      <c r="H496" s="43"/>
      <c r="J496" s="33">
        <v>6225</v>
      </c>
      <c r="K496" s="33">
        <v>23225</v>
      </c>
      <c r="L496" s="33">
        <v>23225</v>
      </c>
      <c r="M496" s="29">
        <f t="shared" si="225"/>
        <v>0</v>
      </c>
      <c r="N496" s="29">
        <f t="shared" si="225"/>
        <v>0</v>
      </c>
      <c r="O496" s="29">
        <f t="shared" si="225"/>
        <v>0</v>
      </c>
      <c r="R496" s="98" t="s">
        <v>28</v>
      </c>
      <c r="S496" s="96" t="s">
        <v>201</v>
      </c>
      <c r="T496" s="96" t="s">
        <v>376</v>
      </c>
      <c r="U496" s="96" t="s">
        <v>29</v>
      </c>
      <c r="V496" s="97">
        <v>6225</v>
      </c>
      <c r="W496" s="97">
        <v>23225</v>
      </c>
      <c r="X496" s="97">
        <v>23225</v>
      </c>
      <c r="Y496" s="16" t="b">
        <f t="shared" si="226"/>
        <v>1</v>
      </c>
      <c r="Z496" s="16" t="b">
        <f t="shared" si="226"/>
        <v>1</v>
      </c>
      <c r="AA496" s="16" t="b">
        <f t="shared" si="226"/>
        <v>1</v>
      </c>
      <c r="AB496" s="16" t="b">
        <f t="shared" si="226"/>
        <v>1</v>
      </c>
    </row>
    <row r="497" spans="1:28" s="16" customFormat="1" ht="25.5">
      <c r="A497" s="31" t="s">
        <v>32</v>
      </c>
      <c r="B497" s="23" t="s">
        <v>201</v>
      </c>
      <c r="C497" s="23" t="s">
        <v>376</v>
      </c>
      <c r="D497" s="23" t="s">
        <v>33</v>
      </c>
      <c r="E497" s="25">
        <v>80274.5</v>
      </c>
      <c r="F497" s="25">
        <v>78979.7</v>
      </c>
      <c r="G497" s="25">
        <v>79898.5</v>
      </c>
      <c r="H497" s="43"/>
      <c r="J497" s="33">
        <v>80274.504920000007</v>
      </c>
      <c r="K497" s="33">
        <v>78979.724979999999</v>
      </c>
      <c r="L497" s="33">
        <v>79898.503110000005</v>
      </c>
      <c r="M497" s="29">
        <f t="shared" si="225"/>
        <v>4.9200000066775829E-3</v>
      </c>
      <c r="N497" s="29">
        <f t="shared" si="225"/>
        <v>2.4980000001960434E-2</v>
      </c>
      <c r="O497" s="29">
        <f t="shared" si="225"/>
        <v>3.1100000051083043E-3</v>
      </c>
      <c r="R497" s="98" t="s">
        <v>32</v>
      </c>
      <c r="S497" s="96" t="s">
        <v>201</v>
      </c>
      <c r="T497" s="96" t="s">
        <v>376</v>
      </c>
      <c r="U497" s="96" t="s">
        <v>33</v>
      </c>
      <c r="V497" s="97">
        <v>80274.504920000007</v>
      </c>
      <c r="W497" s="97">
        <v>78979.724979999999</v>
      </c>
      <c r="X497" s="97">
        <v>79898.503110000005</v>
      </c>
      <c r="Y497" s="16" t="b">
        <f t="shared" si="226"/>
        <v>1</v>
      </c>
      <c r="Z497" s="16" t="b">
        <f t="shared" si="226"/>
        <v>1</v>
      </c>
      <c r="AA497" s="16" t="b">
        <f t="shared" si="226"/>
        <v>1</v>
      </c>
      <c r="AB497" s="16" t="b">
        <f t="shared" si="226"/>
        <v>1</v>
      </c>
    </row>
    <row r="498" spans="1:28" s="16" customFormat="1" ht="31.5">
      <c r="A498" s="22" t="s">
        <v>556</v>
      </c>
      <c r="B498" s="23" t="s">
        <v>201</v>
      </c>
      <c r="C498" s="23" t="s">
        <v>155</v>
      </c>
      <c r="D498" s="24" t="s">
        <v>9</v>
      </c>
      <c r="E498" s="25">
        <f>E499+E501</f>
        <v>165018.5</v>
      </c>
      <c r="F498" s="25">
        <f t="shared" ref="F498:G498" si="246">F499+F501</f>
        <v>1000</v>
      </c>
      <c r="G498" s="25">
        <f t="shared" si="246"/>
        <v>0</v>
      </c>
      <c r="H498" s="43"/>
      <c r="J498" s="34">
        <v>165018.48363</v>
      </c>
      <c r="K498" s="33">
        <v>1000</v>
      </c>
      <c r="L498" s="32">
        <v>0</v>
      </c>
      <c r="M498" s="29">
        <f t="shared" si="225"/>
        <v>-1.6369999997550622E-2</v>
      </c>
      <c r="N498" s="29">
        <f t="shared" si="225"/>
        <v>0</v>
      </c>
      <c r="O498" s="29">
        <f t="shared" si="225"/>
        <v>0</v>
      </c>
      <c r="R498" s="95" t="s">
        <v>556</v>
      </c>
      <c r="S498" s="96" t="s">
        <v>201</v>
      </c>
      <c r="T498" s="96" t="s">
        <v>155</v>
      </c>
      <c r="U498" s="92" t="s">
        <v>9</v>
      </c>
      <c r="V498" s="97">
        <v>165018.48363</v>
      </c>
      <c r="W498" s="97">
        <v>1000</v>
      </c>
      <c r="X498" s="97" t="s">
        <v>9</v>
      </c>
      <c r="Y498" s="16" t="b">
        <f t="shared" si="226"/>
        <v>1</v>
      </c>
      <c r="Z498" s="16" t="b">
        <f t="shared" si="226"/>
        <v>1</v>
      </c>
      <c r="AA498" s="16" t="b">
        <f t="shared" si="226"/>
        <v>1</v>
      </c>
      <c r="AB498" s="16" t="b">
        <f t="shared" si="226"/>
        <v>1</v>
      </c>
    </row>
    <row r="499" spans="1:28" s="16" customFormat="1" ht="47.25">
      <c r="A499" s="31" t="s">
        <v>557</v>
      </c>
      <c r="B499" s="23" t="s">
        <v>201</v>
      </c>
      <c r="C499" s="23" t="s">
        <v>558</v>
      </c>
      <c r="D499" s="24" t="s">
        <v>9</v>
      </c>
      <c r="E499" s="25">
        <f>E500</f>
        <v>5334.4000000000005</v>
      </c>
      <c r="F499" s="25">
        <f t="shared" ref="F499:G499" si="247">F500</f>
        <v>1000</v>
      </c>
      <c r="G499" s="25">
        <f t="shared" si="247"/>
        <v>0</v>
      </c>
      <c r="H499" s="43"/>
      <c r="J499" s="33">
        <v>5334.3396000000002</v>
      </c>
      <c r="K499" s="33">
        <v>1000</v>
      </c>
      <c r="L499" s="32">
        <v>0</v>
      </c>
      <c r="M499" s="29">
        <f t="shared" si="225"/>
        <v>-6.0400000000299769E-2</v>
      </c>
      <c r="N499" s="29">
        <f t="shared" si="225"/>
        <v>0</v>
      </c>
      <c r="O499" s="29">
        <f t="shared" si="225"/>
        <v>0</v>
      </c>
      <c r="R499" s="98" t="s">
        <v>557</v>
      </c>
      <c r="S499" s="96" t="s">
        <v>201</v>
      </c>
      <c r="T499" s="96" t="s">
        <v>558</v>
      </c>
      <c r="U499" s="92" t="s">
        <v>9</v>
      </c>
      <c r="V499" s="97">
        <v>5334.3396000000002</v>
      </c>
      <c r="W499" s="97">
        <v>1000</v>
      </c>
      <c r="X499" s="97" t="s">
        <v>9</v>
      </c>
      <c r="Y499" s="16" t="b">
        <f t="shared" si="226"/>
        <v>1</v>
      </c>
      <c r="Z499" s="16" t="b">
        <f t="shared" si="226"/>
        <v>1</v>
      </c>
      <c r="AA499" s="16" t="b">
        <f t="shared" si="226"/>
        <v>1</v>
      </c>
      <c r="AB499" s="16" t="b">
        <f t="shared" si="226"/>
        <v>1</v>
      </c>
    </row>
    <row r="500" spans="1:28" s="16" customFormat="1" ht="31.5">
      <c r="A500" s="31" t="s">
        <v>28</v>
      </c>
      <c r="B500" s="23" t="s">
        <v>201</v>
      </c>
      <c r="C500" s="23" t="s">
        <v>558</v>
      </c>
      <c r="D500" s="23" t="s">
        <v>29</v>
      </c>
      <c r="E500" s="25">
        <f>5334.3+0.1</f>
        <v>5334.4000000000005</v>
      </c>
      <c r="F500" s="25">
        <v>1000</v>
      </c>
      <c r="G500" s="25">
        <v>0</v>
      </c>
      <c r="H500" s="43"/>
      <c r="J500" s="33">
        <v>5334.3396000000002</v>
      </c>
      <c r="K500" s="33">
        <v>1000</v>
      </c>
      <c r="L500" s="32">
        <v>0</v>
      </c>
      <c r="M500" s="29">
        <f t="shared" si="225"/>
        <v>-6.0400000000299769E-2</v>
      </c>
      <c r="N500" s="29">
        <f t="shared" si="225"/>
        <v>0</v>
      </c>
      <c r="O500" s="29">
        <f t="shared" si="225"/>
        <v>0</v>
      </c>
      <c r="R500" s="98" t="s">
        <v>28</v>
      </c>
      <c r="S500" s="96" t="s">
        <v>201</v>
      </c>
      <c r="T500" s="96" t="s">
        <v>558</v>
      </c>
      <c r="U500" s="96" t="s">
        <v>29</v>
      </c>
      <c r="V500" s="97">
        <v>5334.3396000000002</v>
      </c>
      <c r="W500" s="97">
        <v>1000</v>
      </c>
      <c r="X500" s="97" t="s">
        <v>9</v>
      </c>
      <c r="Y500" s="16" t="b">
        <f t="shared" si="226"/>
        <v>1</v>
      </c>
      <c r="Z500" s="16" t="b">
        <f t="shared" si="226"/>
        <v>1</v>
      </c>
      <c r="AA500" s="16" t="b">
        <f t="shared" si="226"/>
        <v>1</v>
      </c>
      <c r="AB500" s="16" t="b">
        <f t="shared" si="226"/>
        <v>1</v>
      </c>
    </row>
    <row r="501" spans="1:28" s="16" customFormat="1" ht="25.5">
      <c r="A501" s="31" t="s">
        <v>559</v>
      </c>
      <c r="B501" s="23" t="s">
        <v>201</v>
      </c>
      <c r="C501" s="23" t="s">
        <v>377</v>
      </c>
      <c r="D501" s="24" t="s">
        <v>9</v>
      </c>
      <c r="E501" s="25">
        <f t="shared" ref="E501:G501" si="248">E502+E503</f>
        <v>159684.1</v>
      </c>
      <c r="F501" s="25">
        <f t="shared" si="248"/>
        <v>0</v>
      </c>
      <c r="G501" s="25">
        <f t="shared" si="248"/>
        <v>0</v>
      </c>
      <c r="H501" s="43"/>
      <c r="J501" s="33">
        <v>159684.14403</v>
      </c>
      <c r="K501" s="32">
        <v>0</v>
      </c>
      <c r="L501" s="32">
        <v>0</v>
      </c>
      <c r="M501" s="29">
        <f t="shared" si="225"/>
        <v>4.4029999990016222E-2</v>
      </c>
      <c r="N501" s="29">
        <f t="shared" si="225"/>
        <v>0</v>
      </c>
      <c r="O501" s="29">
        <f t="shared" si="225"/>
        <v>0</v>
      </c>
      <c r="R501" s="98" t="s">
        <v>559</v>
      </c>
      <c r="S501" s="96" t="s">
        <v>201</v>
      </c>
      <c r="T501" s="96" t="s">
        <v>377</v>
      </c>
      <c r="U501" s="92" t="s">
        <v>9</v>
      </c>
      <c r="V501" s="97">
        <v>159684.14403</v>
      </c>
      <c r="W501" s="97" t="s">
        <v>9</v>
      </c>
      <c r="X501" s="97" t="s">
        <v>9</v>
      </c>
      <c r="Y501" s="16" t="b">
        <f t="shared" si="226"/>
        <v>1</v>
      </c>
      <c r="Z501" s="16" t="b">
        <f t="shared" si="226"/>
        <v>1</v>
      </c>
      <c r="AA501" s="16" t="b">
        <f t="shared" si="226"/>
        <v>1</v>
      </c>
      <c r="AB501" s="16" t="b">
        <f t="shared" si="226"/>
        <v>1</v>
      </c>
    </row>
    <row r="502" spans="1:28" s="16" customFormat="1" ht="31.5">
      <c r="A502" s="31" t="s">
        <v>28</v>
      </c>
      <c r="B502" s="23" t="s">
        <v>201</v>
      </c>
      <c r="C502" s="23" t="s">
        <v>377</v>
      </c>
      <c r="D502" s="23" t="s">
        <v>29</v>
      </c>
      <c r="E502" s="25">
        <f>159665.7-0.1</f>
        <v>159665.60000000001</v>
      </c>
      <c r="F502" s="25">
        <v>0</v>
      </c>
      <c r="G502" s="25">
        <v>0</v>
      </c>
      <c r="H502" s="43"/>
      <c r="J502" s="33">
        <v>159665.66039999999</v>
      </c>
      <c r="K502" s="32">
        <v>0</v>
      </c>
      <c r="L502" s="32">
        <v>0</v>
      </c>
      <c r="M502" s="29">
        <f t="shared" si="225"/>
        <v>6.0399999987566844E-2</v>
      </c>
      <c r="N502" s="29">
        <f t="shared" si="225"/>
        <v>0</v>
      </c>
      <c r="O502" s="29">
        <f t="shared" si="225"/>
        <v>0</v>
      </c>
      <c r="R502" s="98" t="s">
        <v>28</v>
      </c>
      <c r="S502" s="96" t="s">
        <v>201</v>
      </c>
      <c r="T502" s="96" t="s">
        <v>377</v>
      </c>
      <c r="U502" s="96" t="s">
        <v>29</v>
      </c>
      <c r="V502" s="97">
        <v>159665.66039999999</v>
      </c>
      <c r="W502" s="97" t="s">
        <v>9</v>
      </c>
      <c r="X502" s="97" t="s">
        <v>9</v>
      </c>
      <c r="Y502" s="16" t="b">
        <f t="shared" si="226"/>
        <v>1</v>
      </c>
      <c r="Z502" s="16" t="b">
        <f t="shared" si="226"/>
        <v>1</v>
      </c>
      <c r="AA502" s="16" t="b">
        <f t="shared" si="226"/>
        <v>1</v>
      </c>
      <c r="AB502" s="16" t="b">
        <f t="shared" si="226"/>
        <v>1</v>
      </c>
    </row>
    <row r="503" spans="1:28" s="16" customFormat="1" ht="25.5">
      <c r="A503" s="31" t="s">
        <v>32</v>
      </c>
      <c r="B503" s="23" t="s">
        <v>201</v>
      </c>
      <c r="C503" s="23" t="s">
        <v>377</v>
      </c>
      <c r="D503" s="23" t="s">
        <v>33</v>
      </c>
      <c r="E503" s="25">
        <v>18.5</v>
      </c>
      <c r="F503" s="25">
        <v>0</v>
      </c>
      <c r="G503" s="25">
        <v>0</v>
      </c>
      <c r="H503" s="43"/>
      <c r="J503" s="33">
        <v>18.483630000000002</v>
      </c>
      <c r="K503" s="32">
        <v>0</v>
      </c>
      <c r="L503" s="32">
        <v>0</v>
      </c>
      <c r="M503" s="29">
        <f t="shared" si="225"/>
        <v>-1.6369999999998441E-2</v>
      </c>
      <c r="N503" s="29">
        <f t="shared" si="225"/>
        <v>0</v>
      </c>
      <c r="O503" s="29">
        <f t="shared" si="225"/>
        <v>0</v>
      </c>
      <c r="R503" s="98" t="s">
        <v>32</v>
      </c>
      <c r="S503" s="96" t="s">
        <v>201</v>
      </c>
      <c r="T503" s="96" t="s">
        <v>377</v>
      </c>
      <c r="U503" s="96" t="s">
        <v>33</v>
      </c>
      <c r="V503" s="97">
        <v>18.483630000000002</v>
      </c>
      <c r="W503" s="97" t="s">
        <v>9</v>
      </c>
      <c r="X503" s="97" t="s">
        <v>9</v>
      </c>
      <c r="Y503" s="16" t="b">
        <f t="shared" si="226"/>
        <v>1</v>
      </c>
      <c r="Z503" s="16" t="b">
        <f t="shared" si="226"/>
        <v>1</v>
      </c>
      <c r="AA503" s="16" t="b">
        <f t="shared" si="226"/>
        <v>1</v>
      </c>
      <c r="AB503" s="16" t="b">
        <f t="shared" si="226"/>
        <v>1</v>
      </c>
    </row>
    <row r="504" spans="1:28" s="16" customFormat="1" ht="31.5">
      <c r="A504" s="22" t="s">
        <v>197</v>
      </c>
      <c r="B504" s="23" t="s">
        <v>201</v>
      </c>
      <c r="C504" s="23" t="s">
        <v>198</v>
      </c>
      <c r="D504" s="24" t="s">
        <v>9</v>
      </c>
      <c r="E504" s="25">
        <f>E505</f>
        <v>7600</v>
      </c>
      <c r="F504" s="25">
        <f t="shared" ref="F504:G505" si="249">F505</f>
        <v>0</v>
      </c>
      <c r="G504" s="25">
        <f t="shared" si="249"/>
        <v>0</v>
      </c>
      <c r="H504" s="43"/>
      <c r="J504" s="33">
        <v>7600</v>
      </c>
      <c r="K504" s="32">
        <v>0</v>
      </c>
      <c r="L504" s="32">
        <v>0</v>
      </c>
      <c r="M504" s="29">
        <f t="shared" si="225"/>
        <v>0</v>
      </c>
      <c r="N504" s="29">
        <f t="shared" si="225"/>
        <v>0</v>
      </c>
      <c r="O504" s="29">
        <f t="shared" si="225"/>
        <v>0</v>
      </c>
      <c r="R504" s="95" t="s">
        <v>197</v>
      </c>
      <c r="S504" s="96" t="s">
        <v>201</v>
      </c>
      <c r="T504" s="96" t="s">
        <v>198</v>
      </c>
      <c r="U504" s="92" t="s">
        <v>9</v>
      </c>
      <c r="V504" s="97">
        <v>7600</v>
      </c>
      <c r="W504" s="97" t="s">
        <v>9</v>
      </c>
      <c r="X504" s="97" t="s">
        <v>9</v>
      </c>
      <c r="Y504" s="16" t="b">
        <f t="shared" si="226"/>
        <v>1</v>
      </c>
      <c r="Z504" s="16" t="b">
        <f t="shared" si="226"/>
        <v>1</v>
      </c>
      <c r="AA504" s="16" t="b">
        <f t="shared" si="226"/>
        <v>1</v>
      </c>
      <c r="AB504" s="16" t="b">
        <f t="shared" si="226"/>
        <v>1</v>
      </c>
    </row>
    <row r="505" spans="1:28" s="16" customFormat="1" ht="25.5">
      <c r="A505" s="31" t="s">
        <v>199</v>
      </c>
      <c r="B505" s="23" t="s">
        <v>201</v>
      </c>
      <c r="C505" s="23" t="s">
        <v>403</v>
      </c>
      <c r="D505" s="24" t="s">
        <v>9</v>
      </c>
      <c r="E505" s="25">
        <f>E506</f>
        <v>7600</v>
      </c>
      <c r="F505" s="25">
        <f t="shared" si="249"/>
        <v>0</v>
      </c>
      <c r="G505" s="25">
        <f t="shared" si="249"/>
        <v>0</v>
      </c>
      <c r="H505" s="43"/>
      <c r="J505" s="33">
        <v>7600</v>
      </c>
      <c r="K505" s="32">
        <v>0</v>
      </c>
      <c r="L505" s="32">
        <v>0</v>
      </c>
      <c r="M505" s="29">
        <f t="shared" si="225"/>
        <v>0</v>
      </c>
      <c r="N505" s="29">
        <f t="shared" si="225"/>
        <v>0</v>
      </c>
      <c r="O505" s="29">
        <f t="shared" si="225"/>
        <v>0</v>
      </c>
      <c r="R505" s="98" t="s">
        <v>199</v>
      </c>
      <c r="S505" s="96" t="s">
        <v>201</v>
      </c>
      <c r="T505" s="96" t="s">
        <v>403</v>
      </c>
      <c r="U505" s="92" t="s">
        <v>9</v>
      </c>
      <c r="V505" s="97">
        <v>7600</v>
      </c>
      <c r="W505" s="97" t="s">
        <v>9</v>
      </c>
      <c r="X505" s="97" t="s">
        <v>9</v>
      </c>
      <c r="Y505" s="16" t="b">
        <f t="shared" si="226"/>
        <v>1</v>
      </c>
      <c r="Z505" s="16" t="b">
        <f t="shared" si="226"/>
        <v>1</v>
      </c>
      <c r="AA505" s="16" t="b">
        <f t="shared" si="226"/>
        <v>1</v>
      </c>
      <c r="AB505" s="16" t="b">
        <f t="shared" si="226"/>
        <v>1</v>
      </c>
    </row>
    <row r="506" spans="1:28" s="16" customFormat="1" ht="31.5">
      <c r="A506" s="31" t="s">
        <v>119</v>
      </c>
      <c r="B506" s="23" t="s">
        <v>201</v>
      </c>
      <c r="C506" s="23" t="s">
        <v>403</v>
      </c>
      <c r="D506" s="23" t="s">
        <v>120</v>
      </c>
      <c r="E506" s="25">
        <v>7600</v>
      </c>
      <c r="F506" s="25">
        <v>0</v>
      </c>
      <c r="G506" s="25">
        <v>0</v>
      </c>
      <c r="H506" s="43"/>
      <c r="J506" s="33">
        <v>7600</v>
      </c>
      <c r="K506" s="32">
        <v>0</v>
      </c>
      <c r="L506" s="32">
        <v>0</v>
      </c>
      <c r="M506" s="29">
        <f t="shared" si="225"/>
        <v>0</v>
      </c>
      <c r="N506" s="29">
        <f t="shared" si="225"/>
        <v>0</v>
      </c>
      <c r="O506" s="29">
        <f t="shared" si="225"/>
        <v>0</v>
      </c>
      <c r="R506" s="98" t="s">
        <v>119</v>
      </c>
      <c r="S506" s="96" t="s">
        <v>201</v>
      </c>
      <c r="T506" s="96" t="s">
        <v>403</v>
      </c>
      <c r="U506" s="96" t="s">
        <v>120</v>
      </c>
      <c r="V506" s="97">
        <v>7600</v>
      </c>
      <c r="W506" s="97" t="s">
        <v>9</v>
      </c>
      <c r="X506" s="97" t="s">
        <v>9</v>
      </c>
      <c r="Y506" s="16" t="b">
        <f t="shared" si="226"/>
        <v>1</v>
      </c>
      <c r="Z506" s="16" t="b">
        <f t="shared" si="226"/>
        <v>1</v>
      </c>
      <c r="AA506" s="16" t="b">
        <f t="shared" si="226"/>
        <v>1</v>
      </c>
      <c r="AB506" s="16" t="b">
        <f t="shared" si="226"/>
        <v>1</v>
      </c>
    </row>
    <row r="507" spans="1:28" s="16" customFormat="1" ht="31.5">
      <c r="A507" s="22" t="s">
        <v>491</v>
      </c>
      <c r="B507" s="23" t="s">
        <v>201</v>
      </c>
      <c r="C507" s="23" t="s">
        <v>492</v>
      </c>
      <c r="D507" s="24" t="s">
        <v>9</v>
      </c>
      <c r="E507" s="25">
        <f>E508</f>
        <v>45000</v>
      </c>
      <c r="F507" s="25">
        <f t="shared" ref="F507:G508" si="250">F508</f>
        <v>35000</v>
      </c>
      <c r="G507" s="25">
        <f t="shared" si="250"/>
        <v>35000</v>
      </c>
      <c r="H507" s="42"/>
      <c r="J507" s="33">
        <v>45000</v>
      </c>
      <c r="K507" s="33">
        <v>35000</v>
      </c>
      <c r="L507" s="33">
        <v>35000</v>
      </c>
      <c r="M507" s="29">
        <f t="shared" si="225"/>
        <v>0</v>
      </c>
      <c r="N507" s="29">
        <f t="shared" si="225"/>
        <v>0</v>
      </c>
      <c r="O507" s="29">
        <f t="shared" si="225"/>
        <v>0</v>
      </c>
      <c r="R507" s="95" t="s">
        <v>491</v>
      </c>
      <c r="S507" s="96" t="s">
        <v>201</v>
      </c>
      <c r="T507" s="96" t="s">
        <v>492</v>
      </c>
      <c r="U507" s="92" t="s">
        <v>9</v>
      </c>
      <c r="V507" s="97">
        <v>45000</v>
      </c>
      <c r="W507" s="97">
        <v>35000</v>
      </c>
      <c r="X507" s="97">
        <v>35000</v>
      </c>
      <c r="Y507" s="16" t="b">
        <f t="shared" si="226"/>
        <v>1</v>
      </c>
      <c r="Z507" s="16" t="b">
        <f t="shared" si="226"/>
        <v>1</v>
      </c>
      <c r="AA507" s="16" t="b">
        <f t="shared" si="226"/>
        <v>1</v>
      </c>
      <c r="AB507" s="16" t="b">
        <f t="shared" si="226"/>
        <v>1</v>
      </c>
    </row>
    <row r="508" spans="1:28" s="16" customFormat="1" ht="31.5">
      <c r="A508" s="31" t="s">
        <v>493</v>
      </c>
      <c r="B508" s="23" t="s">
        <v>201</v>
      </c>
      <c r="C508" s="23" t="s">
        <v>405</v>
      </c>
      <c r="D508" s="24" t="s">
        <v>9</v>
      </c>
      <c r="E508" s="25">
        <f>E509</f>
        <v>45000</v>
      </c>
      <c r="F508" s="25">
        <f t="shared" si="250"/>
        <v>35000</v>
      </c>
      <c r="G508" s="25">
        <f t="shared" si="250"/>
        <v>35000</v>
      </c>
      <c r="H508" s="43"/>
      <c r="J508" s="33">
        <v>45000</v>
      </c>
      <c r="K508" s="33">
        <v>35000</v>
      </c>
      <c r="L508" s="33">
        <v>35000</v>
      </c>
      <c r="M508" s="29">
        <f t="shared" si="225"/>
        <v>0</v>
      </c>
      <c r="N508" s="29">
        <f t="shared" si="225"/>
        <v>0</v>
      </c>
      <c r="O508" s="29">
        <f t="shared" si="225"/>
        <v>0</v>
      </c>
      <c r="R508" s="98" t="s">
        <v>493</v>
      </c>
      <c r="S508" s="96" t="s">
        <v>201</v>
      </c>
      <c r="T508" s="96" t="s">
        <v>405</v>
      </c>
      <c r="U508" s="92" t="s">
        <v>9</v>
      </c>
      <c r="V508" s="97">
        <v>45000</v>
      </c>
      <c r="W508" s="97">
        <v>35000</v>
      </c>
      <c r="X508" s="97">
        <v>35000</v>
      </c>
      <c r="Y508" s="16" t="b">
        <f t="shared" si="226"/>
        <v>1</v>
      </c>
      <c r="Z508" s="16" t="b">
        <f t="shared" si="226"/>
        <v>1</v>
      </c>
      <c r="AA508" s="16" t="b">
        <f t="shared" si="226"/>
        <v>1</v>
      </c>
      <c r="AB508" s="16" t="b">
        <f t="shared" si="226"/>
        <v>1</v>
      </c>
    </row>
    <row r="509" spans="1:28" s="16" customFormat="1" ht="25.5">
      <c r="A509" s="31" t="s">
        <v>32</v>
      </c>
      <c r="B509" s="23" t="s">
        <v>201</v>
      </c>
      <c r="C509" s="23" t="s">
        <v>405</v>
      </c>
      <c r="D509" s="23" t="s">
        <v>33</v>
      </c>
      <c r="E509" s="25">
        <f>35000+10000</f>
        <v>45000</v>
      </c>
      <c r="F509" s="25">
        <v>35000</v>
      </c>
      <c r="G509" s="25">
        <v>35000</v>
      </c>
      <c r="H509" s="43"/>
      <c r="J509" s="33">
        <v>45000</v>
      </c>
      <c r="K509" s="33">
        <v>35000</v>
      </c>
      <c r="L509" s="33">
        <v>35000</v>
      </c>
      <c r="M509" s="29">
        <f t="shared" si="225"/>
        <v>0</v>
      </c>
      <c r="N509" s="29">
        <f t="shared" si="225"/>
        <v>0</v>
      </c>
      <c r="O509" s="29">
        <f t="shared" si="225"/>
        <v>0</v>
      </c>
      <c r="R509" s="98" t="s">
        <v>32</v>
      </c>
      <c r="S509" s="96" t="s">
        <v>201</v>
      </c>
      <c r="T509" s="96" t="s">
        <v>405</v>
      </c>
      <c r="U509" s="96" t="s">
        <v>33</v>
      </c>
      <c r="V509" s="97">
        <v>45000</v>
      </c>
      <c r="W509" s="97">
        <v>35000</v>
      </c>
      <c r="X509" s="97">
        <v>35000</v>
      </c>
      <c r="Y509" s="16" t="b">
        <f t="shared" si="226"/>
        <v>1</v>
      </c>
      <c r="Z509" s="16" t="b">
        <f t="shared" si="226"/>
        <v>1</v>
      </c>
      <c r="AA509" s="16" t="b">
        <f t="shared" si="226"/>
        <v>1</v>
      </c>
      <c r="AB509" s="16" t="b">
        <f t="shared" si="226"/>
        <v>1</v>
      </c>
    </row>
    <row r="510" spans="1:28" s="16" customFormat="1" ht="15.75">
      <c r="A510" s="22" t="s">
        <v>526</v>
      </c>
      <c r="B510" s="23" t="s">
        <v>201</v>
      </c>
      <c r="C510" s="23" t="s">
        <v>527</v>
      </c>
      <c r="D510" s="24" t="s">
        <v>9</v>
      </c>
      <c r="E510" s="25">
        <f>E511+E513+E515+E517+E519</f>
        <v>8989.9</v>
      </c>
      <c r="F510" s="25">
        <f t="shared" ref="F510:G510" si="251">F511+F513+F515+F517</f>
        <v>0</v>
      </c>
      <c r="G510" s="25">
        <f t="shared" si="251"/>
        <v>0</v>
      </c>
      <c r="H510" s="43"/>
      <c r="J510" s="33">
        <v>8989.87601</v>
      </c>
      <c r="K510" s="32">
        <v>0</v>
      </c>
      <c r="L510" s="32">
        <v>0</v>
      </c>
      <c r="M510" s="29">
        <f t="shared" si="225"/>
        <v>-2.3989999999685097E-2</v>
      </c>
      <c r="N510" s="29">
        <f t="shared" si="225"/>
        <v>0</v>
      </c>
      <c r="O510" s="29">
        <f t="shared" si="225"/>
        <v>0</v>
      </c>
      <c r="R510" s="95" t="s">
        <v>526</v>
      </c>
      <c r="S510" s="96" t="s">
        <v>201</v>
      </c>
      <c r="T510" s="96" t="s">
        <v>527</v>
      </c>
      <c r="U510" s="92" t="s">
        <v>9</v>
      </c>
      <c r="V510" s="97">
        <v>8989.87601</v>
      </c>
      <c r="W510" s="97" t="s">
        <v>9</v>
      </c>
      <c r="X510" s="97" t="s">
        <v>9</v>
      </c>
      <c r="Y510" s="16" t="b">
        <f t="shared" si="226"/>
        <v>1</v>
      </c>
      <c r="Z510" s="16" t="b">
        <f t="shared" si="226"/>
        <v>1</v>
      </c>
      <c r="AA510" s="16" t="b">
        <f t="shared" si="226"/>
        <v>1</v>
      </c>
      <c r="AB510" s="16" t="b">
        <f t="shared" si="226"/>
        <v>1</v>
      </c>
    </row>
    <row r="511" spans="1:28" s="16" customFormat="1" ht="31.5">
      <c r="A511" s="22" t="s">
        <v>638</v>
      </c>
      <c r="B511" s="23" t="s">
        <v>201</v>
      </c>
      <c r="C511" s="23" t="s">
        <v>639</v>
      </c>
      <c r="D511" s="24" t="s">
        <v>9</v>
      </c>
      <c r="E511" s="25">
        <f t="shared" ref="E511:G511" si="252">E512</f>
        <v>3200</v>
      </c>
      <c r="F511" s="25">
        <f t="shared" si="252"/>
        <v>0</v>
      </c>
      <c r="G511" s="25">
        <f t="shared" si="252"/>
        <v>0</v>
      </c>
      <c r="H511" s="43"/>
      <c r="J511" s="33">
        <v>3200</v>
      </c>
      <c r="K511" s="32">
        <v>0</v>
      </c>
      <c r="L511" s="32">
        <v>0</v>
      </c>
      <c r="M511" s="29">
        <f t="shared" si="225"/>
        <v>0</v>
      </c>
      <c r="N511" s="29">
        <f t="shared" si="225"/>
        <v>0</v>
      </c>
      <c r="O511" s="29">
        <f t="shared" si="225"/>
        <v>0</v>
      </c>
      <c r="R511" s="98" t="s">
        <v>638</v>
      </c>
      <c r="S511" s="96" t="s">
        <v>201</v>
      </c>
      <c r="T511" s="96" t="s">
        <v>639</v>
      </c>
      <c r="U511" s="92" t="s">
        <v>9</v>
      </c>
      <c r="V511" s="97">
        <v>3200</v>
      </c>
      <c r="W511" s="97" t="s">
        <v>9</v>
      </c>
      <c r="X511" s="97" t="s">
        <v>9</v>
      </c>
      <c r="Y511" s="16" t="b">
        <f t="shared" si="226"/>
        <v>1</v>
      </c>
      <c r="Z511" s="16" t="b">
        <f t="shared" si="226"/>
        <v>1</v>
      </c>
      <c r="AA511" s="16" t="b">
        <f t="shared" si="226"/>
        <v>1</v>
      </c>
      <c r="AB511" s="16" t="b">
        <f t="shared" si="226"/>
        <v>1</v>
      </c>
    </row>
    <row r="512" spans="1:28" s="16" customFormat="1" ht="31.5">
      <c r="A512" s="22" t="s">
        <v>28</v>
      </c>
      <c r="B512" s="23" t="s">
        <v>201</v>
      </c>
      <c r="C512" s="23" t="s">
        <v>639</v>
      </c>
      <c r="D512" s="23" t="s">
        <v>29</v>
      </c>
      <c r="E512" s="25">
        <v>3200</v>
      </c>
      <c r="F512" s="25"/>
      <c r="G512" s="25"/>
      <c r="H512" s="43"/>
      <c r="J512" s="33">
        <v>3200</v>
      </c>
      <c r="K512" s="32">
        <v>0</v>
      </c>
      <c r="L512" s="32">
        <v>0</v>
      </c>
      <c r="M512" s="29">
        <f t="shared" si="225"/>
        <v>0</v>
      </c>
      <c r="N512" s="29">
        <f t="shared" si="225"/>
        <v>0</v>
      </c>
      <c r="O512" s="29">
        <f t="shared" si="225"/>
        <v>0</v>
      </c>
      <c r="R512" s="98" t="s">
        <v>28</v>
      </c>
      <c r="S512" s="96" t="s">
        <v>201</v>
      </c>
      <c r="T512" s="96" t="s">
        <v>639</v>
      </c>
      <c r="U512" s="96" t="s">
        <v>29</v>
      </c>
      <c r="V512" s="97">
        <v>3200</v>
      </c>
      <c r="W512" s="97" t="s">
        <v>9</v>
      </c>
      <c r="X512" s="97" t="s">
        <v>9</v>
      </c>
      <c r="Y512" s="16" t="b">
        <f t="shared" si="226"/>
        <v>1</v>
      </c>
      <c r="Z512" s="16" t="b">
        <f t="shared" si="226"/>
        <v>1</v>
      </c>
      <c r="AA512" s="16" t="b">
        <f t="shared" si="226"/>
        <v>1</v>
      </c>
      <c r="AB512" s="16" t="b">
        <f t="shared" si="226"/>
        <v>1</v>
      </c>
    </row>
    <row r="513" spans="1:28" s="16" customFormat="1" ht="31.5">
      <c r="A513" s="22" t="s">
        <v>646</v>
      </c>
      <c r="B513" s="23" t="s">
        <v>201</v>
      </c>
      <c r="C513" s="23" t="s">
        <v>647</v>
      </c>
      <c r="D513" s="23" t="s">
        <v>9</v>
      </c>
      <c r="E513" s="25">
        <f t="shared" ref="E513:G513" si="253">E514</f>
        <v>4289.3</v>
      </c>
      <c r="F513" s="25">
        <f t="shared" si="253"/>
        <v>0</v>
      </c>
      <c r="G513" s="25">
        <f t="shared" si="253"/>
        <v>0</v>
      </c>
      <c r="H513" s="43"/>
      <c r="J513" s="33">
        <v>4289.2503699999997</v>
      </c>
      <c r="K513" s="32">
        <v>0</v>
      </c>
      <c r="L513" s="32">
        <v>0</v>
      </c>
      <c r="M513" s="29">
        <f t="shared" si="225"/>
        <v>-4.9630000000433938E-2</v>
      </c>
      <c r="N513" s="29">
        <f t="shared" si="225"/>
        <v>0</v>
      </c>
      <c r="O513" s="29">
        <f t="shared" si="225"/>
        <v>0</v>
      </c>
      <c r="R513" s="98" t="s">
        <v>646</v>
      </c>
      <c r="S513" s="96" t="s">
        <v>201</v>
      </c>
      <c r="T513" s="96" t="s">
        <v>647</v>
      </c>
      <c r="U513" s="92" t="s">
        <v>9</v>
      </c>
      <c r="V513" s="97">
        <v>4289.2503699999997</v>
      </c>
      <c r="W513" s="97" t="s">
        <v>9</v>
      </c>
      <c r="X513" s="97" t="s">
        <v>9</v>
      </c>
      <c r="Y513" s="16" t="b">
        <f t="shared" si="226"/>
        <v>1</v>
      </c>
      <c r="Z513" s="16" t="b">
        <f t="shared" si="226"/>
        <v>1</v>
      </c>
      <c r="AA513" s="16" t="b">
        <f t="shared" si="226"/>
        <v>1</v>
      </c>
      <c r="AB513" s="16" t="b">
        <f t="shared" si="226"/>
        <v>1</v>
      </c>
    </row>
    <row r="514" spans="1:28" s="16" customFormat="1" ht="31.5">
      <c r="A514" s="22" t="s">
        <v>28</v>
      </c>
      <c r="B514" s="23" t="s">
        <v>201</v>
      </c>
      <c r="C514" s="23" t="s">
        <v>647</v>
      </c>
      <c r="D514" s="23" t="s">
        <v>29</v>
      </c>
      <c r="E514" s="25">
        <v>4289.3</v>
      </c>
      <c r="F514" s="25"/>
      <c r="G514" s="25"/>
      <c r="H514" s="43"/>
      <c r="J514" s="33">
        <v>4289.2503699999997</v>
      </c>
      <c r="K514" s="32">
        <v>0</v>
      </c>
      <c r="L514" s="32">
        <v>0</v>
      </c>
      <c r="M514" s="29">
        <f t="shared" si="225"/>
        <v>-4.9630000000433938E-2</v>
      </c>
      <c r="N514" s="29">
        <f t="shared" si="225"/>
        <v>0</v>
      </c>
      <c r="O514" s="29">
        <f t="shared" si="225"/>
        <v>0</v>
      </c>
      <c r="R514" s="98" t="s">
        <v>28</v>
      </c>
      <c r="S514" s="96" t="s">
        <v>201</v>
      </c>
      <c r="T514" s="96" t="s">
        <v>647</v>
      </c>
      <c r="U514" s="96" t="s">
        <v>29</v>
      </c>
      <c r="V514" s="97">
        <v>4289.2503699999997</v>
      </c>
      <c r="W514" s="97" t="s">
        <v>9</v>
      </c>
      <c r="X514" s="97" t="s">
        <v>9</v>
      </c>
      <c r="Y514" s="16" t="b">
        <f t="shared" si="226"/>
        <v>1</v>
      </c>
      <c r="Z514" s="16" t="b">
        <f t="shared" si="226"/>
        <v>1</v>
      </c>
      <c r="AA514" s="16" t="b">
        <f t="shared" si="226"/>
        <v>1</v>
      </c>
      <c r="AB514" s="16" t="b">
        <f t="shared" si="226"/>
        <v>1</v>
      </c>
    </row>
    <row r="515" spans="1:28" s="16" customFormat="1" ht="31.5">
      <c r="A515" s="22" t="s">
        <v>646</v>
      </c>
      <c r="B515" s="23" t="s">
        <v>201</v>
      </c>
      <c r="C515" s="23" t="s">
        <v>648</v>
      </c>
      <c r="D515" s="23" t="s">
        <v>9</v>
      </c>
      <c r="E515" s="25">
        <f t="shared" ref="E515:G515" si="254">E516</f>
        <v>7</v>
      </c>
      <c r="F515" s="25">
        <f t="shared" si="254"/>
        <v>0</v>
      </c>
      <c r="G515" s="25">
        <f t="shared" si="254"/>
        <v>0</v>
      </c>
      <c r="H515" s="43"/>
      <c r="J515" s="33">
        <v>7</v>
      </c>
      <c r="K515" s="32">
        <v>0</v>
      </c>
      <c r="L515" s="32">
        <v>0</v>
      </c>
      <c r="M515" s="29">
        <f t="shared" si="225"/>
        <v>0</v>
      </c>
      <c r="N515" s="29">
        <f t="shared" si="225"/>
        <v>0</v>
      </c>
      <c r="O515" s="29">
        <f t="shared" si="225"/>
        <v>0</v>
      </c>
      <c r="R515" s="98" t="s">
        <v>646</v>
      </c>
      <c r="S515" s="96" t="s">
        <v>201</v>
      </c>
      <c r="T515" s="96" t="s">
        <v>648</v>
      </c>
      <c r="U515" s="92" t="s">
        <v>9</v>
      </c>
      <c r="V515" s="97">
        <v>7</v>
      </c>
      <c r="W515" s="97" t="s">
        <v>9</v>
      </c>
      <c r="X515" s="97" t="s">
        <v>9</v>
      </c>
      <c r="Y515" s="16" t="b">
        <f t="shared" si="226"/>
        <v>1</v>
      </c>
      <c r="Z515" s="16" t="b">
        <f t="shared" si="226"/>
        <v>1</v>
      </c>
      <c r="AA515" s="16" t="b">
        <f t="shared" si="226"/>
        <v>1</v>
      </c>
      <c r="AB515" s="16" t="b">
        <f t="shared" si="226"/>
        <v>1</v>
      </c>
    </row>
    <row r="516" spans="1:28" s="16" customFormat="1" ht="31.5">
      <c r="A516" s="22" t="s">
        <v>28</v>
      </c>
      <c r="B516" s="23" t="s">
        <v>201</v>
      </c>
      <c r="C516" s="23" t="s">
        <v>648</v>
      </c>
      <c r="D516" s="23" t="s">
        <v>29</v>
      </c>
      <c r="E516" s="25">
        <v>7</v>
      </c>
      <c r="F516" s="25"/>
      <c r="G516" s="25"/>
      <c r="H516" s="43"/>
      <c r="J516" s="33">
        <v>7</v>
      </c>
      <c r="K516" s="32">
        <v>0</v>
      </c>
      <c r="L516" s="32">
        <v>0</v>
      </c>
      <c r="M516" s="29">
        <f t="shared" si="225"/>
        <v>0</v>
      </c>
      <c r="N516" s="29">
        <f t="shared" si="225"/>
        <v>0</v>
      </c>
      <c r="O516" s="29">
        <f t="shared" si="225"/>
        <v>0</v>
      </c>
      <c r="R516" s="98" t="s">
        <v>28</v>
      </c>
      <c r="S516" s="96" t="s">
        <v>201</v>
      </c>
      <c r="T516" s="96" t="s">
        <v>648</v>
      </c>
      <c r="U516" s="96" t="s">
        <v>29</v>
      </c>
      <c r="V516" s="97">
        <v>7</v>
      </c>
      <c r="W516" s="97" t="s">
        <v>9</v>
      </c>
      <c r="X516" s="97" t="s">
        <v>9</v>
      </c>
      <c r="Y516" s="16" t="b">
        <f t="shared" si="226"/>
        <v>1</v>
      </c>
      <c r="Z516" s="16" t="b">
        <f t="shared" si="226"/>
        <v>1</v>
      </c>
      <c r="AA516" s="16" t="b">
        <f t="shared" si="226"/>
        <v>1</v>
      </c>
      <c r="AB516" s="16" t="b">
        <f t="shared" si="226"/>
        <v>1</v>
      </c>
    </row>
    <row r="517" spans="1:28" s="16" customFormat="1" ht="25.5">
      <c r="A517" s="31" t="s">
        <v>528</v>
      </c>
      <c r="B517" s="23" t="s">
        <v>201</v>
      </c>
      <c r="C517" s="23" t="s">
        <v>529</v>
      </c>
      <c r="D517" s="23" t="s">
        <v>9</v>
      </c>
      <c r="E517" s="25">
        <f>E518</f>
        <v>943.6</v>
      </c>
      <c r="F517" s="25">
        <f t="shared" ref="F517:G517" si="255">F518</f>
        <v>0</v>
      </c>
      <c r="G517" s="25">
        <f t="shared" si="255"/>
        <v>0</v>
      </c>
      <c r="H517" s="43"/>
      <c r="J517" s="33">
        <v>943.62563999999998</v>
      </c>
      <c r="K517" s="32">
        <v>0</v>
      </c>
      <c r="L517" s="32">
        <v>0</v>
      </c>
      <c r="M517" s="29">
        <f t="shared" si="225"/>
        <v>2.5639999999953034E-2</v>
      </c>
      <c r="N517" s="29">
        <f t="shared" si="225"/>
        <v>0</v>
      </c>
      <c r="O517" s="29">
        <f t="shared" si="225"/>
        <v>0</v>
      </c>
      <c r="R517" s="98" t="s">
        <v>528</v>
      </c>
      <c r="S517" s="96" t="s">
        <v>201</v>
      </c>
      <c r="T517" s="96" t="s">
        <v>529</v>
      </c>
      <c r="U517" s="92" t="s">
        <v>9</v>
      </c>
      <c r="V517" s="97">
        <v>943.62563999999998</v>
      </c>
      <c r="W517" s="97" t="s">
        <v>9</v>
      </c>
      <c r="X517" s="97" t="s">
        <v>9</v>
      </c>
      <c r="Y517" s="16" t="b">
        <f t="shared" si="226"/>
        <v>1</v>
      </c>
      <c r="Z517" s="16" t="b">
        <f t="shared" si="226"/>
        <v>1</v>
      </c>
      <c r="AA517" s="16" t="b">
        <f t="shared" si="226"/>
        <v>1</v>
      </c>
      <c r="AB517" s="16" t="b">
        <f t="shared" si="226"/>
        <v>1</v>
      </c>
    </row>
    <row r="518" spans="1:28" s="16" customFormat="1" ht="31.5">
      <c r="A518" s="31" t="s">
        <v>28</v>
      </c>
      <c r="B518" s="23" t="s">
        <v>201</v>
      </c>
      <c r="C518" s="23" t="s">
        <v>529</v>
      </c>
      <c r="D518" s="23" t="s">
        <v>29</v>
      </c>
      <c r="E518" s="25">
        <f>20+923.6</f>
        <v>943.6</v>
      </c>
      <c r="F518" s="25">
        <v>0</v>
      </c>
      <c r="G518" s="25">
        <v>0</v>
      </c>
      <c r="H518" s="43"/>
      <c r="J518" s="33">
        <v>943.62563999999998</v>
      </c>
      <c r="K518" s="32">
        <v>0</v>
      </c>
      <c r="L518" s="32">
        <v>0</v>
      </c>
      <c r="M518" s="29">
        <f t="shared" ref="M518:O581" si="256">J518-E518</f>
        <v>2.5639999999953034E-2</v>
      </c>
      <c r="N518" s="29">
        <f t="shared" si="256"/>
        <v>0</v>
      </c>
      <c r="O518" s="29">
        <f t="shared" si="256"/>
        <v>0</v>
      </c>
      <c r="R518" s="98" t="s">
        <v>28</v>
      </c>
      <c r="S518" s="96" t="s">
        <v>201</v>
      </c>
      <c r="T518" s="96" t="s">
        <v>529</v>
      </c>
      <c r="U518" s="96" t="s">
        <v>29</v>
      </c>
      <c r="V518" s="97">
        <v>943.62563999999998</v>
      </c>
      <c r="W518" s="97" t="s">
        <v>9</v>
      </c>
      <c r="X518" s="97" t="s">
        <v>9</v>
      </c>
      <c r="Y518" s="16" t="b">
        <f t="shared" ref="Y518:AB581" si="257">R518=A518</f>
        <v>1</v>
      </c>
      <c r="Z518" s="16" t="b">
        <f t="shared" si="257"/>
        <v>1</v>
      </c>
      <c r="AA518" s="16" t="b">
        <f t="shared" si="257"/>
        <v>1</v>
      </c>
      <c r="AB518" s="16" t="b">
        <f t="shared" si="257"/>
        <v>1</v>
      </c>
    </row>
    <row r="519" spans="1:28" s="16" customFormat="1" ht="31.5">
      <c r="A519" s="31" t="s">
        <v>661</v>
      </c>
      <c r="B519" s="23" t="s">
        <v>201</v>
      </c>
      <c r="C519" s="23" t="s">
        <v>662</v>
      </c>
      <c r="D519" s="23" t="s">
        <v>9</v>
      </c>
      <c r="E519" s="25">
        <f t="shared" ref="E519:G519" si="258">E520</f>
        <v>550</v>
      </c>
      <c r="F519" s="25">
        <f t="shared" si="258"/>
        <v>0</v>
      </c>
      <c r="G519" s="25">
        <f t="shared" si="258"/>
        <v>0</v>
      </c>
      <c r="H519" s="42"/>
      <c r="J519" s="33">
        <v>550</v>
      </c>
      <c r="K519" s="32">
        <v>0</v>
      </c>
      <c r="L519" s="32">
        <v>0</v>
      </c>
      <c r="M519" s="29">
        <f t="shared" si="256"/>
        <v>0</v>
      </c>
      <c r="N519" s="29">
        <f t="shared" si="256"/>
        <v>0</v>
      </c>
      <c r="O519" s="29">
        <f t="shared" si="256"/>
        <v>0</v>
      </c>
      <c r="R519" s="98" t="s">
        <v>661</v>
      </c>
      <c r="S519" s="96" t="s">
        <v>201</v>
      </c>
      <c r="T519" s="96" t="s">
        <v>662</v>
      </c>
      <c r="U519" s="92" t="s">
        <v>9</v>
      </c>
      <c r="V519" s="97">
        <v>550</v>
      </c>
      <c r="W519" s="97" t="s">
        <v>9</v>
      </c>
      <c r="X519" s="97" t="s">
        <v>9</v>
      </c>
      <c r="Y519" s="16" t="b">
        <f t="shared" si="257"/>
        <v>1</v>
      </c>
      <c r="Z519" s="16" t="b">
        <f t="shared" si="257"/>
        <v>1</v>
      </c>
      <c r="AA519" s="16" t="b">
        <f t="shared" si="257"/>
        <v>1</v>
      </c>
      <c r="AB519" s="16" t="b">
        <f t="shared" si="257"/>
        <v>1</v>
      </c>
    </row>
    <row r="520" spans="1:28" s="16" customFormat="1" ht="31.5">
      <c r="A520" s="31" t="s">
        <v>28</v>
      </c>
      <c r="B520" s="23" t="s">
        <v>201</v>
      </c>
      <c r="C520" s="23" t="s">
        <v>662</v>
      </c>
      <c r="D520" s="23" t="s">
        <v>29</v>
      </c>
      <c r="E520" s="25">
        <f>466.5+83.5</f>
        <v>550</v>
      </c>
      <c r="F520" s="25">
        <v>0</v>
      </c>
      <c r="G520" s="25">
        <v>0</v>
      </c>
      <c r="H520" s="43"/>
      <c r="J520" s="33">
        <v>550</v>
      </c>
      <c r="K520" s="32">
        <v>0</v>
      </c>
      <c r="L520" s="32">
        <v>0</v>
      </c>
      <c r="M520" s="29">
        <f t="shared" si="256"/>
        <v>0</v>
      </c>
      <c r="N520" s="29">
        <f t="shared" si="256"/>
        <v>0</v>
      </c>
      <c r="O520" s="29">
        <f t="shared" si="256"/>
        <v>0</v>
      </c>
      <c r="R520" s="98" t="s">
        <v>28</v>
      </c>
      <c r="S520" s="96" t="s">
        <v>201</v>
      </c>
      <c r="T520" s="96" t="s">
        <v>662</v>
      </c>
      <c r="U520" s="96" t="s">
        <v>29</v>
      </c>
      <c r="V520" s="97">
        <v>550</v>
      </c>
      <c r="W520" s="97" t="s">
        <v>9</v>
      </c>
      <c r="X520" s="97" t="s">
        <v>9</v>
      </c>
      <c r="Y520" s="16" t="b">
        <f t="shared" si="257"/>
        <v>1</v>
      </c>
      <c r="Z520" s="16" t="b">
        <f t="shared" si="257"/>
        <v>1</v>
      </c>
      <c r="AA520" s="16" t="b">
        <f t="shared" si="257"/>
        <v>1</v>
      </c>
      <c r="AB520" s="16" t="b">
        <f t="shared" si="257"/>
        <v>1</v>
      </c>
    </row>
    <row r="521" spans="1:28" s="16" customFormat="1" ht="31.5">
      <c r="A521" s="31" t="s">
        <v>556</v>
      </c>
      <c r="B521" s="23" t="s">
        <v>201</v>
      </c>
      <c r="C521" s="23" t="s">
        <v>640</v>
      </c>
      <c r="D521" s="23" t="s">
        <v>9</v>
      </c>
      <c r="E521" s="25">
        <f t="shared" ref="E521:G522" si="259">E522</f>
        <v>108847.1</v>
      </c>
      <c r="F521" s="25">
        <f t="shared" si="259"/>
        <v>96884.2</v>
      </c>
      <c r="G521" s="25">
        <f t="shared" si="259"/>
        <v>93573.2</v>
      </c>
      <c r="H521" s="43"/>
      <c r="J521" s="33">
        <v>108847.14853999999</v>
      </c>
      <c r="K521" s="32">
        <v>96884.212230000005</v>
      </c>
      <c r="L521" s="32">
        <v>93573.166670000006</v>
      </c>
      <c r="M521" s="29">
        <f t="shared" si="256"/>
        <v>4.8539999988861382E-2</v>
      </c>
      <c r="N521" s="29">
        <f t="shared" si="256"/>
        <v>1.2230000007548369E-2</v>
      </c>
      <c r="O521" s="29">
        <f t="shared" si="256"/>
        <v>-3.3329999991110526E-2</v>
      </c>
      <c r="R521" s="95" t="s">
        <v>556</v>
      </c>
      <c r="S521" s="96" t="s">
        <v>201</v>
      </c>
      <c r="T521" s="96" t="s">
        <v>640</v>
      </c>
      <c r="U521" s="92" t="s">
        <v>9</v>
      </c>
      <c r="V521" s="97">
        <v>108847.14853999999</v>
      </c>
      <c r="W521" s="97">
        <v>96884.212230000005</v>
      </c>
      <c r="X521" s="97">
        <v>93573.166670000006</v>
      </c>
      <c r="Y521" s="16" t="b">
        <f t="shared" si="257"/>
        <v>1</v>
      </c>
      <c r="Z521" s="16" t="b">
        <f t="shared" si="257"/>
        <v>1</v>
      </c>
      <c r="AA521" s="16" t="b">
        <f t="shared" si="257"/>
        <v>1</v>
      </c>
      <c r="AB521" s="16" t="b">
        <f t="shared" si="257"/>
        <v>1</v>
      </c>
    </row>
    <row r="522" spans="1:28" s="16" customFormat="1" ht="47.25">
      <c r="A522" s="31" t="s">
        <v>641</v>
      </c>
      <c r="B522" s="23" t="s">
        <v>201</v>
      </c>
      <c r="C522" s="23" t="s">
        <v>642</v>
      </c>
      <c r="D522" s="23" t="s">
        <v>9</v>
      </c>
      <c r="E522" s="25">
        <f t="shared" si="259"/>
        <v>108847.1</v>
      </c>
      <c r="F522" s="25">
        <f t="shared" si="259"/>
        <v>96884.2</v>
      </c>
      <c r="G522" s="25">
        <f t="shared" si="259"/>
        <v>93573.2</v>
      </c>
      <c r="H522" s="43"/>
      <c r="J522" s="33">
        <v>108847.14853999999</v>
      </c>
      <c r="K522" s="32">
        <v>96884.212230000005</v>
      </c>
      <c r="L522" s="32">
        <v>93573.166670000006</v>
      </c>
      <c r="M522" s="29">
        <f t="shared" si="256"/>
        <v>4.8539999988861382E-2</v>
      </c>
      <c r="N522" s="29">
        <f t="shared" si="256"/>
        <v>1.2230000007548369E-2</v>
      </c>
      <c r="O522" s="29">
        <f t="shared" si="256"/>
        <v>-3.3329999991110526E-2</v>
      </c>
      <c r="R522" s="98" t="s">
        <v>641</v>
      </c>
      <c r="S522" s="96" t="s">
        <v>201</v>
      </c>
      <c r="T522" s="96" t="s">
        <v>642</v>
      </c>
      <c r="U522" s="92" t="s">
        <v>9</v>
      </c>
      <c r="V522" s="97">
        <v>108847.14853999999</v>
      </c>
      <c r="W522" s="97">
        <v>96884.212230000005</v>
      </c>
      <c r="X522" s="97">
        <v>93573.166670000006</v>
      </c>
      <c r="Y522" s="16" t="b">
        <f t="shared" si="257"/>
        <v>1</v>
      </c>
      <c r="Z522" s="16" t="b">
        <f t="shared" si="257"/>
        <v>1</v>
      </c>
      <c r="AA522" s="16" t="b">
        <f t="shared" si="257"/>
        <v>1</v>
      </c>
      <c r="AB522" s="16" t="b">
        <f t="shared" si="257"/>
        <v>1</v>
      </c>
    </row>
    <row r="523" spans="1:28" s="16" customFormat="1" ht="31.5">
      <c r="A523" s="31" t="s">
        <v>28</v>
      </c>
      <c r="B523" s="23" t="s">
        <v>201</v>
      </c>
      <c r="C523" s="23" t="s">
        <v>642</v>
      </c>
      <c r="D523" s="23" t="s">
        <v>29</v>
      </c>
      <c r="E523" s="25">
        <v>108847.1</v>
      </c>
      <c r="F523" s="25">
        <v>96884.2</v>
      </c>
      <c r="G523" s="25">
        <v>93573.2</v>
      </c>
      <c r="H523" s="43"/>
      <c r="J523" s="33">
        <v>108847.14853999999</v>
      </c>
      <c r="K523" s="32">
        <v>96884.212230000005</v>
      </c>
      <c r="L523" s="32">
        <v>93573.166670000006</v>
      </c>
      <c r="M523" s="29">
        <f t="shared" si="256"/>
        <v>4.8539999988861382E-2</v>
      </c>
      <c r="N523" s="29">
        <f t="shared" si="256"/>
        <v>1.2230000007548369E-2</v>
      </c>
      <c r="O523" s="29">
        <f t="shared" si="256"/>
        <v>-3.3329999991110526E-2</v>
      </c>
      <c r="R523" s="98" t="s">
        <v>28</v>
      </c>
      <c r="S523" s="96" t="s">
        <v>201</v>
      </c>
      <c r="T523" s="96" t="s">
        <v>642</v>
      </c>
      <c r="U523" s="96" t="s">
        <v>29</v>
      </c>
      <c r="V523" s="97">
        <v>108847.14853999999</v>
      </c>
      <c r="W523" s="97">
        <v>96884.212230000005</v>
      </c>
      <c r="X523" s="97">
        <v>93573.166670000006</v>
      </c>
      <c r="Y523" s="16" t="b">
        <f t="shared" si="257"/>
        <v>1</v>
      </c>
      <c r="Z523" s="16" t="b">
        <f t="shared" si="257"/>
        <v>1</v>
      </c>
      <c r="AA523" s="16" t="b">
        <f t="shared" si="257"/>
        <v>1</v>
      </c>
      <c r="AB523" s="16" t="b">
        <f t="shared" si="257"/>
        <v>1</v>
      </c>
    </row>
    <row r="524" spans="1:28" s="16" customFormat="1" ht="31.5">
      <c r="A524" s="22" t="s">
        <v>454</v>
      </c>
      <c r="B524" s="23" t="s">
        <v>201</v>
      </c>
      <c r="C524" s="23" t="s">
        <v>15</v>
      </c>
      <c r="D524" s="24" t="s">
        <v>9</v>
      </c>
      <c r="E524" s="25">
        <f>E525+E542+E555</f>
        <v>184610.60000000003</v>
      </c>
      <c r="F524" s="25">
        <f>F525+F542+F555</f>
        <v>174769.5</v>
      </c>
      <c r="G524" s="25">
        <f t="shared" ref="G524" si="260">G525+G542+G555</f>
        <v>178128.7</v>
      </c>
      <c r="H524" s="43"/>
      <c r="J524" s="33">
        <v>184610.56580000001</v>
      </c>
      <c r="K524" s="33">
        <v>174769.486</v>
      </c>
      <c r="L524" s="33">
        <v>178128.71999000001</v>
      </c>
      <c r="M524" s="29">
        <f t="shared" si="256"/>
        <v>-3.420000002370216E-2</v>
      </c>
      <c r="N524" s="29">
        <f t="shared" si="256"/>
        <v>-1.3999999995576218E-2</v>
      </c>
      <c r="O524" s="29">
        <f t="shared" si="256"/>
        <v>1.9990000000689179E-2</v>
      </c>
      <c r="R524" s="95" t="s">
        <v>454</v>
      </c>
      <c r="S524" s="96" t="s">
        <v>201</v>
      </c>
      <c r="T524" s="96" t="s">
        <v>15</v>
      </c>
      <c r="U524" s="92" t="s">
        <v>9</v>
      </c>
      <c r="V524" s="97">
        <v>184610.56580000001</v>
      </c>
      <c r="W524" s="97">
        <v>174769.486</v>
      </c>
      <c r="X524" s="97">
        <v>178128.71999000001</v>
      </c>
      <c r="Y524" s="16" t="b">
        <f t="shared" si="257"/>
        <v>1</v>
      </c>
      <c r="Z524" s="16" t="b">
        <f t="shared" si="257"/>
        <v>1</v>
      </c>
      <c r="AA524" s="16" t="b">
        <f t="shared" si="257"/>
        <v>1</v>
      </c>
      <c r="AB524" s="16" t="b">
        <f t="shared" si="257"/>
        <v>1</v>
      </c>
    </row>
    <row r="525" spans="1:28" s="16" customFormat="1" ht="31.5">
      <c r="A525" s="22" t="s">
        <v>79</v>
      </c>
      <c r="B525" s="23" t="s">
        <v>201</v>
      </c>
      <c r="C525" s="23" t="s">
        <v>80</v>
      </c>
      <c r="D525" s="24" t="s">
        <v>9</v>
      </c>
      <c r="E525" s="25">
        <f>E526+E529+E532+E536+E539</f>
        <v>17314.3</v>
      </c>
      <c r="F525" s="25">
        <f t="shared" ref="F525:G525" si="261">F526+F529+F532+F536+F539</f>
        <v>3689.2</v>
      </c>
      <c r="G525" s="25">
        <f t="shared" si="261"/>
        <v>5260</v>
      </c>
      <c r="H525" s="43"/>
      <c r="J525" s="33">
        <v>17314.346679999999</v>
      </c>
      <c r="K525" s="33">
        <v>3689.1760100000001</v>
      </c>
      <c r="L525" s="33">
        <v>5260</v>
      </c>
      <c r="M525" s="29">
        <f t="shared" si="256"/>
        <v>4.6679999999469146E-2</v>
      </c>
      <c r="N525" s="29">
        <f t="shared" si="256"/>
        <v>-2.3989999999685097E-2</v>
      </c>
      <c r="O525" s="29">
        <f t="shared" si="256"/>
        <v>0</v>
      </c>
      <c r="R525" s="95" t="s">
        <v>79</v>
      </c>
      <c r="S525" s="96" t="s">
        <v>201</v>
      </c>
      <c r="T525" s="96" t="s">
        <v>80</v>
      </c>
      <c r="U525" s="92" t="s">
        <v>9</v>
      </c>
      <c r="V525" s="97">
        <v>17314.346679999999</v>
      </c>
      <c r="W525" s="97">
        <v>3689.1760100000001</v>
      </c>
      <c r="X525" s="97">
        <v>5260</v>
      </c>
      <c r="Y525" s="16" t="b">
        <f t="shared" si="257"/>
        <v>1</v>
      </c>
      <c r="Z525" s="16" t="b">
        <f t="shared" si="257"/>
        <v>1</v>
      </c>
      <c r="AA525" s="16" t="b">
        <f t="shared" si="257"/>
        <v>1</v>
      </c>
      <c r="AB525" s="16" t="b">
        <f t="shared" si="257"/>
        <v>1</v>
      </c>
    </row>
    <row r="526" spans="1:28" s="16" customFormat="1" ht="94.5">
      <c r="A526" s="22" t="s">
        <v>202</v>
      </c>
      <c r="B526" s="23" t="s">
        <v>201</v>
      </c>
      <c r="C526" s="23" t="s">
        <v>157</v>
      </c>
      <c r="D526" s="24" t="s">
        <v>9</v>
      </c>
      <c r="E526" s="25">
        <f>E527</f>
        <v>112.5</v>
      </c>
      <c r="F526" s="25">
        <f t="shared" ref="F526:G527" si="262">F527</f>
        <v>100</v>
      </c>
      <c r="G526" s="25">
        <f t="shared" si="262"/>
        <v>100</v>
      </c>
      <c r="H526" s="43"/>
      <c r="J526" s="33">
        <v>112.48096</v>
      </c>
      <c r="K526" s="33">
        <v>100</v>
      </c>
      <c r="L526" s="33">
        <v>100</v>
      </c>
      <c r="M526" s="29">
        <f t="shared" si="256"/>
        <v>-1.9040000000003943E-2</v>
      </c>
      <c r="N526" s="29">
        <f t="shared" si="256"/>
        <v>0</v>
      </c>
      <c r="O526" s="29">
        <f t="shared" si="256"/>
        <v>0</v>
      </c>
      <c r="R526" s="95" t="s">
        <v>202</v>
      </c>
      <c r="S526" s="96" t="s">
        <v>201</v>
      </c>
      <c r="T526" s="96" t="s">
        <v>157</v>
      </c>
      <c r="U526" s="92" t="s">
        <v>9</v>
      </c>
      <c r="V526" s="97">
        <v>112.48096</v>
      </c>
      <c r="W526" s="97">
        <v>100</v>
      </c>
      <c r="X526" s="97">
        <v>100</v>
      </c>
      <c r="Y526" s="16" t="b">
        <f t="shared" si="257"/>
        <v>1</v>
      </c>
      <c r="Z526" s="16" t="b">
        <f t="shared" si="257"/>
        <v>1</v>
      </c>
      <c r="AA526" s="16" t="b">
        <f t="shared" si="257"/>
        <v>1</v>
      </c>
      <c r="AB526" s="16" t="b">
        <f t="shared" si="257"/>
        <v>1</v>
      </c>
    </row>
    <row r="527" spans="1:28" s="16" customFormat="1" ht="94.5">
      <c r="A527" s="31" t="s">
        <v>203</v>
      </c>
      <c r="B527" s="23" t="s">
        <v>201</v>
      </c>
      <c r="C527" s="23" t="s">
        <v>410</v>
      </c>
      <c r="D527" s="24" t="s">
        <v>9</v>
      </c>
      <c r="E527" s="25">
        <f>E528</f>
        <v>112.5</v>
      </c>
      <c r="F527" s="25">
        <f t="shared" si="262"/>
        <v>100</v>
      </c>
      <c r="G527" s="25">
        <f t="shared" si="262"/>
        <v>100</v>
      </c>
      <c r="H527" s="43"/>
      <c r="J527" s="33">
        <v>112.48096</v>
      </c>
      <c r="K527" s="33">
        <v>100</v>
      </c>
      <c r="L527" s="33">
        <v>100</v>
      </c>
      <c r="M527" s="29">
        <f t="shared" si="256"/>
        <v>-1.9040000000003943E-2</v>
      </c>
      <c r="N527" s="29">
        <f t="shared" si="256"/>
        <v>0</v>
      </c>
      <c r="O527" s="29">
        <f t="shared" si="256"/>
        <v>0</v>
      </c>
      <c r="R527" s="98" t="s">
        <v>203</v>
      </c>
      <c r="S527" s="96" t="s">
        <v>201</v>
      </c>
      <c r="T527" s="96" t="s">
        <v>410</v>
      </c>
      <c r="U527" s="92" t="s">
        <v>9</v>
      </c>
      <c r="V527" s="97">
        <v>112.48096</v>
      </c>
      <c r="W527" s="97">
        <v>100</v>
      </c>
      <c r="X527" s="97">
        <v>100</v>
      </c>
      <c r="Y527" s="16" t="b">
        <f t="shared" si="257"/>
        <v>1</v>
      </c>
      <c r="Z527" s="16" t="b">
        <f t="shared" si="257"/>
        <v>1</v>
      </c>
      <c r="AA527" s="16" t="b">
        <f t="shared" si="257"/>
        <v>1</v>
      </c>
      <c r="AB527" s="16" t="b">
        <f t="shared" si="257"/>
        <v>1</v>
      </c>
    </row>
    <row r="528" spans="1:28" s="16" customFormat="1" ht="31.5">
      <c r="A528" s="31" t="s">
        <v>28</v>
      </c>
      <c r="B528" s="23" t="s">
        <v>201</v>
      </c>
      <c r="C528" s="23" t="s">
        <v>410</v>
      </c>
      <c r="D528" s="23" t="s">
        <v>29</v>
      </c>
      <c r="E528" s="25">
        <v>112.5</v>
      </c>
      <c r="F528" s="25">
        <v>100</v>
      </c>
      <c r="G528" s="25">
        <v>100</v>
      </c>
      <c r="H528" s="43"/>
      <c r="J528" s="33">
        <v>112.48096</v>
      </c>
      <c r="K528" s="33">
        <v>100</v>
      </c>
      <c r="L528" s="33">
        <v>100</v>
      </c>
      <c r="M528" s="29">
        <f t="shared" si="256"/>
        <v>-1.9040000000003943E-2</v>
      </c>
      <c r="N528" s="29">
        <f t="shared" si="256"/>
        <v>0</v>
      </c>
      <c r="O528" s="29">
        <f t="shared" si="256"/>
        <v>0</v>
      </c>
      <c r="R528" s="98" t="s">
        <v>28</v>
      </c>
      <c r="S528" s="96" t="s">
        <v>201</v>
      </c>
      <c r="T528" s="96" t="s">
        <v>410</v>
      </c>
      <c r="U528" s="96" t="s">
        <v>29</v>
      </c>
      <c r="V528" s="97">
        <v>112.48096</v>
      </c>
      <c r="W528" s="97">
        <v>100</v>
      </c>
      <c r="X528" s="97">
        <v>100</v>
      </c>
      <c r="Y528" s="16" t="b">
        <f t="shared" si="257"/>
        <v>1</v>
      </c>
      <c r="Z528" s="16" t="b">
        <f t="shared" si="257"/>
        <v>1</v>
      </c>
      <c r="AA528" s="16" t="b">
        <f t="shared" si="257"/>
        <v>1</v>
      </c>
      <c r="AB528" s="16" t="b">
        <f t="shared" si="257"/>
        <v>1</v>
      </c>
    </row>
    <row r="529" spans="1:28" s="16" customFormat="1" ht="63">
      <c r="A529" s="22" t="s">
        <v>156</v>
      </c>
      <c r="B529" s="23" t="s">
        <v>201</v>
      </c>
      <c r="C529" s="23" t="s">
        <v>458</v>
      </c>
      <c r="D529" s="24" t="s">
        <v>9</v>
      </c>
      <c r="E529" s="25">
        <f>E530</f>
        <v>4730.7999999999993</v>
      </c>
      <c r="F529" s="25">
        <f t="shared" ref="F529:G530" si="263">F530</f>
        <v>200</v>
      </c>
      <c r="G529" s="25">
        <f t="shared" si="263"/>
        <v>200</v>
      </c>
      <c r="H529" s="43"/>
      <c r="J529" s="33">
        <v>4730.8437400000003</v>
      </c>
      <c r="K529" s="33">
        <v>200</v>
      </c>
      <c r="L529" s="33">
        <v>200</v>
      </c>
      <c r="M529" s="29">
        <f t="shared" si="256"/>
        <v>4.3740000000980217E-2</v>
      </c>
      <c r="N529" s="29">
        <f t="shared" si="256"/>
        <v>0</v>
      </c>
      <c r="O529" s="29">
        <f t="shared" si="256"/>
        <v>0</v>
      </c>
      <c r="R529" s="95" t="s">
        <v>156</v>
      </c>
      <c r="S529" s="96" t="s">
        <v>201</v>
      </c>
      <c r="T529" s="96" t="s">
        <v>458</v>
      </c>
      <c r="U529" s="92" t="s">
        <v>9</v>
      </c>
      <c r="V529" s="97">
        <v>4730.8437400000003</v>
      </c>
      <c r="W529" s="97">
        <v>200</v>
      </c>
      <c r="X529" s="97">
        <v>200</v>
      </c>
      <c r="Y529" s="16" t="b">
        <f t="shared" si="257"/>
        <v>1</v>
      </c>
      <c r="Z529" s="16" t="b">
        <f t="shared" si="257"/>
        <v>1</v>
      </c>
      <c r="AA529" s="16" t="b">
        <f t="shared" si="257"/>
        <v>1</v>
      </c>
      <c r="AB529" s="16" t="b">
        <f t="shared" si="257"/>
        <v>1</v>
      </c>
    </row>
    <row r="530" spans="1:28" s="16" customFormat="1" ht="47.25">
      <c r="A530" s="31" t="s">
        <v>158</v>
      </c>
      <c r="B530" s="23" t="s">
        <v>201</v>
      </c>
      <c r="C530" s="23" t="s">
        <v>379</v>
      </c>
      <c r="D530" s="24" t="s">
        <v>9</v>
      </c>
      <c r="E530" s="25">
        <f>E531</f>
        <v>4730.7999999999993</v>
      </c>
      <c r="F530" s="25">
        <f t="shared" si="263"/>
        <v>200</v>
      </c>
      <c r="G530" s="25">
        <f t="shared" si="263"/>
        <v>200</v>
      </c>
      <c r="H530" s="43"/>
      <c r="J530" s="33">
        <v>4730.8437400000003</v>
      </c>
      <c r="K530" s="33">
        <v>200</v>
      </c>
      <c r="L530" s="33">
        <v>200</v>
      </c>
      <c r="M530" s="29">
        <f t="shared" si="256"/>
        <v>4.3740000000980217E-2</v>
      </c>
      <c r="N530" s="29">
        <f t="shared" si="256"/>
        <v>0</v>
      </c>
      <c r="O530" s="29">
        <f t="shared" si="256"/>
        <v>0</v>
      </c>
      <c r="R530" s="98" t="s">
        <v>158</v>
      </c>
      <c r="S530" s="96" t="s">
        <v>201</v>
      </c>
      <c r="T530" s="96" t="s">
        <v>379</v>
      </c>
      <c r="U530" s="92" t="s">
        <v>9</v>
      </c>
      <c r="V530" s="97">
        <v>4730.8437400000003</v>
      </c>
      <c r="W530" s="97">
        <v>200</v>
      </c>
      <c r="X530" s="97">
        <v>200</v>
      </c>
      <c r="Y530" s="16" t="b">
        <f t="shared" si="257"/>
        <v>1</v>
      </c>
      <c r="Z530" s="16" t="b">
        <f t="shared" si="257"/>
        <v>1</v>
      </c>
      <c r="AA530" s="16" t="b">
        <f t="shared" si="257"/>
        <v>1</v>
      </c>
      <c r="AB530" s="16" t="b">
        <f t="shared" si="257"/>
        <v>1</v>
      </c>
    </row>
    <row r="531" spans="1:28" s="16" customFormat="1" ht="31.5">
      <c r="A531" s="31" t="s">
        <v>28</v>
      </c>
      <c r="B531" s="23" t="s">
        <v>201</v>
      </c>
      <c r="C531" s="23" t="s">
        <v>379</v>
      </c>
      <c r="D531" s="23" t="s">
        <v>29</v>
      </c>
      <c r="E531" s="25">
        <f>2365.1+2365.7</f>
        <v>4730.7999999999993</v>
      </c>
      <c r="F531" s="25">
        <v>200</v>
      </c>
      <c r="G531" s="25">
        <v>200</v>
      </c>
      <c r="H531" s="43"/>
      <c r="J531" s="33">
        <v>4730.8437400000003</v>
      </c>
      <c r="K531" s="33">
        <v>200</v>
      </c>
      <c r="L531" s="33">
        <v>200</v>
      </c>
      <c r="M531" s="29">
        <f t="shared" si="256"/>
        <v>4.3740000000980217E-2</v>
      </c>
      <c r="N531" s="29">
        <f t="shared" si="256"/>
        <v>0</v>
      </c>
      <c r="O531" s="29">
        <f t="shared" si="256"/>
        <v>0</v>
      </c>
      <c r="R531" s="98" t="s">
        <v>28</v>
      </c>
      <c r="S531" s="96" t="s">
        <v>201</v>
      </c>
      <c r="T531" s="96" t="s">
        <v>379</v>
      </c>
      <c r="U531" s="96" t="s">
        <v>29</v>
      </c>
      <c r="V531" s="97">
        <v>4730.8437400000003</v>
      </c>
      <c r="W531" s="97">
        <v>200</v>
      </c>
      <c r="X531" s="97">
        <v>200</v>
      </c>
      <c r="Y531" s="16" t="b">
        <f t="shared" si="257"/>
        <v>1</v>
      </c>
      <c r="Z531" s="16" t="b">
        <f t="shared" si="257"/>
        <v>1</v>
      </c>
      <c r="AA531" s="16" t="b">
        <f t="shared" si="257"/>
        <v>1</v>
      </c>
      <c r="AB531" s="16" t="b">
        <f t="shared" si="257"/>
        <v>1</v>
      </c>
    </row>
    <row r="532" spans="1:28" s="16" customFormat="1" ht="47.25">
      <c r="A532" s="22" t="s">
        <v>460</v>
      </c>
      <c r="B532" s="23" t="s">
        <v>201</v>
      </c>
      <c r="C532" s="23" t="s">
        <v>461</v>
      </c>
      <c r="D532" s="24" t="s">
        <v>9</v>
      </c>
      <c r="E532" s="25">
        <f>E533</f>
        <v>40</v>
      </c>
      <c r="F532" s="25">
        <f t="shared" ref="F532:G532" si="264">F533</f>
        <v>40</v>
      </c>
      <c r="G532" s="25">
        <f t="shared" si="264"/>
        <v>40</v>
      </c>
      <c r="H532" s="43"/>
      <c r="J532" s="33">
        <v>40</v>
      </c>
      <c r="K532" s="33">
        <v>40</v>
      </c>
      <c r="L532" s="33">
        <v>40</v>
      </c>
      <c r="M532" s="29">
        <f t="shared" si="256"/>
        <v>0</v>
      </c>
      <c r="N532" s="29">
        <f t="shared" si="256"/>
        <v>0</v>
      </c>
      <c r="O532" s="29">
        <f t="shared" si="256"/>
        <v>0</v>
      </c>
      <c r="R532" s="95" t="s">
        <v>460</v>
      </c>
      <c r="S532" s="96" t="s">
        <v>201</v>
      </c>
      <c r="T532" s="96" t="s">
        <v>461</v>
      </c>
      <c r="U532" s="92" t="s">
        <v>9</v>
      </c>
      <c r="V532" s="97">
        <v>40</v>
      </c>
      <c r="W532" s="97">
        <v>40</v>
      </c>
      <c r="X532" s="97">
        <v>40</v>
      </c>
      <c r="Y532" s="16" t="b">
        <f t="shared" si="257"/>
        <v>1</v>
      </c>
      <c r="Z532" s="16" t="b">
        <f t="shared" si="257"/>
        <v>1</v>
      </c>
      <c r="AA532" s="16" t="b">
        <f t="shared" si="257"/>
        <v>1</v>
      </c>
      <c r="AB532" s="16" t="b">
        <f t="shared" si="257"/>
        <v>1</v>
      </c>
    </row>
    <row r="533" spans="1:28" s="16" customFormat="1" ht="31.5">
      <c r="A533" s="31" t="s">
        <v>462</v>
      </c>
      <c r="B533" s="23" t="s">
        <v>201</v>
      </c>
      <c r="C533" s="23" t="s">
        <v>381</v>
      </c>
      <c r="D533" s="24" t="s">
        <v>9</v>
      </c>
      <c r="E533" s="25">
        <f>E534+E535</f>
        <v>40</v>
      </c>
      <c r="F533" s="25">
        <f t="shared" ref="F533:G533" si="265">F534+F535</f>
        <v>40</v>
      </c>
      <c r="G533" s="25">
        <f t="shared" si="265"/>
        <v>40</v>
      </c>
      <c r="H533" s="43"/>
      <c r="J533" s="33">
        <v>40</v>
      </c>
      <c r="K533" s="33">
        <v>40</v>
      </c>
      <c r="L533" s="33">
        <v>40</v>
      </c>
      <c r="M533" s="29">
        <f t="shared" si="256"/>
        <v>0</v>
      </c>
      <c r="N533" s="29">
        <f t="shared" si="256"/>
        <v>0</v>
      </c>
      <c r="O533" s="29">
        <f t="shared" si="256"/>
        <v>0</v>
      </c>
      <c r="R533" s="98" t="s">
        <v>462</v>
      </c>
      <c r="S533" s="96" t="s">
        <v>201</v>
      </c>
      <c r="T533" s="96" t="s">
        <v>381</v>
      </c>
      <c r="U533" s="92" t="s">
        <v>9</v>
      </c>
      <c r="V533" s="97">
        <v>40</v>
      </c>
      <c r="W533" s="97">
        <v>40</v>
      </c>
      <c r="X533" s="97">
        <v>40</v>
      </c>
      <c r="Y533" s="16" t="b">
        <f t="shared" si="257"/>
        <v>1</v>
      </c>
      <c r="Z533" s="16" t="b">
        <f t="shared" si="257"/>
        <v>1</v>
      </c>
      <c r="AA533" s="16" t="b">
        <f t="shared" si="257"/>
        <v>1</v>
      </c>
      <c r="AB533" s="16" t="b">
        <f t="shared" si="257"/>
        <v>1</v>
      </c>
    </row>
    <row r="534" spans="1:28" s="16" customFormat="1" ht="31.5">
      <c r="A534" s="31" t="s">
        <v>28</v>
      </c>
      <c r="B534" s="23" t="s">
        <v>201</v>
      </c>
      <c r="C534" s="23" t="s">
        <v>381</v>
      </c>
      <c r="D534" s="23" t="s">
        <v>29</v>
      </c>
      <c r="E534" s="25">
        <v>10</v>
      </c>
      <c r="F534" s="25">
        <v>10</v>
      </c>
      <c r="G534" s="25">
        <v>10</v>
      </c>
      <c r="H534" s="43"/>
      <c r="J534" s="33">
        <v>10</v>
      </c>
      <c r="K534" s="33">
        <v>10</v>
      </c>
      <c r="L534" s="33">
        <v>10</v>
      </c>
      <c r="M534" s="29">
        <f t="shared" si="256"/>
        <v>0</v>
      </c>
      <c r="N534" s="29">
        <f t="shared" si="256"/>
        <v>0</v>
      </c>
      <c r="O534" s="29">
        <f t="shared" si="256"/>
        <v>0</v>
      </c>
      <c r="R534" s="98" t="s">
        <v>28</v>
      </c>
      <c r="S534" s="96" t="s">
        <v>201</v>
      </c>
      <c r="T534" s="96" t="s">
        <v>381</v>
      </c>
      <c r="U534" s="96" t="s">
        <v>29</v>
      </c>
      <c r="V534" s="97">
        <v>10</v>
      </c>
      <c r="W534" s="97">
        <v>10</v>
      </c>
      <c r="X534" s="97">
        <v>10</v>
      </c>
      <c r="Y534" s="16" t="b">
        <f t="shared" si="257"/>
        <v>1</v>
      </c>
      <c r="Z534" s="16" t="b">
        <f t="shared" si="257"/>
        <v>1</v>
      </c>
      <c r="AA534" s="16" t="b">
        <f t="shared" si="257"/>
        <v>1</v>
      </c>
      <c r="AB534" s="16" t="b">
        <f t="shared" si="257"/>
        <v>1</v>
      </c>
    </row>
    <row r="535" spans="1:28" s="16" customFormat="1" ht="25.5">
      <c r="A535" s="31" t="s">
        <v>37</v>
      </c>
      <c r="B535" s="23" t="s">
        <v>201</v>
      </c>
      <c r="C535" s="23" t="s">
        <v>381</v>
      </c>
      <c r="D535" s="23" t="s">
        <v>38</v>
      </c>
      <c r="E535" s="25">
        <v>30</v>
      </c>
      <c r="F535" s="25">
        <v>30</v>
      </c>
      <c r="G535" s="25">
        <v>30</v>
      </c>
      <c r="H535" s="43"/>
      <c r="J535" s="33">
        <v>30</v>
      </c>
      <c r="K535" s="33">
        <v>30</v>
      </c>
      <c r="L535" s="33">
        <v>30</v>
      </c>
      <c r="M535" s="29">
        <f t="shared" si="256"/>
        <v>0</v>
      </c>
      <c r="N535" s="29">
        <f t="shared" si="256"/>
        <v>0</v>
      </c>
      <c r="O535" s="29">
        <f t="shared" si="256"/>
        <v>0</v>
      </c>
      <c r="R535" s="98" t="s">
        <v>37</v>
      </c>
      <c r="S535" s="96" t="s">
        <v>201</v>
      </c>
      <c r="T535" s="96" t="s">
        <v>381</v>
      </c>
      <c r="U535" s="96" t="s">
        <v>38</v>
      </c>
      <c r="V535" s="97">
        <v>30</v>
      </c>
      <c r="W535" s="97">
        <v>30</v>
      </c>
      <c r="X535" s="97">
        <v>30</v>
      </c>
      <c r="Y535" s="16" t="b">
        <f t="shared" si="257"/>
        <v>1</v>
      </c>
      <c r="Z535" s="16" t="b">
        <f t="shared" si="257"/>
        <v>1</v>
      </c>
      <c r="AA535" s="16" t="b">
        <f t="shared" si="257"/>
        <v>1</v>
      </c>
      <c r="AB535" s="16" t="b">
        <f t="shared" si="257"/>
        <v>1</v>
      </c>
    </row>
    <row r="536" spans="1:28" s="16" customFormat="1" ht="31.5">
      <c r="A536" s="22" t="s">
        <v>161</v>
      </c>
      <c r="B536" s="23" t="s">
        <v>201</v>
      </c>
      <c r="C536" s="23" t="s">
        <v>463</v>
      </c>
      <c r="D536" s="24" t="s">
        <v>9</v>
      </c>
      <c r="E536" s="25">
        <f>E537</f>
        <v>10931</v>
      </c>
      <c r="F536" s="25">
        <f t="shared" ref="F536:G537" si="266">F537</f>
        <v>3349.2</v>
      </c>
      <c r="G536" s="25">
        <f t="shared" si="266"/>
        <v>4920</v>
      </c>
      <c r="H536" s="43"/>
      <c r="J536" s="33">
        <v>10931.02198</v>
      </c>
      <c r="K536" s="33">
        <v>3349.1760100000001</v>
      </c>
      <c r="L536" s="33">
        <v>4920</v>
      </c>
      <c r="M536" s="29">
        <f t="shared" si="256"/>
        <v>2.1979999999530264E-2</v>
      </c>
      <c r="N536" s="29">
        <f t="shared" si="256"/>
        <v>-2.3989999999685097E-2</v>
      </c>
      <c r="O536" s="29">
        <f t="shared" si="256"/>
        <v>0</v>
      </c>
      <c r="R536" s="95" t="s">
        <v>161</v>
      </c>
      <c r="S536" s="96" t="s">
        <v>201</v>
      </c>
      <c r="T536" s="96" t="s">
        <v>463</v>
      </c>
      <c r="U536" s="92" t="s">
        <v>9</v>
      </c>
      <c r="V536" s="97">
        <v>10931.02198</v>
      </c>
      <c r="W536" s="97">
        <v>3349.1760100000001</v>
      </c>
      <c r="X536" s="97">
        <v>4920</v>
      </c>
      <c r="Y536" s="16" t="b">
        <f t="shared" si="257"/>
        <v>1</v>
      </c>
      <c r="Z536" s="16" t="b">
        <f t="shared" si="257"/>
        <v>1</v>
      </c>
      <c r="AA536" s="16" t="b">
        <f t="shared" si="257"/>
        <v>1</v>
      </c>
      <c r="AB536" s="16" t="b">
        <f t="shared" si="257"/>
        <v>1</v>
      </c>
    </row>
    <row r="537" spans="1:28" s="16" customFormat="1" ht="25.5">
      <c r="A537" s="31" t="s">
        <v>163</v>
      </c>
      <c r="B537" s="23" t="s">
        <v>201</v>
      </c>
      <c r="C537" s="23" t="s">
        <v>382</v>
      </c>
      <c r="D537" s="24" t="s">
        <v>9</v>
      </c>
      <c r="E537" s="25">
        <f>E538</f>
        <v>10931</v>
      </c>
      <c r="F537" s="25">
        <f t="shared" si="266"/>
        <v>3349.2</v>
      </c>
      <c r="G537" s="25">
        <f t="shared" si="266"/>
        <v>4920</v>
      </c>
      <c r="H537" s="43"/>
      <c r="J537" s="33">
        <v>10931.02198</v>
      </c>
      <c r="K537" s="33">
        <v>3349.1760100000001</v>
      </c>
      <c r="L537" s="33">
        <v>4920</v>
      </c>
      <c r="M537" s="29">
        <f t="shared" si="256"/>
        <v>2.1979999999530264E-2</v>
      </c>
      <c r="N537" s="29">
        <f t="shared" si="256"/>
        <v>-2.3989999999685097E-2</v>
      </c>
      <c r="O537" s="29">
        <f t="shared" si="256"/>
        <v>0</v>
      </c>
      <c r="R537" s="98" t="s">
        <v>163</v>
      </c>
      <c r="S537" s="96" t="s">
        <v>201</v>
      </c>
      <c r="T537" s="96" t="s">
        <v>382</v>
      </c>
      <c r="U537" s="92" t="s">
        <v>9</v>
      </c>
      <c r="V537" s="97">
        <v>10931.02198</v>
      </c>
      <c r="W537" s="97">
        <v>3349.1760100000001</v>
      </c>
      <c r="X537" s="97">
        <v>4920</v>
      </c>
      <c r="Y537" s="16" t="b">
        <f t="shared" si="257"/>
        <v>1</v>
      </c>
      <c r="Z537" s="16" t="b">
        <f t="shared" si="257"/>
        <v>1</v>
      </c>
      <c r="AA537" s="16" t="b">
        <f t="shared" si="257"/>
        <v>1</v>
      </c>
      <c r="AB537" s="16" t="b">
        <f t="shared" si="257"/>
        <v>1</v>
      </c>
    </row>
    <row r="538" spans="1:28" s="16" customFormat="1" ht="31.5">
      <c r="A538" s="31" t="s">
        <v>28</v>
      </c>
      <c r="B538" s="23" t="s">
        <v>201</v>
      </c>
      <c r="C538" s="23" t="s">
        <v>382</v>
      </c>
      <c r="D538" s="23" t="s">
        <v>29</v>
      </c>
      <c r="E538" s="25">
        <f>3271.4+7659.6</f>
        <v>10931</v>
      </c>
      <c r="F538" s="25">
        <v>3349.2</v>
      </c>
      <c r="G538" s="25">
        <v>4920</v>
      </c>
      <c r="H538" s="43"/>
      <c r="J538" s="33">
        <v>10931.02198</v>
      </c>
      <c r="K538" s="33">
        <v>3349.1760100000001</v>
      </c>
      <c r="L538" s="33">
        <v>4920</v>
      </c>
      <c r="M538" s="29">
        <f t="shared" si="256"/>
        <v>2.1979999999530264E-2</v>
      </c>
      <c r="N538" s="29">
        <f t="shared" si="256"/>
        <v>-2.3989999999685097E-2</v>
      </c>
      <c r="O538" s="29">
        <f t="shared" si="256"/>
        <v>0</v>
      </c>
      <c r="R538" s="98" t="s">
        <v>28</v>
      </c>
      <c r="S538" s="96" t="s">
        <v>201</v>
      </c>
      <c r="T538" s="96" t="s">
        <v>382</v>
      </c>
      <c r="U538" s="96" t="s">
        <v>29</v>
      </c>
      <c r="V538" s="97">
        <v>10931.02198</v>
      </c>
      <c r="W538" s="97">
        <v>3349.1760100000001</v>
      </c>
      <c r="X538" s="97">
        <v>4920</v>
      </c>
      <c r="Y538" s="16" t="b">
        <f t="shared" si="257"/>
        <v>1</v>
      </c>
      <c r="Z538" s="16" t="b">
        <f t="shared" si="257"/>
        <v>1</v>
      </c>
      <c r="AA538" s="16" t="b">
        <f t="shared" si="257"/>
        <v>1</v>
      </c>
      <c r="AB538" s="16" t="b">
        <f t="shared" si="257"/>
        <v>1</v>
      </c>
    </row>
    <row r="539" spans="1:28" s="16" customFormat="1" ht="47.25">
      <c r="A539" s="22" t="s">
        <v>164</v>
      </c>
      <c r="B539" s="23" t="s">
        <v>201</v>
      </c>
      <c r="C539" s="23" t="s">
        <v>165</v>
      </c>
      <c r="D539" s="24" t="s">
        <v>9</v>
      </c>
      <c r="E539" s="25">
        <f>E540</f>
        <v>1500</v>
      </c>
      <c r="F539" s="25">
        <f t="shared" ref="F539:G540" si="267">F540</f>
        <v>0</v>
      </c>
      <c r="G539" s="25">
        <f t="shared" si="267"/>
        <v>0</v>
      </c>
      <c r="H539" s="43"/>
      <c r="J539" s="33">
        <v>1500</v>
      </c>
      <c r="K539" s="32">
        <v>0</v>
      </c>
      <c r="L539" s="32">
        <v>0</v>
      </c>
      <c r="M539" s="29">
        <f t="shared" si="256"/>
        <v>0</v>
      </c>
      <c r="N539" s="29">
        <f t="shared" si="256"/>
        <v>0</v>
      </c>
      <c r="O539" s="29">
        <f t="shared" si="256"/>
        <v>0</v>
      </c>
      <c r="R539" s="95" t="s">
        <v>164</v>
      </c>
      <c r="S539" s="96" t="s">
        <v>201</v>
      </c>
      <c r="T539" s="96" t="s">
        <v>165</v>
      </c>
      <c r="U539" s="92" t="s">
        <v>9</v>
      </c>
      <c r="V539" s="97">
        <v>1500</v>
      </c>
      <c r="W539" s="97" t="s">
        <v>9</v>
      </c>
      <c r="X539" s="97" t="s">
        <v>9</v>
      </c>
      <c r="Y539" s="16" t="b">
        <f t="shared" si="257"/>
        <v>1</v>
      </c>
      <c r="Z539" s="16" t="b">
        <f t="shared" si="257"/>
        <v>1</v>
      </c>
      <c r="AA539" s="16" t="b">
        <f t="shared" si="257"/>
        <v>1</v>
      </c>
      <c r="AB539" s="16" t="b">
        <f t="shared" si="257"/>
        <v>1</v>
      </c>
    </row>
    <row r="540" spans="1:28" s="16" customFormat="1" ht="31.5">
      <c r="A540" s="31" t="s">
        <v>166</v>
      </c>
      <c r="B540" s="23" t="s">
        <v>201</v>
      </c>
      <c r="C540" s="23" t="s">
        <v>378</v>
      </c>
      <c r="D540" s="24" t="s">
        <v>9</v>
      </c>
      <c r="E540" s="25">
        <f>E541</f>
        <v>1500</v>
      </c>
      <c r="F540" s="25">
        <f t="shared" si="267"/>
        <v>0</v>
      </c>
      <c r="G540" s="25">
        <f t="shared" si="267"/>
        <v>0</v>
      </c>
      <c r="H540" s="43"/>
      <c r="J540" s="33">
        <v>1500</v>
      </c>
      <c r="K540" s="32">
        <v>0</v>
      </c>
      <c r="L540" s="32">
        <v>0</v>
      </c>
      <c r="M540" s="29">
        <f t="shared" si="256"/>
        <v>0</v>
      </c>
      <c r="N540" s="29">
        <f t="shared" si="256"/>
        <v>0</v>
      </c>
      <c r="O540" s="29">
        <f t="shared" si="256"/>
        <v>0</v>
      </c>
      <c r="R540" s="98" t="s">
        <v>166</v>
      </c>
      <c r="S540" s="96" t="s">
        <v>201</v>
      </c>
      <c r="T540" s="96" t="s">
        <v>378</v>
      </c>
      <c r="U540" s="92" t="s">
        <v>9</v>
      </c>
      <c r="V540" s="97">
        <v>1500</v>
      </c>
      <c r="W540" s="97" t="s">
        <v>9</v>
      </c>
      <c r="X540" s="97" t="s">
        <v>9</v>
      </c>
      <c r="Y540" s="16" t="b">
        <f t="shared" si="257"/>
        <v>1</v>
      </c>
      <c r="Z540" s="16" t="b">
        <f t="shared" si="257"/>
        <v>1</v>
      </c>
      <c r="AA540" s="16" t="b">
        <f t="shared" si="257"/>
        <v>1</v>
      </c>
      <c r="AB540" s="16" t="b">
        <f t="shared" si="257"/>
        <v>1</v>
      </c>
    </row>
    <row r="541" spans="1:28" s="16" customFormat="1" ht="31.5">
      <c r="A541" s="31" t="s">
        <v>28</v>
      </c>
      <c r="B541" s="23" t="s">
        <v>201</v>
      </c>
      <c r="C541" s="23" t="s">
        <v>378</v>
      </c>
      <c r="D541" s="23" t="s">
        <v>29</v>
      </c>
      <c r="E541" s="25">
        <v>1500</v>
      </c>
      <c r="F541" s="25">
        <v>0</v>
      </c>
      <c r="G541" s="25">
        <v>0</v>
      </c>
      <c r="H541" s="43"/>
      <c r="J541" s="33">
        <v>1500</v>
      </c>
      <c r="K541" s="32">
        <v>0</v>
      </c>
      <c r="L541" s="32">
        <v>0</v>
      </c>
      <c r="M541" s="29">
        <f t="shared" si="256"/>
        <v>0</v>
      </c>
      <c r="N541" s="29">
        <f t="shared" si="256"/>
        <v>0</v>
      </c>
      <c r="O541" s="29">
        <f t="shared" si="256"/>
        <v>0</v>
      </c>
      <c r="R541" s="98" t="s">
        <v>28</v>
      </c>
      <c r="S541" s="96" t="s">
        <v>201</v>
      </c>
      <c r="T541" s="96" t="s">
        <v>378</v>
      </c>
      <c r="U541" s="96" t="s">
        <v>29</v>
      </c>
      <c r="V541" s="97">
        <v>1500</v>
      </c>
      <c r="W541" s="97" t="s">
        <v>9</v>
      </c>
      <c r="X541" s="97" t="s">
        <v>9</v>
      </c>
      <c r="Y541" s="16" t="b">
        <f t="shared" si="257"/>
        <v>1</v>
      </c>
      <c r="Z541" s="16" t="b">
        <f t="shared" si="257"/>
        <v>1</v>
      </c>
      <c r="AA541" s="16" t="b">
        <f t="shared" si="257"/>
        <v>1</v>
      </c>
      <c r="AB541" s="16" t="b">
        <f t="shared" si="257"/>
        <v>1</v>
      </c>
    </row>
    <row r="542" spans="1:28" s="16" customFormat="1" ht="47.25">
      <c r="A542" s="22" t="s">
        <v>464</v>
      </c>
      <c r="B542" s="23" t="s">
        <v>201</v>
      </c>
      <c r="C542" s="23" t="s">
        <v>465</v>
      </c>
      <c r="D542" s="24" t="s">
        <v>9</v>
      </c>
      <c r="E542" s="25">
        <f>E543+E546+E549+E552</f>
        <v>111706.70000000001</v>
      </c>
      <c r="F542" s="25">
        <f>F543+F546+F549+F552</f>
        <v>115404.1</v>
      </c>
      <c r="G542" s="25">
        <f t="shared" ref="G542" si="268">G543+G546+G549+G552</f>
        <v>117192.5</v>
      </c>
      <c r="H542" s="43"/>
      <c r="J542" s="33">
        <v>111706.63731999999</v>
      </c>
      <c r="K542" s="33">
        <v>115404.14155</v>
      </c>
      <c r="L542" s="33">
        <v>117192.55155</v>
      </c>
      <c r="M542" s="29">
        <f t="shared" si="256"/>
        <v>-6.268000001728069E-2</v>
      </c>
      <c r="N542" s="29">
        <f t="shared" si="256"/>
        <v>4.1549999994458631E-2</v>
      </c>
      <c r="O542" s="29">
        <f t="shared" si="256"/>
        <v>5.1550000003771856E-2</v>
      </c>
      <c r="R542" s="95" t="s">
        <v>464</v>
      </c>
      <c r="S542" s="96" t="s">
        <v>201</v>
      </c>
      <c r="T542" s="96" t="s">
        <v>465</v>
      </c>
      <c r="U542" s="92" t="s">
        <v>9</v>
      </c>
      <c r="V542" s="97">
        <v>111706.63731999999</v>
      </c>
      <c r="W542" s="97">
        <v>115404.14155</v>
      </c>
      <c r="X542" s="97">
        <v>117192.55155</v>
      </c>
      <c r="Y542" s="16" t="b">
        <f t="shared" si="257"/>
        <v>1</v>
      </c>
      <c r="Z542" s="16" t="b">
        <f t="shared" si="257"/>
        <v>1</v>
      </c>
      <c r="AA542" s="16" t="b">
        <f t="shared" si="257"/>
        <v>1</v>
      </c>
      <c r="AB542" s="16" t="b">
        <f t="shared" si="257"/>
        <v>1</v>
      </c>
    </row>
    <row r="543" spans="1:28" s="16" customFormat="1" ht="78.75">
      <c r="A543" s="22" t="s">
        <v>494</v>
      </c>
      <c r="B543" s="23" t="s">
        <v>201</v>
      </c>
      <c r="C543" s="23" t="s">
        <v>495</v>
      </c>
      <c r="D543" s="24" t="s">
        <v>9</v>
      </c>
      <c r="E543" s="25">
        <f>E544</f>
        <v>60112.3</v>
      </c>
      <c r="F543" s="25">
        <f t="shared" ref="F543:G544" si="269">F544</f>
        <v>60112.3</v>
      </c>
      <c r="G543" s="25">
        <f t="shared" si="269"/>
        <v>60112.3</v>
      </c>
      <c r="H543" s="43"/>
      <c r="J543" s="33">
        <v>60112.271549999998</v>
      </c>
      <c r="K543" s="34">
        <v>60112.271549999998</v>
      </c>
      <c r="L543" s="34">
        <v>60112.271549999998</v>
      </c>
      <c r="M543" s="29">
        <f t="shared" si="256"/>
        <v>-2.8450000005250331E-2</v>
      </c>
      <c r="N543" s="29">
        <f t="shared" si="256"/>
        <v>-2.8450000005250331E-2</v>
      </c>
      <c r="O543" s="29">
        <f t="shared" si="256"/>
        <v>-2.8450000005250331E-2</v>
      </c>
      <c r="R543" s="95" t="s">
        <v>494</v>
      </c>
      <c r="S543" s="96" t="s">
        <v>201</v>
      </c>
      <c r="T543" s="96" t="s">
        <v>495</v>
      </c>
      <c r="U543" s="92" t="s">
        <v>9</v>
      </c>
      <c r="V543" s="97">
        <v>60112.271549999998</v>
      </c>
      <c r="W543" s="97">
        <v>60112.271549999998</v>
      </c>
      <c r="X543" s="97">
        <v>60112.271549999998</v>
      </c>
      <c r="Y543" s="16" t="b">
        <f t="shared" si="257"/>
        <v>1</v>
      </c>
      <c r="Z543" s="16" t="b">
        <f t="shared" si="257"/>
        <v>1</v>
      </c>
      <c r="AA543" s="16" t="b">
        <f t="shared" si="257"/>
        <v>1</v>
      </c>
      <c r="AB543" s="16" t="b">
        <f t="shared" si="257"/>
        <v>1</v>
      </c>
    </row>
    <row r="544" spans="1:28" s="16" customFormat="1" ht="63">
      <c r="A544" s="31" t="s">
        <v>496</v>
      </c>
      <c r="B544" s="23" t="s">
        <v>201</v>
      </c>
      <c r="C544" s="23" t="s">
        <v>406</v>
      </c>
      <c r="D544" s="24" t="s">
        <v>9</v>
      </c>
      <c r="E544" s="25">
        <f>E545</f>
        <v>60112.3</v>
      </c>
      <c r="F544" s="25">
        <f t="shared" si="269"/>
        <v>60112.3</v>
      </c>
      <c r="G544" s="25">
        <f t="shared" si="269"/>
        <v>60112.3</v>
      </c>
      <c r="H544" s="43"/>
      <c r="J544" s="33">
        <v>60112.271549999998</v>
      </c>
      <c r="K544" s="34">
        <v>60112.271549999998</v>
      </c>
      <c r="L544" s="34">
        <v>60112.271549999998</v>
      </c>
      <c r="M544" s="29">
        <f t="shared" si="256"/>
        <v>-2.8450000005250331E-2</v>
      </c>
      <c r="N544" s="29">
        <f t="shared" si="256"/>
        <v>-2.8450000005250331E-2</v>
      </c>
      <c r="O544" s="29">
        <f t="shared" si="256"/>
        <v>-2.8450000005250331E-2</v>
      </c>
      <c r="R544" s="98" t="s">
        <v>496</v>
      </c>
      <c r="S544" s="96" t="s">
        <v>201</v>
      </c>
      <c r="T544" s="96" t="s">
        <v>406</v>
      </c>
      <c r="U544" s="92" t="s">
        <v>9</v>
      </c>
      <c r="V544" s="97">
        <v>60112.271549999998</v>
      </c>
      <c r="W544" s="97">
        <v>60112.271549999998</v>
      </c>
      <c r="X544" s="97">
        <v>60112.271549999998</v>
      </c>
      <c r="Y544" s="16" t="b">
        <f t="shared" si="257"/>
        <v>1</v>
      </c>
      <c r="Z544" s="16" t="b">
        <f t="shared" si="257"/>
        <v>1</v>
      </c>
      <c r="AA544" s="16" t="b">
        <f t="shared" si="257"/>
        <v>1</v>
      </c>
      <c r="AB544" s="16" t="b">
        <f t="shared" si="257"/>
        <v>1</v>
      </c>
    </row>
    <row r="545" spans="1:28" s="16" customFormat="1" ht="15.75">
      <c r="A545" s="31" t="s">
        <v>32</v>
      </c>
      <c r="B545" s="23" t="s">
        <v>201</v>
      </c>
      <c r="C545" s="23" t="s">
        <v>406</v>
      </c>
      <c r="D545" s="23" t="s">
        <v>33</v>
      </c>
      <c r="E545" s="25">
        <v>60112.3</v>
      </c>
      <c r="F545" s="25">
        <v>60112.3</v>
      </c>
      <c r="G545" s="25">
        <v>60112.3</v>
      </c>
      <c r="H545" s="43"/>
      <c r="J545" s="33">
        <v>60112.271549999998</v>
      </c>
      <c r="K545" s="34">
        <v>60112.271549999998</v>
      </c>
      <c r="L545" s="34">
        <v>60112.271549999998</v>
      </c>
      <c r="M545" s="29">
        <f t="shared" si="256"/>
        <v>-2.8450000005250331E-2</v>
      </c>
      <c r="N545" s="29">
        <f t="shared" si="256"/>
        <v>-2.8450000005250331E-2</v>
      </c>
      <c r="O545" s="29">
        <f t="shared" si="256"/>
        <v>-2.8450000005250331E-2</v>
      </c>
      <c r="R545" s="98" t="s">
        <v>32</v>
      </c>
      <c r="S545" s="96" t="s">
        <v>201</v>
      </c>
      <c r="T545" s="96" t="s">
        <v>406</v>
      </c>
      <c r="U545" s="96" t="s">
        <v>33</v>
      </c>
      <c r="V545" s="97">
        <v>60112.271549999998</v>
      </c>
      <c r="W545" s="97">
        <v>60112.271549999998</v>
      </c>
      <c r="X545" s="97">
        <v>60112.271549999998</v>
      </c>
      <c r="Y545" s="16" t="b">
        <f t="shared" si="257"/>
        <v>1</v>
      </c>
      <c r="Z545" s="16" t="b">
        <f t="shared" si="257"/>
        <v>1</v>
      </c>
      <c r="AA545" s="16" t="b">
        <f t="shared" si="257"/>
        <v>1</v>
      </c>
      <c r="AB545" s="16" t="b">
        <f t="shared" si="257"/>
        <v>1</v>
      </c>
    </row>
    <row r="546" spans="1:28" s="16" customFormat="1" ht="47.25">
      <c r="A546" s="22" t="s">
        <v>128</v>
      </c>
      <c r="B546" s="23" t="s">
        <v>201</v>
      </c>
      <c r="C546" s="23" t="s">
        <v>466</v>
      </c>
      <c r="D546" s="24" t="s">
        <v>9</v>
      </c>
      <c r="E546" s="25">
        <f>E547</f>
        <v>5233.3</v>
      </c>
      <c r="F546" s="25">
        <f t="shared" ref="F546:G547" si="270">F547</f>
        <v>4950</v>
      </c>
      <c r="G546" s="25">
        <f t="shared" si="270"/>
        <v>4950</v>
      </c>
      <c r="H546" s="43"/>
      <c r="J546" s="33">
        <v>5233.3333300000004</v>
      </c>
      <c r="K546" s="34">
        <v>4950</v>
      </c>
      <c r="L546" s="34">
        <v>4950</v>
      </c>
      <c r="M546" s="29">
        <f t="shared" si="256"/>
        <v>3.3330000000205473E-2</v>
      </c>
      <c r="N546" s="29">
        <f t="shared" si="256"/>
        <v>0</v>
      </c>
      <c r="O546" s="29">
        <f t="shared" si="256"/>
        <v>0</v>
      </c>
      <c r="R546" s="95" t="s">
        <v>128</v>
      </c>
      <c r="S546" s="96" t="s">
        <v>201</v>
      </c>
      <c r="T546" s="96" t="s">
        <v>466</v>
      </c>
      <c r="U546" s="92" t="s">
        <v>9</v>
      </c>
      <c r="V546" s="97">
        <v>5233.3333300000004</v>
      </c>
      <c r="W546" s="97">
        <v>4950</v>
      </c>
      <c r="X546" s="97">
        <v>4950</v>
      </c>
      <c r="Y546" s="16" t="b">
        <f t="shared" si="257"/>
        <v>1</v>
      </c>
      <c r="Z546" s="16" t="b">
        <f t="shared" si="257"/>
        <v>1</v>
      </c>
      <c r="AA546" s="16" t="b">
        <f t="shared" si="257"/>
        <v>1</v>
      </c>
      <c r="AB546" s="16" t="b">
        <f t="shared" si="257"/>
        <v>1</v>
      </c>
    </row>
    <row r="547" spans="1:28" s="16" customFormat="1" ht="31.5">
      <c r="A547" s="31" t="s">
        <v>129</v>
      </c>
      <c r="B547" s="23" t="s">
        <v>201</v>
      </c>
      <c r="C547" s="23" t="s">
        <v>383</v>
      </c>
      <c r="D547" s="24" t="s">
        <v>9</v>
      </c>
      <c r="E547" s="25">
        <f>E548</f>
        <v>5233.3</v>
      </c>
      <c r="F547" s="25">
        <f t="shared" si="270"/>
        <v>4950</v>
      </c>
      <c r="G547" s="25">
        <f t="shared" si="270"/>
        <v>4950</v>
      </c>
      <c r="H547" s="43"/>
      <c r="J547" s="33">
        <v>5233.3333300000004</v>
      </c>
      <c r="K547" s="34">
        <v>4950</v>
      </c>
      <c r="L547" s="34">
        <v>4950</v>
      </c>
      <c r="M547" s="29">
        <f t="shared" si="256"/>
        <v>3.3330000000205473E-2</v>
      </c>
      <c r="N547" s="29">
        <f t="shared" si="256"/>
        <v>0</v>
      </c>
      <c r="O547" s="29">
        <f t="shared" si="256"/>
        <v>0</v>
      </c>
      <c r="R547" s="98" t="s">
        <v>129</v>
      </c>
      <c r="S547" s="96" t="s">
        <v>201</v>
      </c>
      <c r="T547" s="96" t="s">
        <v>383</v>
      </c>
      <c r="U547" s="92" t="s">
        <v>9</v>
      </c>
      <c r="V547" s="97">
        <v>5233.3333300000004</v>
      </c>
      <c r="W547" s="97">
        <v>4950</v>
      </c>
      <c r="X547" s="97">
        <v>4950</v>
      </c>
      <c r="Y547" s="16" t="b">
        <f t="shared" si="257"/>
        <v>1</v>
      </c>
      <c r="Z547" s="16" t="b">
        <f t="shared" si="257"/>
        <v>1</v>
      </c>
      <c r="AA547" s="16" t="b">
        <f t="shared" si="257"/>
        <v>1</v>
      </c>
      <c r="AB547" s="16" t="b">
        <f t="shared" si="257"/>
        <v>1</v>
      </c>
    </row>
    <row r="548" spans="1:28" s="16" customFormat="1" ht="31.5">
      <c r="A548" s="31" t="s">
        <v>28</v>
      </c>
      <c r="B548" s="23" t="s">
        <v>201</v>
      </c>
      <c r="C548" s="23" t="s">
        <v>383</v>
      </c>
      <c r="D548" s="23" t="s">
        <v>29</v>
      </c>
      <c r="E548" s="25">
        <v>5233.3</v>
      </c>
      <c r="F548" s="25">
        <v>4950</v>
      </c>
      <c r="G548" s="25">
        <v>4950</v>
      </c>
      <c r="H548" s="43"/>
      <c r="J548" s="33">
        <v>5233.3333300000004</v>
      </c>
      <c r="K548" s="34">
        <v>4950</v>
      </c>
      <c r="L548" s="34">
        <v>4950</v>
      </c>
      <c r="M548" s="29">
        <f t="shared" si="256"/>
        <v>3.3330000000205473E-2</v>
      </c>
      <c r="N548" s="29">
        <f t="shared" si="256"/>
        <v>0</v>
      </c>
      <c r="O548" s="29">
        <f t="shared" si="256"/>
        <v>0</v>
      </c>
      <c r="R548" s="98" t="s">
        <v>28</v>
      </c>
      <c r="S548" s="96" t="s">
        <v>201</v>
      </c>
      <c r="T548" s="96" t="s">
        <v>383</v>
      </c>
      <c r="U548" s="96" t="s">
        <v>29</v>
      </c>
      <c r="V548" s="97">
        <v>5233.3333300000004</v>
      </c>
      <c r="W548" s="97">
        <v>4950</v>
      </c>
      <c r="X548" s="97">
        <v>4950</v>
      </c>
      <c r="Y548" s="16" t="b">
        <f t="shared" si="257"/>
        <v>1</v>
      </c>
      <c r="Z548" s="16" t="b">
        <f t="shared" si="257"/>
        <v>1</v>
      </c>
      <c r="AA548" s="16" t="b">
        <f t="shared" si="257"/>
        <v>1</v>
      </c>
      <c r="AB548" s="16" t="b">
        <f t="shared" si="257"/>
        <v>1</v>
      </c>
    </row>
    <row r="549" spans="1:28" s="16" customFormat="1" ht="31.5">
      <c r="A549" s="22" t="s">
        <v>130</v>
      </c>
      <c r="B549" s="23" t="s">
        <v>201</v>
      </c>
      <c r="C549" s="23" t="s">
        <v>467</v>
      </c>
      <c r="D549" s="24" t="s">
        <v>9</v>
      </c>
      <c r="E549" s="25">
        <f>E550</f>
        <v>41227.300000000003</v>
      </c>
      <c r="F549" s="25">
        <f t="shared" ref="F549:G550" si="271">F550</f>
        <v>44980.800000000003</v>
      </c>
      <c r="G549" s="25">
        <f t="shared" si="271"/>
        <v>46769.2</v>
      </c>
      <c r="H549" s="43"/>
      <c r="J549" s="33">
        <v>41227.26</v>
      </c>
      <c r="K549" s="34">
        <v>44980.87</v>
      </c>
      <c r="L549" s="34">
        <v>46769.279999999999</v>
      </c>
      <c r="M549" s="29">
        <f t="shared" si="256"/>
        <v>-4.0000000000873115E-2</v>
      </c>
      <c r="N549" s="29">
        <f t="shared" si="256"/>
        <v>6.9999999999708962E-2</v>
      </c>
      <c r="O549" s="29">
        <f t="shared" si="256"/>
        <v>8.000000000174623E-2</v>
      </c>
      <c r="R549" s="95" t="s">
        <v>130</v>
      </c>
      <c r="S549" s="96" t="s">
        <v>201</v>
      </c>
      <c r="T549" s="96" t="s">
        <v>467</v>
      </c>
      <c r="U549" s="92" t="s">
        <v>9</v>
      </c>
      <c r="V549" s="97">
        <v>41227.26</v>
      </c>
      <c r="W549" s="97">
        <v>44980.87</v>
      </c>
      <c r="X549" s="97">
        <v>46769.279999999999</v>
      </c>
      <c r="Y549" s="16" t="b">
        <f t="shared" si="257"/>
        <v>1</v>
      </c>
      <c r="Z549" s="16" t="b">
        <f t="shared" si="257"/>
        <v>1</v>
      </c>
      <c r="AA549" s="16" t="b">
        <f t="shared" si="257"/>
        <v>1</v>
      </c>
      <c r="AB549" s="16" t="b">
        <f t="shared" si="257"/>
        <v>1</v>
      </c>
    </row>
    <row r="550" spans="1:28" s="16" customFormat="1" ht="31.5">
      <c r="A550" s="31" t="s">
        <v>131</v>
      </c>
      <c r="B550" s="23" t="s">
        <v>201</v>
      </c>
      <c r="C550" s="23" t="s">
        <v>384</v>
      </c>
      <c r="D550" s="24" t="s">
        <v>9</v>
      </c>
      <c r="E550" s="25">
        <f>E551</f>
        <v>41227.300000000003</v>
      </c>
      <c r="F550" s="25">
        <f t="shared" si="271"/>
        <v>44980.800000000003</v>
      </c>
      <c r="G550" s="25">
        <f t="shared" si="271"/>
        <v>46769.2</v>
      </c>
      <c r="H550" s="43"/>
      <c r="J550" s="33">
        <v>41227.26</v>
      </c>
      <c r="K550" s="34">
        <v>44980.87</v>
      </c>
      <c r="L550" s="34">
        <v>46769.279999999999</v>
      </c>
      <c r="M550" s="29">
        <f t="shared" si="256"/>
        <v>-4.0000000000873115E-2</v>
      </c>
      <c r="N550" s="29">
        <f t="shared" si="256"/>
        <v>6.9999999999708962E-2</v>
      </c>
      <c r="O550" s="29">
        <f t="shared" si="256"/>
        <v>8.000000000174623E-2</v>
      </c>
      <c r="R550" s="98" t="s">
        <v>131</v>
      </c>
      <c r="S550" s="96" t="s">
        <v>201</v>
      </c>
      <c r="T550" s="96" t="s">
        <v>384</v>
      </c>
      <c r="U550" s="92" t="s">
        <v>9</v>
      </c>
      <c r="V550" s="97">
        <v>41227.26</v>
      </c>
      <c r="W550" s="97">
        <v>44980.87</v>
      </c>
      <c r="X550" s="97">
        <v>46769.279999999999</v>
      </c>
      <c r="Y550" s="16" t="b">
        <f t="shared" si="257"/>
        <v>1</v>
      </c>
      <c r="Z550" s="16" t="b">
        <f t="shared" si="257"/>
        <v>1</v>
      </c>
      <c r="AA550" s="16" t="b">
        <f t="shared" si="257"/>
        <v>1</v>
      </c>
      <c r="AB550" s="16" t="b">
        <f t="shared" si="257"/>
        <v>1</v>
      </c>
    </row>
    <row r="551" spans="1:28" s="16" customFormat="1" ht="25.5">
      <c r="A551" s="31" t="s">
        <v>32</v>
      </c>
      <c r="B551" s="23" t="s">
        <v>201</v>
      </c>
      <c r="C551" s="23" t="s">
        <v>384</v>
      </c>
      <c r="D551" s="23" t="s">
        <v>33</v>
      </c>
      <c r="E551" s="25">
        <v>41227.300000000003</v>
      </c>
      <c r="F551" s="25">
        <v>44980.800000000003</v>
      </c>
      <c r="G551" s="25">
        <v>46769.2</v>
      </c>
      <c r="H551" s="43"/>
      <c r="J551" s="33">
        <v>41227.26</v>
      </c>
      <c r="K551" s="34">
        <v>44980.87</v>
      </c>
      <c r="L551" s="34">
        <v>46769.279999999999</v>
      </c>
      <c r="M551" s="29">
        <f t="shared" si="256"/>
        <v>-4.0000000000873115E-2</v>
      </c>
      <c r="N551" s="29">
        <f t="shared" si="256"/>
        <v>6.9999999999708962E-2</v>
      </c>
      <c r="O551" s="29">
        <f t="shared" si="256"/>
        <v>8.000000000174623E-2</v>
      </c>
      <c r="R551" s="98" t="s">
        <v>32</v>
      </c>
      <c r="S551" s="96" t="s">
        <v>201</v>
      </c>
      <c r="T551" s="96" t="s">
        <v>384</v>
      </c>
      <c r="U551" s="96" t="s">
        <v>33</v>
      </c>
      <c r="V551" s="97">
        <v>41227.26</v>
      </c>
      <c r="W551" s="97">
        <v>44980.87</v>
      </c>
      <c r="X551" s="97">
        <v>46769.279999999999</v>
      </c>
      <c r="Y551" s="16" t="b">
        <f t="shared" si="257"/>
        <v>1</v>
      </c>
      <c r="Z551" s="16" t="b">
        <f t="shared" si="257"/>
        <v>1</v>
      </c>
      <c r="AA551" s="16" t="b">
        <f t="shared" si="257"/>
        <v>1</v>
      </c>
      <c r="AB551" s="16" t="b">
        <f t="shared" si="257"/>
        <v>1</v>
      </c>
    </row>
    <row r="552" spans="1:28" s="16" customFormat="1" ht="31.5">
      <c r="A552" s="22" t="s">
        <v>132</v>
      </c>
      <c r="B552" s="23" t="s">
        <v>201</v>
      </c>
      <c r="C552" s="23" t="s">
        <v>468</v>
      </c>
      <c r="D552" s="24" t="s">
        <v>9</v>
      </c>
      <c r="E552" s="25">
        <f>E553</f>
        <v>5133.7999999999993</v>
      </c>
      <c r="F552" s="25">
        <f t="shared" ref="F552:G553" si="272">F553</f>
        <v>5361</v>
      </c>
      <c r="G552" s="25">
        <f t="shared" si="272"/>
        <v>5361</v>
      </c>
      <c r="H552" s="43"/>
      <c r="J552" s="33">
        <v>5133.7724399999997</v>
      </c>
      <c r="K552" s="34">
        <v>5361</v>
      </c>
      <c r="L552" s="34">
        <v>5361</v>
      </c>
      <c r="M552" s="29">
        <f t="shared" si="256"/>
        <v>-2.7559999999539286E-2</v>
      </c>
      <c r="N552" s="29">
        <f t="shared" si="256"/>
        <v>0</v>
      </c>
      <c r="O552" s="29">
        <f t="shared" si="256"/>
        <v>0</v>
      </c>
      <c r="R552" s="95" t="s">
        <v>132</v>
      </c>
      <c r="S552" s="96" t="s">
        <v>201</v>
      </c>
      <c r="T552" s="96" t="s">
        <v>468</v>
      </c>
      <c r="U552" s="92" t="s">
        <v>9</v>
      </c>
      <c r="V552" s="97">
        <v>5133.7724399999997</v>
      </c>
      <c r="W552" s="97">
        <v>5361</v>
      </c>
      <c r="X552" s="97">
        <v>5361</v>
      </c>
      <c r="Y552" s="16" t="b">
        <f t="shared" si="257"/>
        <v>1</v>
      </c>
      <c r="Z552" s="16" t="b">
        <f t="shared" si="257"/>
        <v>1</v>
      </c>
      <c r="AA552" s="16" t="b">
        <f t="shared" si="257"/>
        <v>1</v>
      </c>
      <c r="AB552" s="16" t="b">
        <f t="shared" si="257"/>
        <v>1</v>
      </c>
    </row>
    <row r="553" spans="1:28" s="16" customFormat="1" ht="31.5">
      <c r="A553" s="31" t="s">
        <v>133</v>
      </c>
      <c r="B553" s="23" t="s">
        <v>201</v>
      </c>
      <c r="C553" s="23" t="s">
        <v>385</v>
      </c>
      <c r="D553" s="24" t="s">
        <v>9</v>
      </c>
      <c r="E553" s="25">
        <f>E554</f>
        <v>5133.7999999999993</v>
      </c>
      <c r="F553" s="25">
        <f t="shared" si="272"/>
        <v>5361</v>
      </c>
      <c r="G553" s="25">
        <f t="shared" si="272"/>
        <v>5361</v>
      </c>
      <c r="H553" s="43"/>
      <c r="J553" s="33">
        <v>5133.7724399999997</v>
      </c>
      <c r="K553" s="34">
        <v>5361</v>
      </c>
      <c r="L553" s="34">
        <v>5361</v>
      </c>
      <c r="M553" s="29">
        <f t="shared" si="256"/>
        <v>-2.7559999999539286E-2</v>
      </c>
      <c r="N553" s="29">
        <f t="shared" si="256"/>
        <v>0</v>
      </c>
      <c r="O553" s="29">
        <f t="shared" si="256"/>
        <v>0</v>
      </c>
      <c r="R553" s="98" t="s">
        <v>133</v>
      </c>
      <c r="S553" s="96" t="s">
        <v>201</v>
      </c>
      <c r="T553" s="96" t="s">
        <v>385</v>
      </c>
      <c r="U553" s="92" t="s">
        <v>9</v>
      </c>
      <c r="V553" s="97">
        <v>5133.7724399999997</v>
      </c>
      <c r="W553" s="97">
        <v>5361</v>
      </c>
      <c r="X553" s="97">
        <v>5361</v>
      </c>
      <c r="Y553" s="16" t="b">
        <f t="shared" si="257"/>
        <v>1</v>
      </c>
      <c r="Z553" s="16" t="b">
        <f t="shared" si="257"/>
        <v>1</v>
      </c>
      <c r="AA553" s="16" t="b">
        <f t="shared" si="257"/>
        <v>1</v>
      </c>
      <c r="AB553" s="16" t="b">
        <f t="shared" si="257"/>
        <v>1</v>
      </c>
    </row>
    <row r="554" spans="1:28" s="16" customFormat="1" ht="31.5">
      <c r="A554" s="31" t="s">
        <v>28</v>
      </c>
      <c r="B554" s="23" t="s">
        <v>201</v>
      </c>
      <c r="C554" s="23" t="s">
        <v>385</v>
      </c>
      <c r="D554" s="23" t="s">
        <v>29</v>
      </c>
      <c r="E554" s="25">
        <f>5092.9+40.9</f>
        <v>5133.7999999999993</v>
      </c>
      <c r="F554" s="25">
        <v>5361</v>
      </c>
      <c r="G554" s="25">
        <v>5361</v>
      </c>
      <c r="H554" s="43"/>
      <c r="J554" s="33">
        <v>5133.7724399999997</v>
      </c>
      <c r="K554" s="34">
        <v>5361</v>
      </c>
      <c r="L554" s="34">
        <v>5361</v>
      </c>
      <c r="M554" s="29">
        <f t="shared" si="256"/>
        <v>-2.7559999999539286E-2</v>
      </c>
      <c r="N554" s="29">
        <f t="shared" si="256"/>
        <v>0</v>
      </c>
      <c r="O554" s="29">
        <f t="shared" si="256"/>
        <v>0</v>
      </c>
      <c r="R554" s="98" t="s">
        <v>28</v>
      </c>
      <c r="S554" s="96" t="s">
        <v>201</v>
      </c>
      <c r="T554" s="96" t="s">
        <v>385</v>
      </c>
      <c r="U554" s="96" t="s">
        <v>29</v>
      </c>
      <c r="V554" s="97">
        <v>5133.7724399999997</v>
      </c>
      <c r="W554" s="97">
        <v>5361</v>
      </c>
      <c r="X554" s="97">
        <v>5361</v>
      </c>
      <c r="Y554" s="16" t="b">
        <f t="shared" si="257"/>
        <v>1</v>
      </c>
      <c r="Z554" s="16" t="b">
        <f t="shared" si="257"/>
        <v>1</v>
      </c>
      <c r="AA554" s="16" t="b">
        <f t="shared" si="257"/>
        <v>1</v>
      </c>
      <c r="AB554" s="16" t="b">
        <f t="shared" si="257"/>
        <v>1</v>
      </c>
    </row>
    <row r="555" spans="1:28" s="16" customFormat="1" ht="31.5">
      <c r="A555" s="22" t="s">
        <v>74</v>
      </c>
      <c r="B555" s="23" t="s">
        <v>201</v>
      </c>
      <c r="C555" s="23" t="s">
        <v>497</v>
      </c>
      <c r="D555" s="24" t="s">
        <v>9</v>
      </c>
      <c r="E555" s="25">
        <f>E556+E567</f>
        <v>55589.600000000006</v>
      </c>
      <c r="F555" s="25">
        <f t="shared" ref="F555:G555" si="273">F556+F567</f>
        <v>55676.200000000004</v>
      </c>
      <c r="G555" s="25">
        <f t="shared" si="273"/>
        <v>55676.200000000004</v>
      </c>
      <c r="H555" s="43"/>
      <c r="J555" s="33">
        <v>55589.5818</v>
      </c>
      <c r="K555" s="34">
        <v>55676.168440000001</v>
      </c>
      <c r="L555" s="34">
        <v>55676.168440000001</v>
      </c>
      <c r="M555" s="29">
        <f t="shared" si="256"/>
        <v>-1.8200000005890615E-2</v>
      </c>
      <c r="N555" s="29">
        <f t="shared" si="256"/>
        <v>-3.1560000003082678E-2</v>
      </c>
      <c r="O555" s="29">
        <f t="shared" si="256"/>
        <v>-3.1560000003082678E-2</v>
      </c>
      <c r="R555" s="95" t="s">
        <v>74</v>
      </c>
      <c r="S555" s="96" t="s">
        <v>201</v>
      </c>
      <c r="T555" s="96" t="s">
        <v>497</v>
      </c>
      <c r="U555" s="92" t="s">
        <v>9</v>
      </c>
      <c r="V555" s="97">
        <v>55589.5818</v>
      </c>
      <c r="W555" s="97">
        <v>55676.168440000001</v>
      </c>
      <c r="X555" s="97">
        <v>55676.168440000001</v>
      </c>
      <c r="Y555" s="16" t="b">
        <f t="shared" si="257"/>
        <v>1</v>
      </c>
      <c r="Z555" s="16" t="b">
        <f t="shared" si="257"/>
        <v>1</v>
      </c>
      <c r="AA555" s="16" t="b">
        <f t="shared" si="257"/>
        <v>1</v>
      </c>
      <c r="AB555" s="16" t="b">
        <f t="shared" si="257"/>
        <v>1</v>
      </c>
    </row>
    <row r="556" spans="1:28" s="16" customFormat="1" ht="47.25">
      <c r="A556" s="22" t="s">
        <v>76</v>
      </c>
      <c r="B556" s="23" t="s">
        <v>201</v>
      </c>
      <c r="C556" s="23" t="s">
        <v>498</v>
      </c>
      <c r="D556" s="24" t="s">
        <v>9</v>
      </c>
      <c r="E556" s="25">
        <f t="shared" ref="E556:G556" si="274">E557+E560+E562</f>
        <v>55524.600000000006</v>
      </c>
      <c r="F556" s="25">
        <f t="shared" si="274"/>
        <v>55611.200000000004</v>
      </c>
      <c r="G556" s="25">
        <f t="shared" si="274"/>
        <v>55611.200000000004</v>
      </c>
      <c r="H556" s="43"/>
      <c r="J556" s="33">
        <v>55524.5818</v>
      </c>
      <c r="K556" s="33">
        <v>55611.168440000001</v>
      </c>
      <c r="L556" s="33">
        <v>55611.168440000001</v>
      </c>
      <c r="M556" s="29">
        <f t="shared" si="256"/>
        <v>-1.8200000005890615E-2</v>
      </c>
      <c r="N556" s="29">
        <f t="shared" si="256"/>
        <v>-3.1560000003082678E-2</v>
      </c>
      <c r="O556" s="29">
        <f t="shared" si="256"/>
        <v>-3.1560000003082678E-2</v>
      </c>
      <c r="R556" s="95" t="s">
        <v>76</v>
      </c>
      <c r="S556" s="96" t="s">
        <v>201</v>
      </c>
      <c r="T556" s="96" t="s">
        <v>498</v>
      </c>
      <c r="U556" s="92" t="s">
        <v>9</v>
      </c>
      <c r="V556" s="97">
        <v>55524.5818</v>
      </c>
      <c r="W556" s="97">
        <v>55611.168440000001</v>
      </c>
      <c r="X556" s="97">
        <v>55611.168440000001</v>
      </c>
      <c r="Y556" s="16" t="b">
        <f t="shared" si="257"/>
        <v>1</v>
      </c>
      <c r="Z556" s="16" t="b">
        <f t="shared" si="257"/>
        <v>1</v>
      </c>
      <c r="AA556" s="16" t="b">
        <f t="shared" si="257"/>
        <v>1</v>
      </c>
      <c r="AB556" s="16" t="b">
        <f t="shared" si="257"/>
        <v>1</v>
      </c>
    </row>
    <row r="557" spans="1:28" s="16" customFormat="1" ht="78.75">
      <c r="A557" s="31" t="s">
        <v>499</v>
      </c>
      <c r="B557" s="23" t="s">
        <v>201</v>
      </c>
      <c r="C557" s="23" t="s">
        <v>407</v>
      </c>
      <c r="D557" s="24" t="s">
        <v>9</v>
      </c>
      <c r="E557" s="25">
        <f>E558+E559</f>
        <v>106.5</v>
      </c>
      <c r="F557" s="25">
        <f t="shared" ref="F557:G557" si="275">F558+F559</f>
        <v>106.5</v>
      </c>
      <c r="G557" s="25">
        <f t="shared" si="275"/>
        <v>106.5</v>
      </c>
      <c r="H557" s="43"/>
      <c r="J557" s="33">
        <v>106.535</v>
      </c>
      <c r="K557" s="33">
        <v>106.535</v>
      </c>
      <c r="L557" s="33">
        <v>106.535</v>
      </c>
      <c r="M557" s="29">
        <f t="shared" si="256"/>
        <v>3.4999999999996589E-2</v>
      </c>
      <c r="N557" s="29">
        <f t="shared" si="256"/>
        <v>3.4999999999996589E-2</v>
      </c>
      <c r="O557" s="29">
        <f t="shared" si="256"/>
        <v>3.4999999999996589E-2</v>
      </c>
      <c r="R557" s="98" t="s">
        <v>499</v>
      </c>
      <c r="S557" s="96" t="s">
        <v>201</v>
      </c>
      <c r="T557" s="96" t="s">
        <v>407</v>
      </c>
      <c r="U557" s="92" t="s">
        <v>9</v>
      </c>
      <c r="V557" s="97">
        <v>106.535</v>
      </c>
      <c r="W557" s="97">
        <v>106.535</v>
      </c>
      <c r="X557" s="97">
        <v>106.535</v>
      </c>
      <c r="Y557" s="16" t="b">
        <f t="shared" si="257"/>
        <v>1</v>
      </c>
      <c r="Z557" s="16" t="b">
        <f t="shared" si="257"/>
        <v>1</v>
      </c>
      <c r="AA557" s="16" t="b">
        <f t="shared" si="257"/>
        <v>1</v>
      </c>
      <c r="AB557" s="16" t="b">
        <f t="shared" si="257"/>
        <v>1</v>
      </c>
    </row>
    <row r="558" spans="1:28" s="16" customFormat="1" ht="78.75">
      <c r="A558" s="31" t="s">
        <v>26</v>
      </c>
      <c r="B558" s="23" t="s">
        <v>201</v>
      </c>
      <c r="C558" s="23" t="s">
        <v>407</v>
      </c>
      <c r="D558" s="23" t="s">
        <v>27</v>
      </c>
      <c r="E558" s="25">
        <v>101.5</v>
      </c>
      <c r="F558" s="25">
        <v>101.5</v>
      </c>
      <c r="G558" s="25">
        <v>101.5</v>
      </c>
      <c r="H558" s="43"/>
      <c r="J558" s="33">
        <v>101.535</v>
      </c>
      <c r="K558" s="33">
        <v>101.535</v>
      </c>
      <c r="L558" s="33">
        <v>101.535</v>
      </c>
      <c r="M558" s="29">
        <f t="shared" si="256"/>
        <v>3.4999999999996589E-2</v>
      </c>
      <c r="N558" s="29">
        <f t="shared" si="256"/>
        <v>3.4999999999996589E-2</v>
      </c>
      <c r="O558" s="29">
        <f t="shared" si="256"/>
        <v>3.4999999999996589E-2</v>
      </c>
      <c r="R558" s="98" t="s">
        <v>26</v>
      </c>
      <c r="S558" s="96" t="s">
        <v>201</v>
      </c>
      <c r="T558" s="96" t="s">
        <v>407</v>
      </c>
      <c r="U558" s="96" t="s">
        <v>27</v>
      </c>
      <c r="V558" s="97">
        <v>101.535</v>
      </c>
      <c r="W558" s="97">
        <v>101.535</v>
      </c>
      <c r="X558" s="97">
        <v>101.535</v>
      </c>
      <c r="Y558" s="16" t="b">
        <f t="shared" si="257"/>
        <v>1</v>
      </c>
      <c r="Z558" s="16" t="b">
        <f t="shared" si="257"/>
        <v>1</v>
      </c>
      <c r="AA558" s="16" t="b">
        <f t="shared" si="257"/>
        <v>1</v>
      </c>
      <c r="AB558" s="16" t="b">
        <f t="shared" si="257"/>
        <v>1</v>
      </c>
    </row>
    <row r="559" spans="1:28" s="16" customFormat="1" ht="31.5">
      <c r="A559" s="31" t="s">
        <v>28</v>
      </c>
      <c r="B559" s="23" t="s">
        <v>201</v>
      </c>
      <c r="C559" s="23" t="s">
        <v>407</v>
      </c>
      <c r="D559" s="23" t="s">
        <v>29</v>
      </c>
      <c r="E559" s="25">
        <v>5</v>
      </c>
      <c r="F559" s="25">
        <v>5</v>
      </c>
      <c r="G559" s="25">
        <v>5</v>
      </c>
      <c r="H559" s="43"/>
      <c r="J559" s="33">
        <v>5</v>
      </c>
      <c r="K559" s="33">
        <v>5</v>
      </c>
      <c r="L559" s="33">
        <v>5</v>
      </c>
      <c r="M559" s="29">
        <f t="shared" si="256"/>
        <v>0</v>
      </c>
      <c r="N559" s="29">
        <f t="shared" si="256"/>
        <v>0</v>
      </c>
      <c r="O559" s="29">
        <f t="shared" si="256"/>
        <v>0</v>
      </c>
      <c r="R559" s="98" t="s">
        <v>28</v>
      </c>
      <c r="S559" s="96" t="s">
        <v>201</v>
      </c>
      <c r="T559" s="96" t="s">
        <v>407</v>
      </c>
      <c r="U559" s="96" t="s">
        <v>29</v>
      </c>
      <c r="V559" s="97">
        <v>5</v>
      </c>
      <c r="W559" s="97">
        <v>5</v>
      </c>
      <c r="X559" s="97">
        <v>5</v>
      </c>
      <c r="Y559" s="16" t="b">
        <f t="shared" si="257"/>
        <v>1</v>
      </c>
      <c r="Z559" s="16" t="b">
        <f t="shared" si="257"/>
        <v>1</v>
      </c>
      <c r="AA559" s="16" t="b">
        <f t="shared" si="257"/>
        <v>1</v>
      </c>
      <c r="AB559" s="16" t="b">
        <f t="shared" si="257"/>
        <v>1</v>
      </c>
    </row>
    <row r="560" spans="1:28" s="16" customFormat="1" ht="78.75">
      <c r="A560" s="31" t="s">
        <v>595</v>
      </c>
      <c r="B560" s="23" t="s">
        <v>201</v>
      </c>
      <c r="C560" s="23" t="s">
        <v>513</v>
      </c>
      <c r="D560" s="23" t="s">
        <v>9</v>
      </c>
      <c r="E560" s="25">
        <f t="shared" ref="E560:G560" si="276">E561</f>
        <v>10.4</v>
      </c>
      <c r="F560" s="25">
        <f t="shared" si="276"/>
        <v>10.4</v>
      </c>
      <c r="G560" s="25">
        <f t="shared" si="276"/>
        <v>10.4</v>
      </c>
      <c r="H560" s="43"/>
      <c r="J560" s="33">
        <v>10.392849999999999</v>
      </c>
      <c r="K560" s="33">
        <v>10.392849999999999</v>
      </c>
      <c r="L560" s="33">
        <v>10.392849999999999</v>
      </c>
      <c r="M560" s="29">
        <f t="shared" si="256"/>
        <v>-7.1500000000010999E-3</v>
      </c>
      <c r="N560" s="29">
        <f t="shared" si="256"/>
        <v>-7.1500000000010999E-3</v>
      </c>
      <c r="O560" s="29">
        <f t="shared" si="256"/>
        <v>-7.1500000000010999E-3</v>
      </c>
      <c r="R560" s="98" t="s">
        <v>595</v>
      </c>
      <c r="S560" s="96" t="s">
        <v>201</v>
      </c>
      <c r="T560" s="96" t="s">
        <v>513</v>
      </c>
      <c r="U560" s="92" t="s">
        <v>9</v>
      </c>
      <c r="V560" s="97">
        <v>10.392849999999999</v>
      </c>
      <c r="W560" s="97">
        <v>10.392849999999999</v>
      </c>
      <c r="X560" s="97">
        <v>10.392849999999999</v>
      </c>
      <c r="Y560" s="16" t="b">
        <f t="shared" si="257"/>
        <v>1</v>
      </c>
      <c r="Z560" s="16" t="b">
        <f t="shared" si="257"/>
        <v>1</v>
      </c>
      <c r="AA560" s="16" t="b">
        <f t="shared" si="257"/>
        <v>1</v>
      </c>
      <c r="AB560" s="16" t="b">
        <f t="shared" si="257"/>
        <v>1</v>
      </c>
    </row>
    <row r="561" spans="1:28" s="16" customFormat="1" ht="78.75">
      <c r="A561" s="31" t="s">
        <v>26</v>
      </c>
      <c r="B561" s="23" t="s">
        <v>201</v>
      </c>
      <c r="C561" s="23" t="s">
        <v>513</v>
      </c>
      <c r="D561" s="23" t="s">
        <v>27</v>
      </c>
      <c r="E561" s="25">
        <v>10.4</v>
      </c>
      <c r="F561" s="25">
        <v>10.4</v>
      </c>
      <c r="G561" s="25">
        <v>10.4</v>
      </c>
      <c r="H561" s="43"/>
      <c r="J561" s="33">
        <v>10.392849999999999</v>
      </c>
      <c r="K561" s="33">
        <v>10.392849999999999</v>
      </c>
      <c r="L561" s="33">
        <v>10.392849999999999</v>
      </c>
      <c r="M561" s="29">
        <f t="shared" si="256"/>
        <v>-7.1500000000010999E-3</v>
      </c>
      <c r="N561" s="29">
        <f t="shared" si="256"/>
        <v>-7.1500000000010999E-3</v>
      </c>
      <c r="O561" s="29">
        <f t="shared" si="256"/>
        <v>-7.1500000000010999E-3</v>
      </c>
      <c r="R561" s="98" t="s">
        <v>26</v>
      </c>
      <c r="S561" s="96" t="s">
        <v>201</v>
      </c>
      <c r="T561" s="96" t="s">
        <v>513</v>
      </c>
      <c r="U561" s="96" t="s">
        <v>27</v>
      </c>
      <c r="V561" s="97">
        <v>10.392849999999999</v>
      </c>
      <c r="W561" s="97">
        <v>10.392849999999999</v>
      </c>
      <c r="X561" s="97">
        <v>10.392849999999999</v>
      </c>
      <c r="Y561" s="16" t="b">
        <f t="shared" si="257"/>
        <v>1</v>
      </c>
      <c r="Z561" s="16" t="b">
        <f t="shared" si="257"/>
        <v>1</v>
      </c>
      <c r="AA561" s="16" t="b">
        <f t="shared" si="257"/>
        <v>1</v>
      </c>
      <c r="AB561" s="16" t="b">
        <f t="shared" si="257"/>
        <v>1</v>
      </c>
    </row>
    <row r="562" spans="1:28" s="16" customFormat="1" ht="31.5">
      <c r="A562" s="31" t="s">
        <v>25</v>
      </c>
      <c r="B562" s="23" t="s">
        <v>201</v>
      </c>
      <c r="C562" s="23" t="s">
        <v>408</v>
      </c>
      <c r="D562" s="24" t="s">
        <v>9</v>
      </c>
      <c r="E562" s="25">
        <f>E563+E564+E565+E566</f>
        <v>55407.700000000004</v>
      </c>
      <c r="F562" s="25">
        <f t="shared" ref="F562:G562" si="277">F563+F564+F565+F566</f>
        <v>55494.3</v>
      </c>
      <c r="G562" s="25">
        <f t="shared" si="277"/>
        <v>55494.3</v>
      </c>
      <c r="H562" s="43"/>
      <c r="J562" s="33">
        <v>55407.65395</v>
      </c>
      <c r="K562" s="34">
        <v>55494.240590000001</v>
      </c>
      <c r="L562" s="34">
        <v>55494.240590000001</v>
      </c>
      <c r="M562" s="29">
        <f t="shared" si="256"/>
        <v>-4.6050000004470348E-2</v>
      </c>
      <c r="N562" s="29">
        <f t="shared" si="256"/>
        <v>-5.9410000001662411E-2</v>
      </c>
      <c r="O562" s="29">
        <f t="shared" si="256"/>
        <v>-5.9410000001662411E-2</v>
      </c>
      <c r="R562" s="98" t="s">
        <v>25</v>
      </c>
      <c r="S562" s="96" t="s">
        <v>201</v>
      </c>
      <c r="T562" s="96" t="s">
        <v>408</v>
      </c>
      <c r="U562" s="92" t="s">
        <v>9</v>
      </c>
      <c r="V562" s="97">
        <v>55407.65395</v>
      </c>
      <c r="W562" s="97">
        <v>55494.240590000001</v>
      </c>
      <c r="X562" s="97">
        <v>55494.240590000001</v>
      </c>
      <c r="Y562" s="16" t="b">
        <f t="shared" si="257"/>
        <v>1</v>
      </c>
      <c r="Z562" s="16" t="b">
        <f t="shared" si="257"/>
        <v>1</v>
      </c>
      <c r="AA562" s="16" t="b">
        <f t="shared" si="257"/>
        <v>1</v>
      </c>
      <c r="AB562" s="16" t="b">
        <f t="shared" si="257"/>
        <v>1</v>
      </c>
    </row>
    <row r="563" spans="1:28" s="16" customFormat="1" ht="78.75">
      <c r="A563" s="31" t="s">
        <v>26</v>
      </c>
      <c r="B563" s="23" t="s">
        <v>201</v>
      </c>
      <c r="C563" s="23" t="s">
        <v>408</v>
      </c>
      <c r="D563" s="23" t="s">
        <v>27</v>
      </c>
      <c r="E563" s="25">
        <v>51526.9</v>
      </c>
      <c r="F563" s="25">
        <v>51613.5</v>
      </c>
      <c r="G563" s="25">
        <v>51613.5</v>
      </c>
      <c r="H563" s="43"/>
      <c r="J563" s="33">
        <v>51526.867259999999</v>
      </c>
      <c r="K563" s="33">
        <v>51613.4539</v>
      </c>
      <c r="L563" s="33">
        <v>51613.4539</v>
      </c>
      <c r="M563" s="29">
        <f t="shared" si="256"/>
        <v>-3.2740000002377201E-2</v>
      </c>
      <c r="N563" s="29">
        <f t="shared" si="256"/>
        <v>-4.6099999999569263E-2</v>
      </c>
      <c r="O563" s="29">
        <f t="shared" si="256"/>
        <v>-4.6099999999569263E-2</v>
      </c>
      <c r="R563" s="98" t="s">
        <v>26</v>
      </c>
      <c r="S563" s="96" t="s">
        <v>201</v>
      </c>
      <c r="T563" s="96" t="s">
        <v>408</v>
      </c>
      <c r="U563" s="96" t="s">
        <v>27</v>
      </c>
      <c r="V563" s="97">
        <v>51526.867259999999</v>
      </c>
      <c r="W563" s="97">
        <v>51613.4539</v>
      </c>
      <c r="X563" s="97">
        <v>51613.4539</v>
      </c>
      <c r="Y563" s="16" t="b">
        <f t="shared" si="257"/>
        <v>1</v>
      </c>
      <c r="Z563" s="16" t="b">
        <f t="shared" si="257"/>
        <v>1</v>
      </c>
      <c r="AA563" s="16" t="b">
        <f t="shared" si="257"/>
        <v>1</v>
      </c>
      <c r="AB563" s="16" t="b">
        <f t="shared" si="257"/>
        <v>1</v>
      </c>
    </row>
    <row r="564" spans="1:28" s="16" customFormat="1" ht="31.5">
      <c r="A564" s="31" t="s">
        <v>28</v>
      </c>
      <c r="B564" s="23" t="s">
        <v>201</v>
      </c>
      <c r="C564" s="23" t="s">
        <v>408</v>
      </c>
      <c r="D564" s="23" t="s">
        <v>29</v>
      </c>
      <c r="E564" s="25">
        <v>3864.8</v>
      </c>
      <c r="F564" s="25">
        <v>3870.8</v>
      </c>
      <c r="G564" s="25">
        <v>3870.8</v>
      </c>
      <c r="H564" s="42"/>
      <c r="J564" s="33">
        <v>3864.7866899999999</v>
      </c>
      <c r="K564" s="33">
        <v>3870.7866899999999</v>
      </c>
      <c r="L564" s="33">
        <v>3870.7866899999999</v>
      </c>
      <c r="M564" s="29">
        <f t="shared" si="256"/>
        <v>-1.3310000000274158E-2</v>
      </c>
      <c r="N564" s="29">
        <f t="shared" si="256"/>
        <v>-1.3310000000274158E-2</v>
      </c>
      <c r="O564" s="29">
        <f t="shared" si="256"/>
        <v>-1.3310000000274158E-2</v>
      </c>
      <c r="R564" s="98" t="s">
        <v>28</v>
      </c>
      <c r="S564" s="96" t="s">
        <v>201</v>
      </c>
      <c r="T564" s="96" t="s">
        <v>408</v>
      </c>
      <c r="U564" s="96" t="s">
        <v>29</v>
      </c>
      <c r="V564" s="97">
        <v>3864.7866899999999</v>
      </c>
      <c r="W564" s="97">
        <v>3870.7866899999999</v>
      </c>
      <c r="X564" s="97">
        <v>3870.7866899999999</v>
      </c>
      <c r="Y564" s="16" t="b">
        <f t="shared" si="257"/>
        <v>1</v>
      </c>
      <c r="Z564" s="16" t="b">
        <f t="shared" si="257"/>
        <v>1</v>
      </c>
      <c r="AA564" s="16" t="b">
        <f t="shared" si="257"/>
        <v>1</v>
      </c>
      <c r="AB564" s="16" t="b">
        <f t="shared" si="257"/>
        <v>1</v>
      </c>
    </row>
    <row r="565" spans="1:28" s="16" customFormat="1" ht="25.5">
      <c r="A565" s="31" t="s">
        <v>37</v>
      </c>
      <c r="B565" s="23" t="s">
        <v>201</v>
      </c>
      <c r="C565" s="23" t="s">
        <v>408</v>
      </c>
      <c r="D565" s="23" t="s">
        <v>38</v>
      </c>
      <c r="E565" s="25">
        <v>6</v>
      </c>
      <c r="F565" s="25">
        <v>0</v>
      </c>
      <c r="G565" s="25">
        <v>0</v>
      </c>
      <c r="H565" s="43"/>
      <c r="J565" s="33">
        <v>6</v>
      </c>
      <c r="K565" s="32">
        <v>0</v>
      </c>
      <c r="L565" s="32">
        <v>0</v>
      </c>
      <c r="M565" s="29">
        <f t="shared" si="256"/>
        <v>0</v>
      </c>
      <c r="N565" s="29">
        <f t="shared" si="256"/>
        <v>0</v>
      </c>
      <c r="O565" s="29">
        <f t="shared" si="256"/>
        <v>0</v>
      </c>
      <c r="R565" s="98" t="s">
        <v>37</v>
      </c>
      <c r="S565" s="96" t="s">
        <v>201</v>
      </c>
      <c r="T565" s="96" t="s">
        <v>408</v>
      </c>
      <c r="U565" s="96" t="s">
        <v>38</v>
      </c>
      <c r="V565" s="97">
        <v>6</v>
      </c>
      <c r="W565" s="97" t="s">
        <v>9</v>
      </c>
      <c r="X565" s="97" t="s">
        <v>9</v>
      </c>
      <c r="Y565" s="16" t="b">
        <f t="shared" si="257"/>
        <v>1</v>
      </c>
      <c r="Z565" s="16" t="b">
        <f t="shared" si="257"/>
        <v>1</v>
      </c>
      <c r="AA565" s="16" t="b">
        <f t="shared" si="257"/>
        <v>1</v>
      </c>
      <c r="AB565" s="16" t="b">
        <f t="shared" si="257"/>
        <v>1</v>
      </c>
    </row>
    <row r="566" spans="1:28" s="16" customFormat="1" ht="25.5">
      <c r="A566" s="31" t="s">
        <v>32</v>
      </c>
      <c r="B566" s="23" t="s">
        <v>201</v>
      </c>
      <c r="C566" s="23" t="s">
        <v>408</v>
      </c>
      <c r="D566" s="23" t="s">
        <v>33</v>
      </c>
      <c r="E566" s="25">
        <v>10</v>
      </c>
      <c r="F566" s="25">
        <v>10</v>
      </c>
      <c r="G566" s="25">
        <v>10</v>
      </c>
      <c r="H566" s="43"/>
      <c r="J566" s="33">
        <v>10</v>
      </c>
      <c r="K566" s="33">
        <v>10</v>
      </c>
      <c r="L566" s="33">
        <v>10</v>
      </c>
      <c r="M566" s="29">
        <f t="shared" si="256"/>
        <v>0</v>
      </c>
      <c r="N566" s="29">
        <f t="shared" si="256"/>
        <v>0</v>
      </c>
      <c r="O566" s="29">
        <f t="shared" si="256"/>
        <v>0</v>
      </c>
      <c r="R566" s="98" t="s">
        <v>32</v>
      </c>
      <c r="S566" s="96" t="s">
        <v>201</v>
      </c>
      <c r="T566" s="96" t="s">
        <v>408</v>
      </c>
      <c r="U566" s="96" t="s">
        <v>33</v>
      </c>
      <c r="V566" s="97">
        <v>10</v>
      </c>
      <c r="W566" s="97">
        <v>10</v>
      </c>
      <c r="X566" s="97">
        <v>10</v>
      </c>
      <c r="Y566" s="16" t="b">
        <f t="shared" si="257"/>
        <v>1</v>
      </c>
      <c r="Z566" s="16" t="b">
        <f t="shared" si="257"/>
        <v>1</v>
      </c>
      <c r="AA566" s="16" t="b">
        <f t="shared" si="257"/>
        <v>1</v>
      </c>
      <c r="AB566" s="16" t="b">
        <f t="shared" si="257"/>
        <v>1</v>
      </c>
    </row>
    <row r="567" spans="1:28" s="16" customFormat="1" ht="31.5">
      <c r="A567" s="22" t="s">
        <v>172</v>
      </c>
      <c r="B567" s="23" t="s">
        <v>201</v>
      </c>
      <c r="C567" s="23" t="s">
        <v>500</v>
      </c>
      <c r="D567" s="24" t="s">
        <v>9</v>
      </c>
      <c r="E567" s="25">
        <f>E568</f>
        <v>65</v>
      </c>
      <c r="F567" s="25">
        <f t="shared" ref="F567:G568" si="278">F568</f>
        <v>65</v>
      </c>
      <c r="G567" s="25">
        <f t="shared" si="278"/>
        <v>65</v>
      </c>
      <c r="H567" s="43"/>
      <c r="J567" s="33">
        <v>65</v>
      </c>
      <c r="K567" s="33">
        <v>65</v>
      </c>
      <c r="L567" s="33">
        <v>65</v>
      </c>
      <c r="M567" s="29">
        <f t="shared" si="256"/>
        <v>0</v>
      </c>
      <c r="N567" s="29">
        <f t="shared" si="256"/>
        <v>0</v>
      </c>
      <c r="O567" s="29">
        <f t="shared" si="256"/>
        <v>0</v>
      </c>
      <c r="R567" s="95" t="s">
        <v>172</v>
      </c>
      <c r="S567" s="96" t="s">
        <v>201</v>
      </c>
      <c r="T567" s="96" t="s">
        <v>500</v>
      </c>
      <c r="U567" s="92" t="s">
        <v>9</v>
      </c>
      <c r="V567" s="97">
        <v>65</v>
      </c>
      <c r="W567" s="97">
        <v>65</v>
      </c>
      <c r="X567" s="97">
        <v>65</v>
      </c>
      <c r="Y567" s="16" t="b">
        <f t="shared" si="257"/>
        <v>1</v>
      </c>
      <c r="Z567" s="16" t="b">
        <f t="shared" si="257"/>
        <v>1</v>
      </c>
      <c r="AA567" s="16" t="b">
        <f t="shared" si="257"/>
        <v>1</v>
      </c>
      <c r="AB567" s="16" t="b">
        <f t="shared" si="257"/>
        <v>1</v>
      </c>
    </row>
    <row r="568" spans="1:28" s="16" customFormat="1" ht="31.5">
      <c r="A568" s="31" t="s">
        <v>31</v>
      </c>
      <c r="B568" s="23" t="s">
        <v>201</v>
      </c>
      <c r="C568" s="23" t="s">
        <v>409</v>
      </c>
      <c r="D568" s="24" t="s">
        <v>9</v>
      </c>
      <c r="E568" s="25">
        <f>E569</f>
        <v>65</v>
      </c>
      <c r="F568" s="25">
        <f t="shared" si="278"/>
        <v>65</v>
      </c>
      <c r="G568" s="25">
        <f t="shared" si="278"/>
        <v>65</v>
      </c>
      <c r="H568" s="43"/>
      <c r="J568" s="33">
        <v>65</v>
      </c>
      <c r="K568" s="33">
        <v>65</v>
      </c>
      <c r="L568" s="33">
        <v>65</v>
      </c>
      <c r="M568" s="29">
        <f t="shared" si="256"/>
        <v>0</v>
      </c>
      <c r="N568" s="29">
        <f t="shared" si="256"/>
        <v>0</v>
      </c>
      <c r="O568" s="29">
        <f t="shared" si="256"/>
        <v>0</v>
      </c>
      <c r="R568" s="98" t="s">
        <v>31</v>
      </c>
      <c r="S568" s="96" t="s">
        <v>201</v>
      </c>
      <c r="T568" s="96" t="s">
        <v>409</v>
      </c>
      <c r="U568" s="92" t="s">
        <v>9</v>
      </c>
      <c r="V568" s="97">
        <v>65</v>
      </c>
      <c r="W568" s="97">
        <v>65</v>
      </c>
      <c r="X568" s="97">
        <v>65</v>
      </c>
      <c r="Y568" s="16" t="b">
        <f t="shared" si="257"/>
        <v>1</v>
      </c>
      <c r="Z568" s="16" t="b">
        <f t="shared" si="257"/>
        <v>1</v>
      </c>
      <c r="AA568" s="16" t="b">
        <f t="shared" si="257"/>
        <v>1</v>
      </c>
      <c r="AB568" s="16" t="b">
        <f t="shared" si="257"/>
        <v>1</v>
      </c>
    </row>
    <row r="569" spans="1:28" s="16" customFormat="1" ht="31.5">
      <c r="A569" s="31" t="s">
        <v>28</v>
      </c>
      <c r="B569" s="23" t="s">
        <v>201</v>
      </c>
      <c r="C569" s="23" t="s">
        <v>409</v>
      </c>
      <c r="D569" s="23" t="s">
        <v>29</v>
      </c>
      <c r="E569" s="25">
        <v>65</v>
      </c>
      <c r="F569" s="25">
        <v>65</v>
      </c>
      <c r="G569" s="25">
        <v>65</v>
      </c>
      <c r="H569" s="43"/>
      <c r="J569" s="33">
        <v>65</v>
      </c>
      <c r="K569" s="33">
        <v>65</v>
      </c>
      <c r="L569" s="33">
        <v>65</v>
      </c>
      <c r="M569" s="29">
        <f t="shared" si="256"/>
        <v>0</v>
      </c>
      <c r="N569" s="29">
        <f t="shared" si="256"/>
        <v>0</v>
      </c>
      <c r="O569" s="29">
        <f t="shared" si="256"/>
        <v>0</v>
      </c>
      <c r="R569" s="98" t="s">
        <v>28</v>
      </c>
      <c r="S569" s="96" t="s">
        <v>201</v>
      </c>
      <c r="T569" s="96" t="s">
        <v>409</v>
      </c>
      <c r="U569" s="96" t="s">
        <v>29</v>
      </c>
      <c r="V569" s="97">
        <v>65</v>
      </c>
      <c r="W569" s="97">
        <v>65</v>
      </c>
      <c r="X569" s="97">
        <v>65</v>
      </c>
      <c r="Y569" s="16" t="b">
        <f t="shared" si="257"/>
        <v>1</v>
      </c>
      <c r="Z569" s="16" t="b">
        <f t="shared" si="257"/>
        <v>1</v>
      </c>
      <c r="AA569" s="16" t="b">
        <f t="shared" si="257"/>
        <v>1</v>
      </c>
      <c r="AB569" s="16" t="b">
        <f t="shared" si="257"/>
        <v>1</v>
      </c>
    </row>
    <row r="570" spans="1:28" s="16" customFormat="1" ht="31.5">
      <c r="A570" s="22" t="s">
        <v>469</v>
      </c>
      <c r="B570" s="23" t="s">
        <v>201</v>
      </c>
      <c r="C570" s="23" t="s">
        <v>470</v>
      </c>
      <c r="D570" s="24" t="s">
        <v>9</v>
      </c>
      <c r="E570" s="25">
        <f>E571</f>
        <v>12424.5</v>
      </c>
      <c r="F570" s="25">
        <f t="shared" ref="F570:G571" si="279">F571</f>
        <v>0</v>
      </c>
      <c r="G570" s="25">
        <f t="shared" si="279"/>
        <v>0</v>
      </c>
      <c r="H570" s="43"/>
      <c r="J570" s="33">
        <v>12424.497820000001</v>
      </c>
      <c r="K570" s="32">
        <v>0</v>
      </c>
      <c r="L570" s="32">
        <v>0</v>
      </c>
      <c r="M570" s="29">
        <f t="shared" si="256"/>
        <v>-2.17999999949825E-3</v>
      </c>
      <c r="N570" s="29">
        <f t="shared" si="256"/>
        <v>0</v>
      </c>
      <c r="O570" s="29">
        <f t="shared" si="256"/>
        <v>0</v>
      </c>
      <c r="R570" s="95" t="s">
        <v>469</v>
      </c>
      <c r="S570" s="96" t="s">
        <v>201</v>
      </c>
      <c r="T570" s="96" t="s">
        <v>470</v>
      </c>
      <c r="U570" s="92" t="s">
        <v>9</v>
      </c>
      <c r="V570" s="97">
        <v>12424.497820000001</v>
      </c>
      <c r="W570" s="97" t="s">
        <v>9</v>
      </c>
      <c r="X570" s="97" t="s">
        <v>9</v>
      </c>
      <c r="Y570" s="16" t="b">
        <f t="shared" si="257"/>
        <v>1</v>
      </c>
      <c r="Z570" s="16" t="b">
        <f t="shared" si="257"/>
        <v>1</v>
      </c>
      <c r="AA570" s="16" t="b">
        <f t="shared" si="257"/>
        <v>1</v>
      </c>
      <c r="AB570" s="16" t="b">
        <f t="shared" si="257"/>
        <v>1</v>
      </c>
    </row>
    <row r="571" spans="1:28" s="16" customFormat="1" ht="31.5">
      <c r="A571" s="22" t="s">
        <v>114</v>
      </c>
      <c r="B571" s="23" t="s">
        <v>201</v>
      </c>
      <c r="C571" s="23" t="s">
        <v>471</v>
      </c>
      <c r="D571" s="24" t="s">
        <v>9</v>
      </c>
      <c r="E571" s="25">
        <f>E572</f>
        <v>12424.5</v>
      </c>
      <c r="F571" s="25">
        <f t="shared" si="279"/>
        <v>0</v>
      </c>
      <c r="G571" s="25">
        <f t="shared" si="279"/>
        <v>0</v>
      </c>
      <c r="H571" s="43"/>
      <c r="J571" s="33">
        <v>12424.497820000001</v>
      </c>
      <c r="K571" s="32">
        <v>0</v>
      </c>
      <c r="L571" s="32">
        <v>0</v>
      </c>
      <c r="M571" s="29">
        <f t="shared" si="256"/>
        <v>-2.17999999949825E-3</v>
      </c>
      <c r="N571" s="29">
        <f t="shared" si="256"/>
        <v>0</v>
      </c>
      <c r="O571" s="29">
        <f t="shared" si="256"/>
        <v>0</v>
      </c>
      <c r="R571" s="95" t="s">
        <v>114</v>
      </c>
      <c r="S571" s="96" t="s">
        <v>201</v>
      </c>
      <c r="T571" s="96" t="s">
        <v>471</v>
      </c>
      <c r="U571" s="92" t="s">
        <v>9</v>
      </c>
      <c r="V571" s="97">
        <v>12424.497820000001</v>
      </c>
      <c r="W571" s="97" t="s">
        <v>9</v>
      </c>
      <c r="X571" s="97" t="s">
        <v>9</v>
      </c>
      <c r="Y571" s="16" t="b">
        <f t="shared" si="257"/>
        <v>1</v>
      </c>
      <c r="Z571" s="16" t="b">
        <f t="shared" si="257"/>
        <v>1</v>
      </c>
      <c r="AA571" s="16" t="b">
        <f t="shared" si="257"/>
        <v>1</v>
      </c>
      <c r="AB571" s="16" t="b">
        <f t="shared" si="257"/>
        <v>1</v>
      </c>
    </row>
    <row r="572" spans="1:28" s="16" customFormat="1" ht="31.5">
      <c r="A572" s="22" t="s">
        <v>560</v>
      </c>
      <c r="B572" s="23" t="s">
        <v>201</v>
      </c>
      <c r="C572" s="23" t="s">
        <v>473</v>
      </c>
      <c r="D572" s="24" t="s">
        <v>9</v>
      </c>
      <c r="E572" s="25">
        <f>E573+E575</f>
        <v>12424.5</v>
      </c>
      <c r="F572" s="25">
        <f t="shared" ref="F572:G572" si="280">F573+F575</f>
        <v>0</v>
      </c>
      <c r="G572" s="25">
        <f t="shared" si="280"/>
        <v>0</v>
      </c>
      <c r="H572" s="43"/>
      <c r="J572" s="33">
        <v>12424.497820000001</v>
      </c>
      <c r="K572" s="32">
        <v>0</v>
      </c>
      <c r="L572" s="32">
        <v>0</v>
      </c>
      <c r="M572" s="29">
        <f t="shared" si="256"/>
        <v>-2.17999999949825E-3</v>
      </c>
      <c r="N572" s="29">
        <f t="shared" si="256"/>
        <v>0</v>
      </c>
      <c r="O572" s="29">
        <f t="shared" si="256"/>
        <v>0</v>
      </c>
      <c r="R572" s="95" t="s">
        <v>560</v>
      </c>
      <c r="S572" s="96" t="s">
        <v>201</v>
      </c>
      <c r="T572" s="96" t="s">
        <v>473</v>
      </c>
      <c r="U572" s="92" t="s">
        <v>9</v>
      </c>
      <c r="V572" s="97">
        <v>12424.497820000001</v>
      </c>
      <c r="W572" s="97" t="s">
        <v>9</v>
      </c>
      <c r="X572" s="97" t="s">
        <v>9</v>
      </c>
      <c r="Y572" s="16" t="b">
        <f t="shared" si="257"/>
        <v>1</v>
      </c>
      <c r="Z572" s="16" t="b">
        <f t="shared" si="257"/>
        <v>1</v>
      </c>
      <c r="AA572" s="16" t="b">
        <f t="shared" si="257"/>
        <v>1</v>
      </c>
      <c r="AB572" s="16" t="b">
        <f t="shared" si="257"/>
        <v>1</v>
      </c>
    </row>
    <row r="573" spans="1:28" s="16" customFormat="1" ht="47.25">
      <c r="A573" s="31" t="s">
        <v>561</v>
      </c>
      <c r="B573" s="23" t="s">
        <v>201</v>
      </c>
      <c r="C573" s="23" t="s">
        <v>562</v>
      </c>
      <c r="D573" s="24" t="s">
        <v>9</v>
      </c>
      <c r="E573" s="25">
        <f>E574</f>
        <v>12224.8</v>
      </c>
      <c r="F573" s="25">
        <f t="shared" ref="F573:G573" si="281">F574</f>
        <v>0</v>
      </c>
      <c r="G573" s="25">
        <f t="shared" si="281"/>
        <v>0</v>
      </c>
      <c r="H573" s="43"/>
      <c r="J573" s="33">
        <v>12224.79</v>
      </c>
      <c r="K573" s="32">
        <v>0</v>
      </c>
      <c r="L573" s="32">
        <v>0</v>
      </c>
      <c r="M573" s="29">
        <f t="shared" si="256"/>
        <v>-9.9999999983992893E-3</v>
      </c>
      <c r="N573" s="29">
        <f t="shared" si="256"/>
        <v>0</v>
      </c>
      <c r="O573" s="29">
        <f t="shared" si="256"/>
        <v>0</v>
      </c>
      <c r="R573" s="98" t="s">
        <v>561</v>
      </c>
      <c r="S573" s="96" t="s">
        <v>201</v>
      </c>
      <c r="T573" s="96" t="s">
        <v>562</v>
      </c>
      <c r="U573" s="92" t="s">
        <v>9</v>
      </c>
      <c r="V573" s="97">
        <v>12224.79</v>
      </c>
      <c r="W573" s="97" t="s">
        <v>9</v>
      </c>
      <c r="X573" s="97" t="s">
        <v>9</v>
      </c>
      <c r="Y573" s="16" t="b">
        <f t="shared" si="257"/>
        <v>1</v>
      </c>
      <c r="Z573" s="16" t="b">
        <f t="shared" si="257"/>
        <v>1</v>
      </c>
      <c r="AA573" s="16" t="b">
        <f t="shared" si="257"/>
        <v>1</v>
      </c>
      <c r="AB573" s="16" t="b">
        <f t="shared" si="257"/>
        <v>1</v>
      </c>
    </row>
    <row r="574" spans="1:28" s="16" customFormat="1" ht="31.5">
      <c r="A574" s="31" t="s">
        <v>28</v>
      </c>
      <c r="B574" s="23" t="s">
        <v>201</v>
      </c>
      <c r="C574" s="23" t="s">
        <v>562</v>
      </c>
      <c r="D574" s="23" t="s">
        <v>29</v>
      </c>
      <c r="E574" s="25">
        <v>12224.8</v>
      </c>
      <c r="F574" s="25">
        <v>0</v>
      </c>
      <c r="G574" s="25">
        <v>0</v>
      </c>
      <c r="H574" s="43"/>
      <c r="J574" s="33">
        <v>12224.79</v>
      </c>
      <c r="K574" s="32">
        <v>0</v>
      </c>
      <c r="L574" s="32">
        <v>0</v>
      </c>
      <c r="M574" s="29">
        <f t="shared" si="256"/>
        <v>-9.9999999983992893E-3</v>
      </c>
      <c r="N574" s="29">
        <f t="shared" si="256"/>
        <v>0</v>
      </c>
      <c r="O574" s="29">
        <f t="shared" si="256"/>
        <v>0</v>
      </c>
      <c r="R574" s="98" t="s">
        <v>28</v>
      </c>
      <c r="S574" s="96" t="s">
        <v>201</v>
      </c>
      <c r="T574" s="96" t="s">
        <v>562</v>
      </c>
      <c r="U574" s="96" t="s">
        <v>29</v>
      </c>
      <c r="V574" s="97">
        <v>12224.79</v>
      </c>
      <c r="W574" s="97" t="s">
        <v>9</v>
      </c>
      <c r="X574" s="97" t="s">
        <v>9</v>
      </c>
      <c r="Y574" s="16" t="b">
        <f t="shared" si="257"/>
        <v>1</v>
      </c>
      <c r="Z574" s="16" t="b">
        <f t="shared" si="257"/>
        <v>1</v>
      </c>
      <c r="AA574" s="16" t="b">
        <f t="shared" si="257"/>
        <v>1</v>
      </c>
      <c r="AB574" s="16" t="b">
        <f t="shared" si="257"/>
        <v>1</v>
      </c>
    </row>
    <row r="575" spans="1:28" s="16" customFormat="1" ht="31.5">
      <c r="A575" s="31" t="s">
        <v>570</v>
      </c>
      <c r="B575" s="23" t="s">
        <v>201</v>
      </c>
      <c r="C575" s="23" t="s">
        <v>387</v>
      </c>
      <c r="D575" s="24" t="s">
        <v>9</v>
      </c>
      <c r="E575" s="25">
        <f>E576</f>
        <v>199.7</v>
      </c>
      <c r="F575" s="25">
        <f t="shared" ref="F575:G575" si="282">F576</f>
        <v>0</v>
      </c>
      <c r="G575" s="25">
        <f t="shared" si="282"/>
        <v>0</v>
      </c>
      <c r="H575" s="43"/>
      <c r="J575" s="33">
        <v>199.70782</v>
      </c>
      <c r="K575" s="32">
        <v>0</v>
      </c>
      <c r="L575" s="32">
        <v>0</v>
      </c>
      <c r="M575" s="29">
        <f t="shared" si="256"/>
        <v>7.820000000009486E-3</v>
      </c>
      <c r="N575" s="29">
        <f t="shared" si="256"/>
        <v>0</v>
      </c>
      <c r="O575" s="29">
        <f t="shared" si="256"/>
        <v>0</v>
      </c>
      <c r="R575" s="98" t="s">
        <v>570</v>
      </c>
      <c r="S575" s="96" t="s">
        <v>201</v>
      </c>
      <c r="T575" s="96" t="s">
        <v>387</v>
      </c>
      <c r="U575" s="92" t="s">
        <v>9</v>
      </c>
      <c r="V575" s="97">
        <v>199.70782</v>
      </c>
      <c r="W575" s="97" t="s">
        <v>9</v>
      </c>
      <c r="X575" s="97" t="s">
        <v>9</v>
      </c>
      <c r="Y575" s="16" t="b">
        <f t="shared" si="257"/>
        <v>1</v>
      </c>
      <c r="Z575" s="16" t="b">
        <f t="shared" si="257"/>
        <v>1</v>
      </c>
      <c r="AA575" s="16" t="b">
        <f t="shared" si="257"/>
        <v>1</v>
      </c>
      <c r="AB575" s="16" t="b">
        <f t="shared" si="257"/>
        <v>1</v>
      </c>
    </row>
    <row r="576" spans="1:28" s="16" customFormat="1" ht="31.5">
      <c r="A576" s="31" t="s">
        <v>28</v>
      </c>
      <c r="B576" s="23" t="s">
        <v>201</v>
      </c>
      <c r="C576" s="23" t="s">
        <v>387</v>
      </c>
      <c r="D576" s="23" t="s">
        <v>29</v>
      </c>
      <c r="E576" s="25">
        <v>199.7</v>
      </c>
      <c r="F576" s="25">
        <v>0</v>
      </c>
      <c r="G576" s="25">
        <v>0</v>
      </c>
      <c r="H576" s="43"/>
      <c r="J576" s="33">
        <v>199.70782</v>
      </c>
      <c r="K576" s="32">
        <v>0</v>
      </c>
      <c r="L576" s="32">
        <v>0</v>
      </c>
      <c r="M576" s="29">
        <f t="shared" si="256"/>
        <v>7.820000000009486E-3</v>
      </c>
      <c r="N576" s="29">
        <f t="shared" si="256"/>
        <v>0</v>
      </c>
      <c r="O576" s="29">
        <f t="shared" si="256"/>
        <v>0</v>
      </c>
      <c r="R576" s="98" t="s">
        <v>28</v>
      </c>
      <c r="S576" s="96" t="s">
        <v>201</v>
      </c>
      <c r="T576" s="96" t="s">
        <v>387</v>
      </c>
      <c r="U576" s="96" t="s">
        <v>29</v>
      </c>
      <c r="V576" s="97">
        <v>199.70782</v>
      </c>
      <c r="W576" s="97" t="s">
        <v>9</v>
      </c>
      <c r="X576" s="97" t="s">
        <v>9</v>
      </c>
      <c r="Y576" s="16" t="b">
        <f t="shared" si="257"/>
        <v>1</v>
      </c>
      <c r="Z576" s="16" t="b">
        <f t="shared" si="257"/>
        <v>1</v>
      </c>
      <c r="AA576" s="16" t="b">
        <f t="shared" si="257"/>
        <v>1</v>
      </c>
      <c r="AB576" s="16" t="b">
        <f t="shared" si="257"/>
        <v>1</v>
      </c>
    </row>
    <row r="577" spans="1:28" s="16" customFormat="1" ht="15.75">
      <c r="A577" s="22" t="s">
        <v>23</v>
      </c>
      <c r="B577" s="23" t="s">
        <v>201</v>
      </c>
      <c r="C577" s="23" t="s">
        <v>11</v>
      </c>
      <c r="D577" s="24" t="s">
        <v>9</v>
      </c>
      <c r="E577" s="25">
        <f>E578+E580+E582</f>
        <v>399.3</v>
      </c>
      <c r="F577" s="25">
        <f t="shared" ref="F577:G577" si="283">F578+F580+F582</f>
        <v>399.3</v>
      </c>
      <c r="G577" s="25">
        <f t="shared" si="283"/>
        <v>399.3</v>
      </c>
      <c r="H577" s="43"/>
      <c r="J577" s="33">
        <v>399.27600000000001</v>
      </c>
      <c r="K577" s="33">
        <v>399.27600000000001</v>
      </c>
      <c r="L577" s="33">
        <v>399.27600000000001</v>
      </c>
      <c r="M577" s="29">
        <f t="shared" si="256"/>
        <v>-2.4000000000000909E-2</v>
      </c>
      <c r="N577" s="29">
        <f t="shared" si="256"/>
        <v>-2.4000000000000909E-2</v>
      </c>
      <c r="O577" s="29">
        <f t="shared" si="256"/>
        <v>-2.4000000000000909E-2</v>
      </c>
      <c r="R577" s="95" t="s">
        <v>23</v>
      </c>
      <c r="S577" s="96" t="s">
        <v>201</v>
      </c>
      <c r="T577" s="96" t="s">
        <v>11</v>
      </c>
      <c r="U577" s="92" t="s">
        <v>9</v>
      </c>
      <c r="V577" s="97">
        <v>399.27600000000001</v>
      </c>
      <c r="W577" s="97">
        <v>399.27600000000001</v>
      </c>
      <c r="X577" s="97">
        <v>399.27600000000001</v>
      </c>
      <c r="Y577" s="16" t="b">
        <f t="shared" si="257"/>
        <v>1</v>
      </c>
      <c r="Z577" s="16" t="b">
        <f t="shared" si="257"/>
        <v>1</v>
      </c>
      <c r="AA577" s="16" t="b">
        <f t="shared" si="257"/>
        <v>1</v>
      </c>
      <c r="AB577" s="16" t="b">
        <f t="shared" si="257"/>
        <v>1</v>
      </c>
    </row>
    <row r="578" spans="1:28" s="16" customFormat="1" ht="31.5">
      <c r="A578" s="31" t="s">
        <v>345</v>
      </c>
      <c r="B578" s="23" t="s">
        <v>201</v>
      </c>
      <c r="C578" s="23" t="s">
        <v>347</v>
      </c>
      <c r="D578" s="24" t="s">
        <v>9</v>
      </c>
      <c r="E578" s="25">
        <f>E579</f>
        <v>80</v>
      </c>
      <c r="F578" s="25">
        <f t="shared" ref="F578:G578" si="284">F579</f>
        <v>80</v>
      </c>
      <c r="G578" s="25">
        <f t="shared" si="284"/>
        <v>80</v>
      </c>
      <c r="H578" s="43"/>
      <c r="J578" s="33">
        <v>80</v>
      </c>
      <c r="K578" s="33">
        <v>80</v>
      </c>
      <c r="L578" s="33">
        <v>80</v>
      </c>
      <c r="M578" s="29">
        <f t="shared" si="256"/>
        <v>0</v>
      </c>
      <c r="N578" s="29">
        <f t="shared" si="256"/>
        <v>0</v>
      </c>
      <c r="O578" s="29">
        <f t="shared" si="256"/>
        <v>0</v>
      </c>
      <c r="R578" s="98" t="s">
        <v>345</v>
      </c>
      <c r="S578" s="96" t="s">
        <v>201</v>
      </c>
      <c r="T578" s="96" t="s">
        <v>347</v>
      </c>
      <c r="U578" s="92" t="s">
        <v>9</v>
      </c>
      <c r="V578" s="97">
        <v>80</v>
      </c>
      <c r="W578" s="97">
        <v>80</v>
      </c>
      <c r="X578" s="97">
        <v>80</v>
      </c>
      <c r="Y578" s="16" t="b">
        <f t="shared" si="257"/>
        <v>1</v>
      </c>
      <c r="Z578" s="16" t="b">
        <f t="shared" si="257"/>
        <v>1</v>
      </c>
      <c r="AA578" s="16" t="b">
        <f t="shared" si="257"/>
        <v>1</v>
      </c>
      <c r="AB578" s="16" t="b">
        <f t="shared" si="257"/>
        <v>1</v>
      </c>
    </row>
    <row r="579" spans="1:28" s="16" customFormat="1" ht="31.5">
      <c r="A579" s="31" t="s">
        <v>28</v>
      </c>
      <c r="B579" s="23" t="s">
        <v>201</v>
      </c>
      <c r="C579" s="23" t="s">
        <v>347</v>
      </c>
      <c r="D579" s="23" t="s">
        <v>29</v>
      </c>
      <c r="E579" s="25">
        <v>80</v>
      </c>
      <c r="F579" s="25">
        <v>80</v>
      </c>
      <c r="G579" s="25">
        <v>80</v>
      </c>
      <c r="H579" s="43"/>
      <c r="J579" s="33">
        <v>80</v>
      </c>
      <c r="K579" s="33">
        <v>80</v>
      </c>
      <c r="L579" s="33">
        <v>80</v>
      </c>
      <c r="M579" s="29">
        <f t="shared" si="256"/>
        <v>0</v>
      </c>
      <c r="N579" s="29">
        <f t="shared" si="256"/>
        <v>0</v>
      </c>
      <c r="O579" s="29">
        <f t="shared" si="256"/>
        <v>0</v>
      </c>
      <c r="R579" s="98" t="s">
        <v>28</v>
      </c>
      <c r="S579" s="96" t="s">
        <v>201</v>
      </c>
      <c r="T579" s="96" t="s">
        <v>347</v>
      </c>
      <c r="U579" s="96" t="s">
        <v>29</v>
      </c>
      <c r="V579" s="97">
        <v>80</v>
      </c>
      <c r="W579" s="97">
        <v>80</v>
      </c>
      <c r="X579" s="97">
        <v>80</v>
      </c>
      <c r="Y579" s="16" t="b">
        <f t="shared" si="257"/>
        <v>1</v>
      </c>
      <c r="Z579" s="16" t="b">
        <f t="shared" si="257"/>
        <v>1</v>
      </c>
      <c r="AA579" s="16" t="b">
        <f t="shared" si="257"/>
        <v>1</v>
      </c>
      <c r="AB579" s="16" t="b">
        <f t="shared" si="257"/>
        <v>1</v>
      </c>
    </row>
    <row r="580" spans="1:28" s="16" customFormat="1" ht="31.5">
      <c r="A580" s="31" t="s">
        <v>99</v>
      </c>
      <c r="B580" s="23" t="s">
        <v>201</v>
      </c>
      <c r="C580" s="23" t="s">
        <v>368</v>
      </c>
      <c r="D580" s="24" t="s">
        <v>9</v>
      </c>
      <c r="E580" s="25">
        <f>E581</f>
        <v>300</v>
      </c>
      <c r="F580" s="25">
        <f t="shared" ref="F580:G580" si="285">F581</f>
        <v>300</v>
      </c>
      <c r="G580" s="25">
        <f t="shared" si="285"/>
        <v>300</v>
      </c>
      <c r="H580" s="43"/>
      <c r="J580" s="33">
        <v>300</v>
      </c>
      <c r="K580" s="33">
        <v>300</v>
      </c>
      <c r="L580" s="33">
        <v>300</v>
      </c>
      <c r="M580" s="29">
        <f t="shared" si="256"/>
        <v>0</v>
      </c>
      <c r="N580" s="29">
        <f t="shared" si="256"/>
        <v>0</v>
      </c>
      <c r="O580" s="29">
        <f t="shared" si="256"/>
        <v>0</v>
      </c>
      <c r="R580" s="98" t="s">
        <v>99</v>
      </c>
      <c r="S580" s="96" t="s">
        <v>201</v>
      </c>
      <c r="T580" s="96" t="s">
        <v>368</v>
      </c>
      <c r="U580" s="92" t="s">
        <v>9</v>
      </c>
      <c r="V580" s="97">
        <v>300</v>
      </c>
      <c r="W580" s="97">
        <v>300</v>
      </c>
      <c r="X580" s="97">
        <v>300</v>
      </c>
      <c r="Y580" s="16" t="b">
        <f t="shared" si="257"/>
        <v>1</v>
      </c>
      <c r="Z580" s="16" t="b">
        <f t="shared" si="257"/>
        <v>1</v>
      </c>
      <c r="AA580" s="16" t="b">
        <f t="shared" si="257"/>
        <v>1</v>
      </c>
      <c r="AB580" s="16" t="b">
        <f t="shared" si="257"/>
        <v>1</v>
      </c>
    </row>
    <row r="581" spans="1:28" s="16" customFormat="1" ht="15.75">
      <c r="A581" s="31" t="s">
        <v>32</v>
      </c>
      <c r="B581" s="23" t="s">
        <v>201</v>
      </c>
      <c r="C581" s="23" t="s">
        <v>368</v>
      </c>
      <c r="D581" s="23" t="s">
        <v>33</v>
      </c>
      <c r="E581" s="25">
        <v>300</v>
      </c>
      <c r="F581" s="25">
        <v>300</v>
      </c>
      <c r="G581" s="25">
        <v>300</v>
      </c>
      <c r="H581" s="43"/>
      <c r="J581" s="33">
        <v>300</v>
      </c>
      <c r="K581" s="33">
        <v>300</v>
      </c>
      <c r="L581" s="33">
        <v>300</v>
      </c>
      <c r="M581" s="29">
        <f t="shared" si="256"/>
        <v>0</v>
      </c>
      <c r="N581" s="29">
        <f t="shared" si="256"/>
        <v>0</v>
      </c>
      <c r="O581" s="29">
        <f t="shared" si="256"/>
        <v>0</v>
      </c>
      <c r="R581" s="98" t="s">
        <v>32</v>
      </c>
      <c r="S581" s="96" t="s">
        <v>201</v>
      </c>
      <c r="T581" s="96" t="s">
        <v>368</v>
      </c>
      <c r="U581" s="96" t="s">
        <v>33</v>
      </c>
      <c r="V581" s="97">
        <v>300</v>
      </c>
      <c r="W581" s="97">
        <v>300</v>
      </c>
      <c r="X581" s="97">
        <v>300</v>
      </c>
      <c r="Y581" s="16" t="b">
        <f t="shared" si="257"/>
        <v>1</v>
      </c>
      <c r="Z581" s="16" t="b">
        <f t="shared" si="257"/>
        <v>1</v>
      </c>
      <c r="AA581" s="16" t="b">
        <f t="shared" si="257"/>
        <v>1</v>
      </c>
      <c r="AB581" s="16" t="b">
        <f t="shared" ref="AB581:AB644" si="286">U581=D581</f>
        <v>1</v>
      </c>
    </row>
    <row r="582" spans="1:28" s="16" customFormat="1" ht="31.5">
      <c r="A582" s="22" t="s">
        <v>25</v>
      </c>
      <c r="B582" s="23" t="s">
        <v>201</v>
      </c>
      <c r="C582" s="23" t="s">
        <v>24</v>
      </c>
      <c r="D582" s="24" t="s">
        <v>9</v>
      </c>
      <c r="E582" s="25">
        <f>E583</f>
        <v>19.3</v>
      </c>
      <c r="F582" s="25">
        <f t="shared" ref="F582:G583" si="287">F583</f>
        <v>19.3</v>
      </c>
      <c r="G582" s="25">
        <f t="shared" si="287"/>
        <v>19.3</v>
      </c>
      <c r="H582" s="43"/>
      <c r="J582" s="33">
        <v>19.276</v>
      </c>
      <c r="K582" s="33">
        <v>19.276</v>
      </c>
      <c r="L582" s="33">
        <v>19.276</v>
      </c>
      <c r="M582" s="29">
        <f t="shared" ref="M582:O645" si="288">J582-E582</f>
        <v>-2.4000000000000909E-2</v>
      </c>
      <c r="N582" s="29">
        <f t="shared" si="288"/>
        <v>-2.4000000000000909E-2</v>
      </c>
      <c r="O582" s="29">
        <f t="shared" si="288"/>
        <v>-2.4000000000000909E-2</v>
      </c>
      <c r="R582" s="95" t="s">
        <v>25</v>
      </c>
      <c r="S582" s="96" t="s">
        <v>201</v>
      </c>
      <c r="T582" s="96" t="s">
        <v>24</v>
      </c>
      <c r="U582" s="92" t="s">
        <v>9</v>
      </c>
      <c r="V582" s="97">
        <v>19.276</v>
      </c>
      <c r="W582" s="97">
        <v>19.276</v>
      </c>
      <c r="X582" s="97">
        <v>19.276</v>
      </c>
      <c r="Y582" s="16" t="b">
        <f t="shared" ref="Y582:AB645" si="289">R582=A582</f>
        <v>1</v>
      </c>
      <c r="Z582" s="16" t="b">
        <f t="shared" si="289"/>
        <v>1</v>
      </c>
      <c r="AA582" s="16" t="b">
        <f t="shared" si="289"/>
        <v>1</v>
      </c>
      <c r="AB582" s="16" t="b">
        <f t="shared" si="286"/>
        <v>1</v>
      </c>
    </row>
    <row r="583" spans="1:28" s="16" customFormat="1" ht="78.75">
      <c r="A583" s="31" t="s">
        <v>457</v>
      </c>
      <c r="B583" s="23" t="s">
        <v>201</v>
      </c>
      <c r="C583" s="23" t="s">
        <v>346</v>
      </c>
      <c r="D583" s="24" t="s">
        <v>9</v>
      </c>
      <c r="E583" s="25">
        <f>E584</f>
        <v>19.3</v>
      </c>
      <c r="F583" s="25">
        <f t="shared" si="287"/>
        <v>19.3</v>
      </c>
      <c r="G583" s="25">
        <f t="shared" si="287"/>
        <v>19.3</v>
      </c>
      <c r="H583" s="43"/>
      <c r="J583" s="33">
        <v>19.276</v>
      </c>
      <c r="K583" s="33">
        <v>19.276</v>
      </c>
      <c r="L583" s="33">
        <v>19.276</v>
      </c>
      <c r="M583" s="29">
        <f t="shared" si="288"/>
        <v>-2.4000000000000909E-2</v>
      </c>
      <c r="N583" s="29">
        <f t="shared" si="288"/>
        <v>-2.4000000000000909E-2</v>
      </c>
      <c r="O583" s="29">
        <f t="shared" si="288"/>
        <v>-2.4000000000000909E-2</v>
      </c>
      <c r="R583" s="98" t="s">
        <v>457</v>
      </c>
      <c r="S583" s="96" t="s">
        <v>201</v>
      </c>
      <c r="T583" s="96" t="s">
        <v>346</v>
      </c>
      <c r="U583" s="92" t="s">
        <v>9</v>
      </c>
      <c r="V583" s="97">
        <v>19.276</v>
      </c>
      <c r="W583" s="97">
        <v>19.276</v>
      </c>
      <c r="X583" s="97">
        <v>19.276</v>
      </c>
      <c r="Y583" s="16" t="b">
        <f t="shared" si="289"/>
        <v>1</v>
      </c>
      <c r="Z583" s="16" t="b">
        <f t="shared" si="289"/>
        <v>1</v>
      </c>
      <c r="AA583" s="16" t="b">
        <f t="shared" si="289"/>
        <v>1</v>
      </c>
      <c r="AB583" s="16" t="b">
        <f t="shared" si="286"/>
        <v>1</v>
      </c>
    </row>
    <row r="584" spans="1:28" s="16" customFormat="1" ht="78.75">
      <c r="A584" s="31" t="s">
        <v>26</v>
      </c>
      <c r="B584" s="23" t="s">
        <v>201</v>
      </c>
      <c r="C584" s="23" t="s">
        <v>346</v>
      </c>
      <c r="D584" s="23" t="s">
        <v>27</v>
      </c>
      <c r="E584" s="25">
        <v>19.3</v>
      </c>
      <c r="F584" s="25">
        <v>19.3</v>
      </c>
      <c r="G584" s="25">
        <v>19.3</v>
      </c>
      <c r="H584" s="43"/>
      <c r="J584" s="33">
        <v>19.276</v>
      </c>
      <c r="K584" s="33">
        <v>19.276</v>
      </c>
      <c r="L584" s="33">
        <v>19.276</v>
      </c>
      <c r="M584" s="29">
        <f t="shared" si="288"/>
        <v>-2.4000000000000909E-2</v>
      </c>
      <c r="N584" s="29">
        <f t="shared" si="288"/>
        <v>-2.4000000000000909E-2</v>
      </c>
      <c r="O584" s="29">
        <f t="shared" si="288"/>
        <v>-2.4000000000000909E-2</v>
      </c>
      <c r="R584" s="98" t="s">
        <v>26</v>
      </c>
      <c r="S584" s="96" t="s">
        <v>201</v>
      </c>
      <c r="T584" s="96" t="s">
        <v>346</v>
      </c>
      <c r="U584" s="96" t="s">
        <v>27</v>
      </c>
      <c r="V584" s="97">
        <v>19.276</v>
      </c>
      <c r="W584" s="97">
        <v>19.276</v>
      </c>
      <c r="X584" s="97">
        <v>19.276</v>
      </c>
      <c r="Y584" s="16" t="b">
        <f t="shared" si="289"/>
        <v>1</v>
      </c>
      <c r="Z584" s="16" t="b">
        <f t="shared" si="289"/>
        <v>1</v>
      </c>
      <c r="AA584" s="16" t="b">
        <f t="shared" si="289"/>
        <v>1</v>
      </c>
      <c r="AB584" s="16" t="b">
        <f t="shared" si="286"/>
        <v>1</v>
      </c>
    </row>
    <row r="585" spans="1:28" s="16" customFormat="1" ht="63">
      <c r="A585" s="26" t="s">
        <v>204</v>
      </c>
      <c r="B585" s="24" t="s">
        <v>205</v>
      </c>
      <c r="C585" s="27" t="s">
        <v>9</v>
      </c>
      <c r="D585" s="27" t="s">
        <v>9</v>
      </c>
      <c r="E585" s="15">
        <f>E586+E594</f>
        <v>25429.9</v>
      </c>
      <c r="F585" s="15">
        <v>25429.9</v>
      </c>
      <c r="G585" s="15">
        <v>25429.9</v>
      </c>
      <c r="H585" s="43"/>
      <c r="J585" s="28">
        <v>25429.9</v>
      </c>
      <c r="K585" s="28">
        <v>25429.9</v>
      </c>
      <c r="L585" s="28">
        <v>25429.9</v>
      </c>
      <c r="M585" s="29">
        <f t="shared" si="288"/>
        <v>0</v>
      </c>
      <c r="N585" s="29">
        <f t="shared" si="288"/>
        <v>0</v>
      </c>
      <c r="O585" s="29">
        <f t="shared" si="288"/>
        <v>0</v>
      </c>
      <c r="R585" s="91" t="s">
        <v>204</v>
      </c>
      <c r="S585" s="92" t="s">
        <v>205</v>
      </c>
      <c r="T585" s="93" t="s">
        <v>9</v>
      </c>
      <c r="U585" s="93" t="s">
        <v>9</v>
      </c>
      <c r="V585" s="94">
        <v>25429.9</v>
      </c>
      <c r="W585" s="94">
        <v>25429.9</v>
      </c>
      <c r="X585" s="94">
        <v>25429.9</v>
      </c>
      <c r="Y585" s="16" t="b">
        <f t="shared" si="289"/>
        <v>1</v>
      </c>
      <c r="Z585" s="16" t="b">
        <f t="shared" si="289"/>
        <v>1</v>
      </c>
      <c r="AA585" s="16" t="b">
        <f t="shared" si="289"/>
        <v>1</v>
      </c>
      <c r="AB585" s="16" t="b">
        <f t="shared" si="286"/>
        <v>1</v>
      </c>
    </row>
    <row r="586" spans="1:28" s="16" customFormat="1" ht="31.5">
      <c r="A586" s="22" t="s">
        <v>73</v>
      </c>
      <c r="B586" s="23" t="s">
        <v>205</v>
      </c>
      <c r="C586" s="23" t="s">
        <v>12</v>
      </c>
      <c r="D586" s="24" t="s">
        <v>9</v>
      </c>
      <c r="E586" s="25">
        <f>E587</f>
        <v>25329.9</v>
      </c>
      <c r="F586" s="25">
        <v>25329.9</v>
      </c>
      <c r="G586" s="25">
        <v>25329.9</v>
      </c>
      <c r="H586" s="43"/>
      <c r="J586" s="32">
        <v>25329.9</v>
      </c>
      <c r="K586" s="32">
        <v>25329.9</v>
      </c>
      <c r="L586" s="32">
        <v>25329.9</v>
      </c>
      <c r="M586" s="29">
        <f t="shared" si="288"/>
        <v>0</v>
      </c>
      <c r="N586" s="29">
        <f t="shared" si="288"/>
        <v>0</v>
      </c>
      <c r="O586" s="29">
        <f t="shared" si="288"/>
        <v>0</v>
      </c>
      <c r="R586" s="95" t="s">
        <v>73</v>
      </c>
      <c r="S586" s="96" t="s">
        <v>205</v>
      </c>
      <c r="T586" s="96" t="s">
        <v>12</v>
      </c>
      <c r="U586" s="92" t="s">
        <v>9</v>
      </c>
      <c r="V586" s="97">
        <v>25329.9</v>
      </c>
      <c r="W586" s="97">
        <v>25329.9</v>
      </c>
      <c r="X586" s="97">
        <v>25329.9</v>
      </c>
      <c r="Y586" s="16" t="b">
        <f t="shared" si="289"/>
        <v>1</v>
      </c>
      <c r="Z586" s="16" t="b">
        <f t="shared" si="289"/>
        <v>1</v>
      </c>
      <c r="AA586" s="16" t="b">
        <f t="shared" si="289"/>
        <v>1</v>
      </c>
      <c r="AB586" s="16" t="b">
        <f t="shared" si="286"/>
        <v>1</v>
      </c>
    </row>
    <row r="587" spans="1:28" s="16" customFormat="1" ht="31.5">
      <c r="A587" s="22" t="s">
        <v>74</v>
      </c>
      <c r="B587" s="23" t="s">
        <v>205</v>
      </c>
      <c r="C587" s="23" t="s">
        <v>75</v>
      </c>
      <c r="D587" s="24" t="s">
        <v>9</v>
      </c>
      <c r="E587" s="25">
        <f>E588</f>
        <v>25329.9</v>
      </c>
      <c r="F587" s="25">
        <v>25329.9</v>
      </c>
      <c r="G587" s="25">
        <v>25329.9</v>
      </c>
      <c r="H587" s="43"/>
      <c r="J587" s="32">
        <v>25329.9</v>
      </c>
      <c r="K587" s="32">
        <v>25329.9</v>
      </c>
      <c r="L587" s="32">
        <v>25329.9</v>
      </c>
      <c r="M587" s="29">
        <f t="shared" si="288"/>
        <v>0</v>
      </c>
      <c r="N587" s="29">
        <f t="shared" si="288"/>
        <v>0</v>
      </c>
      <c r="O587" s="29">
        <f t="shared" si="288"/>
        <v>0</v>
      </c>
      <c r="R587" s="95" t="s">
        <v>74</v>
      </c>
      <c r="S587" s="96" t="s">
        <v>205</v>
      </c>
      <c r="T587" s="96" t="s">
        <v>75</v>
      </c>
      <c r="U587" s="92" t="s">
        <v>9</v>
      </c>
      <c r="V587" s="97">
        <v>25329.9</v>
      </c>
      <c r="W587" s="97">
        <v>25329.9</v>
      </c>
      <c r="X587" s="97">
        <v>25329.9</v>
      </c>
      <c r="Y587" s="16" t="b">
        <f t="shared" si="289"/>
        <v>1</v>
      </c>
      <c r="Z587" s="16" t="b">
        <f t="shared" si="289"/>
        <v>1</v>
      </c>
      <c r="AA587" s="16" t="b">
        <f t="shared" si="289"/>
        <v>1</v>
      </c>
      <c r="AB587" s="16" t="b">
        <f t="shared" si="286"/>
        <v>1</v>
      </c>
    </row>
    <row r="588" spans="1:28" s="16" customFormat="1" ht="47.25">
      <c r="A588" s="22" t="s">
        <v>76</v>
      </c>
      <c r="B588" s="23" t="s">
        <v>205</v>
      </c>
      <c r="C588" s="23" t="s">
        <v>77</v>
      </c>
      <c r="D588" s="24" t="s">
        <v>9</v>
      </c>
      <c r="E588" s="25">
        <f>E589</f>
        <v>25329.9</v>
      </c>
      <c r="F588" s="25">
        <v>25329.9</v>
      </c>
      <c r="G588" s="25">
        <v>25329.9</v>
      </c>
      <c r="H588" s="43"/>
      <c r="J588" s="32">
        <v>25329.9</v>
      </c>
      <c r="K588" s="32">
        <v>25329.9</v>
      </c>
      <c r="L588" s="32">
        <v>25329.9</v>
      </c>
      <c r="M588" s="29">
        <f t="shared" si="288"/>
        <v>0</v>
      </c>
      <c r="N588" s="29">
        <f t="shared" si="288"/>
        <v>0</v>
      </c>
      <c r="O588" s="29">
        <f t="shared" si="288"/>
        <v>0</v>
      </c>
      <c r="R588" s="95" t="s">
        <v>76</v>
      </c>
      <c r="S588" s="96" t="s">
        <v>205</v>
      </c>
      <c r="T588" s="96" t="s">
        <v>77</v>
      </c>
      <c r="U588" s="92" t="s">
        <v>9</v>
      </c>
      <c r="V588" s="97">
        <v>25329.9</v>
      </c>
      <c r="W588" s="97">
        <v>25329.9</v>
      </c>
      <c r="X588" s="97">
        <v>25329.9</v>
      </c>
      <c r="Y588" s="16" t="b">
        <f t="shared" si="289"/>
        <v>1</v>
      </c>
      <c r="Z588" s="16" t="b">
        <f t="shared" si="289"/>
        <v>1</v>
      </c>
      <c r="AA588" s="16" t="b">
        <f t="shared" si="289"/>
        <v>1</v>
      </c>
      <c r="AB588" s="16" t="b">
        <f t="shared" si="286"/>
        <v>1</v>
      </c>
    </row>
    <row r="589" spans="1:28" s="16" customFormat="1" ht="78.75">
      <c r="A589" s="31" t="s">
        <v>453</v>
      </c>
      <c r="B589" s="23" t="s">
        <v>205</v>
      </c>
      <c r="C589" s="23" t="s">
        <v>78</v>
      </c>
      <c r="D589" s="24" t="s">
        <v>9</v>
      </c>
      <c r="E589" s="25">
        <f>E590+E591+E592+E593</f>
        <v>25329.9</v>
      </c>
      <c r="F589" s="25">
        <v>25329.9</v>
      </c>
      <c r="G589" s="25">
        <v>25329.9</v>
      </c>
      <c r="H589" s="43"/>
      <c r="J589" s="32">
        <v>25329.9</v>
      </c>
      <c r="K589" s="32">
        <v>25329.9</v>
      </c>
      <c r="L589" s="32">
        <v>25329.9</v>
      </c>
      <c r="M589" s="29">
        <f t="shared" si="288"/>
        <v>0</v>
      </c>
      <c r="N589" s="29">
        <f t="shared" si="288"/>
        <v>0</v>
      </c>
      <c r="O589" s="29">
        <f t="shared" si="288"/>
        <v>0</v>
      </c>
      <c r="R589" s="98" t="s">
        <v>453</v>
      </c>
      <c r="S589" s="96" t="s">
        <v>205</v>
      </c>
      <c r="T589" s="96" t="s">
        <v>78</v>
      </c>
      <c r="U589" s="92" t="s">
        <v>9</v>
      </c>
      <c r="V589" s="97">
        <v>25329.9</v>
      </c>
      <c r="W589" s="97">
        <v>25329.9</v>
      </c>
      <c r="X589" s="97">
        <v>25329.9</v>
      </c>
      <c r="Y589" s="16" t="b">
        <f t="shared" si="289"/>
        <v>1</v>
      </c>
      <c r="Z589" s="16" t="b">
        <f t="shared" si="289"/>
        <v>1</v>
      </c>
      <c r="AA589" s="16" t="b">
        <f t="shared" si="289"/>
        <v>1</v>
      </c>
      <c r="AB589" s="16" t="b">
        <f t="shared" si="286"/>
        <v>1</v>
      </c>
    </row>
    <row r="590" spans="1:28" s="16" customFormat="1" ht="78.75">
      <c r="A590" s="31" t="s">
        <v>26</v>
      </c>
      <c r="B590" s="23" t="s">
        <v>205</v>
      </c>
      <c r="C590" s="23" t="s">
        <v>78</v>
      </c>
      <c r="D590" s="23" t="s">
        <v>27</v>
      </c>
      <c r="E590" s="25">
        <v>23745</v>
      </c>
      <c r="F590" s="25">
        <v>23745</v>
      </c>
      <c r="G590" s="25">
        <v>23745</v>
      </c>
      <c r="H590" s="43"/>
      <c r="J590" s="32">
        <v>23744.967000000001</v>
      </c>
      <c r="K590" s="32">
        <v>23744.967000000001</v>
      </c>
      <c r="L590" s="32">
        <v>23744.967000000001</v>
      </c>
      <c r="M590" s="29">
        <f t="shared" si="288"/>
        <v>-3.2999999999447027E-2</v>
      </c>
      <c r="N590" s="29">
        <f t="shared" si="288"/>
        <v>-3.2999999999447027E-2</v>
      </c>
      <c r="O590" s="29">
        <f t="shared" si="288"/>
        <v>-3.2999999999447027E-2</v>
      </c>
      <c r="R590" s="98" t="s">
        <v>26</v>
      </c>
      <c r="S590" s="96" t="s">
        <v>205</v>
      </c>
      <c r="T590" s="96" t="s">
        <v>78</v>
      </c>
      <c r="U590" s="96" t="s">
        <v>27</v>
      </c>
      <c r="V590" s="97">
        <v>23744.967000000001</v>
      </c>
      <c r="W590" s="97">
        <v>23744.967000000001</v>
      </c>
      <c r="X590" s="97">
        <v>23744.967000000001</v>
      </c>
      <c r="Y590" s="16" t="b">
        <f t="shared" si="289"/>
        <v>1</v>
      </c>
      <c r="Z590" s="16" t="b">
        <f t="shared" si="289"/>
        <v>1</v>
      </c>
      <c r="AA590" s="16" t="b">
        <f t="shared" si="289"/>
        <v>1</v>
      </c>
      <c r="AB590" s="16" t="b">
        <f t="shared" si="286"/>
        <v>1</v>
      </c>
    </row>
    <row r="591" spans="1:28" s="16" customFormat="1" ht="31.5">
      <c r="A591" s="31" t="s">
        <v>28</v>
      </c>
      <c r="B591" s="23" t="s">
        <v>205</v>
      </c>
      <c r="C591" s="23" t="s">
        <v>78</v>
      </c>
      <c r="D591" s="23" t="s">
        <v>29</v>
      </c>
      <c r="E591" s="25">
        <v>1536.4</v>
      </c>
      <c r="F591" s="25">
        <v>1536.4</v>
      </c>
      <c r="G591" s="25">
        <v>1536.4</v>
      </c>
      <c r="H591" s="43"/>
      <c r="J591" s="32">
        <v>1536.433</v>
      </c>
      <c r="K591" s="32">
        <v>1536.433</v>
      </c>
      <c r="L591" s="32">
        <v>1536.433</v>
      </c>
      <c r="M591" s="29">
        <f t="shared" si="288"/>
        <v>3.2999999999901775E-2</v>
      </c>
      <c r="N591" s="29">
        <f t="shared" si="288"/>
        <v>3.2999999999901775E-2</v>
      </c>
      <c r="O591" s="29">
        <f t="shared" si="288"/>
        <v>3.2999999999901775E-2</v>
      </c>
      <c r="R591" s="98" t="s">
        <v>28</v>
      </c>
      <c r="S591" s="96" t="s">
        <v>205</v>
      </c>
      <c r="T591" s="96" t="s">
        <v>78</v>
      </c>
      <c r="U591" s="96" t="s">
        <v>29</v>
      </c>
      <c r="V591" s="97">
        <v>1536.433</v>
      </c>
      <c r="W591" s="97">
        <v>1536.433</v>
      </c>
      <c r="X591" s="97">
        <v>1536.433</v>
      </c>
      <c r="Y591" s="16" t="b">
        <f t="shared" si="289"/>
        <v>1</v>
      </c>
      <c r="Z591" s="16" t="b">
        <f t="shared" si="289"/>
        <v>1</v>
      </c>
      <c r="AA591" s="16" t="b">
        <f t="shared" si="289"/>
        <v>1</v>
      </c>
      <c r="AB591" s="16" t="b">
        <f t="shared" si="286"/>
        <v>1</v>
      </c>
    </row>
    <row r="592" spans="1:28" s="16" customFormat="1" ht="15.75">
      <c r="A592" s="31" t="s">
        <v>37</v>
      </c>
      <c r="B592" s="23" t="s">
        <v>205</v>
      </c>
      <c r="C592" s="23" t="s">
        <v>78</v>
      </c>
      <c r="D592" s="23" t="s">
        <v>38</v>
      </c>
      <c r="E592" s="25">
        <v>5</v>
      </c>
      <c r="F592" s="25">
        <v>5</v>
      </c>
      <c r="G592" s="25">
        <v>5</v>
      </c>
      <c r="H592" s="43"/>
      <c r="J592" s="32">
        <v>5</v>
      </c>
      <c r="K592" s="32">
        <v>5</v>
      </c>
      <c r="L592" s="32">
        <v>5</v>
      </c>
      <c r="M592" s="29">
        <f t="shared" si="288"/>
        <v>0</v>
      </c>
      <c r="N592" s="29">
        <f t="shared" si="288"/>
        <v>0</v>
      </c>
      <c r="O592" s="29">
        <f t="shared" si="288"/>
        <v>0</v>
      </c>
      <c r="R592" s="98" t="s">
        <v>37</v>
      </c>
      <c r="S592" s="96" t="s">
        <v>205</v>
      </c>
      <c r="T592" s="96" t="s">
        <v>78</v>
      </c>
      <c r="U592" s="96" t="s">
        <v>38</v>
      </c>
      <c r="V592" s="97">
        <v>5</v>
      </c>
      <c r="W592" s="97">
        <v>5</v>
      </c>
      <c r="X592" s="97">
        <v>5</v>
      </c>
      <c r="Y592" s="16" t="b">
        <f t="shared" si="289"/>
        <v>1</v>
      </c>
      <c r="Z592" s="16" t="b">
        <f t="shared" si="289"/>
        <v>1</v>
      </c>
      <c r="AA592" s="16" t="b">
        <f t="shared" si="289"/>
        <v>1</v>
      </c>
      <c r="AB592" s="16" t="b">
        <f t="shared" si="286"/>
        <v>1</v>
      </c>
    </row>
    <row r="593" spans="1:28" s="16" customFormat="1" ht="15.75">
      <c r="A593" s="31" t="s">
        <v>32</v>
      </c>
      <c r="B593" s="23" t="s">
        <v>205</v>
      </c>
      <c r="C593" s="23" t="s">
        <v>78</v>
      </c>
      <c r="D593" s="23" t="s">
        <v>33</v>
      </c>
      <c r="E593" s="25">
        <v>43.5</v>
      </c>
      <c r="F593" s="25">
        <v>43.5</v>
      </c>
      <c r="G593" s="25">
        <v>43.5</v>
      </c>
      <c r="H593" s="43"/>
      <c r="J593" s="32">
        <v>43.5</v>
      </c>
      <c r="K593" s="32">
        <v>43.5</v>
      </c>
      <c r="L593" s="32">
        <v>43.5</v>
      </c>
      <c r="M593" s="29">
        <f t="shared" si="288"/>
        <v>0</v>
      </c>
      <c r="N593" s="29">
        <f t="shared" si="288"/>
        <v>0</v>
      </c>
      <c r="O593" s="29">
        <f t="shared" si="288"/>
        <v>0</v>
      </c>
      <c r="R593" s="98" t="s">
        <v>32</v>
      </c>
      <c r="S593" s="96" t="s">
        <v>205</v>
      </c>
      <c r="T593" s="96" t="s">
        <v>78</v>
      </c>
      <c r="U593" s="96" t="s">
        <v>33</v>
      </c>
      <c r="V593" s="97">
        <v>43.5</v>
      </c>
      <c r="W593" s="97">
        <v>43.5</v>
      </c>
      <c r="X593" s="97">
        <v>43.5</v>
      </c>
      <c r="Y593" s="16" t="b">
        <f t="shared" si="289"/>
        <v>1</v>
      </c>
      <c r="Z593" s="16" t="b">
        <f t="shared" si="289"/>
        <v>1</v>
      </c>
      <c r="AA593" s="16" t="b">
        <f t="shared" si="289"/>
        <v>1</v>
      </c>
      <c r="AB593" s="16" t="b">
        <f t="shared" si="286"/>
        <v>1</v>
      </c>
    </row>
    <row r="594" spans="1:28" s="16" customFormat="1" ht="15.75">
      <c r="A594" s="22" t="s">
        <v>23</v>
      </c>
      <c r="B594" s="23" t="s">
        <v>205</v>
      </c>
      <c r="C594" s="23" t="s">
        <v>11</v>
      </c>
      <c r="D594" s="24" t="s">
        <v>9</v>
      </c>
      <c r="E594" s="25">
        <f>E595</f>
        <v>100</v>
      </c>
      <c r="F594" s="25">
        <v>100</v>
      </c>
      <c r="G594" s="25">
        <v>100</v>
      </c>
      <c r="H594" s="43"/>
      <c r="J594" s="32">
        <v>100</v>
      </c>
      <c r="K594" s="32">
        <v>100</v>
      </c>
      <c r="L594" s="32">
        <v>100</v>
      </c>
      <c r="M594" s="29">
        <f t="shared" si="288"/>
        <v>0</v>
      </c>
      <c r="N594" s="29">
        <f t="shared" si="288"/>
        <v>0</v>
      </c>
      <c r="O594" s="29">
        <f t="shared" si="288"/>
        <v>0</v>
      </c>
      <c r="R594" s="95" t="s">
        <v>23</v>
      </c>
      <c r="S594" s="96" t="s">
        <v>205</v>
      </c>
      <c r="T594" s="96" t="s">
        <v>11</v>
      </c>
      <c r="U594" s="92" t="s">
        <v>9</v>
      </c>
      <c r="V594" s="97">
        <v>100</v>
      </c>
      <c r="W594" s="97">
        <v>100</v>
      </c>
      <c r="X594" s="97">
        <v>100</v>
      </c>
      <c r="Y594" s="16" t="b">
        <f t="shared" si="289"/>
        <v>1</v>
      </c>
      <c r="Z594" s="16" t="b">
        <f t="shared" si="289"/>
        <v>1</v>
      </c>
      <c r="AA594" s="16" t="b">
        <f t="shared" si="289"/>
        <v>1</v>
      </c>
      <c r="AB594" s="16" t="b">
        <f t="shared" si="286"/>
        <v>1</v>
      </c>
    </row>
    <row r="595" spans="1:28" s="16" customFormat="1" ht="31.5">
      <c r="A595" s="31" t="s">
        <v>345</v>
      </c>
      <c r="B595" s="23" t="s">
        <v>205</v>
      </c>
      <c r="C595" s="23" t="s">
        <v>347</v>
      </c>
      <c r="D595" s="24" t="s">
        <v>9</v>
      </c>
      <c r="E595" s="25">
        <f>E596</f>
        <v>100</v>
      </c>
      <c r="F595" s="25">
        <v>100</v>
      </c>
      <c r="G595" s="25">
        <v>100</v>
      </c>
      <c r="H595" s="43"/>
      <c r="J595" s="32">
        <v>100</v>
      </c>
      <c r="K595" s="32">
        <v>100</v>
      </c>
      <c r="L595" s="32">
        <v>100</v>
      </c>
      <c r="M595" s="29">
        <f t="shared" si="288"/>
        <v>0</v>
      </c>
      <c r="N595" s="29">
        <f t="shared" si="288"/>
        <v>0</v>
      </c>
      <c r="O595" s="29">
        <f t="shared" si="288"/>
        <v>0</v>
      </c>
      <c r="R595" s="98" t="s">
        <v>345</v>
      </c>
      <c r="S595" s="96" t="s">
        <v>205</v>
      </c>
      <c r="T595" s="96" t="s">
        <v>347</v>
      </c>
      <c r="U595" s="92" t="s">
        <v>9</v>
      </c>
      <c r="V595" s="97">
        <v>100</v>
      </c>
      <c r="W595" s="97">
        <v>100</v>
      </c>
      <c r="X595" s="97">
        <v>100</v>
      </c>
      <c r="Y595" s="16" t="b">
        <f t="shared" si="289"/>
        <v>1</v>
      </c>
      <c r="Z595" s="16" t="b">
        <f t="shared" si="289"/>
        <v>1</v>
      </c>
      <c r="AA595" s="16" t="b">
        <f t="shared" si="289"/>
        <v>1</v>
      </c>
      <c r="AB595" s="16" t="b">
        <f t="shared" si="286"/>
        <v>1</v>
      </c>
    </row>
    <row r="596" spans="1:28" s="16" customFormat="1" ht="31.5">
      <c r="A596" s="31" t="s">
        <v>28</v>
      </c>
      <c r="B596" s="23" t="s">
        <v>205</v>
      </c>
      <c r="C596" s="23" t="s">
        <v>347</v>
      </c>
      <c r="D596" s="23" t="s">
        <v>29</v>
      </c>
      <c r="E596" s="25">
        <v>100</v>
      </c>
      <c r="F596" s="25">
        <v>100</v>
      </c>
      <c r="G596" s="25">
        <v>100</v>
      </c>
      <c r="H596" s="43"/>
      <c r="J596" s="32">
        <v>100</v>
      </c>
      <c r="K596" s="32">
        <v>100</v>
      </c>
      <c r="L596" s="32">
        <v>100</v>
      </c>
      <c r="M596" s="29">
        <f t="shared" si="288"/>
        <v>0</v>
      </c>
      <c r="N596" s="29">
        <f t="shared" si="288"/>
        <v>0</v>
      </c>
      <c r="O596" s="29">
        <f t="shared" si="288"/>
        <v>0</v>
      </c>
      <c r="R596" s="98" t="s">
        <v>28</v>
      </c>
      <c r="S596" s="96" t="s">
        <v>205</v>
      </c>
      <c r="T596" s="96" t="s">
        <v>347</v>
      </c>
      <c r="U596" s="96" t="s">
        <v>29</v>
      </c>
      <c r="V596" s="97">
        <v>100</v>
      </c>
      <c r="W596" s="97">
        <v>100</v>
      </c>
      <c r="X596" s="97">
        <v>100</v>
      </c>
      <c r="Y596" s="16" t="b">
        <f t="shared" si="289"/>
        <v>1</v>
      </c>
      <c r="Z596" s="16" t="b">
        <f t="shared" si="289"/>
        <v>1</v>
      </c>
      <c r="AA596" s="16" t="b">
        <f t="shared" si="289"/>
        <v>1</v>
      </c>
      <c r="AB596" s="16" t="b">
        <f t="shared" si="286"/>
        <v>1</v>
      </c>
    </row>
    <row r="597" spans="1:28" s="16" customFormat="1" ht="63">
      <c r="A597" s="26" t="s">
        <v>206</v>
      </c>
      <c r="B597" s="24" t="s">
        <v>207</v>
      </c>
      <c r="C597" s="27" t="s">
        <v>9</v>
      </c>
      <c r="D597" s="27" t="s">
        <v>9</v>
      </c>
      <c r="E597" s="15">
        <f>E598+E643</f>
        <v>484699.69999999995</v>
      </c>
      <c r="F597" s="15">
        <f t="shared" ref="F597:G597" si="290">F598+F643</f>
        <v>678714.4</v>
      </c>
      <c r="G597" s="15">
        <f t="shared" si="290"/>
        <v>678714.4</v>
      </c>
      <c r="H597" s="43"/>
      <c r="J597" s="28">
        <v>484699.75149</v>
      </c>
      <c r="K597" s="28">
        <v>678714.34199999995</v>
      </c>
      <c r="L597" s="28">
        <v>678714.34199999995</v>
      </c>
      <c r="M597" s="29">
        <f t="shared" si="288"/>
        <v>5.1490000041667372E-2</v>
      </c>
      <c r="N597" s="29">
        <f t="shared" si="288"/>
        <v>-5.8000000077299774E-2</v>
      </c>
      <c r="O597" s="29">
        <f t="shared" si="288"/>
        <v>-5.8000000077299774E-2</v>
      </c>
      <c r="R597" s="91" t="s">
        <v>206</v>
      </c>
      <c r="S597" s="92" t="s">
        <v>207</v>
      </c>
      <c r="T597" s="93" t="s">
        <v>9</v>
      </c>
      <c r="U597" s="93" t="s">
        <v>9</v>
      </c>
      <c r="V597" s="94">
        <v>484699.75149</v>
      </c>
      <c r="W597" s="94">
        <v>678714.34199999995</v>
      </c>
      <c r="X597" s="94">
        <v>678714.34199999995</v>
      </c>
      <c r="Y597" s="16" t="b">
        <f t="shared" si="289"/>
        <v>1</v>
      </c>
      <c r="Z597" s="16" t="b">
        <f t="shared" si="289"/>
        <v>1</v>
      </c>
      <c r="AA597" s="16" t="b">
        <f t="shared" si="289"/>
        <v>1</v>
      </c>
      <c r="AB597" s="16" t="b">
        <f t="shared" si="286"/>
        <v>1</v>
      </c>
    </row>
    <row r="598" spans="1:28" s="16" customFormat="1" ht="31.5">
      <c r="A598" s="22" t="s">
        <v>454</v>
      </c>
      <c r="B598" s="23" t="s">
        <v>207</v>
      </c>
      <c r="C598" s="23" t="s">
        <v>15</v>
      </c>
      <c r="D598" s="24" t="s">
        <v>9</v>
      </c>
      <c r="E598" s="25">
        <f>E599+E626+E630</f>
        <v>484667.19999999995</v>
      </c>
      <c r="F598" s="25">
        <f t="shared" ref="F598:G598" si="291">F599+F626+F630</f>
        <v>678681.9</v>
      </c>
      <c r="G598" s="25">
        <f t="shared" si="291"/>
        <v>678681.9</v>
      </c>
      <c r="H598" s="43"/>
      <c r="J598" s="32">
        <v>484667.25149</v>
      </c>
      <c r="K598" s="32">
        <v>678681.84199999995</v>
      </c>
      <c r="L598" s="32">
        <v>678681.84199999995</v>
      </c>
      <c r="M598" s="29">
        <f t="shared" si="288"/>
        <v>5.1490000041667372E-2</v>
      </c>
      <c r="N598" s="29">
        <f t="shared" si="288"/>
        <v>-5.8000000077299774E-2</v>
      </c>
      <c r="O598" s="29">
        <f t="shared" si="288"/>
        <v>-5.8000000077299774E-2</v>
      </c>
      <c r="R598" s="95" t="s">
        <v>454</v>
      </c>
      <c r="S598" s="96" t="s">
        <v>207</v>
      </c>
      <c r="T598" s="96" t="s">
        <v>15</v>
      </c>
      <c r="U598" s="92" t="s">
        <v>9</v>
      </c>
      <c r="V598" s="97">
        <v>484667.25149</v>
      </c>
      <c r="W598" s="97">
        <v>678681.84199999995</v>
      </c>
      <c r="X598" s="97">
        <v>678681.84199999995</v>
      </c>
      <c r="Y598" s="16" t="b">
        <f t="shared" si="289"/>
        <v>1</v>
      </c>
      <c r="Z598" s="16" t="b">
        <f t="shared" si="289"/>
        <v>1</v>
      </c>
      <c r="AA598" s="16" t="b">
        <f t="shared" si="289"/>
        <v>1</v>
      </c>
      <c r="AB598" s="16" t="b">
        <f t="shared" si="286"/>
        <v>1</v>
      </c>
    </row>
    <row r="599" spans="1:28" s="16" customFormat="1" ht="47.25">
      <c r="A599" s="22" t="s">
        <v>503</v>
      </c>
      <c r="B599" s="23" t="s">
        <v>207</v>
      </c>
      <c r="C599" s="23" t="s">
        <v>210</v>
      </c>
      <c r="D599" s="24" t="s">
        <v>9</v>
      </c>
      <c r="E599" s="25">
        <f>E600+E604+E609+E612+E617+E622</f>
        <v>444949.79999999993</v>
      </c>
      <c r="F599" s="25">
        <f t="shared" ref="F599:G599" si="292">F600+F604+F609+F612+F617+F622</f>
        <v>637868.1</v>
      </c>
      <c r="G599" s="25">
        <f t="shared" si="292"/>
        <v>637868.1</v>
      </c>
      <c r="H599" s="43"/>
      <c r="J599" s="32">
        <v>444949.82749</v>
      </c>
      <c r="K599" s="32">
        <v>637868.01800000004</v>
      </c>
      <c r="L599" s="32">
        <v>637868.01800000004</v>
      </c>
      <c r="M599" s="29">
        <f t="shared" si="288"/>
        <v>2.7490000065881759E-2</v>
      </c>
      <c r="N599" s="29">
        <f t="shared" si="288"/>
        <v>-8.1999999936670065E-2</v>
      </c>
      <c r="O599" s="29">
        <f t="shared" si="288"/>
        <v>-8.1999999936670065E-2</v>
      </c>
      <c r="R599" s="95" t="s">
        <v>503</v>
      </c>
      <c r="S599" s="96" t="s">
        <v>207</v>
      </c>
      <c r="T599" s="96" t="s">
        <v>210</v>
      </c>
      <c r="U599" s="92" t="s">
        <v>9</v>
      </c>
      <c r="V599" s="97">
        <v>444949.82749</v>
      </c>
      <c r="W599" s="97">
        <v>637868.01800000004</v>
      </c>
      <c r="X599" s="97">
        <v>637868.01800000004</v>
      </c>
      <c r="Y599" s="16" t="b">
        <f t="shared" si="289"/>
        <v>1</v>
      </c>
      <c r="Z599" s="16" t="b">
        <f t="shared" si="289"/>
        <v>1</v>
      </c>
      <c r="AA599" s="16" t="b">
        <f t="shared" si="289"/>
        <v>1</v>
      </c>
      <c r="AB599" s="16" t="b">
        <f t="shared" si="286"/>
        <v>1</v>
      </c>
    </row>
    <row r="600" spans="1:28" s="16" customFormat="1" ht="31.5">
      <c r="A600" s="22" t="s">
        <v>563</v>
      </c>
      <c r="B600" s="23" t="s">
        <v>207</v>
      </c>
      <c r="C600" s="23" t="s">
        <v>211</v>
      </c>
      <c r="D600" s="24" t="s">
        <v>9</v>
      </c>
      <c r="E600" s="25">
        <f>E601</f>
        <v>33086</v>
      </c>
      <c r="F600" s="25">
        <f t="shared" ref="F600:G600" si="293">F601</f>
        <v>0</v>
      </c>
      <c r="G600" s="25">
        <f t="shared" si="293"/>
        <v>0</v>
      </c>
      <c r="H600" s="43"/>
      <c r="J600" s="32">
        <v>33086</v>
      </c>
      <c r="K600" s="32">
        <v>0</v>
      </c>
      <c r="L600" s="32">
        <v>0</v>
      </c>
      <c r="M600" s="29">
        <f t="shared" si="288"/>
        <v>0</v>
      </c>
      <c r="N600" s="29">
        <f t="shared" si="288"/>
        <v>0</v>
      </c>
      <c r="O600" s="29">
        <f t="shared" si="288"/>
        <v>0</v>
      </c>
      <c r="R600" s="95" t="s">
        <v>563</v>
      </c>
      <c r="S600" s="96" t="s">
        <v>207</v>
      </c>
      <c r="T600" s="96" t="s">
        <v>211</v>
      </c>
      <c r="U600" s="92" t="s">
        <v>9</v>
      </c>
      <c r="V600" s="97">
        <v>33086</v>
      </c>
      <c r="W600" s="97" t="s">
        <v>9</v>
      </c>
      <c r="X600" s="97" t="s">
        <v>9</v>
      </c>
      <c r="Y600" s="16" t="b">
        <f t="shared" si="289"/>
        <v>1</v>
      </c>
      <c r="Z600" s="16" t="b">
        <f t="shared" si="289"/>
        <v>1</v>
      </c>
      <c r="AA600" s="16" t="b">
        <f t="shared" si="289"/>
        <v>1</v>
      </c>
      <c r="AB600" s="16" t="b">
        <f t="shared" si="286"/>
        <v>1</v>
      </c>
    </row>
    <row r="601" spans="1:28" s="16" customFormat="1" ht="25.5">
      <c r="A601" s="31" t="s">
        <v>564</v>
      </c>
      <c r="B601" s="23" t="s">
        <v>207</v>
      </c>
      <c r="C601" s="23" t="s">
        <v>411</v>
      </c>
      <c r="D601" s="24" t="s">
        <v>9</v>
      </c>
      <c r="E601" s="25">
        <f>E602+E603</f>
        <v>33086</v>
      </c>
      <c r="F601" s="25">
        <f t="shared" ref="F601:G601" si="294">F602+F603</f>
        <v>0</v>
      </c>
      <c r="G601" s="25">
        <f t="shared" si="294"/>
        <v>0</v>
      </c>
      <c r="H601" s="43"/>
      <c r="J601" s="32">
        <v>33086</v>
      </c>
      <c r="K601" s="32">
        <v>0</v>
      </c>
      <c r="L601" s="32">
        <v>0</v>
      </c>
      <c r="M601" s="29">
        <f t="shared" si="288"/>
        <v>0</v>
      </c>
      <c r="N601" s="29">
        <f t="shared" si="288"/>
        <v>0</v>
      </c>
      <c r="O601" s="29">
        <f t="shared" si="288"/>
        <v>0</v>
      </c>
      <c r="R601" s="98" t="s">
        <v>564</v>
      </c>
      <c r="S601" s="96" t="s">
        <v>207</v>
      </c>
      <c r="T601" s="96" t="s">
        <v>411</v>
      </c>
      <c r="U601" s="92" t="s">
        <v>9</v>
      </c>
      <c r="V601" s="97">
        <v>33086</v>
      </c>
      <c r="W601" s="97" t="s">
        <v>9</v>
      </c>
      <c r="X601" s="97" t="s">
        <v>9</v>
      </c>
      <c r="Y601" s="16" t="b">
        <f t="shared" si="289"/>
        <v>1</v>
      </c>
      <c r="Z601" s="16" t="b">
        <f t="shared" si="289"/>
        <v>1</v>
      </c>
      <c r="AA601" s="16" t="b">
        <f t="shared" si="289"/>
        <v>1</v>
      </c>
      <c r="AB601" s="16" t="b">
        <f t="shared" si="286"/>
        <v>1</v>
      </c>
    </row>
    <row r="602" spans="1:28" s="16" customFormat="1" ht="31.5">
      <c r="A602" s="31" t="s">
        <v>119</v>
      </c>
      <c r="B602" s="23" t="s">
        <v>207</v>
      </c>
      <c r="C602" s="23" t="s">
        <v>411</v>
      </c>
      <c r="D602" s="23" t="s">
        <v>120</v>
      </c>
      <c r="E602" s="25">
        <v>16543</v>
      </c>
      <c r="F602" s="25">
        <v>0</v>
      </c>
      <c r="G602" s="25">
        <v>0</v>
      </c>
      <c r="H602" s="43"/>
      <c r="J602" s="32">
        <v>16543</v>
      </c>
      <c r="K602" s="32">
        <v>0</v>
      </c>
      <c r="L602" s="32">
        <v>0</v>
      </c>
      <c r="M602" s="29">
        <f t="shared" si="288"/>
        <v>0</v>
      </c>
      <c r="N602" s="29">
        <f t="shared" si="288"/>
        <v>0</v>
      </c>
      <c r="O602" s="29">
        <f t="shared" si="288"/>
        <v>0</v>
      </c>
      <c r="R602" s="98" t="s">
        <v>119</v>
      </c>
      <c r="S602" s="96" t="s">
        <v>207</v>
      </c>
      <c r="T602" s="96" t="s">
        <v>411</v>
      </c>
      <c r="U602" s="96" t="s">
        <v>120</v>
      </c>
      <c r="V602" s="97">
        <v>16543</v>
      </c>
      <c r="W602" s="97" t="s">
        <v>9</v>
      </c>
      <c r="X602" s="97" t="s">
        <v>9</v>
      </c>
      <c r="Y602" s="16" t="b">
        <f t="shared" si="289"/>
        <v>1</v>
      </c>
      <c r="Z602" s="16" t="b">
        <f t="shared" si="289"/>
        <v>1</v>
      </c>
      <c r="AA602" s="16" t="b">
        <f t="shared" si="289"/>
        <v>1</v>
      </c>
      <c r="AB602" s="16" t="b">
        <f t="shared" si="286"/>
        <v>1</v>
      </c>
    </row>
    <row r="603" spans="1:28" s="16" customFormat="1" ht="25.5">
      <c r="A603" s="31" t="s">
        <v>32</v>
      </c>
      <c r="B603" s="23" t="s">
        <v>207</v>
      </c>
      <c r="C603" s="23" t="s">
        <v>411</v>
      </c>
      <c r="D603" s="23" t="s">
        <v>33</v>
      </c>
      <c r="E603" s="25">
        <v>16543</v>
      </c>
      <c r="F603" s="25">
        <v>0</v>
      </c>
      <c r="G603" s="25">
        <v>0</v>
      </c>
      <c r="H603" s="43"/>
      <c r="J603" s="32">
        <v>16543</v>
      </c>
      <c r="K603" s="32">
        <v>0</v>
      </c>
      <c r="L603" s="32">
        <v>0</v>
      </c>
      <c r="M603" s="29">
        <f t="shared" si="288"/>
        <v>0</v>
      </c>
      <c r="N603" s="29">
        <f t="shared" si="288"/>
        <v>0</v>
      </c>
      <c r="O603" s="29">
        <f t="shared" si="288"/>
        <v>0</v>
      </c>
      <c r="R603" s="98" t="s">
        <v>32</v>
      </c>
      <c r="S603" s="96" t="s">
        <v>207</v>
      </c>
      <c r="T603" s="96" t="s">
        <v>411</v>
      </c>
      <c r="U603" s="96" t="s">
        <v>33</v>
      </c>
      <c r="V603" s="97">
        <v>16543</v>
      </c>
      <c r="W603" s="97" t="s">
        <v>9</v>
      </c>
      <c r="X603" s="97" t="s">
        <v>9</v>
      </c>
      <c r="Y603" s="16" t="b">
        <f t="shared" si="289"/>
        <v>1</v>
      </c>
      <c r="Z603" s="16" t="b">
        <f t="shared" si="289"/>
        <v>1</v>
      </c>
      <c r="AA603" s="16" t="b">
        <f t="shared" si="289"/>
        <v>1</v>
      </c>
      <c r="AB603" s="16" t="b">
        <f t="shared" si="286"/>
        <v>1</v>
      </c>
    </row>
    <row r="604" spans="1:28" s="16" customFormat="1" ht="63">
      <c r="A604" s="22" t="s">
        <v>534</v>
      </c>
      <c r="B604" s="23" t="s">
        <v>207</v>
      </c>
      <c r="C604" s="23" t="s">
        <v>504</v>
      </c>
      <c r="D604" s="24" t="s">
        <v>9</v>
      </c>
      <c r="E604" s="25">
        <f>E605+E607</f>
        <v>206500.09999999998</v>
      </c>
      <c r="F604" s="25">
        <f t="shared" ref="F604:G604" si="295">F605+F607</f>
        <v>206500.2</v>
      </c>
      <c r="G604" s="25">
        <f t="shared" si="295"/>
        <v>206500.2</v>
      </c>
      <c r="H604" s="43"/>
      <c r="J604" s="32">
        <v>206500.17</v>
      </c>
      <c r="K604" s="32">
        <v>206500.17</v>
      </c>
      <c r="L604" s="32">
        <v>206500.17</v>
      </c>
      <c r="M604" s="29">
        <f t="shared" si="288"/>
        <v>7.000000003608875E-2</v>
      </c>
      <c r="N604" s="29">
        <f t="shared" si="288"/>
        <v>-2.9999999998835847E-2</v>
      </c>
      <c r="O604" s="29">
        <f t="shared" si="288"/>
        <v>-2.9999999998835847E-2</v>
      </c>
      <c r="R604" s="95" t="s">
        <v>534</v>
      </c>
      <c r="S604" s="96" t="s">
        <v>207</v>
      </c>
      <c r="T604" s="96" t="s">
        <v>504</v>
      </c>
      <c r="U604" s="92" t="s">
        <v>9</v>
      </c>
      <c r="V604" s="97">
        <v>206500.17</v>
      </c>
      <c r="W604" s="97">
        <v>206500.17</v>
      </c>
      <c r="X604" s="97">
        <v>206500.17</v>
      </c>
      <c r="Y604" s="16" t="b">
        <f t="shared" si="289"/>
        <v>1</v>
      </c>
      <c r="Z604" s="16" t="b">
        <f t="shared" si="289"/>
        <v>1</v>
      </c>
      <c r="AA604" s="16" t="b">
        <f t="shared" si="289"/>
        <v>1</v>
      </c>
      <c r="AB604" s="16" t="b">
        <f t="shared" si="286"/>
        <v>1</v>
      </c>
    </row>
    <row r="605" spans="1:28" s="16" customFormat="1" ht="47.25">
      <c r="A605" s="31" t="s">
        <v>519</v>
      </c>
      <c r="B605" s="23" t="s">
        <v>207</v>
      </c>
      <c r="C605" s="23" t="s">
        <v>412</v>
      </c>
      <c r="D605" s="24" t="s">
        <v>9</v>
      </c>
      <c r="E605" s="25">
        <f>E606</f>
        <v>160262.19999999998</v>
      </c>
      <c r="F605" s="25">
        <f t="shared" ref="F605:G605" si="296">F606</f>
        <v>161930.6</v>
      </c>
      <c r="G605" s="25">
        <f t="shared" si="296"/>
        <v>161172.4</v>
      </c>
      <c r="H605" s="43"/>
      <c r="J605" s="32">
        <v>160262.21</v>
      </c>
      <c r="K605" s="32">
        <v>161930.55600000001</v>
      </c>
      <c r="L605" s="32">
        <v>161172.36600000001</v>
      </c>
      <c r="M605" s="29">
        <f t="shared" si="288"/>
        <v>1.0000000009313226E-2</v>
      </c>
      <c r="N605" s="29">
        <f t="shared" si="288"/>
        <v>-4.3999999994412065E-2</v>
      </c>
      <c r="O605" s="29">
        <f t="shared" si="288"/>
        <v>-3.3999999985098839E-2</v>
      </c>
      <c r="R605" s="98" t="s">
        <v>519</v>
      </c>
      <c r="S605" s="96" t="s">
        <v>207</v>
      </c>
      <c r="T605" s="96" t="s">
        <v>412</v>
      </c>
      <c r="U605" s="92" t="s">
        <v>9</v>
      </c>
      <c r="V605" s="97">
        <v>160262.21</v>
      </c>
      <c r="W605" s="97">
        <v>161930.55600000001</v>
      </c>
      <c r="X605" s="97">
        <v>161172.36600000001</v>
      </c>
      <c r="Y605" s="16" t="b">
        <f t="shared" si="289"/>
        <v>1</v>
      </c>
      <c r="Z605" s="16" t="b">
        <f t="shared" si="289"/>
        <v>1</v>
      </c>
      <c r="AA605" s="16" t="b">
        <f t="shared" si="289"/>
        <v>1</v>
      </c>
      <c r="AB605" s="16" t="b">
        <f t="shared" si="286"/>
        <v>1</v>
      </c>
    </row>
    <row r="606" spans="1:28" s="16" customFormat="1" ht="31.5">
      <c r="A606" s="31" t="s">
        <v>119</v>
      </c>
      <c r="B606" s="23" t="s">
        <v>207</v>
      </c>
      <c r="C606" s="23" t="s">
        <v>412</v>
      </c>
      <c r="D606" s="23" t="s">
        <v>120</v>
      </c>
      <c r="E606" s="25">
        <f>156759.9+3502.3</f>
        <v>160262.19999999998</v>
      </c>
      <c r="F606" s="25">
        <f>160526.6+1404</f>
        <v>161930.6</v>
      </c>
      <c r="G606" s="25">
        <f>159869.8+1302.6</f>
        <v>161172.4</v>
      </c>
      <c r="H606" s="43"/>
      <c r="J606" s="32">
        <v>160262.21</v>
      </c>
      <c r="K606" s="32">
        <v>161930.55600000001</v>
      </c>
      <c r="L606" s="32">
        <v>161172.36600000001</v>
      </c>
      <c r="M606" s="29">
        <f t="shared" si="288"/>
        <v>1.0000000009313226E-2</v>
      </c>
      <c r="N606" s="29">
        <f t="shared" si="288"/>
        <v>-4.3999999994412065E-2</v>
      </c>
      <c r="O606" s="29">
        <f t="shared" si="288"/>
        <v>-3.3999999985098839E-2</v>
      </c>
      <c r="P606" s="29"/>
      <c r="R606" s="98" t="s">
        <v>119</v>
      </c>
      <c r="S606" s="96" t="s">
        <v>207</v>
      </c>
      <c r="T606" s="96" t="s">
        <v>412</v>
      </c>
      <c r="U606" s="96" t="s">
        <v>120</v>
      </c>
      <c r="V606" s="97">
        <v>160262.21</v>
      </c>
      <c r="W606" s="97">
        <v>161930.55600000001</v>
      </c>
      <c r="X606" s="97">
        <v>161172.36600000001</v>
      </c>
      <c r="Y606" s="16" t="b">
        <f t="shared" si="289"/>
        <v>1</v>
      </c>
      <c r="Z606" s="16" t="b">
        <f t="shared" si="289"/>
        <v>1</v>
      </c>
      <c r="AA606" s="16" t="b">
        <f t="shared" si="289"/>
        <v>1</v>
      </c>
      <c r="AB606" s="16" t="b">
        <f t="shared" si="286"/>
        <v>1</v>
      </c>
    </row>
    <row r="607" spans="1:28" s="16" customFormat="1" ht="47.25">
      <c r="A607" s="31" t="s">
        <v>519</v>
      </c>
      <c r="B607" s="23" t="s">
        <v>207</v>
      </c>
      <c r="C607" s="23" t="s">
        <v>520</v>
      </c>
      <c r="D607" s="24" t="s">
        <v>9</v>
      </c>
      <c r="E607" s="25">
        <f>E608</f>
        <v>46237.899999999994</v>
      </c>
      <c r="F607" s="25">
        <f t="shared" ref="F607:G607" si="297">F608</f>
        <v>44569.599999999999</v>
      </c>
      <c r="G607" s="25">
        <f t="shared" si="297"/>
        <v>45327.8</v>
      </c>
      <c r="H607" s="43"/>
      <c r="J607" s="32">
        <v>46237.96</v>
      </c>
      <c r="K607" s="32">
        <v>44569.614000000001</v>
      </c>
      <c r="L607" s="32">
        <v>45327.803999999996</v>
      </c>
      <c r="M607" s="29">
        <f t="shared" si="288"/>
        <v>6.0000000004947651E-2</v>
      </c>
      <c r="N607" s="29">
        <f t="shared" si="288"/>
        <v>1.4000000002852175E-2</v>
      </c>
      <c r="O607" s="29">
        <f t="shared" si="288"/>
        <v>3.9999999935389496E-3</v>
      </c>
      <c r="R607" s="98" t="s">
        <v>519</v>
      </c>
      <c r="S607" s="96" t="s">
        <v>207</v>
      </c>
      <c r="T607" s="96" t="s">
        <v>520</v>
      </c>
      <c r="U607" s="92" t="s">
        <v>9</v>
      </c>
      <c r="V607" s="97">
        <v>46237.96</v>
      </c>
      <c r="W607" s="97">
        <v>44569.614000000001</v>
      </c>
      <c r="X607" s="97">
        <v>45327.803999999996</v>
      </c>
      <c r="Y607" s="16" t="b">
        <f t="shared" si="289"/>
        <v>1</v>
      </c>
      <c r="Z607" s="16" t="b">
        <f t="shared" si="289"/>
        <v>1</v>
      </c>
      <c r="AA607" s="16" t="b">
        <f t="shared" si="289"/>
        <v>1</v>
      </c>
      <c r="AB607" s="16" t="b">
        <f t="shared" si="286"/>
        <v>1</v>
      </c>
    </row>
    <row r="608" spans="1:28" s="16" customFormat="1" ht="31.5">
      <c r="A608" s="31" t="s">
        <v>119</v>
      </c>
      <c r="B608" s="23" t="s">
        <v>207</v>
      </c>
      <c r="C608" s="23" t="s">
        <v>520</v>
      </c>
      <c r="D608" s="23" t="s">
        <v>120</v>
      </c>
      <c r="E608" s="25">
        <f>49740.2-3502.3</f>
        <v>46237.899999999994</v>
      </c>
      <c r="F608" s="25">
        <f>45973.6-1404</f>
        <v>44569.599999999999</v>
      </c>
      <c r="G608" s="25">
        <f>46630.4-1302.6</f>
        <v>45327.8</v>
      </c>
      <c r="H608" s="43"/>
      <c r="J608" s="32">
        <v>46237.96</v>
      </c>
      <c r="K608" s="32">
        <v>44569.614000000001</v>
      </c>
      <c r="L608" s="32">
        <v>45327.803999999996</v>
      </c>
      <c r="M608" s="29">
        <f t="shared" si="288"/>
        <v>6.0000000004947651E-2</v>
      </c>
      <c r="N608" s="29">
        <f t="shared" si="288"/>
        <v>1.4000000002852175E-2</v>
      </c>
      <c r="O608" s="29">
        <f t="shared" si="288"/>
        <v>3.9999999935389496E-3</v>
      </c>
      <c r="R608" s="98" t="s">
        <v>119</v>
      </c>
      <c r="S608" s="96" t="s">
        <v>207</v>
      </c>
      <c r="T608" s="96" t="s">
        <v>520</v>
      </c>
      <c r="U608" s="96" t="s">
        <v>120</v>
      </c>
      <c r="V608" s="97">
        <v>46237.96</v>
      </c>
      <c r="W608" s="97">
        <v>44569.614000000001</v>
      </c>
      <c r="X608" s="97">
        <v>45327.803999999996</v>
      </c>
      <c r="Y608" s="16" t="b">
        <f t="shared" si="289"/>
        <v>1</v>
      </c>
      <c r="Z608" s="16" t="b">
        <f t="shared" si="289"/>
        <v>1</v>
      </c>
      <c r="AA608" s="16" t="b">
        <f t="shared" si="289"/>
        <v>1</v>
      </c>
      <c r="AB608" s="16" t="b">
        <f t="shared" si="286"/>
        <v>1</v>
      </c>
    </row>
    <row r="609" spans="1:28" s="16" customFormat="1" ht="63">
      <c r="A609" s="22" t="s">
        <v>535</v>
      </c>
      <c r="B609" s="23" t="s">
        <v>207</v>
      </c>
      <c r="C609" s="23" t="s">
        <v>505</v>
      </c>
      <c r="D609" s="24" t="s">
        <v>9</v>
      </c>
      <c r="E609" s="25">
        <f>E610</f>
        <v>10969.8</v>
      </c>
      <c r="F609" s="25">
        <f t="shared" ref="F609:G610" si="298">F610</f>
        <v>10969.8</v>
      </c>
      <c r="G609" s="25">
        <f t="shared" si="298"/>
        <v>10969.8</v>
      </c>
      <c r="H609" s="42"/>
      <c r="J609" s="32">
        <v>10969.776</v>
      </c>
      <c r="K609" s="32">
        <v>10969.776</v>
      </c>
      <c r="L609" s="32">
        <v>10969.776</v>
      </c>
      <c r="M609" s="29">
        <f t="shared" si="288"/>
        <v>-2.3999999999432475E-2</v>
      </c>
      <c r="N609" s="29">
        <f t="shared" si="288"/>
        <v>-2.3999999999432475E-2</v>
      </c>
      <c r="O609" s="29">
        <f t="shared" si="288"/>
        <v>-2.3999999999432475E-2</v>
      </c>
      <c r="R609" s="95" t="s">
        <v>535</v>
      </c>
      <c r="S609" s="96" t="s">
        <v>207</v>
      </c>
      <c r="T609" s="96" t="s">
        <v>505</v>
      </c>
      <c r="U609" s="92" t="s">
        <v>9</v>
      </c>
      <c r="V609" s="97">
        <v>10969.776</v>
      </c>
      <c r="W609" s="97">
        <v>10969.776</v>
      </c>
      <c r="X609" s="97">
        <v>10969.776</v>
      </c>
      <c r="Y609" s="16" t="b">
        <f t="shared" si="289"/>
        <v>1</v>
      </c>
      <c r="Z609" s="16" t="b">
        <f t="shared" si="289"/>
        <v>1</v>
      </c>
      <c r="AA609" s="16" t="b">
        <f t="shared" si="289"/>
        <v>1</v>
      </c>
      <c r="AB609" s="16" t="b">
        <f t="shared" si="286"/>
        <v>1</v>
      </c>
    </row>
    <row r="610" spans="1:28" s="16" customFormat="1" ht="63">
      <c r="A610" s="31" t="s">
        <v>536</v>
      </c>
      <c r="B610" s="23" t="s">
        <v>207</v>
      </c>
      <c r="C610" s="23" t="s">
        <v>413</v>
      </c>
      <c r="D610" s="24" t="s">
        <v>9</v>
      </c>
      <c r="E610" s="25">
        <f>E611</f>
        <v>10969.8</v>
      </c>
      <c r="F610" s="25">
        <f t="shared" si="298"/>
        <v>10969.8</v>
      </c>
      <c r="G610" s="25">
        <f t="shared" si="298"/>
        <v>10969.8</v>
      </c>
      <c r="H610" s="43"/>
      <c r="J610" s="32">
        <v>10969.776</v>
      </c>
      <c r="K610" s="32">
        <v>10969.776</v>
      </c>
      <c r="L610" s="32">
        <v>10969.776</v>
      </c>
      <c r="M610" s="29">
        <f t="shared" si="288"/>
        <v>-2.3999999999432475E-2</v>
      </c>
      <c r="N610" s="29">
        <f t="shared" si="288"/>
        <v>-2.3999999999432475E-2</v>
      </c>
      <c r="O610" s="29">
        <f t="shared" si="288"/>
        <v>-2.3999999999432475E-2</v>
      </c>
      <c r="R610" s="98" t="s">
        <v>536</v>
      </c>
      <c r="S610" s="96" t="s">
        <v>207</v>
      </c>
      <c r="T610" s="96" t="s">
        <v>413</v>
      </c>
      <c r="U610" s="92" t="s">
        <v>9</v>
      </c>
      <c r="V610" s="97">
        <v>10969.776</v>
      </c>
      <c r="W610" s="97">
        <v>10969.776</v>
      </c>
      <c r="X610" s="97">
        <v>10969.776</v>
      </c>
      <c r="Y610" s="16" t="b">
        <f t="shared" si="289"/>
        <v>1</v>
      </c>
      <c r="Z610" s="16" t="b">
        <f t="shared" si="289"/>
        <v>1</v>
      </c>
      <c r="AA610" s="16" t="b">
        <f t="shared" si="289"/>
        <v>1</v>
      </c>
      <c r="AB610" s="16" t="b">
        <f t="shared" si="286"/>
        <v>1</v>
      </c>
    </row>
    <row r="611" spans="1:28" s="16" customFormat="1" ht="15.75">
      <c r="A611" s="31" t="s">
        <v>37</v>
      </c>
      <c r="B611" s="23" t="s">
        <v>207</v>
      </c>
      <c r="C611" s="23" t="s">
        <v>413</v>
      </c>
      <c r="D611" s="23" t="s">
        <v>38</v>
      </c>
      <c r="E611" s="25">
        <f>7313.2+3656.6</f>
        <v>10969.8</v>
      </c>
      <c r="F611" s="25">
        <f>7313.2+3656.6</f>
        <v>10969.8</v>
      </c>
      <c r="G611" s="25">
        <f>7313.2+3656.6</f>
        <v>10969.8</v>
      </c>
      <c r="H611" s="43"/>
      <c r="J611" s="32">
        <v>10969.776</v>
      </c>
      <c r="K611" s="32">
        <v>10969.776</v>
      </c>
      <c r="L611" s="32">
        <v>10969.776</v>
      </c>
      <c r="M611" s="29">
        <f t="shared" si="288"/>
        <v>-2.3999999999432475E-2</v>
      </c>
      <c r="N611" s="29">
        <f t="shared" si="288"/>
        <v>-2.3999999999432475E-2</v>
      </c>
      <c r="O611" s="29">
        <f t="shared" si="288"/>
        <v>-2.3999999999432475E-2</v>
      </c>
      <c r="R611" s="98" t="s">
        <v>37</v>
      </c>
      <c r="S611" s="96" t="s">
        <v>207</v>
      </c>
      <c r="T611" s="96" t="s">
        <v>413</v>
      </c>
      <c r="U611" s="96" t="s">
        <v>38</v>
      </c>
      <c r="V611" s="97">
        <v>10969.776</v>
      </c>
      <c r="W611" s="97">
        <v>10969.776</v>
      </c>
      <c r="X611" s="97">
        <v>10969.776</v>
      </c>
      <c r="Y611" s="16" t="b">
        <f t="shared" si="289"/>
        <v>1</v>
      </c>
      <c r="Z611" s="16" t="b">
        <f t="shared" si="289"/>
        <v>1</v>
      </c>
      <c r="AA611" s="16" t="b">
        <f t="shared" si="289"/>
        <v>1</v>
      </c>
      <c r="AB611" s="16" t="b">
        <f t="shared" si="286"/>
        <v>1</v>
      </c>
    </row>
    <row r="612" spans="1:28" s="16" customFormat="1" ht="78.75">
      <c r="A612" s="22" t="s">
        <v>537</v>
      </c>
      <c r="B612" s="23" t="s">
        <v>207</v>
      </c>
      <c r="C612" s="23" t="s">
        <v>506</v>
      </c>
      <c r="D612" s="24" t="s">
        <v>9</v>
      </c>
      <c r="E612" s="25">
        <f t="shared" ref="E612:G612" si="299">E613+E615</f>
        <v>12798.1</v>
      </c>
      <c r="F612" s="25">
        <f t="shared" si="299"/>
        <v>12798.1</v>
      </c>
      <c r="G612" s="25">
        <f t="shared" si="299"/>
        <v>12798.1</v>
      </c>
      <c r="H612" s="43"/>
      <c r="J612" s="32">
        <v>12798.072</v>
      </c>
      <c r="K612" s="32">
        <v>12798.072</v>
      </c>
      <c r="L612" s="32">
        <v>12798.072</v>
      </c>
      <c r="M612" s="29">
        <f t="shared" si="288"/>
        <v>-2.8000000000247383E-2</v>
      </c>
      <c r="N612" s="29">
        <f t="shared" si="288"/>
        <v>-2.8000000000247383E-2</v>
      </c>
      <c r="O612" s="29">
        <f t="shared" si="288"/>
        <v>-2.8000000000247383E-2</v>
      </c>
      <c r="R612" s="95" t="s">
        <v>537</v>
      </c>
      <c r="S612" s="96" t="s">
        <v>207</v>
      </c>
      <c r="T612" s="96" t="s">
        <v>506</v>
      </c>
      <c r="U612" s="92" t="s">
        <v>9</v>
      </c>
      <c r="V612" s="97">
        <v>12798.072</v>
      </c>
      <c r="W612" s="97">
        <v>12798.072</v>
      </c>
      <c r="X612" s="97">
        <v>12798.072</v>
      </c>
      <c r="Y612" s="16" t="b">
        <f t="shared" si="289"/>
        <v>1</v>
      </c>
      <c r="Z612" s="16" t="b">
        <f t="shared" si="289"/>
        <v>1</v>
      </c>
      <c r="AA612" s="16" t="b">
        <f t="shared" si="289"/>
        <v>1</v>
      </c>
      <c r="AB612" s="16" t="b">
        <f t="shared" si="286"/>
        <v>1</v>
      </c>
    </row>
    <row r="613" spans="1:28" s="16" customFormat="1" ht="78.75">
      <c r="A613" s="31" t="s">
        <v>538</v>
      </c>
      <c r="B613" s="23" t="s">
        <v>207</v>
      </c>
      <c r="C613" s="23" t="s">
        <v>414</v>
      </c>
      <c r="D613" s="24" t="s">
        <v>9</v>
      </c>
      <c r="E613" s="25">
        <f>E614</f>
        <v>12200.6</v>
      </c>
      <c r="F613" s="25">
        <f t="shared" ref="F613:G613" si="300">F614</f>
        <v>12391.5</v>
      </c>
      <c r="G613" s="25">
        <f t="shared" si="300"/>
        <v>12603.6</v>
      </c>
      <c r="H613" s="43"/>
      <c r="J613" s="32">
        <v>12200.624</v>
      </c>
      <c r="K613" s="32">
        <v>12391.523999999999</v>
      </c>
      <c r="L613" s="32">
        <v>12603.624</v>
      </c>
      <c r="M613" s="29">
        <f t="shared" si="288"/>
        <v>2.3999999999432475E-2</v>
      </c>
      <c r="N613" s="29">
        <f t="shared" si="288"/>
        <v>2.3999999999432475E-2</v>
      </c>
      <c r="O613" s="29">
        <f t="shared" si="288"/>
        <v>2.3999999999432475E-2</v>
      </c>
      <c r="R613" s="98" t="s">
        <v>538</v>
      </c>
      <c r="S613" s="96" t="s">
        <v>207</v>
      </c>
      <c r="T613" s="96" t="s">
        <v>414</v>
      </c>
      <c r="U613" s="92" t="s">
        <v>9</v>
      </c>
      <c r="V613" s="97">
        <v>12200.624</v>
      </c>
      <c r="W613" s="97">
        <v>12391.523999999999</v>
      </c>
      <c r="X613" s="97">
        <v>12603.624</v>
      </c>
      <c r="Y613" s="16" t="b">
        <f t="shared" si="289"/>
        <v>1</v>
      </c>
      <c r="Z613" s="16" t="b">
        <f t="shared" si="289"/>
        <v>1</v>
      </c>
      <c r="AA613" s="16" t="b">
        <f t="shared" si="289"/>
        <v>1</v>
      </c>
      <c r="AB613" s="16" t="b">
        <f t="shared" si="286"/>
        <v>1</v>
      </c>
    </row>
    <row r="614" spans="1:28" s="16" customFormat="1" ht="15.75">
      <c r="A614" s="31" t="s">
        <v>37</v>
      </c>
      <c r="B614" s="23" t="s">
        <v>207</v>
      </c>
      <c r="C614" s="23" t="s">
        <v>414</v>
      </c>
      <c r="D614" s="23" t="s">
        <v>38</v>
      </c>
      <c r="E614" s="25">
        <f>9141.5+3059.1</f>
        <v>12200.6</v>
      </c>
      <c r="F614" s="25">
        <f>9141.5+3250</f>
        <v>12391.5</v>
      </c>
      <c r="G614" s="25">
        <f>9141.5+3462.1</f>
        <v>12603.6</v>
      </c>
      <c r="H614" s="43"/>
      <c r="J614" s="32">
        <v>12200.624</v>
      </c>
      <c r="K614" s="32">
        <v>12391.523999999999</v>
      </c>
      <c r="L614" s="32">
        <v>12603.624</v>
      </c>
      <c r="M614" s="29">
        <f t="shared" si="288"/>
        <v>2.3999999999432475E-2</v>
      </c>
      <c r="N614" s="29">
        <f t="shared" si="288"/>
        <v>2.3999999999432475E-2</v>
      </c>
      <c r="O614" s="29">
        <f t="shared" si="288"/>
        <v>2.3999999999432475E-2</v>
      </c>
      <c r="R614" s="98" t="s">
        <v>37</v>
      </c>
      <c r="S614" s="96" t="s">
        <v>207</v>
      </c>
      <c r="T614" s="96" t="s">
        <v>414</v>
      </c>
      <c r="U614" s="96" t="s">
        <v>38</v>
      </c>
      <c r="V614" s="97">
        <v>12200.624</v>
      </c>
      <c r="W614" s="97">
        <v>12391.523999999999</v>
      </c>
      <c r="X614" s="97">
        <v>12603.624</v>
      </c>
      <c r="Y614" s="16" t="b">
        <f t="shared" si="289"/>
        <v>1</v>
      </c>
      <c r="Z614" s="16" t="b">
        <f t="shared" si="289"/>
        <v>1</v>
      </c>
      <c r="AA614" s="16" t="b">
        <f t="shared" si="289"/>
        <v>1</v>
      </c>
      <c r="AB614" s="16" t="b">
        <f t="shared" si="286"/>
        <v>1</v>
      </c>
    </row>
    <row r="615" spans="1:28" s="16" customFormat="1" ht="78.75">
      <c r="A615" s="31" t="s">
        <v>663</v>
      </c>
      <c r="B615" s="23" t="s">
        <v>207</v>
      </c>
      <c r="C615" s="23" t="s">
        <v>664</v>
      </c>
      <c r="D615" s="23" t="s">
        <v>9</v>
      </c>
      <c r="E615" s="25">
        <f t="shared" ref="E615:G615" si="301">E616</f>
        <v>597.5</v>
      </c>
      <c r="F615" s="25">
        <f t="shared" si="301"/>
        <v>406.6</v>
      </c>
      <c r="G615" s="25">
        <f t="shared" si="301"/>
        <v>194.5</v>
      </c>
      <c r="H615" s="43"/>
      <c r="J615" s="32">
        <v>597.44799999999998</v>
      </c>
      <c r="K615" s="32">
        <v>406.548</v>
      </c>
      <c r="L615" s="32">
        <v>194.44800000000001</v>
      </c>
      <c r="M615" s="29">
        <f t="shared" si="288"/>
        <v>-5.2000000000020918E-2</v>
      </c>
      <c r="N615" s="29">
        <f t="shared" si="288"/>
        <v>-5.2000000000020918E-2</v>
      </c>
      <c r="O615" s="29">
        <f t="shared" si="288"/>
        <v>-5.1999999999992497E-2</v>
      </c>
      <c r="R615" s="98" t="s">
        <v>663</v>
      </c>
      <c r="S615" s="96" t="s">
        <v>207</v>
      </c>
      <c r="T615" s="96" t="s">
        <v>664</v>
      </c>
      <c r="U615" s="92" t="s">
        <v>9</v>
      </c>
      <c r="V615" s="97">
        <v>597.44799999999998</v>
      </c>
      <c r="W615" s="97">
        <v>406.548</v>
      </c>
      <c r="X615" s="97">
        <v>194.44800000000001</v>
      </c>
      <c r="Y615" s="16" t="b">
        <f t="shared" si="289"/>
        <v>1</v>
      </c>
      <c r="Z615" s="16" t="b">
        <f t="shared" si="289"/>
        <v>1</v>
      </c>
      <c r="AA615" s="16" t="b">
        <f t="shared" si="289"/>
        <v>1</v>
      </c>
      <c r="AB615" s="16" t="b">
        <f t="shared" si="286"/>
        <v>1</v>
      </c>
    </row>
    <row r="616" spans="1:28" s="16" customFormat="1" ht="15.75">
      <c r="A616" s="31" t="s">
        <v>37</v>
      </c>
      <c r="B616" s="23" t="s">
        <v>207</v>
      </c>
      <c r="C616" s="23" t="s">
        <v>664</v>
      </c>
      <c r="D616" s="23" t="s">
        <v>38</v>
      </c>
      <c r="E616" s="25">
        <v>597.5</v>
      </c>
      <c r="F616" s="25">
        <v>406.6</v>
      </c>
      <c r="G616" s="25">
        <v>194.5</v>
      </c>
      <c r="H616" s="43"/>
      <c r="J616" s="32">
        <v>597.44799999999998</v>
      </c>
      <c r="K616" s="32">
        <v>406.548</v>
      </c>
      <c r="L616" s="32">
        <v>194.44800000000001</v>
      </c>
      <c r="M616" s="29">
        <f t="shared" si="288"/>
        <v>-5.2000000000020918E-2</v>
      </c>
      <c r="N616" s="29">
        <f t="shared" si="288"/>
        <v>-5.2000000000020918E-2</v>
      </c>
      <c r="O616" s="29">
        <f t="shared" si="288"/>
        <v>-5.1999999999992497E-2</v>
      </c>
      <c r="R616" s="98" t="s">
        <v>37</v>
      </c>
      <c r="S616" s="96" t="s">
        <v>207</v>
      </c>
      <c r="T616" s="96" t="s">
        <v>664</v>
      </c>
      <c r="U616" s="96" t="s">
        <v>38</v>
      </c>
      <c r="V616" s="97">
        <v>597.44799999999998</v>
      </c>
      <c r="W616" s="97">
        <v>406.548</v>
      </c>
      <c r="X616" s="97">
        <v>194.44800000000001</v>
      </c>
      <c r="Y616" s="16" t="b">
        <f t="shared" si="289"/>
        <v>1</v>
      </c>
      <c r="Z616" s="16" t="b">
        <f t="shared" si="289"/>
        <v>1</v>
      </c>
      <c r="AA616" s="16" t="b">
        <f t="shared" si="289"/>
        <v>1</v>
      </c>
      <c r="AB616" s="16" t="b">
        <f t="shared" si="286"/>
        <v>1</v>
      </c>
    </row>
    <row r="617" spans="1:28" s="16" customFormat="1" ht="31.5">
      <c r="A617" s="22" t="s">
        <v>208</v>
      </c>
      <c r="B617" s="23" t="s">
        <v>207</v>
      </c>
      <c r="C617" s="23" t="s">
        <v>507</v>
      </c>
      <c r="D617" s="24" t="s">
        <v>9</v>
      </c>
      <c r="E617" s="25">
        <f t="shared" ref="E617:G617" si="302">E618+E620</f>
        <v>13661.6</v>
      </c>
      <c r="F617" s="25">
        <f t="shared" si="302"/>
        <v>7600</v>
      </c>
      <c r="G617" s="25">
        <f t="shared" si="302"/>
        <v>7600</v>
      </c>
      <c r="H617" s="43"/>
      <c r="J617" s="32">
        <v>13661.551030000001</v>
      </c>
      <c r="K617" s="32">
        <v>7600</v>
      </c>
      <c r="L617" s="32">
        <v>7600</v>
      </c>
      <c r="M617" s="29">
        <f t="shared" si="288"/>
        <v>-4.8969999999826541E-2</v>
      </c>
      <c r="N617" s="29">
        <f t="shared" si="288"/>
        <v>0</v>
      </c>
      <c r="O617" s="29">
        <f t="shared" si="288"/>
        <v>0</v>
      </c>
      <c r="R617" s="95" t="s">
        <v>208</v>
      </c>
      <c r="S617" s="96" t="s">
        <v>207</v>
      </c>
      <c r="T617" s="96" t="s">
        <v>507</v>
      </c>
      <c r="U617" s="92" t="s">
        <v>9</v>
      </c>
      <c r="V617" s="97">
        <v>13661.551030000001</v>
      </c>
      <c r="W617" s="97">
        <v>7600</v>
      </c>
      <c r="X617" s="97">
        <v>7600</v>
      </c>
      <c r="Y617" s="16" t="b">
        <f t="shared" si="289"/>
        <v>1</v>
      </c>
      <c r="Z617" s="16" t="b">
        <f t="shared" si="289"/>
        <v>1</v>
      </c>
      <c r="AA617" s="16" t="b">
        <f t="shared" si="289"/>
        <v>1</v>
      </c>
      <c r="AB617" s="16" t="b">
        <f t="shared" si="286"/>
        <v>1</v>
      </c>
    </row>
    <row r="618" spans="1:28" s="16" customFormat="1" ht="25.5">
      <c r="A618" s="31" t="s">
        <v>209</v>
      </c>
      <c r="B618" s="23" t="s">
        <v>207</v>
      </c>
      <c r="C618" s="23" t="s">
        <v>415</v>
      </c>
      <c r="D618" s="24" t="s">
        <v>9</v>
      </c>
      <c r="E618" s="25">
        <f>E619</f>
        <v>12181.6</v>
      </c>
      <c r="F618" s="25">
        <f t="shared" ref="F618:G618" si="303">F619</f>
        <v>7600</v>
      </c>
      <c r="G618" s="25">
        <f t="shared" si="303"/>
        <v>7600</v>
      </c>
      <c r="H618" s="43"/>
      <c r="J618" s="32">
        <v>12181.57358</v>
      </c>
      <c r="K618" s="32">
        <v>7600</v>
      </c>
      <c r="L618" s="32">
        <v>7600</v>
      </c>
      <c r="M618" s="29">
        <f t="shared" si="288"/>
        <v>-2.6420000000143773E-2</v>
      </c>
      <c r="N618" s="29">
        <f t="shared" si="288"/>
        <v>0</v>
      </c>
      <c r="O618" s="29">
        <f t="shared" si="288"/>
        <v>0</v>
      </c>
      <c r="R618" s="98" t="s">
        <v>209</v>
      </c>
      <c r="S618" s="96" t="s">
        <v>207</v>
      </c>
      <c r="T618" s="96" t="s">
        <v>415</v>
      </c>
      <c r="U618" s="92" t="s">
        <v>9</v>
      </c>
      <c r="V618" s="97">
        <v>12181.57358</v>
      </c>
      <c r="W618" s="97">
        <v>7600</v>
      </c>
      <c r="X618" s="97">
        <v>7600</v>
      </c>
      <c r="Y618" s="16" t="b">
        <f t="shared" si="289"/>
        <v>1</v>
      </c>
      <c r="Z618" s="16" t="b">
        <f t="shared" si="289"/>
        <v>1</v>
      </c>
      <c r="AA618" s="16" t="b">
        <f t="shared" si="289"/>
        <v>1</v>
      </c>
      <c r="AB618" s="16" t="b">
        <f t="shared" si="286"/>
        <v>1</v>
      </c>
    </row>
    <row r="619" spans="1:28" s="16" customFormat="1" ht="25.5">
      <c r="A619" s="31" t="s">
        <v>37</v>
      </c>
      <c r="B619" s="23" t="s">
        <v>207</v>
      </c>
      <c r="C619" s="23" t="s">
        <v>415</v>
      </c>
      <c r="D619" s="23" t="s">
        <v>38</v>
      </c>
      <c r="E619" s="25">
        <f>7600+4581.6</f>
        <v>12181.6</v>
      </c>
      <c r="F619" s="25">
        <v>7600</v>
      </c>
      <c r="G619" s="25">
        <v>7600</v>
      </c>
      <c r="H619" s="43"/>
      <c r="J619" s="32">
        <v>12181.57358</v>
      </c>
      <c r="K619" s="32">
        <v>7600</v>
      </c>
      <c r="L619" s="32">
        <v>7600</v>
      </c>
      <c r="M619" s="29">
        <f t="shared" si="288"/>
        <v>-2.6420000000143773E-2</v>
      </c>
      <c r="N619" s="29">
        <f t="shared" si="288"/>
        <v>0</v>
      </c>
      <c r="O619" s="29">
        <f t="shared" si="288"/>
        <v>0</v>
      </c>
      <c r="R619" s="98" t="s">
        <v>37</v>
      </c>
      <c r="S619" s="96" t="s">
        <v>207</v>
      </c>
      <c r="T619" s="96" t="s">
        <v>415</v>
      </c>
      <c r="U619" s="96" t="s">
        <v>38</v>
      </c>
      <c r="V619" s="97">
        <v>12181.57358</v>
      </c>
      <c r="W619" s="97">
        <v>7600</v>
      </c>
      <c r="X619" s="97">
        <v>7600</v>
      </c>
      <c r="Y619" s="16" t="b">
        <f t="shared" si="289"/>
        <v>1</v>
      </c>
      <c r="Z619" s="16" t="b">
        <f t="shared" si="289"/>
        <v>1</v>
      </c>
      <c r="AA619" s="16" t="b">
        <f t="shared" si="289"/>
        <v>1</v>
      </c>
      <c r="AB619" s="16" t="b">
        <f t="shared" si="286"/>
        <v>1</v>
      </c>
    </row>
    <row r="620" spans="1:28" s="16" customFormat="1" ht="25.5">
      <c r="A620" s="31" t="s">
        <v>209</v>
      </c>
      <c r="B620" s="23" t="s">
        <v>207</v>
      </c>
      <c r="C620" s="23" t="s">
        <v>665</v>
      </c>
      <c r="D620" s="23" t="s">
        <v>9</v>
      </c>
      <c r="E620" s="25">
        <f t="shared" ref="E620:G620" si="304">E621</f>
        <v>1480</v>
      </c>
      <c r="F620" s="25">
        <f t="shared" si="304"/>
        <v>0</v>
      </c>
      <c r="G620" s="25">
        <f t="shared" si="304"/>
        <v>0</v>
      </c>
      <c r="H620" s="43"/>
      <c r="J620" s="32">
        <v>1479.9774500000001</v>
      </c>
      <c r="K620" s="32">
        <v>0</v>
      </c>
      <c r="L620" s="32">
        <v>0</v>
      </c>
      <c r="M620" s="29">
        <f t="shared" si="288"/>
        <v>-2.2549999999910142E-2</v>
      </c>
      <c r="N620" s="29">
        <f t="shared" si="288"/>
        <v>0</v>
      </c>
      <c r="O620" s="29">
        <f t="shared" si="288"/>
        <v>0</v>
      </c>
      <c r="R620" s="98" t="s">
        <v>209</v>
      </c>
      <c r="S620" s="96" t="s">
        <v>207</v>
      </c>
      <c r="T620" s="96" t="s">
        <v>665</v>
      </c>
      <c r="U620" s="92" t="s">
        <v>9</v>
      </c>
      <c r="V620" s="97">
        <v>1479.9774500000001</v>
      </c>
      <c r="W620" s="97" t="s">
        <v>9</v>
      </c>
      <c r="X620" s="97" t="s">
        <v>9</v>
      </c>
      <c r="Y620" s="16" t="b">
        <f t="shared" si="289"/>
        <v>1</v>
      </c>
      <c r="Z620" s="16" t="b">
        <f t="shared" si="289"/>
        <v>1</v>
      </c>
      <c r="AA620" s="16" t="b">
        <f t="shared" si="289"/>
        <v>1</v>
      </c>
      <c r="AB620" s="16" t="b">
        <f t="shared" si="286"/>
        <v>1</v>
      </c>
    </row>
    <row r="621" spans="1:28" s="16" customFormat="1" ht="25.5">
      <c r="A621" s="31" t="s">
        <v>37</v>
      </c>
      <c r="B621" s="23" t="s">
        <v>207</v>
      </c>
      <c r="C621" s="23" t="s">
        <v>665</v>
      </c>
      <c r="D621" s="23" t="s">
        <v>38</v>
      </c>
      <c r="E621" s="25">
        <v>1480</v>
      </c>
      <c r="F621" s="25">
        <v>0</v>
      </c>
      <c r="G621" s="25">
        <v>0</v>
      </c>
      <c r="H621" s="43"/>
      <c r="J621" s="32">
        <v>1479.9774500000001</v>
      </c>
      <c r="K621" s="32">
        <v>0</v>
      </c>
      <c r="L621" s="32">
        <v>0</v>
      </c>
      <c r="M621" s="29">
        <f t="shared" si="288"/>
        <v>-2.2549999999910142E-2</v>
      </c>
      <c r="N621" s="29">
        <f t="shared" si="288"/>
        <v>0</v>
      </c>
      <c r="O621" s="29">
        <f t="shared" si="288"/>
        <v>0</v>
      </c>
      <c r="R621" s="98" t="s">
        <v>37</v>
      </c>
      <c r="S621" s="96" t="s">
        <v>207</v>
      </c>
      <c r="T621" s="96" t="s">
        <v>665</v>
      </c>
      <c r="U621" s="96" t="s">
        <v>38</v>
      </c>
      <c r="V621" s="97">
        <v>1479.9774500000001</v>
      </c>
      <c r="W621" s="97" t="s">
        <v>9</v>
      </c>
      <c r="X621" s="97" t="s">
        <v>9</v>
      </c>
      <c r="Y621" s="16" t="b">
        <f t="shared" si="289"/>
        <v>1</v>
      </c>
      <c r="Z621" s="16" t="b">
        <f t="shared" si="289"/>
        <v>1</v>
      </c>
      <c r="AA621" s="16" t="b">
        <f t="shared" si="289"/>
        <v>1</v>
      </c>
      <c r="AB621" s="16" t="b">
        <f t="shared" si="286"/>
        <v>1</v>
      </c>
    </row>
    <row r="622" spans="1:28" s="16" customFormat="1" ht="47.25">
      <c r="A622" s="22" t="s">
        <v>508</v>
      </c>
      <c r="B622" s="23" t="s">
        <v>207</v>
      </c>
      <c r="C622" s="23" t="s">
        <v>509</v>
      </c>
      <c r="D622" s="24" t="s">
        <v>9</v>
      </c>
      <c r="E622" s="25">
        <f>E623</f>
        <v>167934.2</v>
      </c>
      <c r="F622" s="25">
        <f t="shared" ref="F622:G622" si="305">F623</f>
        <v>400000</v>
      </c>
      <c r="G622" s="25">
        <f t="shared" si="305"/>
        <v>400000</v>
      </c>
      <c r="H622" s="43"/>
      <c r="J622" s="32">
        <v>167934.25846000001</v>
      </c>
      <c r="K622" s="32">
        <v>400000</v>
      </c>
      <c r="L622" s="32">
        <v>400000</v>
      </c>
      <c r="M622" s="29">
        <f t="shared" si="288"/>
        <v>5.8460000000195578E-2</v>
      </c>
      <c r="N622" s="29">
        <f t="shared" si="288"/>
        <v>0</v>
      </c>
      <c r="O622" s="29">
        <f t="shared" si="288"/>
        <v>0</v>
      </c>
      <c r="R622" s="95" t="s">
        <v>508</v>
      </c>
      <c r="S622" s="96" t="s">
        <v>207</v>
      </c>
      <c r="T622" s="96" t="s">
        <v>509</v>
      </c>
      <c r="U622" s="92" t="s">
        <v>9</v>
      </c>
      <c r="V622" s="97">
        <v>167934.25846000001</v>
      </c>
      <c r="W622" s="97">
        <v>400000</v>
      </c>
      <c r="X622" s="97">
        <v>400000</v>
      </c>
      <c r="Y622" s="16" t="b">
        <f t="shared" si="289"/>
        <v>1</v>
      </c>
      <c r="Z622" s="16" t="b">
        <f t="shared" si="289"/>
        <v>1</v>
      </c>
      <c r="AA622" s="16" t="b">
        <f t="shared" si="289"/>
        <v>1</v>
      </c>
      <c r="AB622" s="16" t="b">
        <f t="shared" si="286"/>
        <v>1</v>
      </c>
    </row>
    <row r="623" spans="1:28" s="16" customFormat="1" ht="31.5">
      <c r="A623" s="31" t="s">
        <v>510</v>
      </c>
      <c r="B623" s="23" t="s">
        <v>207</v>
      </c>
      <c r="C623" s="23" t="s">
        <v>416</v>
      </c>
      <c r="D623" s="24" t="s">
        <v>9</v>
      </c>
      <c r="E623" s="25">
        <f>E624+E625</f>
        <v>167934.2</v>
      </c>
      <c r="F623" s="25">
        <f t="shared" ref="F623:G623" si="306">F624+F625</f>
        <v>400000</v>
      </c>
      <c r="G623" s="25">
        <f t="shared" si="306"/>
        <v>400000</v>
      </c>
      <c r="H623" s="43"/>
      <c r="J623" s="32">
        <v>167934.25846000001</v>
      </c>
      <c r="K623" s="32">
        <v>400000</v>
      </c>
      <c r="L623" s="32">
        <v>400000</v>
      </c>
      <c r="M623" s="29">
        <f t="shared" si="288"/>
        <v>5.8460000000195578E-2</v>
      </c>
      <c r="N623" s="29">
        <f t="shared" si="288"/>
        <v>0</v>
      </c>
      <c r="O623" s="29">
        <f t="shared" si="288"/>
        <v>0</v>
      </c>
      <c r="R623" s="98" t="s">
        <v>510</v>
      </c>
      <c r="S623" s="96" t="s">
        <v>207</v>
      </c>
      <c r="T623" s="96" t="s">
        <v>416</v>
      </c>
      <c r="U623" s="92" t="s">
        <v>9</v>
      </c>
      <c r="V623" s="97">
        <v>167934.25846000001</v>
      </c>
      <c r="W623" s="97">
        <v>400000</v>
      </c>
      <c r="X623" s="97">
        <v>400000</v>
      </c>
      <c r="Y623" s="16" t="b">
        <f t="shared" si="289"/>
        <v>1</v>
      </c>
      <c r="Z623" s="16" t="b">
        <f t="shared" si="289"/>
        <v>1</v>
      </c>
      <c r="AA623" s="16" t="b">
        <f t="shared" si="289"/>
        <v>1</v>
      </c>
      <c r="AB623" s="16" t="b">
        <f t="shared" si="286"/>
        <v>1</v>
      </c>
    </row>
    <row r="624" spans="1:28" s="16" customFormat="1" ht="31.5">
      <c r="A624" s="31" t="s">
        <v>119</v>
      </c>
      <c r="B624" s="23" t="s">
        <v>207</v>
      </c>
      <c r="C624" s="23" t="s">
        <v>416</v>
      </c>
      <c r="D624" s="23" t="s">
        <v>120</v>
      </c>
      <c r="E624" s="25">
        <f>85000-46589.9</f>
        <v>38410.1</v>
      </c>
      <c r="F624" s="25">
        <v>200000</v>
      </c>
      <c r="G624" s="25">
        <v>200000</v>
      </c>
      <c r="H624" s="43"/>
      <c r="J624" s="32">
        <v>38410.14905</v>
      </c>
      <c r="K624" s="32">
        <v>200000</v>
      </c>
      <c r="L624" s="32">
        <v>200000</v>
      </c>
      <c r="M624" s="29">
        <f t="shared" si="288"/>
        <v>4.905000000144355E-2</v>
      </c>
      <c r="N624" s="29">
        <f t="shared" si="288"/>
        <v>0</v>
      </c>
      <c r="O624" s="29">
        <f t="shared" si="288"/>
        <v>0</v>
      </c>
      <c r="R624" s="98" t="s">
        <v>119</v>
      </c>
      <c r="S624" s="96" t="s">
        <v>207</v>
      </c>
      <c r="T624" s="96" t="s">
        <v>416</v>
      </c>
      <c r="U624" s="96" t="s">
        <v>120</v>
      </c>
      <c r="V624" s="97">
        <v>38410.14905</v>
      </c>
      <c r="W624" s="97">
        <v>200000</v>
      </c>
      <c r="X624" s="97">
        <v>200000</v>
      </c>
      <c r="Y624" s="16" t="b">
        <f t="shared" si="289"/>
        <v>1</v>
      </c>
      <c r="Z624" s="16" t="b">
        <f t="shared" si="289"/>
        <v>1</v>
      </c>
      <c r="AA624" s="16" t="b">
        <f t="shared" si="289"/>
        <v>1</v>
      </c>
      <c r="AB624" s="16" t="b">
        <f t="shared" si="286"/>
        <v>1</v>
      </c>
    </row>
    <row r="625" spans="1:28" s="16" customFormat="1" ht="25.5">
      <c r="A625" s="31" t="s">
        <v>32</v>
      </c>
      <c r="B625" s="23" t="s">
        <v>207</v>
      </c>
      <c r="C625" s="23" t="s">
        <v>416</v>
      </c>
      <c r="D625" s="23" t="s">
        <v>33</v>
      </c>
      <c r="E625" s="25">
        <f>85000+44524.1</f>
        <v>129524.1</v>
      </c>
      <c r="F625" s="25">
        <v>200000</v>
      </c>
      <c r="G625" s="25">
        <v>200000</v>
      </c>
      <c r="H625" s="43"/>
      <c r="J625" s="32">
        <v>129524.10941</v>
      </c>
      <c r="K625" s="32">
        <v>200000</v>
      </c>
      <c r="L625" s="32">
        <v>200000</v>
      </c>
      <c r="M625" s="29">
        <f t="shared" si="288"/>
        <v>9.4099999987520278E-3</v>
      </c>
      <c r="N625" s="29">
        <f t="shared" si="288"/>
        <v>0</v>
      </c>
      <c r="O625" s="29">
        <f t="shared" si="288"/>
        <v>0</v>
      </c>
      <c r="R625" s="98" t="s">
        <v>32</v>
      </c>
      <c r="S625" s="96" t="s">
        <v>207</v>
      </c>
      <c r="T625" s="96" t="s">
        <v>416</v>
      </c>
      <c r="U625" s="96" t="s">
        <v>33</v>
      </c>
      <c r="V625" s="97">
        <v>129524.10941</v>
      </c>
      <c r="W625" s="97">
        <v>200000</v>
      </c>
      <c r="X625" s="97">
        <v>200000</v>
      </c>
      <c r="Y625" s="16" t="b">
        <f t="shared" si="289"/>
        <v>1</v>
      </c>
      <c r="Z625" s="16" t="b">
        <f t="shared" si="289"/>
        <v>1</v>
      </c>
      <c r="AA625" s="16" t="b">
        <f t="shared" si="289"/>
        <v>1</v>
      </c>
      <c r="AB625" s="16" t="b">
        <f t="shared" si="286"/>
        <v>1</v>
      </c>
    </row>
    <row r="626" spans="1:28" s="16" customFormat="1" ht="31.5">
      <c r="A626" s="22" t="s">
        <v>79</v>
      </c>
      <c r="B626" s="23" t="s">
        <v>207</v>
      </c>
      <c r="C626" s="23" t="s">
        <v>80</v>
      </c>
      <c r="D626" s="24" t="s">
        <v>9</v>
      </c>
      <c r="E626" s="25">
        <f>E627</f>
        <v>340</v>
      </c>
      <c r="F626" s="25">
        <f t="shared" ref="F626:G628" si="307">F627</f>
        <v>340</v>
      </c>
      <c r="G626" s="25">
        <f t="shared" si="307"/>
        <v>340</v>
      </c>
      <c r="H626" s="43"/>
      <c r="J626" s="32">
        <v>340</v>
      </c>
      <c r="K626" s="32">
        <v>340</v>
      </c>
      <c r="L626" s="32">
        <v>340</v>
      </c>
      <c r="M626" s="29">
        <f t="shared" si="288"/>
        <v>0</v>
      </c>
      <c r="N626" s="29">
        <f t="shared" si="288"/>
        <v>0</v>
      </c>
      <c r="O626" s="29">
        <f t="shared" si="288"/>
        <v>0</v>
      </c>
      <c r="R626" s="95" t="s">
        <v>79</v>
      </c>
      <c r="S626" s="96" t="s">
        <v>207</v>
      </c>
      <c r="T626" s="96" t="s">
        <v>80</v>
      </c>
      <c r="U626" s="92" t="s">
        <v>9</v>
      </c>
      <c r="V626" s="97">
        <v>340</v>
      </c>
      <c r="W626" s="97">
        <v>340</v>
      </c>
      <c r="X626" s="97">
        <v>340</v>
      </c>
      <c r="Y626" s="16" t="b">
        <f t="shared" si="289"/>
        <v>1</v>
      </c>
      <c r="Z626" s="16" t="b">
        <f t="shared" si="289"/>
        <v>1</v>
      </c>
      <c r="AA626" s="16" t="b">
        <f t="shared" si="289"/>
        <v>1</v>
      </c>
      <c r="AB626" s="16" t="b">
        <f t="shared" si="286"/>
        <v>1</v>
      </c>
    </row>
    <row r="627" spans="1:28" s="16" customFormat="1" ht="31.5">
      <c r="A627" s="22" t="s">
        <v>81</v>
      </c>
      <c r="B627" s="23" t="s">
        <v>207</v>
      </c>
      <c r="C627" s="23" t="s">
        <v>455</v>
      </c>
      <c r="D627" s="24" t="s">
        <v>9</v>
      </c>
      <c r="E627" s="25">
        <f>E628</f>
        <v>340</v>
      </c>
      <c r="F627" s="25">
        <f t="shared" si="307"/>
        <v>340</v>
      </c>
      <c r="G627" s="25">
        <f t="shared" si="307"/>
        <v>340</v>
      </c>
      <c r="H627" s="43"/>
      <c r="J627" s="32">
        <v>340</v>
      </c>
      <c r="K627" s="32">
        <v>340</v>
      </c>
      <c r="L627" s="32">
        <v>340</v>
      </c>
      <c r="M627" s="29">
        <f t="shared" si="288"/>
        <v>0</v>
      </c>
      <c r="N627" s="29">
        <f t="shared" si="288"/>
        <v>0</v>
      </c>
      <c r="O627" s="29">
        <f t="shared" si="288"/>
        <v>0</v>
      </c>
      <c r="R627" s="95" t="s">
        <v>81</v>
      </c>
      <c r="S627" s="96" t="s">
        <v>207</v>
      </c>
      <c r="T627" s="96" t="s">
        <v>455</v>
      </c>
      <c r="U627" s="92" t="s">
        <v>9</v>
      </c>
      <c r="V627" s="97">
        <v>340</v>
      </c>
      <c r="W627" s="97">
        <v>340</v>
      </c>
      <c r="X627" s="97">
        <v>340</v>
      </c>
      <c r="Y627" s="16" t="b">
        <f t="shared" si="289"/>
        <v>1</v>
      </c>
      <c r="Z627" s="16" t="b">
        <f t="shared" si="289"/>
        <v>1</v>
      </c>
      <c r="AA627" s="16" t="b">
        <f t="shared" si="289"/>
        <v>1</v>
      </c>
      <c r="AB627" s="16" t="b">
        <f t="shared" si="286"/>
        <v>1</v>
      </c>
    </row>
    <row r="628" spans="1:28" s="16" customFormat="1" ht="31.5">
      <c r="A628" s="31" t="s">
        <v>82</v>
      </c>
      <c r="B628" s="23" t="s">
        <v>207</v>
      </c>
      <c r="C628" s="23" t="s">
        <v>360</v>
      </c>
      <c r="D628" s="24" t="s">
        <v>9</v>
      </c>
      <c r="E628" s="25">
        <f>E629</f>
        <v>340</v>
      </c>
      <c r="F628" s="25">
        <f t="shared" si="307"/>
        <v>340</v>
      </c>
      <c r="G628" s="25">
        <f t="shared" si="307"/>
        <v>340</v>
      </c>
      <c r="H628" s="43"/>
      <c r="J628" s="32">
        <v>340</v>
      </c>
      <c r="K628" s="32">
        <v>340</v>
      </c>
      <c r="L628" s="32">
        <v>340</v>
      </c>
      <c r="M628" s="29">
        <f t="shared" si="288"/>
        <v>0</v>
      </c>
      <c r="N628" s="29">
        <f t="shared" si="288"/>
        <v>0</v>
      </c>
      <c r="O628" s="29">
        <f t="shared" si="288"/>
        <v>0</v>
      </c>
      <c r="R628" s="98" t="s">
        <v>82</v>
      </c>
      <c r="S628" s="96" t="s">
        <v>207</v>
      </c>
      <c r="T628" s="96" t="s">
        <v>360</v>
      </c>
      <c r="U628" s="92" t="s">
        <v>9</v>
      </c>
      <c r="V628" s="97">
        <v>340</v>
      </c>
      <c r="W628" s="97">
        <v>340</v>
      </c>
      <c r="X628" s="97">
        <v>340</v>
      </c>
      <c r="Y628" s="16" t="b">
        <f t="shared" si="289"/>
        <v>1</v>
      </c>
      <c r="Z628" s="16" t="b">
        <f t="shared" si="289"/>
        <v>1</v>
      </c>
      <c r="AA628" s="16" t="b">
        <f t="shared" si="289"/>
        <v>1</v>
      </c>
      <c r="AB628" s="16" t="b">
        <f t="shared" si="286"/>
        <v>1</v>
      </c>
    </row>
    <row r="629" spans="1:28" s="16" customFormat="1" ht="31.5">
      <c r="A629" s="31" t="s">
        <v>28</v>
      </c>
      <c r="B629" s="23" t="s">
        <v>207</v>
      </c>
      <c r="C629" s="23" t="s">
        <v>360</v>
      </c>
      <c r="D629" s="23" t="s">
        <v>29</v>
      </c>
      <c r="E629" s="25">
        <v>340</v>
      </c>
      <c r="F629" s="25">
        <v>340</v>
      </c>
      <c r="G629" s="25">
        <v>340</v>
      </c>
      <c r="H629" s="43"/>
      <c r="J629" s="32">
        <v>340</v>
      </c>
      <c r="K629" s="32">
        <v>340</v>
      </c>
      <c r="L629" s="32">
        <v>340</v>
      </c>
      <c r="M629" s="29">
        <f t="shared" si="288"/>
        <v>0</v>
      </c>
      <c r="N629" s="29">
        <f t="shared" si="288"/>
        <v>0</v>
      </c>
      <c r="O629" s="29">
        <f t="shared" si="288"/>
        <v>0</v>
      </c>
      <c r="R629" s="98" t="s">
        <v>28</v>
      </c>
      <c r="S629" s="96" t="s">
        <v>207</v>
      </c>
      <c r="T629" s="96" t="s">
        <v>360</v>
      </c>
      <c r="U629" s="96" t="s">
        <v>29</v>
      </c>
      <c r="V629" s="97">
        <v>340</v>
      </c>
      <c r="W629" s="97">
        <v>340</v>
      </c>
      <c r="X629" s="97">
        <v>340</v>
      </c>
      <c r="Y629" s="16" t="b">
        <f t="shared" si="289"/>
        <v>1</v>
      </c>
      <c r="Z629" s="16" t="b">
        <f t="shared" si="289"/>
        <v>1</v>
      </c>
      <c r="AA629" s="16" t="b">
        <f t="shared" si="289"/>
        <v>1</v>
      </c>
      <c r="AB629" s="16" t="b">
        <f t="shared" si="286"/>
        <v>1</v>
      </c>
    </row>
    <row r="630" spans="1:28" s="16" customFormat="1" ht="31.5">
      <c r="A630" s="22" t="s">
        <v>74</v>
      </c>
      <c r="B630" s="23" t="s">
        <v>207</v>
      </c>
      <c r="C630" s="23" t="s">
        <v>497</v>
      </c>
      <c r="D630" s="24" t="s">
        <v>9</v>
      </c>
      <c r="E630" s="25">
        <f>E631</f>
        <v>39377.4</v>
      </c>
      <c r="F630" s="25">
        <f t="shared" ref="F630:G630" si="308">F631</f>
        <v>40473.800000000003</v>
      </c>
      <c r="G630" s="25">
        <f t="shared" si="308"/>
        <v>40473.800000000003</v>
      </c>
      <c r="H630" s="43"/>
      <c r="J630" s="32">
        <v>39377.423999999999</v>
      </c>
      <c r="K630" s="32">
        <v>40473.824000000001</v>
      </c>
      <c r="L630" s="32">
        <v>40473.824000000001</v>
      </c>
      <c r="M630" s="29">
        <f t="shared" si="288"/>
        <v>2.3999999997613486E-2</v>
      </c>
      <c r="N630" s="29">
        <f t="shared" si="288"/>
        <v>2.3999999997613486E-2</v>
      </c>
      <c r="O630" s="29">
        <f t="shared" si="288"/>
        <v>2.3999999997613486E-2</v>
      </c>
      <c r="R630" s="95" t="s">
        <v>74</v>
      </c>
      <c r="S630" s="96" t="s">
        <v>207</v>
      </c>
      <c r="T630" s="96" t="s">
        <v>497</v>
      </c>
      <c r="U630" s="92" t="s">
        <v>9</v>
      </c>
      <c r="V630" s="97">
        <v>39377.423999999999</v>
      </c>
      <c r="W630" s="97">
        <v>40473.824000000001</v>
      </c>
      <c r="X630" s="97">
        <v>40473.824000000001</v>
      </c>
      <c r="Y630" s="16" t="b">
        <f t="shared" si="289"/>
        <v>1</v>
      </c>
      <c r="Z630" s="16" t="b">
        <f t="shared" si="289"/>
        <v>1</v>
      </c>
      <c r="AA630" s="16" t="b">
        <f t="shared" si="289"/>
        <v>1</v>
      </c>
      <c r="AB630" s="16" t="b">
        <f t="shared" si="286"/>
        <v>1</v>
      </c>
    </row>
    <row r="631" spans="1:28" s="16" customFormat="1" ht="47.25">
      <c r="A631" s="22" t="s">
        <v>76</v>
      </c>
      <c r="B631" s="23" t="s">
        <v>207</v>
      </c>
      <c r="C631" s="23" t="s">
        <v>498</v>
      </c>
      <c r="D631" s="24" t="s">
        <v>9</v>
      </c>
      <c r="E631" s="25">
        <f>E632+E634+E636+E638+E640</f>
        <v>39377.4</v>
      </c>
      <c r="F631" s="25">
        <f t="shared" ref="F631:G631" si="309">F632+F634+F636+F638+F640</f>
        <v>40473.800000000003</v>
      </c>
      <c r="G631" s="25">
        <f t="shared" si="309"/>
        <v>40473.800000000003</v>
      </c>
      <c r="H631" s="43"/>
      <c r="J631" s="32">
        <v>39377.423999999999</v>
      </c>
      <c r="K631" s="32">
        <v>40473.824000000001</v>
      </c>
      <c r="L631" s="32">
        <v>40473.824000000001</v>
      </c>
      <c r="M631" s="29">
        <f t="shared" si="288"/>
        <v>2.3999999997613486E-2</v>
      </c>
      <c r="N631" s="29">
        <f t="shared" si="288"/>
        <v>2.3999999997613486E-2</v>
      </c>
      <c r="O631" s="29">
        <f t="shared" si="288"/>
        <v>2.3999999997613486E-2</v>
      </c>
      <c r="R631" s="95" t="s">
        <v>76</v>
      </c>
      <c r="S631" s="96" t="s">
        <v>207</v>
      </c>
      <c r="T631" s="96" t="s">
        <v>498</v>
      </c>
      <c r="U631" s="92" t="s">
        <v>9</v>
      </c>
      <c r="V631" s="97">
        <v>39377.423999999999</v>
      </c>
      <c r="W631" s="97">
        <v>40473.824000000001</v>
      </c>
      <c r="X631" s="97">
        <v>40473.824000000001</v>
      </c>
      <c r="Y631" s="16" t="b">
        <f t="shared" si="289"/>
        <v>1</v>
      </c>
      <c r="Z631" s="16" t="b">
        <f t="shared" si="289"/>
        <v>1</v>
      </c>
      <c r="AA631" s="16" t="b">
        <f t="shared" si="289"/>
        <v>1</v>
      </c>
      <c r="AB631" s="16" t="b">
        <f t="shared" si="286"/>
        <v>1</v>
      </c>
    </row>
    <row r="632" spans="1:28" s="16" customFormat="1" ht="78.75">
      <c r="A632" s="31" t="s">
        <v>501</v>
      </c>
      <c r="B632" s="23" t="s">
        <v>207</v>
      </c>
      <c r="C632" s="23" t="s">
        <v>514</v>
      </c>
      <c r="D632" s="24" t="s">
        <v>9</v>
      </c>
      <c r="E632" s="25">
        <f>E633</f>
        <v>51.5</v>
      </c>
      <c r="F632" s="25">
        <f t="shared" ref="F632:G632" si="310">F633</f>
        <v>51.5</v>
      </c>
      <c r="G632" s="25">
        <f t="shared" si="310"/>
        <v>51.5</v>
      </c>
      <c r="H632" s="43"/>
      <c r="J632" s="32">
        <v>51.5</v>
      </c>
      <c r="K632" s="32">
        <v>51.5</v>
      </c>
      <c r="L632" s="32">
        <v>51.5</v>
      </c>
      <c r="M632" s="29">
        <f t="shared" si="288"/>
        <v>0</v>
      </c>
      <c r="N632" s="29">
        <f t="shared" si="288"/>
        <v>0</v>
      </c>
      <c r="O632" s="29">
        <f t="shared" si="288"/>
        <v>0</v>
      </c>
      <c r="R632" s="98" t="s">
        <v>501</v>
      </c>
      <c r="S632" s="96" t="s">
        <v>207</v>
      </c>
      <c r="T632" s="96" t="s">
        <v>514</v>
      </c>
      <c r="U632" s="92" t="s">
        <v>9</v>
      </c>
      <c r="V632" s="97">
        <v>51.5</v>
      </c>
      <c r="W632" s="97">
        <v>51.5</v>
      </c>
      <c r="X632" s="97">
        <v>51.5</v>
      </c>
      <c r="Y632" s="16" t="b">
        <f t="shared" si="289"/>
        <v>1</v>
      </c>
      <c r="Z632" s="16" t="b">
        <f t="shared" si="289"/>
        <v>1</v>
      </c>
      <c r="AA632" s="16" t="b">
        <f t="shared" si="289"/>
        <v>1</v>
      </c>
      <c r="AB632" s="16" t="b">
        <f t="shared" si="286"/>
        <v>1</v>
      </c>
    </row>
    <row r="633" spans="1:28" s="16" customFormat="1" ht="78.75">
      <c r="A633" s="31" t="s">
        <v>26</v>
      </c>
      <c r="B633" s="23" t="s">
        <v>207</v>
      </c>
      <c r="C633" s="23" t="s">
        <v>514</v>
      </c>
      <c r="D633" s="23" t="s">
        <v>27</v>
      </c>
      <c r="E633" s="25">
        <v>51.5</v>
      </c>
      <c r="F633" s="25">
        <v>51.5</v>
      </c>
      <c r="G633" s="25">
        <v>51.5</v>
      </c>
      <c r="H633" s="43"/>
      <c r="J633" s="32">
        <v>51.5</v>
      </c>
      <c r="K633" s="32">
        <v>51.5</v>
      </c>
      <c r="L633" s="32">
        <v>51.5</v>
      </c>
      <c r="M633" s="29">
        <f t="shared" si="288"/>
        <v>0</v>
      </c>
      <c r="N633" s="29">
        <f t="shared" si="288"/>
        <v>0</v>
      </c>
      <c r="O633" s="29">
        <f t="shared" si="288"/>
        <v>0</v>
      </c>
      <c r="R633" s="98" t="s">
        <v>26</v>
      </c>
      <c r="S633" s="96" t="s">
        <v>207</v>
      </c>
      <c r="T633" s="96" t="s">
        <v>514</v>
      </c>
      <c r="U633" s="96" t="s">
        <v>27</v>
      </c>
      <c r="V633" s="97">
        <v>51.5</v>
      </c>
      <c r="W633" s="97">
        <v>51.5</v>
      </c>
      <c r="X633" s="97">
        <v>51.5</v>
      </c>
      <c r="Y633" s="16" t="b">
        <f t="shared" si="289"/>
        <v>1</v>
      </c>
      <c r="Z633" s="16" t="b">
        <f t="shared" si="289"/>
        <v>1</v>
      </c>
      <c r="AA633" s="16" t="b">
        <f t="shared" si="289"/>
        <v>1</v>
      </c>
      <c r="AB633" s="16" t="b">
        <f t="shared" si="286"/>
        <v>1</v>
      </c>
    </row>
    <row r="634" spans="1:28" s="16" customFormat="1" ht="78.75">
      <c r="A634" s="31" t="s">
        <v>502</v>
      </c>
      <c r="B634" s="23" t="s">
        <v>207</v>
      </c>
      <c r="C634" s="23" t="s">
        <v>515</v>
      </c>
      <c r="D634" s="24" t="s">
        <v>9</v>
      </c>
      <c r="E634" s="25">
        <f>E635</f>
        <v>772.8</v>
      </c>
      <c r="F634" s="25">
        <f t="shared" ref="F634:G634" si="311">F635</f>
        <v>772.8</v>
      </c>
      <c r="G634" s="25">
        <f t="shared" si="311"/>
        <v>772.8</v>
      </c>
      <c r="H634" s="43"/>
      <c r="J634" s="32">
        <v>772.8</v>
      </c>
      <c r="K634" s="32">
        <v>772.8</v>
      </c>
      <c r="L634" s="32">
        <v>772.8</v>
      </c>
      <c r="M634" s="29">
        <f t="shared" si="288"/>
        <v>0</v>
      </c>
      <c r="N634" s="29">
        <f t="shared" si="288"/>
        <v>0</v>
      </c>
      <c r="O634" s="29">
        <f t="shared" si="288"/>
        <v>0</v>
      </c>
      <c r="R634" s="98" t="s">
        <v>502</v>
      </c>
      <c r="S634" s="96" t="s">
        <v>207</v>
      </c>
      <c r="T634" s="96" t="s">
        <v>515</v>
      </c>
      <c r="U634" s="92" t="s">
        <v>9</v>
      </c>
      <c r="V634" s="97">
        <v>772.8</v>
      </c>
      <c r="W634" s="97">
        <v>772.8</v>
      </c>
      <c r="X634" s="97">
        <v>772.8</v>
      </c>
      <c r="Y634" s="16" t="b">
        <f t="shared" si="289"/>
        <v>1</v>
      </c>
      <c r="Z634" s="16" t="b">
        <f t="shared" si="289"/>
        <v>1</v>
      </c>
      <c r="AA634" s="16" t="b">
        <f t="shared" si="289"/>
        <v>1</v>
      </c>
      <c r="AB634" s="16" t="b">
        <f t="shared" si="286"/>
        <v>1</v>
      </c>
    </row>
    <row r="635" spans="1:28" s="16" customFormat="1" ht="78.75">
      <c r="A635" s="31" t="s">
        <v>26</v>
      </c>
      <c r="B635" s="23" t="s">
        <v>207</v>
      </c>
      <c r="C635" s="23" t="s">
        <v>515</v>
      </c>
      <c r="D635" s="23" t="s">
        <v>27</v>
      </c>
      <c r="E635" s="25">
        <v>772.8</v>
      </c>
      <c r="F635" s="25">
        <v>772.8</v>
      </c>
      <c r="G635" s="25">
        <v>772.8</v>
      </c>
      <c r="H635" s="43"/>
      <c r="J635" s="32">
        <v>772.8</v>
      </c>
      <c r="K635" s="32">
        <v>772.8</v>
      </c>
      <c r="L635" s="32">
        <v>772.8</v>
      </c>
      <c r="M635" s="29">
        <f t="shared" si="288"/>
        <v>0</v>
      </c>
      <c r="N635" s="29">
        <f t="shared" si="288"/>
        <v>0</v>
      </c>
      <c r="O635" s="29">
        <f t="shared" si="288"/>
        <v>0</v>
      </c>
      <c r="R635" s="98" t="s">
        <v>26</v>
      </c>
      <c r="S635" s="96" t="s">
        <v>207</v>
      </c>
      <c r="T635" s="96" t="s">
        <v>515</v>
      </c>
      <c r="U635" s="96" t="s">
        <v>27</v>
      </c>
      <c r="V635" s="97">
        <v>772.8</v>
      </c>
      <c r="W635" s="97">
        <v>772.8</v>
      </c>
      <c r="X635" s="97">
        <v>772.8</v>
      </c>
      <c r="Y635" s="16" t="b">
        <f t="shared" si="289"/>
        <v>1</v>
      </c>
      <c r="Z635" s="16" t="b">
        <f t="shared" si="289"/>
        <v>1</v>
      </c>
      <c r="AA635" s="16" t="b">
        <f t="shared" si="289"/>
        <v>1</v>
      </c>
      <c r="AB635" s="16" t="b">
        <f t="shared" si="286"/>
        <v>1</v>
      </c>
    </row>
    <row r="636" spans="1:28" s="16" customFormat="1" ht="78.75">
      <c r="A636" s="31" t="s">
        <v>565</v>
      </c>
      <c r="B636" s="23" t="s">
        <v>207</v>
      </c>
      <c r="C636" s="23" t="s">
        <v>516</v>
      </c>
      <c r="D636" s="24" t="s">
        <v>9</v>
      </c>
      <c r="E636" s="25">
        <f>E637</f>
        <v>204.6</v>
      </c>
      <c r="F636" s="25">
        <f t="shared" ref="F636:G636" si="312">F637</f>
        <v>204.6</v>
      </c>
      <c r="G636" s="25">
        <f t="shared" si="312"/>
        <v>204.6</v>
      </c>
      <c r="H636" s="43"/>
      <c r="J636" s="32">
        <v>204.6</v>
      </c>
      <c r="K636" s="32">
        <v>204.6</v>
      </c>
      <c r="L636" s="32">
        <v>204.6</v>
      </c>
      <c r="M636" s="29">
        <f t="shared" si="288"/>
        <v>0</v>
      </c>
      <c r="N636" s="29">
        <f t="shared" si="288"/>
        <v>0</v>
      </c>
      <c r="O636" s="29">
        <f t="shared" si="288"/>
        <v>0</v>
      </c>
      <c r="R636" s="98" t="s">
        <v>565</v>
      </c>
      <c r="S636" s="96" t="s">
        <v>207</v>
      </c>
      <c r="T636" s="96" t="s">
        <v>516</v>
      </c>
      <c r="U636" s="92" t="s">
        <v>9</v>
      </c>
      <c r="V636" s="97">
        <v>204.6</v>
      </c>
      <c r="W636" s="97">
        <v>204.6</v>
      </c>
      <c r="X636" s="97">
        <v>204.6</v>
      </c>
      <c r="Y636" s="16" t="b">
        <f t="shared" si="289"/>
        <v>1</v>
      </c>
      <c r="Z636" s="16" t="b">
        <f t="shared" si="289"/>
        <v>1</v>
      </c>
      <c r="AA636" s="16" t="b">
        <f t="shared" si="289"/>
        <v>1</v>
      </c>
      <c r="AB636" s="16" t="b">
        <f t="shared" si="286"/>
        <v>1</v>
      </c>
    </row>
    <row r="637" spans="1:28" s="16" customFormat="1" ht="78.75">
      <c r="A637" s="31" t="s">
        <v>26</v>
      </c>
      <c r="B637" s="23" t="s">
        <v>207</v>
      </c>
      <c r="C637" s="23" t="s">
        <v>516</v>
      </c>
      <c r="D637" s="23" t="s">
        <v>27</v>
      </c>
      <c r="E637" s="25">
        <v>204.6</v>
      </c>
      <c r="F637" s="25">
        <v>204.6</v>
      </c>
      <c r="G637" s="25">
        <v>204.6</v>
      </c>
      <c r="H637" s="43"/>
      <c r="J637" s="32">
        <v>204.6</v>
      </c>
      <c r="K637" s="32">
        <v>204.6</v>
      </c>
      <c r="L637" s="32">
        <v>204.6</v>
      </c>
      <c r="M637" s="29">
        <f t="shared" si="288"/>
        <v>0</v>
      </c>
      <c r="N637" s="29">
        <f t="shared" si="288"/>
        <v>0</v>
      </c>
      <c r="O637" s="29">
        <f t="shared" si="288"/>
        <v>0</v>
      </c>
      <c r="R637" s="98" t="s">
        <v>26</v>
      </c>
      <c r="S637" s="96" t="s">
        <v>207</v>
      </c>
      <c r="T637" s="96" t="s">
        <v>516</v>
      </c>
      <c r="U637" s="96" t="s">
        <v>27</v>
      </c>
      <c r="V637" s="97">
        <v>204.6</v>
      </c>
      <c r="W637" s="97">
        <v>204.6</v>
      </c>
      <c r="X637" s="97">
        <v>204.6</v>
      </c>
      <c r="Y637" s="16" t="b">
        <f t="shared" si="289"/>
        <v>1</v>
      </c>
      <c r="Z637" s="16" t="b">
        <f t="shared" si="289"/>
        <v>1</v>
      </c>
      <c r="AA637" s="16" t="b">
        <f t="shared" si="289"/>
        <v>1</v>
      </c>
      <c r="AB637" s="16" t="b">
        <f t="shared" si="286"/>
        <v>1</v>
      </c>
    </row>
    <row r="638" spans="1:28" s="16" customFormat="1" ht="78.75">
      <c r="A638" s="31" t="s">
        <v>566</v>
      </c>
      <c r="B638" s="23" t="s">
        <v>207</v>
      </c>
      <c r="C638" s="23" t="s">
        <v>567</v>
      </c>
      <c r="D638" s="24" t="s">
        <v>9</v>
      </c>
      <c r="E638" s="25">
        <f>E639</f>
        <v>511.4</v>
      </c>
      <c r="F638" s="25">
        <f t="shared" ref="F638:G638" si="313">F639</f>
        <v>511.4</v>
      </c>
      <c r="G638" s="25">
        <f t="shared" si="313"/>
        <v>511.4</v>
      </c>
      <c r="H638" s="43"/>
      <c r="J638" s="32">
        <v>511.42399999999998</v>
      </c>
      <c r="K638" s="32">
        <v>511.42399999999998</v>
      </c>
      <c r="L638" s="32">
        <v>511.42399999999998</v>
      </c>
      <c r="M638" s="29">
        <f t="shared" si="288"/>
        <v>2.4000000000000909E-2</v>
      </c>
      <c r="N638" s="29">
        <f t="shared" si="288"/>
        <v>2.4000000000000909E-2</v>
      </c>
      <c r="O638" s="29">
        <f t="shared" si="288"/>
        <v>2.4000000000000909E-2</v>
      </c>
      <c r="R638" s="98" t="s">
        <v>566</v>
      </c>
      <c r="S638" s="96" t="s">
        <v>207</v>
      </c>
      <c r="T638" s="96" t="s">
        <v>567</v>
      </c>
      <c r="U638" s="92" t="s">
        <v>9</v>
      </c>
      <c r="V638" s="97">
        <v>511.42399999999998</v>
      </c>
      <c r="W638" s="97">
        <v>511.42399999999998</v>
      </c>
      <c r="X638" s="97">
        <v>511.42399999999998</v>
      </c>
      <c r="Y638" s="16" t="b">
        <f t="shared" si="289"/>
        <v>1</v>
      </c>
      <c r="Z638" s="16" t="b">
        <f t="shared" si="289"/>
        <v>1</v>
      </c>
      <c r="AA638" s="16" t="b">
        <f t="shared" si="289"/>
        <v>1</v>
      </c>
      <c r="AB638" s="16" t="b">
        <f t="shared" si="286"/>
        <v>1</v>
      </c>
    </row>
    <row r="639" spans="1:28" s="16" customFormat="1" ht="78.75">
      <c r="A639" s="31" t="s">
        <v>26</v>
      </c>
      <c r="B639" s="23" t="s">
        <v>207</v>
      </c>
      <c r="C639" s="23" t="s">
        <v>567</v>
      </c>
      <c r="D639" s="23" t="s">
        <v>27</v>
      </c>
      <c r="E639" s="25">
        <v>511.4</v>
      </c>
      <c r="F639" s="25">
        <v>511.4</v>
      </c>
      <c r="G639" s="25">
        <v>511.4</v>
      </c>
      <c r="H639" s="43"/>
      <c r="J639" s="32">
        <v>511.42399999999998</v>
      </c>
      <c r="K639" s="32">
        <v>511.42399999999998</v>
      </c>
      <c r="L639" s="32">
        <v>511.42399999999998</v>
      </c>
      <c r="M639" s="29">
        <f t="shared" si="288"/>
        <v>2.4000000000000909E-2</v>
      </c>
      <c r="N639" s="29">
        <f t="shared" si="288"/>
        <v>2.4000000000000909E-2</v>
      </c>
      <c r="O639" s="29">
        <f t="shared" si="288"/>
        <v>2.4000000000000909E-2</v>
      </c>
      <c r="R639" s="98" t="s">
        <v>26</v>
      </c>
      <c r="S639" s="96" t="s">
        <v>207</v>
      </c>
      <c r="T639" s="96" t="s">
        <v>567</v>
      </c>
      <c r="U639" s="96" t="s">
        <v>27</v>
      </c>
      <c r="V639" s="97">
        <v>511.42399999999998</v>
      </c>
      <c r="W639" s="97">
        <v>511.42399999999998</v>
      </c>
      <c r="X639" s="97">
        <v>511.42399999999998</v>
      </c>
      <c r="Y639" s="16" t="b">
        <f t="shared" si="289"/>
        <v>1</v>
      </c>
      <c r="Z639" s="16" t="b">
        <f t="shared" si="289"/>
        <v>1</v>
      </c>
      <c r="AA639" s="16" t="b">
        <f t="shared" si="289"/>
        <v>1</v>
      </c>
      <c r="AB639" s="16" t="b">
        <f t="shared" si="286"/>
        <v>1</v>
      </c>
    </row>
    <row r="640" spans="1:28" s="16" customFormat="1" ht="31.5">
      <c r="A640" s="31" t="s">
        <v>25</v>
      </c>
      <c r="B640" s="23" t="s">
        <v>207</v>
      </c>
      <c r="C640" s="23" t="s">
        <v>408</v>
      </c>
      <c r="D640" s="24" t="s">
        <v>9</v>
      </c>
      <c r="E640" s="25">
        <f>E641+E642</f>
        <v>37837.1</v>
      </c>
      <c r="F640" s="25">
        <f t="shared" ref="F640:G640" si="314">F641+F642</f>
        <v>38933.5</v>
      </c>
      <c r="G640" s="25">
        <f t="shared" si="314"/>
        <v>38933.5</v>
      </c>
      <c r="H640" s="43"/>
      <c r="J640" s="32">
        <v>37837.1</v>
      </c>
      <c r="K640" s="32">
        <v>38933.5</v>
      </c>
      <c r="L640" s="32">
        <v>38933.5</v>
      </c>
      <c r="M640" s="29">
        <f t="shared" si="288"/>
        <v>0</v>
      </c>
      <c r="N640" s="29">
        <f t="shared" si="288"/>
        <v>0</v>
      </c>
      <c r="O640" s="29">
        <f t="shared" si="288"/>
        <v>0</v>
      </c>
      <c r="R640" s="98" t="s">
        <v>25</v>
      </c>
      <c r="S640" s="96" t="s">
        <v>207</v>
      </c>
      <c r="T640" s="96" t="s">
        <v>408</v>
      </c>
      <c r="U640" s="92" t="s">
        <v>9</v>
      </c>
      <c r="V640" s="97">
        <v>37837.1</v>
      </c>
      <c r="W640" s="97">
        <v>38933.5</v>
      </c>
      <c r="X640" s="97">
        <v>38933.5</v>
      </c>
      <c r="Y640" s="16" t="b">
        <f t="shared" si="289"/>
        <v>1</v>
      </c>
      <c r="Z640" s="16" t="b">
        <f t="shared" si="289"/>
        <v>1</v>
      </c>
      <c r="AA640" s="16" t="b">
        <f t="shared" si="289"/>
        <v>1</v>
      </c>
      <c r="AB640" s="16" t="b">
        <f t="shared" si="286"/>
        <v>1</v>
      </c>
    </row>
    <row r="641" spans="1:28" s="16" customFormat="1" ht="78.75">
      <c r="A641" s="31" t="s">
        <v>26</v>
      </c>
      <c r="B641" s="23" t="s">
        <v>207</v>
      </c>
      <c r="C641" s="23" t="s">
        <v>408</v>
      </c>
      <c r="D641" s="23" t="s">
        <v>27</v>
      </c>
      <c r="E641" s="25">
        <v>34744.1</v>
      </c>
      <c r="F641" s="25">
        <v>35240.5</v>
      </c>
      <c r="G641" s="25">
        <v>35240.5</v>
      </c>
      <c r="H641" s="43"/>
      <c r="J641" s="32">
        <v>34744.139600000002</v>
      </c>
      <c r="K641" s="32">
        <v>35240.539599999996</v>
      </c>
      <c r="L641" s="32">
        <v>35240.539599999996</v>
      </c>
      <c r="M641" s="29">
        <f t="shared" si="288"/>
        <v>3.9600000003702007E-2</v>
      </c>
      <c r="N641" s="29">
        <f t="shared" si="288"/>
        <v>3.959999999642605E-2</v>
      </c>
      <c r="O641" s="29">
        <f t="shared" si="288"/>
        <v>3.959999999642605E-2</v>
      </c>
      <c r="R641" s="98" t="s">
        <v>26</v>
      </c>
      <c r="S641" s="96" t="s">
        <v>207</v>
      </c>
      <c r="T641" s="96" t="s">
        <v>408</v>
      </c>
      <c r="U641" s="96" t="s">
        <v>27</v>
      </c>
      <c r="V641" s="97">
        <v>34744.139600000002</v>
      </c>
      <c r="W641" s="97">
        <v>35240.539599999996</v>
      </c>
      <c r="X641" s="97">
        <v>35240.539599999996</v>
      </c>
      <c r="Y641" s="16" t="b">
        <f t="shared" si="289"/>
        <v>1</v>
      </c>
      <c r="Z641" s="16" t="b">
        <f t="shared" si="289"/>
        <v>1</v>
      </c>
      <c r="AA641" s="16" t="b">
        <f t="shared" si="289"/>
        <v>1</v>
      </c>
      <c r="AB641" s="16" t="b">
        <f t="shared" si="286"/>
        <v>1</v>
      </c>
    </row>
    <row r="642" spans="1:28" s="16" customFormat="1" ht="31.5">
      <c r="A642" s="31" t="s">
        <v>28</v>
      </c>
      <c r="B642" s="23" t="s">
        <v>207</v>
      </c>
      <c r="C642" s="23" t="s">
        <v>408</v>
      </c>
      <c r="D642" s="23" t="s">
        <v>29</v>
      </c>
      <c r="E642" s="25">
        <v>3093</v>
      </c>
      <c r="F642" s="25">
        <v>3693</v>
      </c>
      <c r="G642" s="25">
        <v>3693</v>
      </c>
      <c r="H642" s="43"/>
      <c r="J642" s="32">
        <v>3092.9603999999999</v>
      </c>
      <c r="K642" s="32">
        <v>3692.9603999999999</v>
      </c>
      <c r="L642" s="32">
        <v>3692.9603999999999</v>
      </c>
      <c r="M642" s="29">
        <f t="shared" si="288"/>
        <v>-3.9600000000064028E-2</v>
      </c>
      <c r="N642" s="29">
        <f t="shared" si="288"/>
        <v>-3.9600000000064028E-2</v>
      </c>
      <c r="O642" s="29">
        <f t="shared" si="288"/>
        <v>-3.9600000000064028E-2</v>
      </c>
      <c r="R642" s="98" t="s">
        <v>28</v>
      </c>
      <c r="S642" s="96" t="s">
        <v>207</v>
      </c>
      <c r="T642" s="96" t="s">
        <v>408</v>
      </c>
      <c r="U642" s="96" t="s">
        <v>29</v>
      </c>
      <c r="V642" s="97">
        <v>3092.9603999999999</v>
      </c>
      <c r="W642" s="97">
        <v>3692.9603999999999</v>
      </c>
      <c r="X642" s="97">
        <v>3692.9603999999999</v>
      </c>
      <c r="Y642" s="16" t="b">
        <f t="shared" si="289"/>
        <v>1</v>
      </c>
      <c r="Z642" s="16" t="b">
        <f t="shared" si="289"/>
        <v>1</v>
      </c>
      <c r="AA642" s="16" t="b">
        <f t="shared" si="289"/>
        <v>1</v>
      </c>
      <c r="AB642" s="16" t="b">
        <f t="shared" si="286"/>
        <v>1</v>
      </c>
    </row>
    <row r="643" spans="1:28" s="16" customFormat="1" ht="15.75">
      <c r="A643" s="22" t="s">
        <v>23</v>
      </c>
      <c r="B643" s="23" t="s">
        <v>207</v>
      </c>
      <c r="C643" s="23" t="s">
        <v>11</v>
      </c>
      <c r="D643" s="24" t="s">
        <v>9</v>
      </c>
      <c r="E643" s="25">
        <f>E644</f>
        <v>32.5</v>
      </c>
      <c r="F643" s="25">
        <f t="shared" ref="F643:G644" si="315">F644</f>
        <v>32.5</v>
      </c>
      <c r="G643" s="25">
        <f t="shared" si="315"/>
        <v>32.5</v>
      </c>
      <c r="H643" s="43"/>
      <c r="J643" s="32">
        <v>32.5</v>
      </c>
      <c r="K643" s="32">
        <v>32.5</v>
      </c>
      <c r="L643" s="32">
        <v>32.5</v>
      </c>
      <c r="M643" s="29">
        <f t="shared" si="288"/>
        <v>0</v>
      </c>
      <c r="N643" s="29">
        <f t="shared" si="288"/>
        <v>0</v>
      </c>
      <c r="O643" s="29">
        <f t="shared" si="288"/>
        <v>0</v>
      </c>
      <c r="R643" s="95" t="s">
        <v>23</v>
      </c>
      <c r="S643" s="96" t="s">
        <v>207</v>
      </c>
      <c r="T643" s="96" t="s">
        <v>11</v>
      </c>
      <c r="U643" s="92" t="s">
        <v>9</v>
      </c>
      <c r="V643" s="97">
        <v>32.5</v>
      </c>
      <c r="W643" s="97">
        <v>32.5</v>
      </c>
      <c r="X643" s="97">
        <v>32.5</v>
      </c>
      <c r="Y643" s="16" t="b">
        <f t="shared" si="289"/>
        <v>1</v>
      </c>
      <c r="Z643" s="16" t="b">
        <f t="shared" si="289"/>
        <v>1</v>
      </c>
      <c r="AA643" s="16" t="b">
        <f t="shared" si="289"/>
        <v>1</v>
      </c>
      <c r="AB643" s="16" t="b">
        <f t="shared" si="286"/>
        <v>1</v>
      </c>
    </row>
    <row r="644" spans="1:28" s="16" customFormat="1" ht="31.5">
      <c r="A644" s="31" t="s">
        <v>345</v>
      </c>
      <c r="B644" s="23" t="s">
        <v>207</v>
      </c>
      <c r="C644" s="23" t="s">
        <v>347</v>
      </c>
      <c r="D644" s="24" t="s">
        <v>9</v>
      </c>
      <c r="E644" s="25">
        <f>E645</f>
        <v>32.5</v>
      </c>
      <c r="F644" s="25">
        <f t="shared" si="315"/>
        <v>32.5</v>
      </c>
      <c r="G644" s="25">
        <f t="shared" si="315"/>
        <v>32.5</v>
      </c>
      <c r="H644" s="43"/>
      <c r="J644" s="32">
        <v>32.5</v>
      </c>
      <c r="K644" s="32">
        <v>32.5</v>
      </c>
      <c r="L644" s="32">
        <v>32.5</v>
      </c>
      <c r="M644" s="29">
        <f t="shared" si="288"/>
        <v>0</v>
      </c>
      <c r="N644" s="29">
        <f t="shared" si="288"/>
        <v>0</v>
      </c>
      <c r="O644" s="29">
        <f t="shared" si="288"/>
        <v>0</v>
      </c>
      <c r="R644" s="98" t="s">
        <v>345</v>
      </c>
      <c r="S644" s="96" t="s">
        <v>207</v>
      </c>
      <c r="T644" s="96" t="s">
        <v>347</v>
      </c>
      <c r="U644" s="92" t="s">
        <v>9</v>
      </c>
      <c r="V644" s="97">
        <v>32.5</v>
      </c>
      <c r="W644" s="97">
        <v>32.5</v>
      </c>
      <c r="X644" s="97">
        <v>32.5</v>
      </c>
      <c r="Y644" s="16" t="b">
        <f t="shared" si="289"/>
        <v>1</v>
      </c>
      <c r="Z644" s="16" t="b">
        <f t="shared" si="289"/>
        <v>1</v>
      </c>
      <c r="AA644" s="16" t="b">
        <f t="shared" si="289"/>
        <v>1</v>
      </c>
      <c r="AB644" s="16" t="b">
        <f t="shared" si="286"/>
        <v>1</v>
      </c>
    </row>
    <row r="645" spans="1:28" s="16" customFormat="1" ht="31.5">
      <c r="A645" s="31" t="s">
        <v>28</v>
      </c>
      <c r="B645" s="23" t="s">
        <v>207</v>
      </c>
      <c r="C645" s="23" t="s">
        <v>347</v>
      </c>
      <c r="D645" s="23" t="s">
        <v>29</v>
      </c>
      <c r="E645" s="25">
        <v>32.5</v>
      </c>
      <c r="F645" s="25">
        <v>32.5</v>
      </c>
      <c r="G645" s="25">
        <v>32.5</v>
      </c>
      <c r="H645" s="43"/>
      <c r="J645" s="32">
        <v>32.5</v>
      </c>
      <c r="K645" s="32">
        <v>32.5</v>
      </c>
      <c r="L645" s="32">
        <v>32.5</v>
      </c>
      <c r="M645" s="29">
        <f t="shared" si="288"/>
        <v>0</v>
      </c>
      <c r="N645" s="29">
        <f t="shared" si="288"/>
        <v>0</v>
      </c>
      <c r="O645" s="29">
        <f t="shared" si="288"/>
        <v>0</v>
      </c>
      <c r="R645" s="98" t="s">
        <v>28</v>
      </c>
      <c r="S645" s="96" t="s">
        <v>207</v>
      </c>
      <c r="T645" s="96" t="s">
        <v>347</v>
      </c>
      <c r="U645" s="96" t="s">
        <v>29</v>
      </c>
      <c r="V645" s="97">
        <v>32.5</v>
      </c>
      <c r="W645" s="97">
        <v>32.5</v>
      </c>
      <c r="X645" s="97">
        <v>32.5</v>
      </c>
      <c r="Y645" s="16" t="b">
        <f t="shared" si="289"/>
        <v>1</v>
      </c>
      <c r="Z645" s="16" t="b">
        <f t="shared" si="289"/>
        <v>1</v>
      </c>
      <c r="AA645" s="16" t="b">
        <f t="shared" si="289"/>
        <v>1</v>
      </c>
      <c r="AB645" s="16" t="b">
        <f t="shared" si="289"/>
        <v>1</v>
      </c>
    </row>
    <row r="646" spans="1:28" s="16" customFormat="1" ht="47.25">
      <c r="A646" s="26" t="s">
        <v>212</v>
      </c>
      <c r="B646" s="24" t="s">
        <v>213</v>
      </c>
      <c r="C646" s="27" t="s">
        <v>9</v>
      </c>
      <c r="D646" s="27" t="s">
        <v>9</v>
      </c>
      <c r="E646" s="15">
        <f>E647+E709+E714</f>
        <v>746829.5</v>
      </c>
      <c r="F646" s="15">
        <f t="shared" ref="F646" si="316">F647+F709+F714</f>
        <v>696906.89999999991</v>
      </c>
      <c r="G646" s="15">
        <f>G647+G709+G714</f>
        <v>700285.39999999991</v>
      </c>
      <c r="H646" s="43"/>
      <c r="J646" s="28">
        <v>746829.45181</v>
      </c>
      <c r="K646" s="28">
        <v>696906.91488000005</v>
      </c>
      <c r="L646" s="28">
        <v>700285.48488</v>
      </c>
      <c r="M646" s="29">
        <f t="shared" ref="M646:O709" si="317">J646-E646</f>
        <v>-4.8190000001341105E-2</v>
      </c>
      <c r="N646" s="29">
        <f t="shared" si="317"/>
        <v>1.4880000147968531E-2</v>
      </c>
      <c r="O646" s="29">
        <f t="shared" si="317"/>
        <v>8.4880000096745789E-2</v>
      </c>
      <c r="R646" s="91" t="s">
        <v>212</v>
      </c>
      <c r="S646" s="92" t="s">
        <v>213</v>
      </c>
      <c r="T646" s="93" t="s">
        <v>9</v>
      </c>
      <c r="U646" s="93" t="s">
        <v>9</v>
      </c>
      <c r="V646" s="94">
        <v>746829.45181</v>
      </c>
      <c r="W646" s="94">
        <v>696906.91488000005</v>
      </c>
      <c r="X646" s="94">
        <v>700285.48488</v>
      </c>
      <c r="Y646" s="16" t="b">
        <f t="shared" ref="Y646:AB709" si="318">R646=A646</f>
        <v>1</v>
      </c>
      <c r="Z646" s="16" t="b">
        <f t="shared" si="318"/>
        <v>1</v>
      </c>
      <c r="AA646" s="16" t="b">
        <f t="shared" si="318"/>
        <v>1</v>
      </c>
      <c r="AB646" s="16" t="b">
        <f t="shared" si="318"/>
        <v>1</v>
      </c>
    </row>
    <row r="647" spans="1:28" s="16" customFormat="1" ht="31.5">
      <c r="A647" s="22" t="s">
        <v>43</v>
      </c>
      <c r="B647" s="23" t="s">
        <v>213</v>
      </c>
      <c r="C647" s="23" t="s">
        <v>10</v>
      </c>
      <c r="D647" s="24" t="s">
        <v>9</v>
      </c>
      <c r="E647" s="25">
        <f>E648+E696</f>
        <v>746079.5</v>
      </c>
      <c r="F647" s="25">
        <f t="shared" ref="F647" si="319">F648+F696</f>
        <v>696156.89999999991</v>
      </c>
      <c r="G647" s="25">
        <f>G648+G696</f>
        <v>699535.39999999991</v>
      </c>
      <c r="H647" s="43"/>
      <c r="J647" s="32">
        <v>746079.45181</v>
      </c>
      <c r="K647" s="32">
        <v>696156.91488000005</v>
      </c>
      <c r="L647" s="32">
        <v>699535.48488</v>
      </c>
      <c r="M647" s="29">
        <f t="shared" si="317"/>
        <v>-4.8190000001341105E-2</v>
      </c>
      <c r="N647" s="29">
        <f t="shared" si="317"/>
        <v>1.4880000147968531E-2</v>
      </c>
      <c r="O647" s="29">
        <f t="shared" si="317"/>
        <v>8.4880000096745789E-2</v>
      </c>
      <c r="R647" s="95" t="s">
        <v>43</v>
      </c>
      <c r="S647" s="96" t="s">
        <v>213</v>
      </c>
      <c r="T647" s="96" t="s">
        <v>10</v>
      </c>
      <c r="U647" s="92" t="s">
        <v>9</v>
      </c>
      <c r="V647" s="97">
        <v>746079.45181</v>
      </c>
      <c r="W647" s="97">
        <v>696156.91488000005</v>
      </c>
      <c r="X647" s="97">
        <v>699535.48488</v>
      </c>
      <c r="Y647" s="16" t="b">
        <f t="shared" si="318"/>
        <v>1</v>
      </c>
      <c r="Z647" s="16" t="b">
        <f t="shared" si="318"/>
        <v>1</v>
      </c>
      <c r="AA647" s="16" t="b">
        <f t="shared" si="318"/>
        <v>1</v>
      </c>
      <c r="AB647" s="16" t="b">
        <f t="shared" si="318"/>
        <v>1</v>
      </c>
    </row>
    <row r="648" spans="1:28" s="16" customFormat="1" ht="31.5">
      <c r="A648" s="22" t="s">
        <v>44</v>
      </c>
      <c r="B648" s="23" t="s">
        <v>213</v>
      </c>
      <c r="C648" s="23" t="s">
        <v>45</v>
      </c>
      <c r="D648" s="24" t="s">
        <v>9</v>
      </c>
      <c r="E648" s="25">
        <f t="shared" ref="E648:G648" si="320">E649+E654+E657+E660+E663+E666+E675+E688+E691</f>
        <v>667789.69999999995</v>
      </c>
      <c r="F648" s="25">
        <f t="shared" si="320"/>
        <v>617815.79999999993</v>
      </c>
      <c r="G648" s="25">
        <f t="shared" si="320"/>
        <v>621173.59999999986</v>
      </c>
      <c r="H648" s="43"/>
      <c r="J648" s="32">
        <v>667789.65708999999</v>
      </c>
      <c r="K648" s="32">
        <v>617815.83111999999</v>
      </c>
      <c r="L648" s="32">
        <v>621173.70111999998</v>
      </c>
      <c r="M648" s="29">
        <f t="shared" si="317"/>
        <v>-4.2909999960102141E-2</v>
      </c>
      <c r="N648" s="29">
        <f t="shared" si="317"/>
        <v>3.1120000057853758E-2</v>
      </c>
      <c r="O648" s="29">
        <f t="shared" si="317"/>
        <v>0.10112000012304634</v>
      </c>
      <c r="R648" s="95" t="s">
        <v>44</v>
      </c>
      <c r="S648" s="96" t="s">
        <v>213</v>
      </c>
      <c r="T648" s="96" t="s">
        <v>45</v>
      </c>
      <c r="U648" s="92" t="s">
        <v>9</v>
      </c>
      <c r="V648" s="97">
        <v>667789.65708999999</v>
      </c>
      <c r="W648" s="97">
        <v>617815.83111999999</v>
      </c>
      <c r="X648" s="97">
        <v>621173.70111999998</v>
      </c>
      <c r="Y648" s="16" t="b">
        <f t="shared" si="318"/>
        <v>1</v>
      </c>
      <c r="Z648" s="16" t="b">
        <f t="shared" si="318"/>
        <v>1</v>
      </c>
      <c r="AA648" s="16" t="b">
        <f t="shared" si="318"/>
        <v>1</v>
      </c>
      <c r="AB648" s="16" t="b">
        <f t="shared" si="318"/>
        <v>1</v>
      </c>
    </row>
    <row r="649" spans="1:28" s="16" customFormat="1" ht="47.25">
      <c r="A649" s="22" t="s">
        <v>216</v>
      </c>
      <c r="B649" s="23" t="s">
        <v>213</v>
      </c>
      <c r="C649" s="23" t="s">
        <v>217</v>
      </c>
      <c r="D649" s="24" t="s">
        <v>9</v>
      </c>
      <c r="E649" s="25">
        <f t="shared" ref="E649:G649" si="321">E650+E652</f>
        <v>20640</v>
      </c>
      <c r="F649" s="25">
        <f t="shared" si="321"/>
        <v>11218</v>
      </c>
      <c r="G649" s="25">
        <f t="shared" si="321"/>
        <v>11218</v>
      </c>
      <c r="H649" s="43"/>
      <c r="J649" s="32">
        <v>20639.947629999999</v>
      </c>
      <c r="K649" s="32">
        <v>11217.950930000001</v>
      </c>
      <c r="L649" s="32">
        <v>11217.950930000001</v>
      </c>
      <c r="M649" s="29">
        <f t="shared" si="317"/>
        <v>-5.2370000001246808E-2</v>
      </c>
      <c r="N649" s="29">
        <f t="shared" si="317"/>
        <v>-4.9069999999119318E-2</v>
      </c>
      <c r="O649" s="29">
        <f t="shared" si="317"/>
        <v>-4.9069999999119318E-2</v>
      </c>
      <c r="R649" s="95" t="s">
        <v>216</v>
      </c>
      <c r="S649" s="96" t="s">
        <v>213</v>
      </c>
      <c r="T649" s="96" t="s">
        <v>217</v>
      </c>
      <c r="U649" s="92" t="s">
        <v>9</v>
      </c>
      <c r="V649" s="97">
        <v>20639.947629999999</v>
      </c>
      <c r="W649" s="97">
        <v>11217.950930000001</v>
      </c>
      <c r="X649" s="97">
        <v>11217.950930000001</v>
      </c>
      <c r="Y649" s="16" t="b">
        <f t="shared" si="318"/>
        <v>1</v>
      </c>
      <c r="Z649" s="16" t="b">
        <f t="shared" si="318"/>
        <v>1</v>
      </c>
      <c r="AA649" s="16" t="b">
        <f t="shared" si="318"/>
        <v>1</v>
      </c>
      <c r="AB649" s="16" t="b">
        <f t="shared" si="318"/>
        <v>1</v>
      </c>
    </row>
    <row r="650" spans="1:28" s="16" customFormat="1" ht="31.5">
      <c r="A650" s="22" t="s">
        <v>666</v>
      </c>
      <c r="B650" s="23" t="s">
        <v>213</v>
      </c>
      <c r="C650" s="23" t="s">
        <v>667</v>
      </c>
      <c r="D650" s="24" t="s">
        <v>9</v>
      </c>
      <c r="E650" s="25">
        <f t="shared" ref="E650:G650" si="322">E651</f>
        <v>10300</v>
      </c>
      <c r="F650" s="25">
        <f t="shared" si="322"/>
        <v>0</v>
      </c>
      <c r="G650" s="25">
        <f t="shared" si="322"/>
        <v>0</v>
      </c>
      <c r="H650" s="43"/>
      <c r="J650" s="32">
        <v>10299.987800000001</v>
      </c>
      <c r="K650" s="32">
        <v>0</v>
      </c>
      <c r="L650" s="32">
        <v>0</v>
      </c>
      <c r="M650" s="29">
        <f t="shared" si="317"/>
        <v>-1.2199999999211286E-2</v>
      </c>
      <c r="N650" s="29">
        <f t="shared" si="317"/>
        <v>0</v>
      </c>
      <c r="O650" s="29">
        <f t="shared" si="317"/>
        <v>0</v>
      </c>
      <c r="R650" s="98" t="s">
        <v>666</v>
      </c>
      <c r="S650" s="96" t="s">
        <v>213</v>
      </c>
      <c r="T650" s="96" t="s">
        <v>667</v>
      </c>
      <c r="U650" s="92" t="s">
        <v>9</v>
      </c>
      <c r="V650" s="97">
        <v>10299.987800000001</v>
      </c>
      <c r="W650" s="97" t="s">
        <v>9</v>
      </c>
      <c r="X650" s="97" t="s">
        <v>9</v>
      </c>
      <c r="Y650" s="16" t="b">
        <f t="shared" si="318"/>
        <v>1</v>
      </c>
      <c r="Z650" s="16" t="b">
        <f t="shared" si="318"/>
        <v>1</v>
      </c>
      <c r="AA650" s="16" t="b">
        <f t="shared" si="318"/>
        <v>1</v>
      </c>
      <c r="AB650" s="16" t="b">
        <f t="shared" si="318"/>
        <v>1</v>
      </c>
    </row>
    <row r="651" spans="1:28" s="16" customFormat="1" ht="31.5">
      <c r="A651" s="22" t="s">
        <v>58</v>
      </c>
      <c r="B651" s="23" t="s">
        <v>213</v>
      </c>
      <c r="C651" s="23" t="s">
        <v>667</v>
      </c>
      <c r="D651" s="23" t="s">
        <v>59</v>
      </c>
      <c r="E651" s="25">
        <v>10300</v>
      </c>
      <c r="F651" s="25"/>
      <c r="G651" s="25"/>
      <c r="H651" s="43"/>
      <c r="J651" s="32">
        <v>10299.987800000001</v>
      </c>
      <c r="K651" s="32">
        <v>0</v>
      </c>
      <c r="L651" s="32">
        <v>0</v>
      </c>
      <c r="M651" s="29">
        <f t="shared" si="317"/>
        <v>-1.2199999999211286E-2</v>
      </c>
      <c r="N651" s="29">
        <f t="shared" si="317"/>
        <v>0</v>
      </c>
      <c r="O651" s="29">
        <f t="shared" si="317"/>
        <v>0</v>
      </c>
      <c r="R651" s="98" t="s">
        <v>58</v>
      </c>
      <c r="S651" s="96" t="s">
        <v>213</v>
      </c>
      <c r="T651" s="96" t="s">
        <v>667</v>
      </c>
      <c r="U651" s="96" t="s">
        <v>59</v>
      </c>
      <c r="V651" s="97">
        <v>10299.987800000001</v>
      </c>
      <c r="W651" s="97" t="s">
        <v>9</v>
      </c>
      <c r="X651" s="97" t="s">
        <v>9</v>
      </c>
      <c r="Y651" s="16" t="b">
        <f t="shared" si="318"/>
        <v>1</v>
      </c>
      <c r="Z651" s="16" t="b">
        <f t="shared" si="318"/>
        <v>1</v>
      </c>
      <c r="AA651" s="16" t="b">
        <f t="shared" si="318"/>
        <v>1</v>
      </c>
      <c r="AB651" s="16" t="b">
        <f t="shared" si="318"/>
        <v>1</v>
      </c>
    </row>
    <row r="652" spans="1:28" s="16" customFormat="1" ht="31.5">
      <c r="A652" s="31" t="s">
        <v>218</v>
      </c>
      <c r="B652" s="23" t="s">
        <v>213</v>
      </c>
      <c r="C652" s="23" t="s">
        <v>417</v>
      </c>
      <c r="D652" s="24" t="s">
        <v>9</v>
      </c>
      <c r="E652" s="25">
        <f>E653</f>
        <v>10340</v>
      </c>
      <c r="F652" s="25">
        <f t="shared" ref="F652:G652" si="323">F653</f>
        <v>11218</v>
      </c>
      <c r="G652" s="25">
        <f t="shared" si="323"/>
        <v>11218</v>
      </c>
      <c r="H652" s="43"/>
      <c r="J652" s="32">
        <v>10339.95983</v>
      </c>
      <c r="K652" s="32">
        <v>11217.950930000001</v>
      </c>
      <c r="L652" s="32">
        <v>11217.950930000001</v>
      </c>
      <c r="M652" s="29">
        <f t="shared" si="317"/>
        <v>-4.0170000000216532E-2</v>
      </c>
      <c r="N652" s="29">
        <f t="shared" si="317"/>
        <v>-4.9069999999119318E-2</v>
      </c>
      <c r="O652" s="29">
        <f t="shared" si="317"/>
        <v>-4.9069999999119318E-2</v>
      </c>
      <c r="R652" s="98" t="s">
        <v>218</v>
      </c>
      <c r="S652" s="96" t="s">
        <v>213</v>
      </c>
      <c r="T652" s="96" t="s">
        <v>417</v>
      </c>
      <c r="U652" s="92" t="s">
        <v>9</v>
      </c>
      <c r="V652" s="97">
        <v>10339.95983</v>
      </c>
      <c r="W652" s="97">
        <v>11217.950930000001</v>
      </c>
      <c r="X652" s="97">
        <v>11217.950930000001</v>
      </c>
      <c r="Y652" s="16" t="b">
        <f t="shared" si="318"/>
        <v>1</v>
      </c>
      <c r="Z652" s="16" t="b">
        <f t="shared" si="318"/>
        <v>1</v>
      </c>
      <c r="AA652" s="16" t="b">
        <f t="shared" si="318"/>
        <v>1</v>
      </c>
      <c r="AB652" s="16" t="b">
        <f t="shared" si="318"/>
        <v>1</v>
      </c>
    </row>
    <row r="653" spans="1:28" s="16" customFormat="1" ht="31.5">
      <c r="A653" s="31" t="s">
        <v>58</v>
      </c>
      <c r="B653" s="23" t="s">
        <v>213</v>
      </c>
      <c r="C653" s="23" t="s">
        <v>417</v>
      </c>
      <c r="D653" s="23" t="s">
        <v>59</v>
      </c>
      <c r="E653" s="25">
        <f>10535-195</f>
        <v>10340</v>
      </c>
      <c r="F653" s="25">
        <v>11218</v>
      </c>
      <c r="G653" s="25">
        <v>11218</v>
      </c>
      <c r="H653" s="43"/>
      <c r="J653" s="32">
        <v>10339.95983</v>
      </c>
      <c r="K653" s="32">
        <v>11217.950930000001</v>
      </c>
      <c r="L653" s="32">
        <v>11217.950930000001</v>
      </c>
      <c r="M653" s="29">
        <f t="shared" si="317"/>
        <v>-4.0170000000216532E-2</v>
      </c>
      <c r="N653" s="29">
        <f t="shared" si="317"/>
        <v>-4.9069999999119318E-2</v>
      </c>
      <c r="O653" s="29">
        <f t="shared" si="317"/>
        <v>-4.9069999999119318E-2</v>
      </c>
      <c r="R653" s="98" t="s">
        <v>58</v>
      </c>
      <c r="S653" s="96" t="s">
        <v>213</v>
      </c>
      <c r="T653" s="96" t="s">
        <v>417</v>
      </c>
      <c r="U653" s="96" t="s">
        <v>59</v>
      </c>
      <c r="V653" s="97">
        <v>10339.95983</v>
      </c>
      <c r="W653" s="97">
        <v>11217.950930000001</v>
      </c>
      <c r="X653" s="97">
        <v>11217.950930000001</v>
      </c>
      <c r="Y653" s="16" t="b">
        <f t="shared" si="318"/>
        <v>1</v>
      </c>
      <c r="Z653" s="16" t="b">
        <f t="shared" si="318"/>
        <v>1</v>
      </c>
      <c r="AA653" s="16" t="b">
        <f t="shared" si="318"/>
        <v>1</v>
      </c>
      <c r="AB653" s="16" t="b">
        <f t="shared" si="318"/>
        <v>1</v>
      </c>
    </row>
    <row r="654" spans="1:28" s="16" customFormat="1" ht="31.5">
      <c r="A654" s="31" t="s">
        <v>668</v>
      </c>
      <c r="B654" s="23" t="s">
        <v>213</v>
      </c>
      <c r="C654" s="23" t="s">
        <v>669</v>
      </c>
      <c r="D654" s="23" t="s">
        <v>9</v>
      </c>
      <c r="E654" s="25">
        <f t="shared" ref="E654:G655" si="324">E655</f>
        <v>2284.4</v>
      </c>
      <c r="F654" s="25">
        <f t="shared" si="324"/>
        <v>0</v>
      </c>
      <c r="G654" s="25">
        <f t="shared" si="324"/>
        <v>0</v>
      </c>
      <c r="H654" s="43"/>
      <c r="J654" s="32">
        <v>2284.386</v>
      </c>
      <c r="K654" s="32">
        <v>0</v>
      </c>
      <c r="L654" s="32">
        <v>0</v>
      </c>
      <c r="M654" s="29">
        <f t="shared" si="317"/>
        <v>-1.4000000000123691E-2</v>
      </c>
      <c r="N654" s="29">
        <f t="shared" si="317"/>
        <v>0</v>
      </c>
      <c r="O654" s="29">
        <f t="shared" si="317"/>
        <v>0</v>
      </c>
      <c r="R654" s="95" t="s">
        <v>668</v>
      </c>
      <c r="S654" s="96" t="s">
        <v>213</v>
      </c>
      <c r="T654" s="96" t="s">
        <v>669</v>
      </c>
      <c r="U654" s="92" t="s">
        <v>9</v>
      </c>
      <c r="V654" s="97">
        <v>2284.386</v>
      </c>
      <c r="W654" s="97" t="s">
        <v>9</v>
      </c>
      <c r="X654" s="97" t="s">
        <v>9</v>
      </c>
      <c r="Y654" s="16" t="b">
        <f t="shared" si="318"/>
        <v>1</v>
      </c>
      <c r="Z654" s="16" t="b">
        <f t="shared" si="318"/>
        <v>1</v>
      </c>
      <c r="AA654" s="16" t="b">
        <f t="shared" si="318"/>
        <v>1</v>
      </c>
      <c r="AB654" s="16" t="b">
        <f t="shared" si="318"/>
        <v>1</v>
      </c>
    </row>
    <row r="655" spans="1:28" s="16" customFormat="1" ht="25.5">
      <c r="A655" s="31" t="s">
        <v>670</v>
      </c>
      <c r="B655" s="23" t="s">
        <v>213</v>
      </c>
      <c r="C655" s="23" t="s">
        <v>671</v>
      </c>
      <c r="D655" s="23" t="s">
        <v>9</v>
      </c>
      <c r="E655" s="25">
        <f t="shared" si="324"/>
        <v>2284.4</v>
      </c>
      <c r="F655" s="25">
        <f t="shared" si="324"/>
        <v>0</v>
      </c>
      <c r="G655" s="25">
        <f t="shared" si="324"/>
        <v>0</v>
      </c>
      <c r="H655" s="43"/>
      <c r="J655" s="32">
        <v>2284.386</v>
      </c>
      <c r="K655" s="32">
        <v>0</v>
      </c>
      <c r="L655" s="32">
        <v>0</v>
      </c>
      <c r="M655" s="29">
        <f t="shared" si="317"/>
        <v>-1.4000000000123691E-2</v>
      </c>
      <c r="N655" s="29">
        <f t="shared" si="317"/>
        <v>0</v>
      </c>
      <c r="O655" s="29">
        <f t="shared" si="317"/>
        <v>0</v>
      </c>
      <c r="R655" s="98" t="s">
        <v>670</v>
      </c>
      <c r="S655" s="96" t="s">
        <v>213</v>
      </c>
      <c r="T655" s="96" t="s">
        <v>671</v>
      </c>
      <c r="U655" s="92" t="s">
        <v>9</v>
      </c>
      <c r="V655" s="97">
        <v>2284.386</v>
      </c>
      <c r="W655" s="97" t="s">
        <v>9</v>
      </c>
      <c r="X655" s="97" t="s">
        <v>9</v>
      </c>
      <c r="Y655" s="16" t="b">
        <f t="shared" si="318"/>
        <v>1</v>
      </c>
      <c r="Z655" s="16" t="b">
        <f t="shared" si="318"/>
        <v>1</v>
      </c>
      <c r="AA655" s="16" t="b">
        <f t="shared" si="318"/>
        <v>1</v>
      </c>
      <c r="AB655" s="16" t="b">
        <f t="shared" si="318"/>
        <v>1</v>
      </c>
    </row>
    <row r="656" spans="1:28" s="16" customFormat="1" ht="31.5">
      <c r="A656" s="31" t="s">
        <v>58</v>
      </c>
      <c r="B656" s="23" t="s">
        <v>213</v>
      </c>
      <c r="C656" s="23" t="s">
        <v>671</v>
      </c>
      <c r="D656" s="23" t="s">
        <v>59</v>
      </c>
      <c r="E656" s="25">
        <v>2284.4</v>
      </c>
      <c r="F656" s="25">
        <v>0</v>
      </c>
      <c r="G656" s="25">
        <v>0</v>
      </c>
      <c r="H656" s="42"/>
      <c r="J656" s="32">
        <v>2284.386</v>
      </c>
      <c r="K656" s="32">
        <v>0</v>
      </c>
      <c r="L656" s="32">
        <v>0</v>
      </c>
      <c r="M656" s="29">
        <f t="shared" si="317"/>
        <v>-1.4000000000123691E-2</v>
      </c>
      <c r="N656" s="29">
        <f t="shared" si="317"/>
        <v>0</v>
      </c>
      <c r="O656" s="29">
        <f t="shared" si="317"/>
        <v>0</v>
      </c>
      <c r="R656" s="98" t="s">
        <v>58</v>
      </c>
      <c r="S656" s="96" t="s">
        <v>213</v>
      </c>
      <c r="T656" s="96" t="s">
        <v>671</v>
      </c>
      <c r="U656" s="96" t="s">
        <v>59</v>
      </c>
      <c r="V656" s="97">
        <v>2284.386</v>
      </c>
      <c r="W656" s="97" t="s">
        <v>9</v>
      </c>
      <c r="X656" s="97" t="s">
        <v>9</v>
      </c>
      <c r="Y656" s="16" t="b">
        <f t="shared" si="318"/>
        <v>1</v>
      </c>
      <c r="Z656" s="16" t="b">
        <f t="shared" si="318"/>
        <v>1</v>
      </c>
      <c r="AA656" s="16" t="b">
        <f t="shared" si="318"/>
        <v>1</v>
      </c>
      <c r="AB656" s="16" t="b">
        <f t="shared" si="318"/>
        <v>1</v>
      </c>
    </row>
    <row r="657" spans="1:28" s="16" customFormat="1" ht="31.5">
      <c r="A657" s="31" t="s">
        <v>672</v>
      </c>
      <c r="B657" s="23" t="s">
        <v>213</v>
      </c>
      <c r="C657" s="23" t="s">
        <v>673</v>
      </c>
      <c r="D657" s="23" t="s">
        <v>9</v>
      </c>
      <c r="E657" s="25">
        <f t="shared" ref="E657:G658" si="325">E658</f>
        <v>103.6</v>
      </c>
      <c r="F657" s="25">
        <f t="shared" si="325"/>
        <v>0</v>
      </c>
      <c r="G657" s="25">
        <f t="shared" si="325"/>
        <v>0</v>
      </c>
      <c r="H657" s="43"/>
      <c r="J657" s="32">
        <v>103.63124999999999</v>
      </c>
      <c r="K657" s="32">
        <v>0</v>
      </c>
      <c r="L657" s="32">
        <v>0</v>
      </c>
      <c r="M657" s="29">
        <f t="shared" si="317"/>
        <v>3.125E-2</v>
      </c>
      <c r="N657" s="29">
        <f t="shared" si="317"/>
        <v>0</v>
      </c>
      <c r="O657" s="29">
        <f t="shared" si="317"/>
        <v>0</v>
      </c>
      <c r="R657" s="95" t="s">
        <v>672</v>
      </c>
      <c r="S657" s="96" t="s">
        <v>213</v>
      </c>
      <c r="T657" s="96" t="s">
        <v>673</v>
      </c>
      <c r="U657" s="92" t="s">
        <v>9</v>
      </c>
      <c r="V657" s="97">
        <v>103.63124999999999</v>
      </c>
      <c r="W657" s="97" t="s">
        <v>9</v>
      </c>
      <c r="X657" s="97" t="s">
        <v>9</v>
      </c>
      <c r="Y657" s="16" t="b">
        <f t="shared" si="318"/>
        <v>1</v>
      </c>
      <c r="Z657" s="16" t="b">
        <f t="shared" si="318"/>
        <v>1</v>
      </c>
      <c r="AA657" s="16" t="b">
        <f t="shared" si="318"/>
        <v>1</v>
      </c>
      <c r="AB657" s="16" t="b">
        <f t="shared" si="318"/>
        <v>1</v>
      </c>
    </row>
    <row r="658" spans="1:28" s="16" customFormat="1" ht="31.5">
      <c r="A658" s="31" t="s">
        <v>666</v>
      </c>
      <c r="B658" s="23" t="s">
        <v>213</v>
      </c>
      <c r="C658" s="23" t="s">
        <v>674</v>
      </c>
      <c r="D658" s="23" t="s">
        <v>9</v>
      </c>
      <c r="E658" s="25">
        <f t="shared" si="325"/>
        <v>103.6</v>
      </c>
      <c r="F658" s="25">
        <f t="shared" si="325"/>
        <v>0</v>
      </c>
      <c r="G658" s="25">
        <f t="shared" si="325"/>
        <v>0</v>
      </c>
      <c r="H658" s="43"/>
      <c r="J658" s="32">
        <v>103.63124999999999</v>
      </c>
      <c r="K658" s="32">
        <v>0</v>
      </c>
      <c r="L658" s="32">
        <v>0</v>
      </c>
      <c r="M658" s="29">
        <f t="shared" si="317"/>
        <v>3.125E-2</v>
      </c>
      <c r="N658" s="29">
        <f t="shared" si="317"/>
        <v>0</v>
      </c>
      <c r="O658" s="29">
        <f t="shared" si="317"/>
        <v>0</v>
      </c>
      <c r="R658" s="98" t="s">
        <v>666</v>
      </c>
      <c r="S658" s="96" t="s">
        <v>213</v>
      </c>
      <c r="T658" s="96" t="s">
        <v>674</v>
      </c>
      <c r="U658" s="92" t="s">
        <v>9</v>
      </c>
      <c r="V658" s="97">
        <v>103.63124999999999</v>
      </c>
      <c r="W658" s="97" t="s">
        <v>9</v>
      </c>
      <c r="X658" s="97" t="s">
        <v>9</v>
      </c>
      <c r="Y658" s="16" t="b">
        <f t="shared" si="318"/>
        <v>1</v>
      </c>
      <c r="Z658" s="16" t="b">
        <f t="shared" si="318"/>
        <v>1</v>
      </c>
      <c r="AA658" s="16" t="b">
        <f t="shared" si="318"/>
        <v>1</v>
      </c>
      <c r="AB658" s="16" t="b">
        <f t="shared" si="318"/>
        <v>1</v>
      </c>
    </row>
    <row r="659" spans="1:28" s="16" customFormat="1" ht="31.5">
      <c r="A659" s="31" t="s">
        <v>58</v>
      </c>
      <c r="B659" s="23" t="s">
        <v>213</v>
      </c>
      <c r="C659" s="23" t="s">
        <v>674</v>
      </c>
      <c r="D659" s="23" t="s">
        <v>59</v>
      </c>
      <c r="E659" s="25">
        <v>103.6</v>
      </c>
      <c r="F659" s="25">
        <v>0</v>
      </c>
      <c r="G659" s="25">
        <v>0</v>
      </c>
      <c r="H659" s="43"/>
      <c r="J659" s="32">
        <v>103.63124999999999</v>
      </c>
      <c r="K659" s="32">
        <v>0</v>
      </c>
      <c r="L659" s="32">
        <v>0</v>
      </c>
      <c r="M659" s="29">
        <f t="shared" si="317"/>
        <v>3.125E-2</v>
      </c>
      <c r="N659" s="29">
        <f t="shared" si="317"/>
        <v>0</v>
      </c>
      <c r="O659" s="29">
        <f t="shared" si="317"/>
        <v>0</v>
      </c>
      <c r="R659" s="98" t="s">
        <v>58</v>
      </c>
      <c r="S659" s="96" t="s">
        <v>213</v>
      </c>
      <c r="T659" s="96" t="s">
        <v>674</v>
      </c>
      <c r="U659" s="96" t="s">
        <v>59</v>
      </c>
      <c r="V659" s="97">
        <v>103.63124999999999</v>
      </c>
      <c r="W659" s="97" t="s">
        <v>9</v>
      </c>
      <c r="X659" s="97" t="s">
        <v>9</v>
      </c>
      <c r="Y659" s="16" t="b">
        <f t="shared" si="318"/>
        <v>1</v>
      </c>
      <c r="Z659" s="16" t="b">
        <f t="shared" si="318"/>
        <v>1</v>
      </c>
      <c r="AA659" s="16" t="b">
        <f t="shared" si="318"/>
        <v>1</v>
      </c>
      <c r="AB659" s="16" t="b">
        <f t="shared" si="318"/>
        <v>1</v>
      </c>
    </row>
    <row r="660" spans="1:28" s="16" customFormat="1" ht="47.25">
      <c r="A660" s="22" t="s">
        <v>46</v>
      </c>
      <c r="B660" s="23" t="s">
        <v>213</v>
      </c>
      <c r="C660" s="23" t="s">
        <v>47</v>
      </c>
      <c r="D660" s="24" t="s">
        <v>9</v>
      </c>
      <c r="E660" s="25">
        <f>E661</f>
        <v>34864.400000000001</v>
      </c>
      <c r="F660" s="25">
        <f t="shared" ref="F660:G661" si="326">F661</f>
        <v>8700</v>
      </c>
      <c r="G660" s="25">
        <f t="shared" si="326"/>
        <v>8700</v>
      </c>
      <c r="H660" s="43"/>
      <c r="J660" s="32">
        <v>34864.400000000001</v>
      </c>
      <c r="K660" s="32">
        <v>8700</v>
      </c>
      <c r="L660" s="32">
        <v>8700</v>
      </c>
      <c r="M660" s="29">
        <f t="shared" si="317"/>
        <v>0</v>
      </c>
      <c r="N660" s="29">
        <f t="shared" si="317"/>
        <v>0</v>
      </c>
      <c r="O660" s="29">
        <f t="shared" si="317"/>
        <v>0</v>
      </c>
      <c r="R660" s="95" t="s">
        <v>46</v>
      </c>
      <c r="S660" s="96" t="s">
        <v>213</v>
      </c>
      <c r="T660" s="96" t="s">
        <v>47</v>
      </c>
      <c r="U660" s="92" t="s">
        <v>9</v>
      </c>
      <c r="V660" s="97">
        <v>34864.400000000001</v>
      </c>
      <c r="W660" s="97">
        <v>8700</v>
      </c>
      <c r="X660" s="97">
        <v>8700</v>
      </c>
      <c r="Y660" s="16" t="b">
        <f t="shared" si="318"/>
        <v>1</v>
      </c>
      <c r="Z660" s="16" t="b">
        <f t="shared" si="318"/>
        <v>1</v>
      </c>
      <c r="AA660" s="16" t="b">
        <f t="shared" si="318"/>
        <v>1</v>
      </c>
      <c r="AB660" s="16" t="b">
        <f t="shared" si="318"/>
        <v>1</v>
      </c>
    </row>
    <row r="661" spans="1:28" s="16" customFormat="1" ht="47.25">
      <c r="A661" s="31" t="s">
        <v>48</v>
      </c>
      <c r="B661" s="23" t="s">
        <v>213</v>
      </c>
      <c r="C661" s="23" t="s">
        <v>353</v>
      </c>
      <c r="D661" s="24" t="s">
        <v>9</v>
      </c>
      <c r="E661" s="25">
        <f>E662</f>
        <v>34864.400000000001</v>
      </c>
      <c r="F661" s="25">
        <f t="shared" si="326"/>
        <v>8700</v>
      </c>
      <c r="G661" s="25">
        <f t="shared" si="326"/>
        <v>8700</v>
      </c>
      <c r="H661" s="43"/>
      <c r="J661" s="32">
        <v>34864.400000000001</v>
      </c>
      <c r="K661" s="32">
        <v>8700</v>
      </c>
      <c r="L661" s="32">
        <v>8700</v>
      </c>
      <c r="M661" s="29">
        <f t="shared" si="317"/>
        <v>0</v>
      </c>
      <c r="N661" s="29">
        <f t="shared" si="317"/>
        <v>0</v>
      </c>
      <c r="O661" s="29">
        <f t="shared" si="317"/>
        <v>0</v>
      </c>
      <c r="R661" s="98" t="s">
        <v>48</v>
      </c>
      <c r="S661" s="96" t="s">
        <v>213</v>
      </c>
      <c r="T661" s="96" t="s">
        <v>353</v>
      </c>
      <c r="U661" s="92" t="s">
        <v>9</v>
      </c>
      <c r="V661" s="97">
        <v>34864.400000000001</v>
      </c>
      <c r="W661" s="97">
        <v>8700</v>
      </c>
      <c r="X661" s="97">
        <v>8700</v>
      </c>
      <c r="Y661" s="16" t="b">
        <f t="shared" si="318"/>
        <v>1</v>
      </c>
      <c r="Z661" s="16" t="b">
        <f t="shared" si="318"/>
        <v>1</v>
      </c>
      <c r="AA661" s="16" t="b">
        <f t="shared" si="318"/>
        <v>1</v>
      </c>
      <c r="AB661" s="16" t="b">
        <f t="shared" si="318"/>
        <v>1</v>
      </c>
    </row>
    <row r="662" spans="1:28" s="16" customFormat="1" ht="31.5">
      <c r="A662" s="31" t="s">
        <v>58</v>
      </c>
      <c r="B662" s="23" t="s">
        <v>213</v>
      </c>
      <c r="C662" s="23" t="s">
        <v>353</v>
      </c>
      <c r="D662" s="23" t="s">
        <v>59</v>
      </c>
      <c r="E662" s="25">
        <f>20000+14864.4</f>
        <v>34864.400000000001</v>
      </c>
      <c r="F662" s="25">
        <v>8700</v>
      </c>
      <c r="G662" s="25">
        <v>8700</v>
      </c>
      <c r="H662" s="43"/>
      <c r="J662" s="32">
        <v>34864.400000000001</v>
      </c>
      <c r="K662" s="32">
        <v>8700</v>
      </c>
      <c r="L662" s="32">
        <v>8700</v>
      </c>
      <c r="M662" s="29">
        <f t="shared" si="317"/>
        <v>0</v>
      </c>
      <c r="N662" s="29">
        <f t="shared" si="317"/>
        <v>0</v>
      </c>
      <c r="O662" s="29">
        <f t="shared" si="317"/>
        <v>0</v>
      </c>
      <c r="R662" s="98" t="s">
        <v>58</v>
      </c>
      <c r="S662" s="96" t="s">
        <v>213</v>
      </c>
      <c r="T662" s="96" t="s">
        <v>353</v>
      </c>
      <c r="U662" s="96" t="s">
        <v>59</v>
      </c>
      <c r="V662" s="97">
        <v>34864.400000000001</v>
      </c>
      <c r="W662" s="97">
        <v>8700</v>
      </c>
      <c r="X662" s="97">
        <v>8700</v>
      </c>
      <c r="Y662" s="16" t="b">
        <f t="shared" si="318"/>
        <v>1</v>
      </c>
      <c r="Z662" s="16" t="b">
        <f t="shared" si="318"/>
        <v>1</v>
      </c>
      <c r="AA662" s="16" t="b">
        <f t="shared" si="318"/>
        <v>1</v>
      </c>
      <c r="AB662" s="16" t="b">
        <f t="shared" si="318"/>
        <v>1</v>
      </c>
    </row>
    <row r="663" spans="1:28" s="16" customFormat="1" ht="78.75">
      <c r="A663" s="22" t="s">
        <v>543</v>
      </c>
      <c r="B663" s="23" t="s">
        <v>213</v>
      </c>
      <c r="C663" s="23" t="s">
        <v>544</v>
      </c>
      <c r="D663" s="24" t="s">
        <v>9</v>
      </c>
      <c r="E663" s="25">
        <f>E664</f>
        <v>700</v>
      </c>
      <c r="F663" s="25">
        <f t="shared" ref="F663:G664" si="327">F664</f>
        <v>700</v>
      </c>
      <c r="G663" s="25">
        <f t="shared" si="327"/>
        <v>700</v>
      </c>
      <c r="H663" s="43"/>
      <c r="J663" s="32">
        <v>700</v>
      </c>
      <c r="K663" s="32">
        <v>700</v>
      </c>
      <c r="L663" s="32">
        <v>700</v>
      </c>
      <c r="M663" s="29">
        <f t="shared" si="317"/>
        <v>0</v>
      </c>
      <c r="N663" s="29">
        <f t="shared" si="317"/>
        <v>0</v>
      </c>
      <c r="O663" s="29">
        <f t="shared" si="317"/>
        <v>0</v>
      </c>
      <c r="R663" s="95" t="s">
        <v>543</v>
      </c>
      <c r="S663" s="96" t="s">
        <v>213</v>
      </c>
      <c r="T663" s="96" t="s">
        <v>544</v>
      </c>
      <c r="U663" s="92" t="s">
        <v>9</v>
      </c>
      <c r="V663" s="97">
        <v>700</v>
      </c>
      <c r="W663" s="97">
        <v>700</v>
      </c>
      <c r="X663" s="97">
        <v>700</v>
      </c>
      <c r="Y663" s="16" t="b">
        <f t="shared" si="318"/>
        <v>1</v>
      </c>
      <c r="Z663" s="16" t="b">
        <f t="shared" si="318"/>
        <v>1</v>
      </c>
      <c r="AA663" s="16" t="b">
        <f t="shared" si="318"/>
        <v>1</v>
      </c>
      <c r="AB663" s="16" t="b">
        <f t="shared" si="318"/>
        <v>1</v>
      </c>
    </row>
    <row r="664" spans="1:28" s="16" customFormat="1" ht="63">
      <c r="A664" s="31" t="s">
        <v>545</v>
      </c>
      <c r="B664" s="23" t="s">
        <v>213</v>
      </c>
      <c r="C664" s="23" t="s">
        <v>546</v>
      </c>
      <c r="D664" s="24" t="s">
        <v>9</v>
      </c>
      <c r="E664" s="25">
        <f>E665</f>
        <v>700</v>
      </c>
      <c r="F664" s="25">
        <f t="shared" si="327"/>
        <v>700</v>
      </c>
      <c r="G664" s="25">
        <f t="shared" si="327"/>
        <v>700</v>
      </c>
      <c r="H664" s="43"/>
      <c r="J664" s="32">
        <v>700</v>
      </c>
      <c r="K664" s="32">
        <v>700</v>
      </c>
      <c r="L664" s="32">
        <v>700</v>
      </c>
      <c r="M664" s="29">
        <f t="shared" si="317"/>
        <v>0</v>
      </c>
      <c r="N664" s="29">
        <f t="shared" si="317"/>
        <v>0</v>
      </c>
      <c r="O664" s="29">
        <f t="shared" si="317"/>
        <v>0</v>
      </c>
      <c r="R664" s="98" t="s">
        <v>545</v>
      </c>
      <c r="S664" s="96" t="s">
        <v>213</v>
      </c>
      <c r="T664" s="96" t="s">
        <v>546</v>
      </c>
      <c r="U664" s="92" t="s">
        <v>9</v>
      </c>
      <c r="V664" s="97">
        <v>700</v>
      </c>
      <c r="W664" s="97">
        <v>700</v>
      </c>
      <c r="X664" s="97">
        <v>700</v>
      </c>
      <c r="Y664" s="16" t="b">
        <f t="shared" si="318"/>
        <v>1</v>
      </c>
      <c r="Z664" s="16" t="b">
        <f t="shared" si="318"/>
        <v>1</v>
      </c>
      <c r="AA664" s="16" t="b">
        <f t="shared" si="318"/>
        <v>1</v>
      </c>
      <c r="AB664" s="16" t="b">
        <f t="shared" si="318"/>
        <v>1</v>
      </c>
    </row>
    <row r="665" spans="1:28" s="16" customFormat="1" ht="31.5">
      <c r="A665" s="31" t="s">
        <v>58</v>
      </c>
      <c r="B665" s="23" t="s">
        <v>213</v>
      </c>
      <c r="C665" s="23" t="s">
        <v>546</v>
      </c>
      <c r="D665" s="23" t="s">
        <v>59</v>
      </c>
      <c r="E665" s="25">
        <v>700</v>
      </c>
      <c r="F665" s="25">
        <v>700</v>
      </c>
      <c r="G665" s="25">
        <v>700</v>
      </c>
      <c r="H665" s="43"/>
      <c r="J665" s="32">
        <v>700</v>
      </c>
      <c r="K665" s="32">
        <v>700</v>
      </c>
      <c r="L665" s="32">
        <v>700</v>
      </c>
      <c r="M665" s="29">
        <f t="shared" si="317"/>
        <v>0</v>
      </c>
      <c r="N665" s="29">
        <f t="shared" si="317"/>
        <v>0</v>
      </c>
      <c r="O665" s="29">
        <f t="shared" si="317"/>
        <v>0</v>
      </c>
      <c r="R665" s="98" t="s">
        <v>58</v>
      </c>
      <c r="S665" s="96" t="s">
        <v>213</v>
      </c>
      <c r="T665" s="96" t="s">
        <v>546</v>
      </c>
      <c r="U665" s="96" t="s">
        <v>59</v>
      </c>
      <c r="V665" s="97">
        <v>700</v>
      </c>
      <c r="W665" s="97">
        <v>700</v>
      </c>
      <c r="X665" s="97">
        <v>700</v>
      </c>
      <c r="Y665" s="16" t="b">
        <f t="shared" si="318"/>
        <v>1</v>
      </c>
      <c r="Z665" s="16" t="b">
        <f t="shared" si="318"/>
        <v>1</v>
      </c>
      <c r="AA665" s="16" t="b">
        <f t="shared" si="318"/>
        <v>1</v>
      </c>
      <c r="AB665" s="16" t="b">
        <f t="shared" si="318"/>
        <v>1</v>
      </c>
    </row>
    <row r="666" spans="1:28" s="16" customFormat="1" ht="47.25">
      <c r="A666" s="22" t="s">
        <v>55</v>
      </c>
      <c r="B666" s="23" t="s">
        <v>213</v>
      </c>
      <c r="C666" s="23" t="s">
        <v>219</v>
      </c>
      <c r="D666" s="24" t="s">
        <v>9</v>
      </c>
      <c r="E666" s="25">
        <f>E667+E669+E671+E673</f>
        <v>593726</v>
      </c>
      <c r="F666" s="25">
        <f t="shared" ref="F666" si="328">F667+F669+F671+F673</f>
        <v>596722.1</v>
      </c>
      <c r="G666" s="25">
        <f>G667+G669+G671+G673</f>
        <v>600079.89999999991</v>
      </c>
      <c r="H666" s="43"/>
      <c r="J666" s="32">
        <v>593725.98118999996</v>
      </c>
      <c r="K666" s="32">
        <v>596722.14118999999</v>
      </c>
      <c r="L666" s="32">
        <v>600080.01118999999</v>
      </c>
      <c r="M666" s="29">
        <f t="shared" si="317"/>
        <v>-1.8810000037774444E-2</v>
      </c>
      <c r="N666" s="29">
        <f t="shared" si="317"/>
        <v>4.1190000018104911E-2</v>
      </c>
      <c r="O666" s="29">
        <f t="shared" si="317"/>
        <v>0.11119000008329749</v>
      </c>
      <c r="R666" s="95" t="s">
        <v>55</v>
      </c>
      <c r="S666" s="96" t="s">
        <v>213</v>
      </c>
      <c r="T666" s="96" t="s">
        <v>219</v>
      </c>
      <c r="U666" s="92" t="s">
        <v>9</v>
      </c>
      <c r="V666" s="97">
        <v>593725.98118999996</v>
      </c>
      <c r="W666" s="97">
        <v>596722.14118999999</v>
      </c>
      <c r="X666" s="97">
        <v>600080.01118999999</v>
      </c>
      <c r="Y666" s="16" t="b">
        <f t="shared" si="318"/>
        <v>1</v>
      </c>
      <c r="Z666" s="16" t="b">
        <f t="shared" si="318"/>
        <v>1</v>
      </c>
      <c r="AA666" s="16" t="b">
        <f t="shared" si="318"/>
        <v>1</v>
      </c>
      <c r="AB666" s="16" t="b">
        <f t="shared" si="318"/>
        <v>1</v>
      </c>
    </row>
    <row r="667" spans="1:28" s="16" customFormat="1" ht="31.5">
      <c r="A667" s="31" t="s">
        <v>220</v>
      </c>
      <c r="B667" s="23" t="s">
        <v>213</v>
      </c>
      <c r="C667" s="23" t="s">
        <v>221</v>
      </c>
      <c r="D667" s="24" t="s">
        <v>9</v>
      </c>
      <c r="E667" s="25">
        <f>E668</f>
        <v>185273.19999999998</v>
      </c>
      <c r="F667" s="25">
        <f t="shared" ref="F667:G667" si="329">F668</f>
        <v>185273.19999999998</v>
      </c>
      <c r="G667" s="25">
        <f t="shared" si="329"/>
        <v>185273.19999999998</v>
      </c>
      <c r="H667" s="43"/>
      <c r="J667" s="32">
        <v>185273.23251999999</v>
      </c>
      <c r="K667" s="32">
        <v>185273.23251999999</v>
      </c>
      <c r="L667" s="32">
        <v>185273.23251999999</v>
      </c>
      <c r="M667" s="29">
        <f t="shared" si="317"/>
        <v>3.2520000007934868E-2</v>
      </c>
      <c r="N667" s="29">
        <f t="shared" si="317"/>
        <v>3.2520000007934868E-2</v>
      </c>
      <c r="O667" s="29">
        <f t="shared" si="317"/>
        <v>3.2520000007934868E-2</v>
      </c>
      <c r="R667" s="98" t="s">
        <v>220</v>
      </c>
      <c r="S667" s="96" t="s">
        <v>213</v>
      </c>
      <c r="T667" s="96" t="s">
        <v>221</v>
      </c>
      <c r="U667" s="92" t="s">
        <v>9</v>
      </c>
      <c r="V667" s="97">
        <v>185273.23251999999</v>
      </c>
      <c r="W667" s="97">
        <v>185273.23251999999</v>
      </c>
      <c r="X667" s="97">
        <v>185273.23251999999</v>
      </c>
      <c r="Y667" s="16" t="b">
        <f t="shared" si="318"/>
        <v>1</v>
      </c>
      <c r="Z667" s="16" t="b">
        <f t="shared" si="318"/>
        <v>1</v>
      </c>
      <c r="AA667" s="16" t="b">
        <f t="shared" si="318"/>
        <v>1</v>
      </c>
      <c r="AB667" s="16" t="b">
        <f t="shared" si="318"/>
        <v>1</v>
      </c>
    </row>
    <row r="668" spans="1:28" s="16" customFormat="1" ht="31.5">
      <c r="A668" s="31" t="s">
        <v>58</v>
      </c>
      <c r="B668" s="23" t="s">
        <v>213</v>
      </c>
      <c r="C668" s="23" t="s">
        <v>221</v>
      </c>
      <c r="D668" s="23" t="s">
        <v>59</v>
      </c>
      <c r="E668" s="25">
        <f>139069.8+46203.4</f>
        <v>185273.19999999998</v>
      </c>
      <c r="F668" s="25">
        <f>139069.8+46203.4</f>
        <v>185273.19999999998</v>
      </c>
      <c r="G668" s="25">
        <f>139069.8+46203.4</f>
        <v>185273.19999999998</v>
      </c>
      <c r="H668" s="43"/>
      <c r="J668" s="32">
        <v>185273.23251999999</v>
      </c>
      <c r="K668" s="32">
        <v>185273.23251999999</v>
      </c>
      <c r="L668" s="32">
        <v>185273.23251999999</v>
      </c>
      <c r="M668" s="29">
        <f t="shared" si="317"/>
        <v>3.2520000007934868E-2</v>
      </c>
      <c r="N668" s="29">
        <f t="shared" si="317"/>
        <v>3.2520000007934868E-2</v>
      </c>
      <c r="O668" s="29">
        <f t="shared" si="317"/>
        <v>3.2520000007934868E-2</v>
      </c>
      <c r="R668" s="98" t="s">
        <v>58</v>
      </c>
      <c r="S668" s="96" t="s">
        <v>213</v>
      </c>
      <c r="T668" s="96" t="s">
        <v>221</v>
      </c>
      <c r="U668" s="96" t="s">
        <v>59</v>
      </c>
      <c r="V668" s="97">
        <v>185273.23251999999</v>
      </c>
      <c r="W668" s="97">
        <v>185273.23251999999</v>
      </c>
      <c r="X668" s="97">
        <v>185273.23251999999</v>
      </c>
      <c r="Y668" s="16" t="b">
        <f t="shared" si="318"/>
        <v>1</v>
      </c>
      <c r="Z668" s="16" t="b">
        <f t="shared" si="318"/>
        <v>1</v>
      </c>
      <c r="AA668" s="16" t="b">
        <f t="shared" si="318"/>
        <v>1</v>
      </c>
      <c r="AB668" s="16" t="b">
        <f t="shared" si="318"/>
        <v>1</v>
      </c>
    </row>
    <row r="669" spans="1:28" s="16" customFormat="1" ht="31.5">
      <c r="A669" s="31" t="s">
        <v>222</v>
      </c>
      <c r="B669" s="23" t="s">
        <v>213</v>
      </c>
      <c r="C669" s="23" t="s">
        <v>223</v>
      </c>
      <c r="D669" s="24" t="s">
        <v>9</v>
      </c>
      <c r="E669" s="25">
        <f>E670</f>
        <v>70542.100000000006</v>
      </c>
      <c r="F669" s="25">
        <f t="shared" ref="F669:G669" si="330">F670</f>
        <v>70542.100000000006</v>
      </c>
      <c r="G669" s="25">
        <f t="shared" si="330"/>
        <v>70542.100000000006</v>
      </c>
      <c r="H669" s="43"/>
      <c r="J669" s="32">
        <v>70542.099499999997</v>
      </c>
      <c r="K669" s="32">
        <v>70542.099499999997</v>
      </c>
      <c r="L669" s="32">
        <v>70542.099499999997</v>
      </c>
      <c r="M669" s="29">
        <f t="shared" si="317"/>
        <v>-5.0000000919681042E-4</v>
      </c>
      <c r="N669" s="29">
        <f t="shared" si="317"/>
        <v>-5.0000000919681042E-4</v>
      </c>
      <c r="O669" s="29">
        <f t="shared" si="317"/>
        <v>-5.0000000919681042E-4</v>
      </c>
      <c r="R669" s="98" t="s">
        <v>222</v>
      </c>
      <c r="S669" s="96" t="s">
        <v>213</v>
      </c>
      <c r="T669" s="96" t="s">
        <v>223</v>
      </c>
      <c r="U669" s="92" t="s">
        <v>9</v>
      </c>
      <c r="V669" s="97">
        <v>70542.099499999997</v>
      </c>
      <c r="W669" s="97">
        <v>70542.099499999997</v>
      </c>
      <c r="X669" s="97">
        <v>70542.099499999997</v>
      </c>
      <c r="Y669" s="16" t="b">
        <f t="shared" si="318"/>
        <v>1</v>
      </c>
      <c r="Z669" s="16" t="b">
        <f t="shared" si="318"/>
        <v>1</v>
      </c>
      <c r="AA669" s="16" t="b">
        <f t="shared" si="318"/>
        <v>1</v>
      </c>
      <c r="AB669" s="16" t="b">
        <f t="shared" si="318"/>
        <v>1</v>
      </c>
    </row>
    <row r="670" spans="1:28" s="16" customFormat="1" ht="31.5">
      <c r="A670" s="31" t="s">
        <v>58</v>
      </c>
      <c r="B670" s="23" t="s">
        <v>213</v>
      </c>
      <c r="C670" s="23" t="s">
        <v>223</v>
      </c>
      <c r="D670" s="23" t="s">
        <v>59</v>
      </c>
      <c r="E670" s="25">
        <f>57374.5+13167.6</f>
        <v>70542.100000000006</v>
      </c>
      <c r="F670" s="25">
        <f>57374.5+13167.6</f>
        <v>70542.100000000006</v>
      </c>
      <c r="G670" s="25">
        <f>57374.5+13167.6</f>
        <v>70542.100000000006</v>
      </c>
      <c r="H670" s="43"/>
      <c r="J670" s="32">
        <v>70542.099499999997</v>
      </c>
      <c r="K670" s="32">
        <v>70542.099499999997</v>
      </c>
      <c r="L670" s="32">
        <v>70542.099499999997</v>
      </c>
      <c r="M670" s="29">
        <f t="shared" si="317"/>
        <v>-5.0000000919681042E-4</v>
      </c>
      <c r="N670" s="29">
        <f t="shared" si="317"/>
        <v>-5.0000000919681042E-4</v>
      </c>
      <c r="O670" s="29">
        <f t="shared" si="317"/>
        <v>-5.0000000919681042E-4</v>
      </c>
      <c r="R670" s="98" t="s">
        <v>58</v>
      </c>
      <c r="S670" s="96" t="s">
        <v>213</v>
      </c>
      <c r="T670" s="96" t="s">
        <v>223</v>
      </c>
      <c r="U670" s="96" t="s">
        <v>59</v>
      </c>
      <c r="V670" s="97">
        <v>70542.099499999997</v>
      </c>
      <c r="W670" s="97">
        <v>70542.099499999997</v>
      </c>
      <c r="X670" s="97">
        <v>70542.099499999997</v>
      </c>
      <c r="Y670" s="16" t="b">
        <f t="shared" si="318"/>
        <v>1</v>
      </c>
      <c r="Z670" s="16" t="b">
        <f t="shared" si="318"/>
        <v>1</v>
      </c>
      <c r="AA670" s="16" t="b">
        <f t="shared" si="318"/>
        <v>1</v>
      </c>
      <c r="AB670" s="16" t="b">
        <f t="shared" si="318"/>
        <v>1</v>
      </c>
    </row>
    <row r="671" spans="1:28" s="16" customFormat="1" ht="63">
      <c r="A671" s="31" t="s">
        <v>418</v>
      </c>
      <c r="B671" s="23" t="s">
        <v>213</v>
      </c>
      <c r="C671" s="23" t="s">
        <v>224</v>
      </c>
      <c r="D671" s="24" t="s">
        <v>9</v>
      </c>
      <c r="E671" s="25">
        <f>E672</f>
        <v>675.7</v>
      </c>
      <c r="F671" s="25">
        <f t="shared" ref="F671:G671" si="331">F672</f>
        <v>675.7</v>
      </c>
      <c r="G671" s="25">
        <f t="shared" si="331"/>
        <v>675.7</v>
      </c>
      <c r="H671" s="43"/>
      <c r="J671" s="32">
        <v>675.68399999999997</v>
      </c>
      <c r="K671" s="32">
        <v>675.68399999999997</v>
      </c>
      <c r="L671" s="32">
        <v>675.68399999999997</v>
      </c>
      <c r="M671" s="29">
        <f t="shared" si="317"/>
        <v>-1.6000000000076398E-2</v>
      </c>
      <c r="N671" s="29">
        <f t="shared" si="317"/>
        <v>-1.6000000000076398E-2</v>
      </c>
      <c r="O671" s="29">
        <f t="shared" si="317"/>
        <v>-1.6000000000076398E-2</v>
      </c>
      <c r="R671" s="98" t="s">
        <v>418</v>
      </c>
      <c r="S671" s="96" t="s">
        <v>213</v>
      </c>
      <c r="T671" s="96" t="s">
        <v>224</v>
      </c>
      <c r="U671" s="92" t="s">
        <v>9</v>
      </c>
      <c r="V671" s="97">
        <v>675.68399999999997</v>
      </c>
      <c r="W671" s="97">
        <v>675.68399999999997</v>
      </c>
      <c r="X671" s="97">
        <v>675.68399999999997</v>
      </c>
      <c r="Y671" s="16" t="b">
        <f t="shared" si="318"/>
        <v>1</v>
      </c>
      <c r="Z671" s="16" t="b">
        <f t="shared" si="318"/>
        <v>1</v>
      </c>
      <c r="AA671" s="16" t="b">
        <f t="shared" si="318"/>
        <v>1</v>
      </c>
      <c r="AB671" s="16" t="b">
        <f t="shared" si="318"/>
        <v>1</v>
      </c>
    </row>
    <row r="672" spans="1:28" s="16" customFormat="1" ht="31.5">
      <c r="A672" s="31" t="s">
        <v>58</v>
      </c>
      <c r="B672" s="23" t="s">
        <v>213</v>
      </c>
      <c r="C672" s="23" t="s">
        <v>224</v>
      </c>
      <c r="D672" s="23" t="s">
        <v>59</v>
      </c>
      <c r="E672" s="25">
        <v>675.7</v>
      </c>
      <c r="F672" s="25">
        <v>675.7</v>
      </c>
      <c r="G672" s="25">
        <v>675.7</v>
      </c>
      <c r="H672" s="43"/>
      <c r="J672" s="32">
        <v>675.68399999999997</v>
      </c>
      <c r="K672" s="32">
        <v>675.68399999999997</v>
      </c>
      <c r="L672" s="32">
        <v>675.68399999999997</v>
      </c>
      <c r="M672" s="29">
        <f t="shared" si="317"/>
        <v>-1.6000000000076398E-2</v>
      </c>
      <c r="N672" s="29">
        <f t="shared" si="317"/>
        <v>-1.6000000000076398E-2</v>
      </c>
      <c r="O672" s="29">
        <f t="shared" si="317"/>
        <v>-1.6000000000076398E-2</v>
      </c>
      <c r="R672" s="98" t="s">
        <v>58</v>
      </c>
      <c r="S672" s="96" t="s">
        <v>213</v>
      </c>
      <c r="T672" s="96" t="s">
        <v>224</v>
      </c>
      <c r="U672" s="96" t="s">
        <v>59</v>
      </c>
      <c r="V672" s="97">
        <v>675.68399999999997</v>
      </c>
      <c r="W672" s="97">
        <v>675.68399999999997</v>
      </c>
      <c r="X672" s="97">
        <v>675.68399999999997</v>
      </c>
      <c r="Y672" s="16" t="b">
        <f t="shared" si="318"/>
        <v>1</v>
      </c>
      <c r="Z672" s="16" t="b">
        <f t="shared" si="318"/>
        <v>1</v>
      </c>
      <c r="AA672" s="16" t="b">
        <f t="shared" si="318"/>
        <v>1</v>
      </c>
      <c r="AB672" s="16" t="b">
        <f t="shared" si="318"/>
        <v>1</v>
      </c>
    </row>
    <row r="673" spans="1:28" s="16" customFormat="1" ht="31.5">
      <c r="A673" s="31" t="s">
        <v>57</v>
      </c>
      <c r="B673" s="23" t="s">
        <v>213</v>
      </c>
      <c r="C673" s="23" t="s">
        <v>419</v>
      </c>
      <c r="D673" s="24" t="s">
        <v>9</v>
      </c>
      <c r="E673" s="25">
        <f>E674</f>
        <v>337235</v>
      </c>
      <c r="F673" s="25">
        <f t="shared" ref="F673:G673" si="332">F674</f>
        <v>340231.1</v>
      </c>
      <c r="G673" s="25">
        <f t="shared" si="332"/>
        <v>343588.89999999997</v>
      </c>
      <c r="H673" s="43"/>
      <c r="J673" s="32">
        <v>337234.96516999998</v>
      </c>
      <c r="K673" s="32">
        <v>340231.12517000001</v>
      </c>
      <c r="L673" s="32">
        <v>343588.99517000001</v>
      </c>
      <c r="M673" s="29">
        <f t="shared" si="317"/>
        <v>-3.4830000018700957E-2</v>
      </c>
      <c r="N673" s="29">
        <f t="shared" si="317"/>
        <v>2.5170000037178397E-2</v>
      </c>
      <c r="O673" s="29">
        <f t="shared" si="317"/>
        <v>9.5170000044163316E-2</v>
      </c>
      <c r="R673" s="98" t="s">
        <v>57</v>
      </c>
      <c r="S673" s="96" t="s">
        <v>213</v>
      </c>
      <c r="T673" s="96" t="s">
        <v>419</v>
      </c>
      <c r="U673" s="92" t="s">
        <v>9</v>
      </c>
      <c r="V673" s="97">
        <v>337234.96516999998</v>
      </c>
      <c r="W673" s="97">
        <v>340231.12517000001</v>
      </c>
      <c r="X673" s="97">
        <v>343588.99517000001</v>
      </c>
      <c r="Y673" s="16" t="b">
        <f t="shared" si="318"/>
        <v>1</v>
      </c>
      <c r="Z673" s="16" t="b">
        <f t="shared" si="318"/>
        <v>1</v>
      </c>
      <c r="AA673" s="16" t="b">
        <f t="shared" si="318"/>
        <v>1</v>
      </c>
      <c r="AB673" s="16" t="b">
        <f t="shared" si="318"/>
        <v>1</v>
      </c>
    </row>
    <row r="674" spans="1:28" s="16" customFormat="1" ht="31.5">
      <c r="A674" s="31" t="s">
        <v>58</v>
      </c>
      <c r="B674" s="23" t="s">
        <v>213</v>
      </c>
      <c r="C674" s="23" t="s">
        <v>419</v>
      </c>
      <c r="D674" s="23" t="s">
        <v>59</v>
      </c>
      <c r="E674" s="25">
        <f>337828.6-593.6</f>
        <v>337235</v>
      </c>
      <c r="F674" s="25">
        <f>340824.8-593.7</f>
        <v>340231.1</v>
      </c>
      <c r="G674" s="25">
        <f>344182.6-593.7</f>
        <v>343588.89999999997</v>
      </c>
      <c r="H674" s="43"/>
      <c r="J674" s="32">
        <v>337234.96516999998</v>
      </c>
      <c r="K674" s="32">
        <v>340231.12517000001</v>
      </c>
      <c r="L674" s="32">
        <v>343588.99517000001</v>
      </c>
      <c r="M674" s="29">
        <f t="shared" si="317"/>
        <v>-3.4830000018700957E-2</v>
      </c>
      <c r="N674" s="29">
        <f t="shared" si="317"/>
        <v>2.5170000037178397E-2</v>
      </c>
      <c r="O674" s="29">
        <f t="shared" si="317"/>
        <v>9.5170000044163316E-2</v>
      </c>
      <c r="R674" s="98" t="s">
        <v>58</v>
      </c>
      <c r="S674" s="96" t="s">
        <v>213</v>
      </c>
      <c r="T674" s="96" t="s">
        <v>419</v>
      </c>
      <c r="U674" s="96" t="s">
        <v>59</v>
      </c>
      <c r="V674" s="97">
        <v>337234.96516999998</v>
      </c>
      <c r="W674" s="97">
        <v>340231.12517000001</v>
      </c>
      <c r="X674" s="97">
        <v>343588.99517000001</v>
      </c>
      <c r="Y674" s="16" t="b">
        <f t="shared" si="318"/>
        <v>1</v>
      </c>
      <c r="Z674" s="16" t="b">
        <f t="shared" si="318"/>
        <v>1</v>
      </c>
      <c r="AA674" s="16" t="b">
        <f t="shared" si="318"/>
        <v>1</v>
      </c>
      <c r="AB674" s="16" t="b">
        <f t="shared" si="318"/>
        <v>1</v>
      </c>
    </row>
    <row r="675" spans="1:28" s="16" customFormat="1" ht="15.75">
      <c r="A675" s="31" t="s">
        <v>526</v>
      </c>
      <c r="B675" s="23" t="s">
        <v>213</v>
      </c>
      <c r="C675" s="23" t="s">
        <v>675</v>
      </c>
      <c r="D675" s="23" t="s">
        <v>9</v>
      </c>
      <c r="E675" s="25">
        <f t="shared" ref="E675:G675" si="333">E676+E678+E680+E682+E684+E686</f>
        <v>3018.1999999999994</v>
      </c>
      <c r="F675" s="25">
        <f t="shared" si="333"/>
        <v>0</v>
      </c>
      <c r="G675" s="25">
        <f t="shared" si="333"/>
        <v>0</v>
      </c>
      <c r="H675" s="43"/>
      <c r="J675" s="32">
        <v>3018.1656400000002</v>
      </c>
      <c r="K675" s="32">
        <v>0</v>
      </c>
      <c r="L675" s="32">
        <v>0</v>
      </c>
      <c r="M675" s="29">
        <f t="shared" si="317"/>
        <v>-3.4359999999196589E-2</v>
      </c>
      <c r="N675" s="29">
        <f t="shared" si="317"/>
        <v>0</v>
      </c>
      <c r="O675" s="29">
        <f t="shared" si="317"/>
        <v>0</v>
      </c>
      <c r="R675" s="95" t="s">
        <v>526</v>
      </c>
      <c r="S675" s="96" t="s">
        <v>213</v>
      </c>
      <c r="T675" s="96" t="s">
        <v>675</v>
      </c>
      <c r="U675" s="92" t="s">
        <v>9</v>
      </c>
      <c r="V675" s="97">
        <v>3018.1656400000002</v>
      </c>
      <c r="W675" s="97" t="s">
        <v>9</v>
      </c>
      <c r="X675" s="97" t="s">
        <v>9</v>
      </c>
      <c r="Y675" s="16" t="b">
        <f t="shared" si="318"/>
        <v>1</v>
      </c>
      <c r="Z675" s="16" t="b">
        <f t="shared" si="318"/>
        <v>1</v>
      </c>
      <c r="AA675" s="16" t="b">
        <f t="shared" si="318"/>
        <v>1</v>
      </c>
      <c r="AB675" s="16" t="b">
        <f t="shared" si="318"/>
        <v>1</v>
      </c>
    </row>
    <row r="676" spans="1:28" s="16" customFormat="1" ht="31.5">
      <c r="A676" s="31" t="s">
        <v>676</v>
      </c>
      <c r="B676" s="23" t="s">
        <v>213</v>
      </c>
      <c r="C676" s="23" t="s">
        <v>677</v>
      </c>
      <c r="D676" s="23" t="s">
        <v>9</v>
      </c>
      <c r="E676" s="25">
        <f t="shared" ref="E676:G676" si="334">E677</f>
        <v>1183.5999999999999</v>
      </c>
      <c r="F676" s="25">
        <f t="shared" si="334"/>
        <v>0</v>
      </c>
      <c r="G676" s="25">
        <f t="shared" si="334"/>
        <v>0</v>
      </c>
      <c r="H676" s="43"/>
      <c r="J676" s="32">
        <v>1183.58</v>
      </c>
      <c r="K676" s="32">
        <v>0</v>
      </c>
      <c r="L676" s="32">
        <v>0</v>
      </c>
      <c r="M676" s="29">
        <f t="shared" si="317"/>
        <v>-1.999999999998181E-2</v>
      </c>
      <c r="N676" s="29">
        <f t="shared" si="317"/>
        <v>0</v>
      </c>
      <c r="O676" s="29">
        <f t="shared" si="317"/>
        <v>0</v>
      </c>
      <c r="R676" s="98" t="s">
        <v>676</v>
      </c>
      <c r="S676" s="96" t="s">
        <v>213</v>
      </c>
      <c r="T676" s="96" t="s">
        <v>677</v>
      </c>
      <c r="U676" s="92" t="s">
        <v>9</v>
      </c>
      <c r="V676" s="97">
        <v>1183.58</v>
      </c>
      <c r="W676" s="97" t="s">
        <v>9</v>
      </c>
      <c r="X676" s="97" t="s">
        <v>9</v>
      </c>
      <c r="Y676" s="16" t="b">
        <f t="shared" si="318"/>
        <v>1</v>
      </c>
      <c r="Z676" s="16" t="b">
        <f t="shared" si="318"/>
        <v>1</v>
      </c>
      <c r="AA676" s="16" t="b">
        <f t="shared" si="318"/>
        <v>1</v>
      </c>
      <c r="AB676" s="16" t="b">
        <f t="shared" si="318"/>
        <v>1</v>
      </c>
    </row>
    <row r="677" spans="1:28" s="16" customFormat="1" ht="31.5">
      <c r="A677" s="31" t="s">
        <v>58</v>
      </c>
      <c r="B677" s="23" t="s">
        <v>213</v>
      </c>
      <c r="C677" s="23" t="s">
        <v>677</v>
      </c>
      <c r="D677" s="23" t="s">
        <v>59</v>
      </c>
      <c r="E677" s="25">
        <v>1183.5999999999999</v>
      </c>
      <c r="F677" s="25"/>
      <c r="G677" s="25"/>
      <c r="H677" s="43"/>
      <c r="J677" s="32">
        <v>1183.58</v>
      </c>
      <c r="K677" s="32">
        <v>0</v>
      </c>
      <c r="L677" s="32">
        <v>0</v>
      </c>
      <c r="M677" s="29">
        <f t="shared" si="317"/>
        <v>-1.999999999998181E-2</v>
      </c>
      <c r="N677" s="29">
        <f t="shared" si="317"/>
        <v>0</v>
      </c>
      <c r="O677" s="29">
        <f t="shared" si="317"/>
        <v>0</v>
      </c>
      <c r="R677" s="98" t="s">
        <v>58</v>
      </c>
      <c r="S677" s="96" t="s">
        <v>213</v>
      </c>
      <c r="T677" s="96" t="s">
        <v>677</v>
      </c>
      <c r="U677" s="96" t="s">
        <v>59</v>
      </c>
      <c r="V677" s="97">
        <v>1183.58</v>
      </c>
      <c r="W677" s="97" t="s">
        <v>9</v>
      </c>
      <c r="X677" s="97" t="s">
        <v>9</v>
      </c>
      <c r="Y677" s="16" t="b">
        <f t="shared" si="318"/>
        <v>1</v>
      </c>
      <c r="Z677" s="16" t="b">
        <f t="shared" si="318"/>
        <v>1</v>
      </c>
      <c r="AA677" s="16" t="b">
        <f t="shared" si="318"/>
        <v>1</v>
      </c>
      <c r="AB677" s="16" t="b">
        <f t="shared" si="318"/>
        <v>1</v>
      </c>
    </row>
    <row r="678" spans="1:28" s="16" customFormat="1" ht="63">
      <c r="A678" s="31" t="s">
        <v>678</v>
      </c>
      <c r="B678" s="23" t="s">
        <v>213</v>
      </c>
      <c r="C678" s="23" t="s">
        <v>679</v>
      </c>
      <c r="D678" s="23" t="s">
        <v>9</v>
      </c>
      <c r="E678" s="25">
        <f t="shared" ref="E678:G678" si="335">E679</f>
        <v>556</v>
      </c>
      <c r="F678" s="25">
        <f t="shared" si="335"/>
        <v>0</v>
      </c>
      <c r="G678" s="25">
        <f t="shared" si="335"/>
        <v>0</v>
      </c>
      <c r="H678" s="43"/>
      <c r="J678" s="32">
        <v>556</v>
      </c>
      <c r="K678" s="32">
        <v>0</v>
      </c>
      <c r="L678" s="32">
        <v>0</v>
      </c>
      <c r="M678" s="29">
        <f t="shared" si="317"/>
        <v>0</v>
      </c>
      <c r="N678" s="29">
        <f t="shared" si="317"/>
        <v>0</v>
      </c>
      <c r="O678" s="29">
        <f t="shared" si="317"/>
        <v>0</v>
      </c>
      <c r="R678" s="98" t="s">
        <v>678</v>
      </c>
      <c r="S678" s="96" t="s">
        <v>213</v>
      </c>
      <c r="T678" s="96" t="s">
        <v>679</v>
      </c>
      <c r="U678" s="92" t="s">
        <v>9</v>
      </c>
      <c r="V678" s="97">
        <v>556</v>
      </c>
      <c r="W678" s="97" t="s">
        <v>9</v>
      </c>
      <c r="X678" s="97" t="s">
        <v>9</v>
      </c>
      <c r="Y678" s="16" t="b">
        <f t="shared" si="318"/>
        <v>1</v>
      </c>
      <c r="Z678" s="16" t="b">
        <f t="shared" si="318"/>
        <v>1</v>
      </c>
      <c r="AA678" s="16" t="b">
        <f t="shared" si="318"/>
        <v>1</v>
      </c>
      <c r="AB678" s="16" t="b">
        <f t="shared" si="318"/>
        <v>1</v>
      </c>
    </row>
    <row r="679" spans="1:28" s="16" customFormat="1" ht="31.5">
      <c r="A679" s="31" t="s">
        <v>58</v>
      </c>
      <c r="B679" s="23" t="s">
        <v>213</v>
      </c>
      <c r="C679" s="23" t="s">
        <v>679</v>
      </c>
      <c r="D679" s="23" t="s">
        <v>59</v>
      </c>
      <c r="E679" s="25">
        <v>556</v>
      </c>
      <c r="F679" s="25"/>
      <c r="G679" s="25"/>
      <c r="H679" s="43"/>
      <c r="J679" s="32">
        <v>556</v>
      </c>
      <c r="K679" s="32">
        <v>0</v>
      </c>
      <c r="L679" s="32">
        <v>0</v>
      </c>
      <c r="M679" s="29">
        <f t="shared" si="317"/>
        <v>0</v>
      </c>
      <c r="N679" s="29">
        <f t="shared" si="317"/>
        <v>0</v>
      </c>
      <c r="O679" s="29">
        <f t="shared" si="317"/>
        <v>0</v>
      </c>
      <c r="R679" s="98" t="s">
        <v>58</v>
      </c>
      <c r="S679" s="96" t="s">
        <v>213</v>
      </c>
      <c r="T679" s="96" t="s">
        <v>679</v>
      </c>
      <c r="U679" s="96" t="s">
        <v>59</v>
      </c>
      <c r="V679" s="97">
        <v>556</v>
      </c>
      <c r="W679" s="97" t="s">
        <v>9</v>
      </c>
      <c r="X679" s="97" t="s">
        <v>9</v>
      </c>
      <c r="Y679" s="16" t="b">
        <f t="shared" si="318"/>
        <v>1</v>
      </c>
      <c r="Z679" s="16" t="b">
        <f t="shared" si="318"/>
        <v>1</v>
      </c>
      <c r="AA679" s="16" t="b">
        <f t="shared" si="318"/>
        <v>1</v>
      </c>
      <c r="AB679" s="16" t="b">
        <f t="shared" si="318"/>
        <v>1</v>
      </c>
    </row>
    <row r="680" spans="1:28" s="16" customFormat="1" ht="25.5">
      <c r="A680" s="31" t="s">
        <v>528</v>
      </c>
      <c r="B680" s="23" t="s">
        <v>213</v>
      </c>
      <c r="C680" s="23" t="s">
        <v>680</v>
      </c>
      <c r="D680" s="23" t="s">
        <v>9</v>
      </c>
      <c r="E680" s="25">
        <f t="shared" ref="E680:G680" si="336">E681</f>
        <v>1256.8</v>
      </c>
      <c r="F680" s="25">
        <f t="shared" si="336"/>
        <v>0</v>
      </c>
      <c r="G680" s="25">
        <f t="shared" si="336"/>
        <v>0</v>
      </c>
      <c r="H680" s="43"/>
      <c r="J680" s="32">
        <v>1256.7856400000001</v>
      </c>
      <c r="K680" s="32">
        <v>0</v>
      </c>
      <c r="L680" s="32">
        <v>0</v>
      </c>
      <c r="M680" s="29">
        <f t="shared" si="317"/>
        <v>-1.43599999998969E-2</v>
      </c>
      <c r="N680" s="29">
        <f t="shared" si="317"/>
        <v>0</v>
      </c>
      <c r="O680" s="29">
        <f t="shared" si="317"/>
        <v>0</v>
      </c>
      <c r="R680" s="98" t="s">
        <v>528</v>
      </c>
      <c r="S680" s="96" t="s">
        <v>213</v>
      </c>
      <c r="T680" s="96" t="s">
        <v>680</v>
      </c>
      <c r="U680" s="92" t="s">
        <v>9</v>
      </c>
      <c r="V680" s="97">
        <v>1256.7856400000001</v>
      </c>
      <c r="W680" s="97" t="s">
        <v>9</v>
      </c>
      <c r="X680" s="97" t="s">
        <v>9</v>
      </c>
      <c r="Y680" s="16" t="b">
        <f t="shared" si="318"/>
        <v>1</v>
      </c>
      <c r="Z680" s="16" t="b">
        <f t="shared" si="318"/>
        <v>1</v>
      </c>
      <c r="AA680" s="16" t="b">
        <f t="shared" si="318"/>
        <v>1</v>
      </c>
      <c r="AB680" s="16" t="b">
        <f t="shared" si="318"/>
        <v>1</v>
      </c>
    </row>
    <row r="681" spans="1:28" s="16" customFormat="1" ht="31.5">
      <c r="A681" s="31" t="s">
        <v>58</v>
      </c>
      <c r="B681" s="23" t="s">
        <v>213</v>
      </c>
      <c r="C681" s="23" t="s">
        <v>680</v>
      </c>
      <c r="D681" s="23" t="s">
        <v>59</v>
      </c>
      <c r="E681" s="25">
        <v>1256.8</v>
      </c>
      <c r="F681" s="25"/>
      <c r="G681" s="25"/>
      <c r="H681" s="43"/>
      <c r="J681" s="32">
        <v>1256.7856400000001</v>
      </c>
      <c r="K681" s="32">
        <v>0</v>
      </c>
      <c r="L681" s="32">
        <v>0</v>
      </c>
      <c r="M681" s="29">
        <f t="shared" si="317"/>
        <v>-1.43599999998969E-2</v>
      </c>
      <c r="N681" s="29">
        <f t="shared" si="317"/>
        <v>0</v>
      </c>
      <c r="O681" s="29">
        <f t="shared" si="317"/>
        <v>0</v>
      </c>
      <c r="R681" s="98" t="s">
        <v>58</v>
      </c>
      <c r="S681" s="96" t="s">
        <v>213</v>
      </c>
      <c r="T681" s="96" t="s">
        <v>680</v>
      </c>
      <c r="U681" s="96" t="s">
        <v>59</v>
      </c>
      <c r="V681" s="97">
        <v>1256.7856400000001</v>
      </c>
      <c r="W681" s="97" t="s">
        <v>9</v>
      </c>
      <c r="X681" s="97" t="s">
        <v>9</v>
      </c>
      <c r="Y681" s="16" t="b">
        <f t="shared" si="318"/>
        <v>1</v>
      </c>
      <c r="Z681" s="16" t="b">
        <f t="shared" si="318"/>
        <v>1</v>
      </c>
      <c r="AA681" s="16" t="b">
        <f t="shared" si="318"/>
        <v>1</v>
      </c>
      <c r="AB681" s="16" t="b">
        <f t="shared" si="318"/>
        <v>1</v>
      </c>
    </row>
    <row r="682" spans="1:28" s="16" customFormat="1" ht="31.5">
      <c r="A682" s="31" t="s">
        <v>681</v>
      </c>
      <c r="B682" s="23" t="s">
        <v>213</v>
      </c>
      <c r="C682" s="23" t="s">
        <v>682</v>
      </c>
      <c r="D682" s="23" t="s">
        <v>9</v>
      </c>
      <c r="E682" s="25">
        <f t="shared" ref="E682:G682" si="337">E683</f>
        <v>7</v>
      </c>
      <c r="F682" s="25">
        <f t="shared" si="337"/>
        <v>0</v>
      </c>
      <c r="G682" s="25">
        <f t="shared" si="337"/>
        <v>0</v>
      </c>
      <c r="H682" s="43"/>
      <c r="J682" s="32">
        <v>7</v>
      </c>
      <c r="K682" s="32">
        <v>0</v>
      </c>
      <c r="L682" s="32">
        <v>0</v>
      </c>
      <c r="M682" s="29">
        <f t="shared" si="317"/>
        <v>0</v>
      </c>
      <c r="N682" s="29">
        <f t="shared" si="317"/>
        <v>0</v>
      </c>
      <c r="O682" s="29">
        <f t="shared" si="317"/>
        <v>0</v>
      </c>
      <c r="R682" s="98" t="s">
        <v>681</v>
      </c>
      <c r="S682" s="96" t="s">
        <v>213</v>
      </c>
      <c r="T682" s="96" t="s">
        <v>682</v>
      </c>
      <c r="U682" s="92" t="s">
        <v>9</v>
      </c>
      <c r="V682" s="97">
        <v>7</v>
      </c>
      <c r="W682" s="97" t="s">
        <v>9</v>
      </c>
      <c r="X682" s="97" t="s">
        <v>9</v>
      </c>
      <c r="Y682" s="16" t="b">
        <f t="shared" si="318"/>
        <v>1</v>
      </c>
      <c r="Z682" s="16" t="b">
        <f t="shared" si="318"/>
        <v>1</v>
      </c>
      <c r="AA682" s="16" t="b">
        <f t="shared" si="318"/>
        <v>1</v>
      </c>
      <c r="AB682" s="16" t="b">
        <f t="shared" si="318"/>
        <v>1</v>
      </c>
    </row>
    <row r="683" spans="1:28" s="16" customFormat="1" ht="31.5">
      <c r="A683" s="31" t="s">
        <v>58</v>
      </c>
      <c r="B683" s="23" t="s">
        <v>213</v>
      </c>
      <c r="C683" s="23" t="s">
        <v>682</v>
      </c>
      <c r="D683" s="23" t="s">
        <v>59</v>
      </c>
      <c r="E683" s="25">
        <v>7</v>
      </c>
      <c r="F683" s="25"/>
      <c r="G683" s="25"/>
      <c r="H683" s="43"/>
      <c r="J683" s="32">
        <v>7</v>
      </c>
      <c r="K683" s="32">
        <v>0</v>
      </c>
      <c r="L683" s="32">
        <v>0</v>
      </c>
      <c r="M683" s="29">
        <f t="shared" si="317"/>
        <v>0</v>
      </c>
      <c r="N683" s="29">
        <f t="shared" si="317"/>
        <v>0</v>
      </c>
      <c r="O683" s="29">
        <f t="shared" si="317"/>
        <v>0</v>
      </c>
      <c r="R683" s="98" t="s">
        <v>58</v>
      </c>
      <c r="S683" s="96" t="s">
        <v>213</v>
      </c>
      <c r="T683" s="96" t="s">
        <v>682</v>
      </c>
      <c r="U683" s="96" t="s">
        <v>59</v>
      </c>
      <c r="V683" s="97">
        <v>7</v>
      </c>
      <c r="W683" s="97" t="s">
        <v>9</v>
      </c>
      <c r="X683" s="97" t="s">
        <v>9</v>
      </c>
      <c r="Y683" s="16" t="b">
        <f t="shared" si="318"/>
        <v>1</v>
      </c>
      <c r="Z683" s="16" t="b">
        <f t="shared" si="318"/>
        <v>1</v>
      </c>
      <c r="AA683" s="16" t="b">
        <f t="shared" si="318"/>
        <v>1</v>
      </c>
      <c r="AB683" s="16" t="b">
        <f t="shared" si="318"/>
        <v>1</v>
      </c>
    </row>
    <row r="684" spans="1:28" s="16" customFormat="1" ht="31.5">
      <c r="A684" s="31" t="s">
        <v>683</v>
      </c>
      <c r="B684" s="23" t="s">
        <v>213</v>
      </c>
      <c r="C684" s="23" t="s">
        <v>684</v>
      </c>
      <c r="D684" s="23" t="s">
        <v>9</v>
      </c>
      <c r="E684" s="25">
        <f t="shared" ref="E684:G684" si="338">E685</f>
        <v>9.6</v>
      </c>
      <c r="F684" s="25">
        <f t="shared" si="338"/>
        <v>0</v>
      </c>
      <c r="G684" s="25">
        <f t="shared" si="338"/>
        <v>0</v>
      </c>
      <c r="H684" s="42"/>
      <c r="J684" s="32">
        <v>9.6</v>
      </c>
      <c r="K684" s="32">
        <v>0</v>
      </c>
      <c r="L684" s="32">
        <v>0</v>
      </c>
      <c r="M684" s="29">
        <f t="shared" si="317"/>
        <v>0</v>
      </c>
      <c r="N684" s="29">
        <f t="shared" si="317"/>
        <v>0</v>
      </c>
      <c r="O684" s="29">
        <f t="shared" si="317"/>
        <v>0</v>
      </c>
      <c r="R684" s="98" t="s">
        <v>683</v>
      </c>
      <c r="S684" s="96" t="s">
        <v>213</v>
      </c>
      <c r="T684" s="96" t="s">
        <v>684</v>
      </c>
      <c r="U684" s="92" t="s">
        <v>9</v>
      </c>
      <c r="V684" s="97">
        <v>9.6</v>
      </c>
      <c r="W684" s="97" t="s">
        <v>9</v>
      </c>
      <c r="X684" s="97" t="s">
        <v>9</v>
      </c>
      <c r="Y684" s="16" t="b">
        <f t="shared" si="318"/>
        <v>1</v>
      </c>
      <c r="Z684" s="16" t="b">
        <f t="shared" si="318"/>
        <v>1</v>
      </c>
      <c r="AA684" s="16" t="b">
        <f t="shared" si="318"/>
        <v>1</v>
      </c>
      <c r="AB684" s="16" t="b">
        <f t="shared" si="318"/>
        <v>1</v>
      </c>
    </row>
    <row r="685" spans="1:28" s="16" customFormat="1" ht="31.5">
      <c r="A685" s="31" t="s">
        <v>58</v>
      </c>
      <c r="B685" s="23" t="s">
        <v>213</v>
      </c>
      <c r="C685" s="23" t="s">
        <v>684</v>
      </c>
      <c r="D685" s="23" t="s">
        <v>59</v>
      </c>
      <c r="E685" s="25">
        <v>9.6</v>
      </c>
      <c r="F685" s="25"/>
      <c r="G685" s="25"/>
      <c r="H685" s="43"/>
      <c r="J685" s="32">
        <v>9.6</v>
      </c>
      <c r="K685" s="32">
        <v>0</v>
      </c>
      <c r="L685" s="32">
        <v>0</v>
      </c>
      <c r="M685" s="29">
        <f t="shared" si="317"/>
        <v>0</v>
      </c>
      <c r="N685" s="29">
        <f t="shared" si="317"/>
        <v>0</v>
      </c>
      <c r="O685" s="29">
        <f t="shared" si="317"/>
        <v>0</v>
      </c>
      <c r="R685" s="98" t="s">
        <v>58</v>
      </c>
      <c r="S685" s="96" t="s">
        <v>213</v>
      </c>
      <c r="T685" s="96" t="s">
        <v>684</v>
      </c>
      <c r="U685" s="96" t="s">
        <v>59</v>
      </c>
      <c r="V685" s="97">
        <v>9.6</v>
      </c>
      <c r="W685" s="97" t="s">
        <v>9</v>
      </c>
      <c r="X685" s="97" t="s">
        <v>9</v>
      </c>
      <c r="Y685" s="16" t="b">
        <f t="shared" si="318"/>
        <v>1</v>
      </c>
      <c r="Z685" s="16" t="b">
        <f t="shared" si="318"/>
        <v>1</v>
      </c>
      <c r="AA685" s="16" t="b">
        <f t="shared" si="318"/>
        <v>1</v>
      </c>
      <c r="AB685" s="16" t="b">
        <f t="shared" si="318"/>
        <v>1</v>
      </c>
    </row>
    <row r="686" spans="1:28" s="16" customFormat="1" ht="31.5">
      <c r="A686" s="31" t="s">
        <v>685</v>
      </c>
      <c r="B686" s="23" t="s">
        <v>213</v>
      </c>
      <c r="C686" s="23" t="s">
        <v>686</v>
      </c>
      <c r="D686" s="23" t="s">
        <v>9</v>
      </c>
      <c r="E686" s="25">
        <f t="shared" ref="E686:G686" si="339">E687</f>
        <v>5.2</v>
      </c>
      <c r="F686" s="25">
        <f t="shared" si="339"/>
        <v>0</v>
      </c>
      <c r="G686" s="25">
        <f t="shared" si="339"/>
        <v>0</v>
      </c>
      <c r="H686" s="43"/>
      <c r="J686" s="32">
        <v>5.2</v>
      </c>
      <c r="K686" s="32">
        <v>0</v>
      </c>
      <c r="L686" s="32">
        <v>0</v>
      </c>
      <c r="M686" s="29">
        <f t="shared" si="317"/>
        <v>0</v>
      </c>
      <c r="N686" s="29">
        <f t="shared" si="317"/>
        <v>0</v>
      </c>
      <c r="O686" s="29">
        <f t="shared" si="317"/>
        <v>0</v>
      </c>
      <c r="R686" s="98" t="s">
        <v>685</v>
      </c>
      <c r="S686" s="96" t="s">
        <v>213</v>
      </c>
      <c r="T686" s="96" t="s">
        <v>686</v>
      </c>
      <c r="U686" s="92" t="s">
        <v>9</v>
      </c>
      <c r="V686" s="97">
        <v>5.2</v>
      </c>
      <c r="W686" s="97" t="s">
        <v>9</v>
      </c>
      <c r="X686" s="97" t="s">
        <v>9</v>
      </c>
      <c r="Y686" s="16" t="b">
        <f t="shared" si="318"/>
        <v>1</v>
      </c>
      <c r="Z686" s="16" t="b">
        <f t="shared" si="318"/>
        <v>1</v>
      </c>
      <c r="AA686" s="16" t="b">
        <f t="shared" si="318"/>
        <v>1</v>
      </c>
      <c r="AB686" s="16" t="b">
        <f t="shared" si="318"/>
        <v>1</v>
      </c>
    </row>
    <row r="687" spans="1:28" s="16" customFormat="1" ht="31.5">
      <c r="A687" s="31" t="s">
        <v>58</v>
      </c>
      <c r="B687" s="23" t="s">
        <v>213</v>
      </c>
      <c r="C687" s="23" t="s">
        <v>686</v>
      </c>
      <c r="D687" s="23" t="s">
        <v>59</v>
      </c>
      <c r="E687" s="25">
        <v>5.2</v>
      </c>
      <c r="F687" s="25"/>
      <c r="G687" s="25"/>
      <c r="H687" s="43"/>
      <c r="J687" s="32">
        <v>5.2</v>
      </c>
      <c r="K687" s="32">
        <v>0</v>
      </c>
      <c r="L687" s="32">
        <v>0</v>
      </c>
      <c r="M687" s="29">
        <f t="shared" si="317"/>
        <v>0</v>
      </c>
      <c r="N687" s="29">
        <f t="shared" si="317"/>
        <v>0</v>
      </c>
      <c r="O687" s="29">
        <f t="shared" si="317"/>
        <v>0</v>
      </c>
      <c r="R687" s="98" t="s">
        <v>58</v>
      </c>
      <c r="S687" s="96" t="s">
        <v>213</v>
      </c>
      <c r="T687" s="96" t="s">
        <v>686</v>
      </c>
      <c r="U687" s="96" t="s">
        <v>59</v>
      </c>
      <c r="V687" s="97">
        <v>5.2</v>
      </c>
      <c r="W687" s="97" t="s">
        <v>9</v>
      </c>
      <c r="X687" s="97" t="s">
        <v>9</v>
      </c>
      <c r="Y687" s="16" t="b">
        <f t="shared" si="318"/>
        <v>1</v>
      </c>
      <c r="Z687" s="16" t="b">
        <f t="shared" si="318"/>
        <v>1</v>
      </c>
      <c r="AA687" s="16" t="b">
        <f t="shared" si="318"/>
        <v>1</v>
      </c>
      <c r="AB687" s="16" t="b">
        <f t="shared" si="318"/>
        <v>1</v>
      </c>
    </row>
    <row r="688" spans="1:28" s="16" customFormat="1" ht="110.25">
      <c r="A688" s="22" t="s">
        <v>225</v>
      </c>
      <c r="B688" s="23" t="s">
        <v>213</v>
      </c>
      <c r="C688" s="23" t="s">
        <v>226</v>
      </c>
      <c r="D688" s="24" t="s">
        <v>9</v>
      </c>
      <c r="E688" s="25">
        <f>E689</f>
        <v>475.7</v>
      </c>
      <c r="F688" s="25">
        <f t="shared" ref="F688:G689" si="340">F689</f>
        <v>475.7</v>
      </c>
      <c r="G688" s="25">
        <f t="shared" si="340"/>
        <v>475.7</v>
      </c>
      <c r="H688" s="43"/>
      <c r="J688" s="32">
        <v>475.73899999999998</v>
      </c>
      <c r="K688" s="32">
        <v>475.73899999999998</v>
      </c>
      <c r="L688" s="32">
        <v>475.73899999999998</v>
      </c>
      <c r="M688" s="29">
        <f t="shared" si="317"/>
        <v>3.8999999999987267E-2</v>
      </c>
      <c r="N688" s="29">
        <f t="shared" si="317"/>
        <v>3.8999999999987267E-2</v>
      </c>
      <c r="O688" s="29">
        <f t="shared" si="317"/>
        <v>3.8999999999987267E-2</v>
      </c>
      <c r="R688" s="95" t="s">
        <v>225</v>
      </c>
      <c r="S688" s="96" t="s">
        <v>213</v>
      </c>
      <c r="T688" s="96" t="s">
        <v>226</v>
      </c>
      <c r="U688" s="92" t="s">
        <v>9</v>
      </c>
      <c r="V688" s="97">
        <v>475.73899999999998</v>
      </c>
      <c r="W688" s="97">
        <v>475.73899999999998</v>
      </c>
      <c r="X688" s="97">
        <v>475.73899999999998</v>
      </c>
      <c r="Y688" s="16" t="b">
        <f t="shared" si="318"/>
        <v>1</v>
      </c>
      <c r="Z688" s="16" t="b">
        <f t="shared" si="318"/>
        <v>1</v>
      </c>
      <c r="AA688" s="16" t="b">
        <f t="shared" si="318"/>
        <v>1</v>
      </c>
      <c r="AB688" s="16" t="b">
        <f t="shared" si="318"/>
        <v>1</v>
      </c>
    </row>
    <row r="689" spans="1:28" s="16" customFormat="1" ht="94.5">
      <c r="A689" s="31" t="s">
        <v>227</v>
      </c>
      <c r="B689" s="23" t="s">
        <v>213</v>
      </c>
      <c r="C689" s="23" t="s">
        <v>228</v>
      </c>
      <c r="D689" s="24" t="s">
        <v>9</v>
      </c>
      <c r="E689" s="25">
        <f>E690</f>
        <v>475.7</v>
      </c>
      <c r="F689" s="25">
        <f t="shared" si="340"/>
        <v>475.7</v>
      </c>
      <c r="G689" s="25">
        <f t="shared" si="340"/>
        <v>475.7</v>
      </c>
      <c r="H689" s="43"/>
      <c r="J689" s="32">
        <v>475.73899999999998</v>
      </c>
      <c r="K689" s="32">
        <v>475.73899999999998</v>
      </c>
      <c r="L689" s="32">
        <v>475.73899999999998</v>
      </c>
      <c r="M689" s="29">
        <f t="shared" si="317"/>
        <v>3.8999999999987267E-2</v>
      </c>
      <c r="N689" s="29">
        <f t="shared" si="317"/>
        <v>3.8999999999987267E-2</v>
      </c>
      <c r="O689" s="29">
        <f t="shared" si="317"/>
        <v>3.8999999999987267E-2</v>
      </c>
      <c r="R689" s="98" t="s">
        <v>227</v>
      </c>
      <c r="S689" s="96" t="s">
        <v>213</v>
      </c>
      <c r="T689" s="96" t="s">
        <v>228</v>
      </c>
      <c r="U689" s="92" t="s">
        <v>9</v>
      </c>
      <c r="V689" s="97">
        <v>475.73899999999998</v>
      </c>
      <c r="W689" s="97">
        <v>475.73899999999998</v>
      </c>
      <c r="X689" s="97">
        <v>475.73899999999998</v>
      </c>
      <c r="Y689" s="16" t="b">
        <f t="shared" si="318"/>
        <v>1</v>
      </c>
      <c r="Z689" s="16" t="b">
        <f t="shared" si="318"/>
        <v>1</v>
      </c>
      <c r="AA689" s="16" t="b">
        <f t="shared" si="318"/>
        <v>1</v>
      </c>
      <c r="AB689" s="16" t="b">
        <f t="shared" si="318"/>
        <v>1</v>
      </c>
    </row>
    <row r="690" spans="1:28" s="16" customFormat="1" ht="31.5">
      <c r="A690" s="31" t="s">
        <v>58</v>
      </c>
      <c r="B690" s="23" t="s">
        <v>213</v>
      </c>
      <c r="C690" s="23" t="s">
        <v>228</v>
      </c>
      <c r="D690" s="23" t="s">
        <v>59</v>
      </c>
      <c r="E690" s="25">
        <v>475.7</v>
      </c>
      <c r="F690" s="25">
        <v>475.7</v>
      </c>
      <c r="G690" s="25">
        <v>475.7</v>
      </c>
      <c r="H690" s="43"/>
      <c r="J690" s="32">
        <v>475.73899999999998</v>
      </c>
      <c r="K690" s="32">
        <v>475.73899999999998</v>
      </c>
      <c r="L690" s="32">
        <v>475.73899999999998</v>
      </c>
      <c r="M690" s="29">
        <f t="shared" si="317"/>
        <v>3.8999999999987267E-2</v>
      </c>
      <c r="N690" s="29">
        <f t="shared" si="317"/>
        <v>3.8999999999987267E-2</v>
      </c>
      <c r="O690" s="29">
        <f t="shared" si="317"/>
        <v>3.8999999999987267E-2</v>
      </c>
      <c r="R690" s="98" t="s">
        <v>58</v>
      </c>
      <c r="S690" s="96" t="s">
        <v>213</v>
      </c>
      <c r="T690" s="96" t="s">
        <v>228</v>
      </c>
      <c r="U690" s="96" t="s">
        <v>59</v>
      </c>
      <c r="V690" s="97">
        <v>475.73899999999998</v>
      </c>
      <c r="W690" s="97">
        <v>475.73899999999998</v>
      </c>
      <c r="X690" s="97">
        <v>475.73899999999998</v>
      </c>
      <c r="Y690" s="16" t="b">
        <f t="shared" si="318"/>
        <v>1</v>
      </c>
      <c r="Z690" s="16" t="b">
        <f t="shared" si="318"/>
        <v>1</v>
      </c>
      <c r="AA690" s="16" t="b">
        <f t="shared" si="318"/>
        <v>1</v>
      </c>
      <c r="AB690" s="16" t="b">
        <f t="shared" si="318"/>
        <v>1</v>
      </c>
    </row>
    <row r="691" spans="1:28" s="16" customFormat="1" ht="47.25">
      <c r="A691" s="31" t="s">
        <v>687</v>
      </c>
      <c r="B691" s="23" t="s">
        <v>213</v>
      </c>
      <c r="C691" s="23" t="s">
        <v>688</v>
      </c>
      <c r="D691" s="23" t="s">
        <v>9</v>
      </c>
      <c r="E691" s="25">
        <f t="shared" ref="E691:G691" si="341">E692+E694</f>
        <v>11977.4</v>
      </c>
      <c r="F691" s="25">
        <f t="shared" si="341"/>
        <v>0</v>
      </c>
      <c r="G691" s="25">
        <f t="shared" si="341"/>
        <v>0</v>
      </c>
      <c r="H691" s="43"/>
      <c r="J691" s="32">
        <v>11977.40638</v>
      </c>
      <c r="K691" s="32">
        <v>0</v>
      </c>
      <c r="L691" s="32">
        <v>0</v>
      </c>
      <c r="M691" s="29">
        <f t="shared" si="317"/>
        <v>6.3800000007177005E-3</v>
      </c>
      <c r="N691" s="29">
        <f t="shared" si="317"/>
        <v>0</v>
      </c>
      <c r="O691" s="29">
        <f t="shared" si="317"/>
        <v>0</v>
      </c>
      <c r="R691" s="95" t="s">
        <v>687</v>
      </c>
      <c r="S691" s="96" t="s">
        <v>213</v>
      </c>
      <c r="T691" s="96" t="s">
        <v>688</v>
      </c>
      <c r="U691" s="92" t="s">
        <v>9</v>
      </c>
      <c r="V691" s="97">
        <v>11977.40638</v>
      </c>
      <c r="W691" s="97" t="s">
        <v>9</v>
      </c>
      <c r="X691" s="97" t="s">
        <v>9</v>
      </c>
      <c r="Y691" s="16" t="b">
        <f t="shared" si="318"/>
        <v>1</v>
      </c>
      <c r="Z691" s="16" t="b">
        <f t="shared" si="318"/>
        <v>1</v>
      </c>
      <c r="AA691" s="16" t="b">
        <f t="shared" si="318"/>
        <v>1</v>
      </c>
      <c r="AB691" s="16" t="b">
        <f t="shared" si="318"/>
        <v>1</v>
      </c>
    </row>
    <row r="692" spans="1:28" s="16" customFormat="1" ht="31.5">
      <c r="A692" s="31" t="s">
        <v>689</v>
      </c>
      <c r="B692" s="23" t="s">
        <v>213</v>
      </c>
      <c r="C692" s="23" t="s">
        <v>690</v>
      </c>
      <c r="D692" s="23" t="s">
        <v>9</v>
      </c>
      <c r="E692" s="25">
        <f t="shared" ref="E692:G692" si="342">E693</f>
        <v>8400</v>
      </c>
      <c r="F692" s="25">
        <f t="shared" si="342"/>
        <v>0</v>
      </c>
      <c r="G692" s="25">
        <f t="shared" si="342"/>
        <v>0</v>
      </c>
      <c r="H692" s="43"/>
      <c r="J692" s="32">
        <v>8400</v>
      </c>
      <c r="K692" s="32">
        <v>0</v>
      </c>
      <c r="L692" s="32">
        <v>0</v>
      </c>
      <c r="M692" s="29">
        <f t="shared" si="317"/>
        <v>0</v>
      </c>
      <c r="N692" s="29">
        <f t="shared" si="317"/>
        <v>0</v>
      </c>
      <c r="O692" s="29">
        <f t="shared" si="317"/>
        <v>0</v>
      </c>
      <c r="R692" s="98" t="s">
        <v>689</v>
      </c>
      <c r="S692" s="96" t="s">
        <v>213</v>
      </c>
      <c r="T692" s="96" t="s">
        <v>690</v>
      </c>
      <c r="U692" s="92" t="s">
        <v>9</v>
      </c>
      <c r="V692" s="97">
        <v>8400</v>
      </c>
      <c r="W692" s="97" t="s">
        <v>9</v>
      </c>
      <c r="X692" s="97" t="s">
        <v>9</v>
      </c>
      <c r="Y692" s="16" t="b">
        <f t="shared" si="318"/>
        <v>1</v>
      </c>
      <c r="Z692" s="16" t="b">
        <f t="shared" si="318"/>
        <v>1</v>
      </c>
      <c r="AA692" s="16" t="b">
        <f t="shared" si="318"/>
        <v>1</v>
      </c>
      <c r="AB692" s="16" t="b">
        <f t="shared" si="318"/>
        <v>1</v>
      </c>
    </row>
    <row r="693" spans="1:28" s="16" customFormat="1" ht="31.5">
      <c r="A693" s="31" t="s">
        <v>58</v>
      </c>
      <c r="B693" s="23" t="s">
        <v>213</v>
      </c>
      <c r="C693" s="23" t="s">
        <v>690</v>
      </c>
      <c r="D693" s="23" t="s">
        <v>59</v>
      </c>
      <c r="E693" s="25">
        <v>8400</v>
      </c>
      <c r="F693" s="25"/>
      <c r="G693" s="25"/>
      <c r="H693" s="43"/>
      <c r="J693" s="32">
        <v>8400</v>
      </c>
      <c r="K693" s="32">
        <v>0</v>
      </c>
      <c r="L693" s="32">
        <v>0</v>
      </c>
      <c r="M693" s="29">
        <f t="shared" si="317"/>
        <v>0</v>
      </c>
      <c r="N693" s="29">
        <f t="shared" si="317"/>
        <v>0</v>
      </c>
      <c r="O693" s="29">
        <f t="shared" si="317"/>
        <v>0</v>
      </c>
      <c r="R693" s="98" t="s">
        <v>58</v>
      </c>
      <c r="S693" s="96" t="s">
        <v>213</v>
      </c>
      <c r="T693" s="96" t="s">
        <v>690</v>
      </c>
      <c r="U693" s="96" t="s">
        <v>59</v>
      </c>
      <c r="V693" s="97">
        <v>8400</v>
      </c>
      <c r="W693" s="97" t="s">
        <v>9</v>
      </c>
      <c r="X693" s="97" t="s">
        <v>9</v>
      </c>
      <c r="Y693" s="16" t="b">
        <f t="shared" si="318"/>
        <v>1</v>
      </c>
      <c r="Z693" s="16" t="b">
        <f t="shared" si="318"/>
        <v>1</v>
      </c>
      <c r="AA693" s="16" t="b">
        <f t="shared" si="318"/>
        <v>1</v>
      </c>
      <c r="AB693" s="16" t="b">
        <f t="shared" si="318"/>
        <v>1</v>
      </c>
    </row>
    <row r="694" spans="1:28" s="16" customFormat="1" ht="25.5">
      <c r="A694" s="31" t="s">
        <v>691</v>
      </c>
      <c r="B694" s="23" t="s">
        <v>213</v>
      </c>
      <c r="C694" s="23" t="s">
        <v>692</v>
      </c>
      <c r="D694" s="23" t="s">
        <v>9</v>
      </c>
      <c r="E694" s="25">
        <f t="shared" ref="E694:G694" si="343">E695</f>
        <v>3577.4</v>
      </c>
      <c r="F694" s="25">
        <f t="shared" si="343"/>
        <v>0</v>
      </c>
      <c r="G694" s="25">
        <f t="shared" si="343"/>
        <v>0</v>
      </c>
      <c r="H694" s="43"/>
      <c r="J694" s="32">
        <v>3577.4063799999999</v>
      </c>
      <c r="K694" s="32">
        <v>0</v>
      </c>
      <c r="L694" s="32">
        <v>0</v>
      </c>
      <c r="M694" s="29">
        <f t="shared" si="317"/>
        <v>6.3799999998082058E-3</v>
      </c>
      <c r="N694" s="29">
        <f t="shared" si="317"/>
        <v>0</v>
      </c>
      <c r="O694" s="29">
        <f t="shared" si="317"/>
        <v>0</v>
      </c>
      <c r="R694" s="98" t="s">
        <v>691</v>
      </c>
      <c r="S694" s="96" t="s">
        <v>213</v>
      </c>
      <c r="T694" s="96" t="s">
        <v>692</v>
      </c>
      <c r="U694" s="92" t="s">
        <v>9</v>
      </c>
      <c r="V694" s="97">
        <v>3577.4063799999999</v>
      </c>
      <c r="W694" s="97" t="s">
        <v>9</v>
      </c>
      <c r="X694" s="97" t="s">
        <v>9</v>
      </c>
      <c r="Y694" s="16" t="b">
        <f t="shared" si="318"/>
        <v>1</v>
      </c>
      <c r="Z694" s="16" t="b">
        <f t="shared" si="318"/>
        <v>1</v>
      </c>
      <c r="AA694" s="16" t="b">
        <f t="shared" si="318"/>
        <v>1</v>
      </c>
      <c r="AB694" s="16" t="b">
        <f t="shared" si="318"/>
        <v>1</v>
      </c>
    </row>
    <row r="695" spans="1:28" s="16" customFormat="1" ht="31.5">
      <c r="A695" s="31" t="s">
        <v>58</v>
      </c>
      <c r="B695" s="23" t="s">
        <v>213</v>
      </c>
      <c r="C695" s="23" t="s">
        <v>692</v>
      </c>
      <c r="D695" s="23" t="s">
        <v>59</v>
      </c>
      <c r="E695" s="25">
        <v>3577.4</v>
      </c>
      <c r="F695" s="25"/>
      <c r="G695" s="25"/>
      <c r="H695" s="43"/>
      <c r="J695" s="32">
        <v>3577.4063799999999</v>
      </c>
      <c r="K695" s="32">
        <v>0</v>
      </c>
      <c r="L695" s="32">
        <v>0</v>
      </c>
      <c r="M695" s="29">
        <f t="shared" si="317"/>
        <v>6.3799999998082058E-3</v>
      </c>
      <c r="N695" s="29">
        <f t="shared" si="317"/>
        <v>0</v>
      </c>
      <c r="O695" s="29">
        <f t="shared" si="317"/>
        <v>0</v>
      </c>
      <c r="R695" s="98" t="s">
        <v>58</v>
      </c>
      <c r="S695" s="96" t="s">
        <v>213</v>
      </c>
      <c r="T695" s="96" t="s">
        <v>692</v>
      </c>
      <c r="U695" s="96" t="s">
        <v>59</v>
      </c>
      <c r="V695" s="97">
        <v>3577.4063799999999</v>
      </c>
      <c r="W695" s="97" t="s">
        <v>9</v>
      </c>
      <c r="X695" s="97" t="s">
        <v>9</v>
      </c>
      <c r="Y695" s="16" t="b">
        <f t="shared" si="318"/>
        <v>1</v>
      </c>
      <c r="Z695" s="16" t="b">
        <f t="shared" si="318"/>
        <v>1</v>
      </c>
      <c r="AA695" s="16" t="b">
        <f t="shared" si="318"/>
        <v>1</v>
      </c>
      <c r="AB695" s="16" t="b">
        <f t="shared" si="318"/>
        <v>1</v>
      </c>
    </row>
    <row r="696" spans="1:28" s="16" customFormat="1" ht="31.5">
      <c r="A696" s="22" t="s">
        <v>74</v>
      </c>
      <c r="B696" s="23" t="s">
        <v>213</v>
      </c>
      <c r="C696" s="23" t="s">
        <v>229</v>
      </c>
      <c r="D696" s="24" t="s">
        <v>9</v>
      </c>
      <c r="E696" s="25">
        <f>E697+E702+E706</f>
        <v>78289.8</v>
      </c>
      <c r="F696" s="25">
        <f t="shared" ref="F696:G696" si="344">F697+F702+F706</f>
        <v>78341.100000000006</v>
      </c>
      <c r="G696" s="25">
        <f t="shared" si="344"/>
        <v>78361.8</v>
      </c>
      <c r="H696" s="43"/>
      <c r="J696" s="32">
        <v>78289.794720000005</v>
      </c>
      <c r="K696" s="32">
        <v>78341.083759999994</v>
      </c>
      <c r="L696" s="32">
        <v>78361.783760000006</v>
      </c>
      <c r="M696" s="29">
        <f t="shared" si="317"/>
        <v>-5.2799999975832179E-3</v>
      </c>
      <c r="N696" s="29">
        <f t="shared" si="317"/>
        <v>-1.6240000011748634E-2</v>
      </c>
      <c r="O696" s="29">
        <f t="shared" si="317"/>
        <v>-1.6239999997196719E-2</v>
      </c>
      <c r="R696" s="95" t="s">
        <v>74</v>
      </c>
      <c r="S696" s="96" t="s">
        <v>213</v>
      </c>
      <c r="T696" s="96" t="s">
        <v>229</v>
      </c>
      <c r="U696" s="92" t="s">
        <v>9</v>
      </c>
      <c r="V696" s="97">
        <v>78289.794720000005</v>
      </c>
      <c r="W696" s="97">
        <v>78341.083759999994</v>
      </c>
      <c r="X696" s="97">
        <v>78361.783760000006</v>
      </c>
      <c r="Y696" s="16" t="b">
        <f t="shared" si="318"/>
        <v>1</v>
      </c>
      <c r="Z696" s="16" t="b">
        <f t="shared" si="318"/>
        <v>1</v>
      </c>
      <c r="AA696" s="16" t="b">
        <f t="shared" si="318"/>
        <v>1</v>
      </c>
      <c r="AB696" s="16" t="b">
        <f t="shared" si="318"/>
        <v>1</v>
      </c>
    </row>
    <row r="697" spans="1:28" s="16" customFormat="1" ht="47.25">
      <c r="A697" s="22" t="s">
        <v>55</v>
      </c>
      <c r="B697" s="23" t="s">
        <v>213</v>
      </c>
      <c r="C697" s="23" t="s">
        <v>230</v>
      </c>
      <c r="D697" s="24" t="s">
        <v>9</v>
      </c>
      <c r="E697" s="25">
        <f>E698+E700</f>
        <v>48170.6</v>
      </c>
      <c r="F697" s="25">
        <f t="shared" ref="F697:G697" si="345">F698+F700</f>
        <v>48187.4</v>
      </c>
      <c r="G697" s="25">
        <f t="shared" si="345"/>
        <v>48208.1</v>
      </c>
      <c r="H697" s="43"/>
      <c r="J697" s="32">
        <v>48170.579810000003</v>
      </c>
      <c r="K697" s="32">
        <v>48187.379809999999</v>
      </c>
      <c r="L697" s="32">
        <v>48208.079810000003</v>
      </c>
      <c r="M697" s="29">
        <f t="shared" si="317"/>
        <v>-2.0189999995636754E-2</v>
      </c>
      <c r="N697" s="29">
        <f t="shared" si="317"/>
        <v>-2.0190000002912711E-2</v>
      </c>
      <c r="O697" s="29">
        <f t="shared" si="317"/>
        <v>-2.0189999995636754E-2</v>
      </c>
      <c r="R697" s="95" t="s">
        <v>55</v>
      </c>
      <c r="S697" s="96" t="s">
        <v>213</v>
      </c>
      <c r="T697" s="96" t="s">
        <v>230</v>
      </c>
      <c r="U697" s="92" t="s">
        <v>9</v>
      </c>
      <c r="V697" s="97">
        <v>48170.579810000003</v>
      </c>
      <c r="W697" s="97">
        <v>48187.379809999999</v>
      </c>
      <c r="X697" s="97">
        <v>48208.079810000003</v>
      </c>
      <c r="Y697" s="16" t="b">
        <f t="shared" si="318"/>
        <v>1</v>
      </c>
      <c r="Z697" s="16" t="b">
        <f t="shared" si="318"/>
        <v>1</v>
      </c>
      <c r="AA697" s="16" t="b">
        <f t="shared" si="318"/>
        <v>1</v>
      </c>
      <c r="AB697" s="16" t="b">
        <f t="shared" si="318"/>
        <v>1</v>
      </c>
    </row>
    <row r="698" spans="1:28" s="16" customFormat="1" ht="31.5">
      <c r="A698" s="31" t="s">
        <v>220</v>
      </c>
      <c r="B698" s="23" t="s">
        <v>213</v>
      </c>
      <c r="C698" s="23" t="s">
        <v>231</v>
      </c>
      <c r="D698" s="24" t="s">
        <v>9</v>
      </c>
      <c r="E698" s="25">
        <f>E699</f>
        <v>5650.1</v>
      </c>
      <c r="F698" s="25">
        <f t="shared" ref="F698:G698" si="346">F699</f>
        <v>5650.1</v>
      </c>
      <c r="G698" s="25">
        <f t="shared" si="346"/>
        <v>5650.1</v>
      </c>
      <c r="H698" s="43"/>
      <c r="J698" s="32">
        <v>5650.1008099999999</v>
      </c>
      <c r="K698" s="32">
        <v>5650.1008099999999</v>
      </c>
      <c r="L698" s="32">
        <v>5650.1008099999999</v>
      </c>
      <c r="M698" s="29">
        <f t="shared" si="317"/>
        <v>8.0999999954656232E-4</v>
      </c>
      <c r="N698" s="29">
        <f t="shared" si="317"/>
        <v>8.0999999954656232E-4</v>
      </c>
      <c r="O698" s="29">
        <f t="shared" si="317"/>
        <v>8.0999999954656232E-4</v>
      </c>
      <c r="R698" s="98" t="s">
        <v>220</v>
      </c>
      <c r="S698" s="96" t="s">
        <v>213</v>
      </c>
      <c r="T698" s="96" t="s">
        <v>231</v>
      </c>
      <c r="U698" s="92" t="s">
        <v>9</v>
      </c>
      <c r="V698" s="97">
        <v>5650.1008099999999</v>
      </c>
      <c r="W698" s="97">
        <v>5650.1008099999999</v>
      </c>
      <c r="X698" s="97">
        <v>5650.1008099999999</v>
      </c>
      <c r="Y698" s="16" t="b">
        <f t="shared" si="318"/>
        <v>1</v>
      </c>
      <c r="Z698" s="16" t="b">
        <f t="shared" si="318"/>
        <v>1</v>
      </c>
      <c r="AA698" s="16" t="b">
        <f t="shared" si="318"/>
        <v>1</v>
      </c>
      <c r="AB698" s="16" t="b">
        <f t="shared" si="318"/>
        <v>1</v>
      </c>
    </row>
    <row r="699" spans="1:28" s="16" customFormat="1" ht="31.5">
      <c r="A699" s="31" t="s">
        <v>58</v>
      </c>
      <c r="B699" s="23" t="s">
        <v>213</v>
      </c>
      <c r="C699" s="23" t="s">
        <v>231</v>
      </c>
      <c r="D699" s="23" t="s">
        <v>59</v>
      </c>
      <c r="E699" s="25">
        <v>5650.1</v>
      </c>
      <c r="F699" s="25">
        <v>5650.1</v>
      </c>
      <c r="G699" s="25">
        <v>5650.1</v>
      </c>
      <c r="H699" s="43"/>
      <c r="J699" s="32">
        <v>5650.1008099999999</v>
      </c>
      <c r="K699" s="32">
        <v>5650.1008099999999</v>
      </c>
      <c r="L699" s="32">
        <v>5650.1008099999999</v>
      </c>
      <c r="M699" s="29">
        <f t="shared" si="317"/>
        <v>8.0999999954656232E-4</v>
      </c>
      <c r="N699" s="29">
        <f t="shared" si="317"/>
        <v>8.0999999954656232E-4</v>
      </c>
      <c r="O699" s="29">
        <f t="shared" si="317"/>
        <v>8.0999999954656232E-4</v>
      </c>
      <c r="R699" s="98" t="s">
        <v>58</v>
      </c>
      <c r="S699" s="96" t="s">
        <v>213</v>
      </c>
      <c r="T699" s="96" t="s">
        <v>231</v>
      </c>
      <c r="U699" s="96" t="s">
        <v>59</v>
      </c>
      <c r="V699" s="97">
        <v>5650.1008099999999</v>
      </c>
      <c r="W699" s="97">
        <v>5650.1008099999999</v>
      </c>
      <c r="X699" s="97">
        <v>5650.1008099999999</v>
      </c>
      <c r="Y699" s="16" t="b">
        <f t="shared" si="318"/>
        <v>1</v>
      </c>
      <c r="Z699" s="16" t="b">
        <f t="shared" si="318"/>
        <v>1</v>
      </c>
      <c r="AA699" s="16" t="b">
        <f t="shared" si="318"/>
        <v>1</v>
      </c>
      <c r="AB699" s="16" t="b">
        <f t="shared" si="318"/>
        <v>1</v>
      </c>
    </row>
    <row r="700" spans="1:28" s="16" customFormat="1" ht="31.5">
      <c r="A700" s="31" t="s">
        <v>57</v>
      </c>
      <c r="B700" s="23" t="s">
        <v>213</v>
      </c>
      <c r="C700" s="23" t="s">
        <v>420</v>
      </c>
      <c r="D700" s="24" t="s">
        <v>9</v>
      </c>
      <c r="E700" s="25">
        <f>E701</f>
        <v>42520.5</v>
      </c>
      <c r="F700" s="25">
        <f t="shared" ref="F700:G700" si="347">F701</f>
        <v>42537.3</v>
      </c>
      <c r="G700" s="25">
        <f t="shared" si="347"/>
        <v>42558</v>
      </c>
      <c r="H700" s="43"/>
      <c r="J700" s="32">
        <v>42520.478999999999</v>
      </c>
      <c r="K700" s="32">
        <v>42537.279000000002</v>
      </c>
      <c r="L700" s="32">
        <v>42557.978999999999</v>
      </c>
      <c r="M700" s="29">
        <f t="shared" si="317"/>
        <v>-2.1000000000640284E-2</v>
      </c>
      <c r="N700" s="29">
        <f t="shared" si="317"/>
        <v>-2.1000000000640284E-2</v>
      </c>
      <c r="O700" s="29">
        <f t="shared" si="317"/>
        <v>-2.1000000000640284E-2</v>
      </c>
      <c r="R700" s="98" t="s">
        <v>57</v>
      </c>
      <c r="S700" s="96" t="s">
        <v>213</v>
      </c>
      <c r="T700" s="96" t="s">
        <v>420</v>
      </c>
      <c r="U700" s="92" t="s">
        <v>9</v>
      </c>
      <c r="V700" s="97">
        <v>42520.478999999999</v>
      </c>
      <c r="W700" s="97">
        <v>42537.279000000002</v>
      </c>
      <c r="X700" s="97">
        <v>42557.978999999999</v>
      </c>
      <c r="Y700" s="16" t="b">
        <f t="shared" si="318"/>
        <v>1</v>
      </c>
      <c r="Z700" s="16" t="b">
        <f t="shared" si="318"/>
        <v>1</v>
      </c>
      <c r="AA700" s="16" t="b">
        <f t="shared" si="318"/>
        <v>1</v>
      </c>
      <c r="AB700" s="16" t="b">
        <f t="shared" si="318"/>
        <v>1</v>
      </c>
    </row>
    <row r="701" spans="1:28" s="16" customFormat="1" ht="31.5">
      <c r="A701" s="31" t="s">
        <v>58</v>
      </c>
      <c r="B701" s="23" t="s">
        <v>213</v>
      </c>
      <c r="C701" s="23" t="s">
        <v>420</v>
      </c>
      <c r="D701" s="23" t="s">
        <v>59</v>
      </c>
      <c r="E701" s="25">
        <v>42520.5</v>
      </c>
      <c r="F701" s="25">
        <v>42537.3</v>
      </c>
      <c r="G701" s="25">
        <v>42558</v>
      </c>
      <c r="H701" s="43"/>
      <c r="J701" s="32">
        <v>42520.478999999999</v>
      </c>
      <c r="K701" s="32">
        <v>42537.279000000002</v>
      </c>
      <c r="L701" s="32">
        <v>42557.978999999999</v>
      </c>
      <c r="M701" s="29">
        <f t="shared" si="317"/>
        <v>-2.1000000000640284E-2</v>
      </c>
      <c r="N701" s="29">
        <f t="shared" si="317"/>
        <v>-2.1000000000640284E-2</v>
      </c>
      <c r="O701" s="29">
        <f t="shared" si="317"/>
        <v>-2.1000000000640284E-2</v>
      </c>
      <c r="R701" s="98" t="s">
        <v>58</v>
      </c>
      <c r="S701" s="96" t="s">
        <v>213</v>
      </c>
      <c r="T701" s="96" t="s">
        <v>420</v>
      </c>
      <c r="U701" s="96" t="s">
        <v>59</v>
      </c>
      <c r="V701" s="97">
        <v>42520.478999999999</v>
      </c>
      <c r="W701" s="97">
        <v>42537.279000000002</v>
      </c>
      <c r="X701" s="97">
        <v>42557.978999999999</v>
      </c>
      <c r="Y701" s="16" t="b">
        <f t="shared" si="318"/>
        <v>1</v>
      </c>
      <c r="Z701" s="16" t="b">
        <f t="shared" si="318"/>
        <v>1</v>
      </c>
      <c r="AA701" s="16" t="b">
        <f t="shared" si="318"/>
        <v>1</v>
      </c>
      <c r="AB701" s="16" t="b">
        <f t="shared" si="318"/>
        <v>1</v>
      </c>
    </row>
    <row r="702" spans="1:28" s="16" customFormat="1" ht="47.25">
      <c r="A702" s="22" t="s">
        <v>76</v>
      </c>
      <c r="B702" s="23" t="s">
        <v>213</v>
      </c>
      <c r="C702" s="23" t="s">
        <v>232</v>
      </c>
      <c r="D702" s="24" t="s">
        <v>9</v>
      </c>
      <c r="E702" s="25">
        <f>E703</f>
        <v>30089.200000000001</v>
      </c>
      <c r="F702" s="25">
        <f t="shared" ref="F702:G702" si="348">F703</f>
        <v>30133.7</v>
      </c>
      <c r="G702" s="25">
        <f t="shared" si="348"/>
        <v>30133.7</v>
      </c>
      <c r="H702" s="43"/>
      <c r="J702" s="32">
        <v>30089.214909999999</v>
      </c>
      <c r="K702" s="32">
        <v>30133.703949999999</v>
      </c>
      <c r="L702" s="32">
        <v>30133.703949999999</v>
      </c>
      <c r="M702" s="29">
        <f t="shared" si="317"/>
        <v>1.4909999998053536E-2</v>
      </c>
      <c r="N702" s="29">
        <f t="shared" si="317"/>
        <v>3.9499999984400347E-3</v>
      </c>
      <c r="O702" s="29">
        <f t="shared" si="317"/>
        <v>3.9499999984400347E-3</v>
      </c>
      <c r="R702" s="95" t="s">
        <v>76</v>
      </c>
      <c r="S702" s="96" t="s">
        <v>213</v>
      </c>
      <c r="T702" s="96" t="s">
        <v>232</v>
      </c>
      <c r="U702" s="92" t="s">
        <v>9</v>
      </c>
      <c r="V702" s="97">
        <v>30089.214909999999</v>
      </c>
      <c r="W702" s="97">
        <v>30133.703949999999</v>
      </c>
      <c r="X702" s="97">
        <v>30133.703949999999</v>
      </c>
      <c r="Y702" s="16" t="b">
        <f t="shared" si="318"/>
        <v>1</v>
      </c>
      <c r="Z702" s="16" t="b">
        <f t="shared" si="318"/>
        <v>1</v>
      </c>
      <c r="AA702" s="16" t="b">
        <f t="shared" si="318"/>
        <v>1</v>
      </c>
      <c r="AB702" s="16" t="b">
        <f t="shared" si="318"/>
        <v>1</v>
      </c>
    </row>
    <row r="703" spans="1:28" s="16" customFormat="1" ht="31.5">
      <c r="A703" s="31" t="s">
        <v>25</v>
      </c>
      <c r="B703" s="23" t="s">
        <v>213</v>
      </c>
      <c r="C703" s="23" t="s">
        <v>421</v>
      </c>
      <c r="D703" s="24" t="s">
        <v>9</v>
      </c>
      <c r="E703" s="25">
        <f>E704+E705</f>
        <v>30089.200000000001</v>
      </c>
      <c r="F703" s="25">
        <f t="shared" ref="F703:G703" si="349">F704+F705</f>
        <v>30133.7</v>
      </c>
      <c r="G703" s="25">
        <f t="shared" si="349"/>
        <v>30133.7</v>
      </c>
      <c r="H703" s="43"/>
      <c r="J703" s="32">
        <v>30089.214909999999</v>
      </c>
      <c r="K703" s="32">
        <v>30133.703949999999</v>
      </c>
      <c r="L703" s="32">
        <v>30133.703949999999</v>
      </c>
      <c r="M703" s="29">
        <f t="shared" si="317"/>
        <v>1.4909999998053536E-2</v>
      </c>
      <c r="N703" s="29">
        <f t="shared" si="317"/>
        <v>3.9499999984400347E-3</v>
      </c>
      <c r="O703" s="29">
        <f t="shared" si="317"/>
        <v>3.9499999984400347E-3</v>
      </c>
      <c r="R703" s="98" t="s">
        <v>25</v>
      </c>
      <c r="S703" s="96" t="s">
        <v>213</v>
      </c>
      <c r="T703" s="96" t="s">
        <v>421</v>
      </c>
      <c r="U703" s="92" t="s">
        <v>9</v>
      </c>
      <c r="V703" s="97">
        <v>30089.214909999999</v>
      </c>
      <c r="W703" s="97">
        <v>30133.703949999999</v>
      </c>
      <c r="X703" s="97">
        <v>30133.703949999999</v>
      </c>
      <c r="Y703" s="16" t="b">
        <f t="shared" si="318"/>
        <v>1</v>
      </c>
      <c r="Z703" s="16" t="b">
        <f t="shared" si="318"/>
        <v>1</v>
      </c>
      <c r="AA703" s="16" t="b">
        <f t="shared" si="318"/>
        <v>1</v>
      </c>
      <c r="AB703" s="16" t="b">
        <f t="shared" si="318"/>
        <v>1</v>
      </c>
    </row>
    <row r="704" spans="1:28" s="16" customFormat="1" ht="78.75">
      <c r="A704" s="31" t="s">
        <v>26</v>
      </c>
      <c r="B704" s="23" t="s">
        <v>213</v>
      </c>
      <c r="C704" s="23" t="s">
        <v>421</v>
      </c>
      <c r="D704" s="23" t="s">
        <v>27</v>
      </c>
      <c r="E704" s="25">
        <v>28369.200000000001</v>
      </c>
      <c r="F704" s="25">
        <v>28403.7</v>
      </c>
      <c r="G704" s="25">
        <v>28403.7</v>
      </c>
      <c r="H704" s="43"/>
      <c r="J704" s="32">
        <v>28369.214909999999</v>
      </c>
      <c r="K704" s="32">
        <v>28403.703949999999</v>
      </c>
      <c r="L704" s="32">
        <v>28403.703949999999</v>
      </c>
      <c r="M704" s="29">
        <f t="shared" si="317"/>
        <v>1.4909999998053536E-2</v>
      </c>
      <c r="N704" s="29">
        <f t="shared" si="317"/>
        <v>3.9499999984400347E-3</v>
      </c>
      <c r="O704" s="29">
        <f t="shared" si="317"/>
        <v>3.9499999984400347E-3</v>
      </c>
      <c r="R704" s="98" t="s">
        <v>26</v>
      </c>
      <c r="S704" s="96" t="s">
        <v>213</v>
      </c>
      <c r="T704" s="96" t="s">
        <v>421</v>
      </c>
      <c r="U704" s="96" t="s">
        <v>27</v>
      </c>
      <c r="V704" s="97">
        <v>28369.214909999999</v>
      </c>
      <c r="W704" s="97">
        <v>28403.703949999999</v>
      </c>
      <c r="X704" s="97">
        <v>28403.703949999999</v>
      </c>
      <c r="Y704" s="16" t="b">
        <f t="shared" si="318"/>
        <v>1</v>
      </c>
      <c r="Z704" s="16" t="b">
        <f t="shared" si="318"/>
        <v>1</v>
      </c>
      <c r="AA704" s="16" t="b">
        <f t="shared" si="318"/>
        <v>1</v>
      </c>
      <c r="AB704" s="16" t="b">
        <f t="shared" si="318"/>
        <v>1</v>
      </c>
    </row>
    <row r="705" spans="1:28" s="16" customFormat="1" ht="31.5">
      <c r="A705" s="31" t="s">
        <v>28</v>
      </c>
      <c r="B705" s="23" t="s">
        <v>213</v>
      </c>
      <c r="C705" s="23" t="s">
        <v>421</v>
      </c>
      <c r="D705" s="23" t="s">
        <v>29</v>
      </c>
      <c r="E705" s="25">
        <f>1730-10</f>
        <v>1720</v>
      </c>
      <c r="F705" s="25">
        <v>1730</v>
      </c>
      <c r="G705" s="25">
        <v>1730</v>
      </c>
      <c r="H705" s="43"/>
      <c r="J705" s="32">
        <v>1720</v>
      </c>
      <c r="K705" s="32">
        <v>1730</v>
      </c>
      <c r="L705" s="32">
        <v>1730</v>
      </c>
      <c r="M705" s="29">
        <f t="shared" si="317"/>
        <v>0</v>
      </c>
      <c r="N705" s="29">
        <f t="shared" si="317"/>
        <v>0</v>
      </c>
      <c r="O705" s="29">
        <f t="shared" si="317"/>
        <v>0</v>
      </c>
      <c r="R705" s="98" t="s">
        <v>28</v>
      </c>
      <c r="S705" s="96" t="s">
        <v>213</v>
      </c>
      <c r="T705" s="96" t="s">
        <v>421</v>
      </c>
      <c r="U705" s="96" t="s">
        <v>29</v>
      </c>
      <c r="V705" s="97">
        <v>1720</v>
      </c>
      <c r="W705" s="97">
        <v>1730</v>
      </c>
      <c r="X705" s="97">
        <v>1730</v>
      </c>
      <c r="Y705" s="16" t="b">
        <f t="shared" si="318"/>
        <v>1</v>
      </c>
      <c r="Z705" s="16" t="b">
        <f t="shared" si="318"/>
        <v>1</v>
      </c>
      <c r="AA705" s="16" t="b">
        <f t="shared" si="318"/>
        <v>1</v>
      </c>
      <c r="AB705" s="16" t="b">
        <f t="shared" si="318"/>
        <v>1</v>
      </c>
    </row>
    <row r="706" spans="1:28" s="16" customFormat="1" ht="31.5">
      <c r="A706" s="22" t="s">
        <v>172</v>
      </c>
      <c r="B706" s="23" t="s">
        <v>213</v>
      </c>
      <c r="C706" s="23" t="s">
        <v>233</v>
      </c>
      <c r="D706" s="24" t="s">
        <v>9</v>
      </c>
      <c r="E706" s="25">
        <f>E707</f>
        <v>30</v>
      </c>
      <c r="F706" s="25">
        <f t="shared" ref="F706:G707" si="350">F707</f>
        <v>20</v>
      </c>
      <c r="G706" s="25">
        <f t="shared" si="350"/>
        <v>20</v>
      </c>
      <c r="H706" s="43"/>
      <c r="J706" s="32">
        <v>30</v>
      </c>
      <c r="K706" s="32">
        <v>20</v>
      </c>
      <c r="L706" s="32">
        <v>20</v>
      </c>
      <c r="M706" s="29">
        <f t="shared" si="317"/>
        <v>0</v>
      </c>
      <c r="N706" s="29">
        <f t="shared" si="317"/>
        <v>0</v>
      </c>
      <c r="O706" s="29">
        <f t="shared" si="317"/>
        <v>0</v>
      </c>
      <c r="R706" s="95" t="s">
        <v>172</v>
      </c>
      <c r="S706" s="96" t="s">
        <v>213</v>
      </c>
      <c r="T706" s="96" t="s">
        <v>233</v>
      </c>
      <c r="U706" s="92" t="s">
        <v>9</v>
      </c>
      <c r="V706" s="97">
        <v>30</v>
      </c>
      <c r="W706" s="97">
        <v>20</v>
      </c>
      <c r="X706" s="97">
        <v>20</v>
      </c>
      <c r="Y706" s="16" t="b">
        <f t="shared" si="318"/>
        <v>1</v>
      </c>
      <c r="Z706" s="16" t="b">
        <f t="shared" si="318"/>
        <v>1</v>
      </c>
      <c r="AA706" s="16" t="b">
        <f t="shared" si="318"/>
        <v>1</v>
      </c>
      <c r="AB706" s="16" t="b">
        <f t="shared" si="318"/>
        <v>1</v>
      </c>
    </row>
    <row r="707" spans="1:28" s="16" customFormat="1" ht="31.5">
      <c r="A707" s="31" t="s">
        <v>31</v>
      </c>
      <c r="B707" s="23" t="s">
        <v>213</v>
      </c>
      <c r="C707" s="23" t="s">
        <v>422</v>
      </c>
      <c r="D707" s="24" t="s">
        <v>9</v>
      </c>
      <c r="E707" s="25">
        <f>E708</f>
        <v>30</v>
      </c>
      <c r="F707" s="25">
        <f t="shared" si="350"/>
        <v>20</v>
      </c>
      <c r="G707" s="25">
        <f t="shared" si="350"/>
        <v>20</v>
      </c>
      <c r="H707" s="43"/>
      <c r="J707" s="32">
        <v>30</v>
      </c>
      <c r="K707" s="32">
        <v>20</v>
      </c>
      <c r="L707" s="32">
        <v>20</v>
      </c>
      <c r="M707" s="29">
        <f t="shared" si="317"/>
        <v>0</v>
      </c>
      <c r="N707" s="29">
        <f t="shared" si="317"/>
        <v>0</v>
      </c>
      <c r="O707" s="29">
        <f t="shared" si="317"/>
        <v>0</v>
      </c>
      <c r="R707" s="98" t="s">
        <v>31</v>
      </c>
      <c r="S707" s="96" t="s">
        <v>213</v>
      </c>
      <c r="T707" s="96" t="s">
        <v>422</v>
      </c>
      <c r="U707" s="92" t="s">
        <v>9</v>
      </c>
      <c r="V707" s="97">
        <v>30</v>
      </c>
      <c r="W707" s="97">
        <v>20</v>
      </c>
      <c r="X707" s="97">
        <v>20</v>
      </c>
      <c r="Y707" s="16" t="b">
        <f t="shared" si="318"/>
        <v>1</v>
      </c>
      <c r="Z707" s="16" t="b">
        <f t="shared" si="318"/>
        <v>1</v>
      </c>
      <c r="AA707" s="16" t="b">
        <f t="shared" si="318"/>
        <v>1</v>
      </c>
      <c r="AB707" s="16" t="b">
        <f t="shared" si="318"/>
        <v>1</v>
      </c>
    </row>
    <row r="708" spans="1:28" s="16" customFormat="1" ht="31.5">
      <c r="A708" s="31" t="s">
        <v>28</v>
      </c>
      <c r="B708" s="23" t="s">
        <v>213</v>
      </c>
      <c r="C708" s="23" t="s">
        <v>422</v>
      </c>
      <c r="D708" s="23" t="s">
        <v>29</v>
      </c>
      <c r="E708" s="25">
        <f>20+10</f>
        <v>30</v>
      </c>
      <c r="F708" s="25">
        <v>20</v>
      </c>
      <c r="G708" s="25">
        <v>20</v>
      </c>
      <c r="H708" s="43"/>
      <c r="J708" s="32">
        <v>30</v>
      </c>
      <c r="K708" s="32">
        <v>20</v>
      </c>
      <c r="L708" s="32">
        <v>20</v>
      </c>
      <c r="M708" s="29">
        <f t="shared" si="317"/>
        <v>0</v>
      </c>
      <c r="N708" s="29">
        <f t="shared" si="317"/>
        <v>0</v>
      </c>
      <c r="O708" s="29">
        <f t="shared" si="317"/>
        <v>0</v>
      </c>
      <c r="R708" s="98" t="s">
        <v>28</v>
      </c>
      <c r="S708" s="96" t="s">
        <v>213</v>
      </c>
      <c r="T708" s="96" t="s">
        <v>422</v>
      </c>
      <c r="U708" s="96" t="s">
        <v>29</v>
      </c>
      <c r="V708" s="97">
        <v>30</v>
      </c>
      <c r="W708" s="97">
        <v>20</v>
      </c>
      <c r="X708" s="97">
        <v>20</v>
      </c>
      <c r="Y708" s="16" t="b">
        <f t="shared" si="318"/>
        <v>1</v>
      </c>
      <c r="Z708" s="16" t="b">
        <f t="shared" si="318"/>
        <v>1</v>
      </c>
      <c r="AA708" s="16" t="b">
        <f t="shared" si="318"/>
        <v>1</v>
      </c>
      <c r="AB708" s="16" t="b">
        <f t="shared" si="318"/>
        <v>1</v>
      </c>
    </row>
    <row r="709" spans="1:28" s="16" customFormat="1" ht="15.75">
      <c r="A709" s="22" t="s">
        <v>92</v>
      </c>
      <c r="B709" s="23" t="s">
        <v>213</v>
      </c>
      <c r="C709" s="23" t="s">
        <v>93</v>
      </c>
      <c r="D709" s="24" t="s">
        <v>9</v>
      </c>
      <c r="E709" s="25">
        <f>E710</f>
        <v>700</v>
      </c>
      <c r="F709" s="25">
        <f t="shared" ref="F709:G712" si="351">F710</f>
        <v>700</v>
      </c>
      <c r="G709" s="25">
        <f t="shared" si="351"/>
        <v>700</v>
      </c>
      <c r="H709" s="43"/>
      <c r="J709" s="32">
        <v>700</v>
      </c>
      <c r="K709" s="32">
        <v>700</v>
      </c>
      <c r="L709" s="32">
        <v>700</v>
      </c>
      <c r="M709" s="29">
        <f t="shared" si="317"/>
        <v>0</v>
      </c>
      <c r="N709" s="29">
        <f t="shared" si="317"/>
        <v>0</v>
      </c>
      <c r="O709" s="29">
        <f t="shared" si="317"/>
        <v>0</v>
      </c>
      <c r="R709" s="95" t="s">
        <v>92</v>
      </c>
      <c r="S709" s="96" t="s">
        <v>213</v>
      </c>
      <c r="T709" s="96" t="s">
        <v>93</v>
      </c>
      <c r="U709" s="92" t="s">
        <v>9</v>
      </c>
      <c r="V709" s="97">
        <v>700</v>
      </c>
      <c r="W709" s="97">
        <v>700</v>
      </c>
      <c r="X709" s="97">
        <v>700</v>
      </c>
      <c r="Y709" s="16" t="b">
        <f t="shared" si="318"/>
        <v>1</v>
      </c>
      <c r="Z709" s="16" t="b">
        <f t="shared" si="318"/>
        <v>1</v>
      </c>
      <c r="AA709" s="16" t="b">
        <f t="shared" si="318"/>
        <v>1</v>
      </c>
      <c r="AB709" s="16" t="b">
        <f t="shared" ref="AB709:AB772" si="352">U709=D709</f>
        <v>1</v>
      </c>
    </row>
    <row r="710" spans="1:28" s="16" customFormat="1" ht="31.5">
      <c r="A710" s="22" t="s">
        <v>94</v>
      </c>
      <c r="B710" s="23" t="s">
        <v>213</v>
      </c>
      <c r="C710" s="23" t="s">
        <v>95</v>
      </c>
      <c r="D710" s="24" t="s">
        <v>9</v>
      </c>
      <c r="E710" s="25">
        <f>E711</f>
        <v>700</v>
      </c>
      <c r="F710" s="25">
        <f t="shared" si="351"/>
        <v>700</v>
      </c>
      <c r="G710" s="25">
        <f t="shared" si="351"/>
        <v>700</v>
      </c>
      <c r="H710" s="43"/>
      <c r="J710" s="32">
        <v>700</v>
      </c>
      <c r="K710" s="32">
        <v>700</v>
      </c>
      <c r="L710" s="32">
        <v>700</v>
      </c>
      <c r="M710" s="29">
        <f t="shared" ref="M710:O773" si="353">J710-E710</f>
        <v>0</v>
      </c>
      <c r="N710" s="29">
        <f t="shared" si="353"/>
        <v>0</v>
      </c>
      <c r="O710" s="29">
        <f t="shared" si="353"/>
        <v>0</v>
      </c>
      <c r="R710" s="95" t="s">
        <v>94</v>
      </c>
      <c r="S710" s="96" t="s">
        <v>213</v>
      </c>
      <c r="T710" s="96" t="s">
        <v>95</v>
      </c>
      <c r="U710" s="92" t="s">
        <v>9</v>
      </c>
      <c r="V710" s="97">
        <v>700</v>
      </c>
      <c r="W710" s="97">
        <v>700</v>
      </c>
      <c r="X710" s="97">
        <v>700</v>
      </c>
      <c r="Y710" s="16" t="b">
        <f t="shared" ref="Y710:AB773" si="354">R710=A710</f>
        <v>1</v>
      </c>
      <c r="Z710" s="16" t="b">
        <f t="shared" si="354"/>
        <v>1</v>
      </c>
      <c r="AA710" s="16" t="b">
        <f t="shared" si="354"/>
        <v>1</v>
      </c>
      <c r="AB710" s="16" t="b">
        <f t="shared" si="352"/>
        <v>1</v>
      </c>
    </row>
    <row r="711" spans="1:28" s="16" customFormat="1" ht="47.25">
      <c r="A711" s="22" t="s">
        <v>364</v>
      </c>
      <c r="B711" s="23" t="s">
        <v>213</v>
      </c>
      <c r="C711" s="23" t="s">
        <v>96</v>
      </c>
      <c r="D711" s="24" t="s">
        <v>9</v>
      </c>
      <c r="E711" s="25">
        <f>E712</f>
        <v>700</v>
      </c>
      <c r="F711" s="25">
        <f t="shared" si="351"/>
        <v>700</v>
      </c>
      <c r="G711" s="25">
        <f t="shared" si="351"/>
        <v>700</v>
      </c>
      <c r="H711" s="43"/>
      <c r="J711" s="32">
        <v>700</v>
      </c>
      <c r="K711" s="32">
        <v>700</v>
      </c>
      <c r="L711" s="32">
        <v>700</v>
      </c>
      <c r="M711" s="29">
        <f t="shared" si="353"/>
        <v>0</v>
      </c>
      <c r="N711" s="29">
        <f t="shared" si="353"/>
        <v>0</v>
      </c>
      <c r="O711" s="29">
        <f t="shared" si="353"/>
        <v>0</v>
      </c>
      <c r="R711" s="95" t="s">
        <v>364</v>
      </c>
      <c r="S711" s="96" t="s">
        <v>213</v>
      </c>
      <c r="T711" s="96" t="s">
        <v>96</v>
      </c>
      <c r="U711" s="92" t="s">
        <v>9</v>
      </c>
      <c r="V711" s="97">
        <v>700</v>
      </c>
      <c r="W711" s="97">
        <v>700</v>
      </c>
      <c r="X711" s="97">
        <v>700</v>
      </c>
      <c r="Y711" s="16" t="b">
        <f t="shared" si="354"/>
        <v>1</v>
      </c>
      <c r="Z711" s="16" t="b">
        <f t="shared" si="354"/>
        <v>1</v>
      </c>
      <c r="AA711" s="16" t="b">
        <f t="shared" si="354"/>
        <v>1</v>
      </c>
      <c r="AB711" s="16" t="b">
        <f t="shared" si="352"/>
        <v>1</v>
      </c>
    </row>
    <row r="712" spans="1:28" s="16" customFormat="1" ht="31.5">
      <c r="A712" s="31" t="s">
        <v>365</v>
      </c>
      <c r="B712" s="23" t="s">
        <v>213</v>
      </c>
      <c r="C712" s="23" t="s">
        <v>366</v>
      </c>
      <c r="D712" s="24" t="s">
        <v>9</v>
      </c>
      <c r="E712" s="25">
        <f>E713</f>
        <v>700</v>
      </c>
      <c r="F712" s="25">
        <f t="shared" si="351"/>
        <v>700</v>
      </c>
      <c r="G712" s="25">
        <f t="shared" si="351"/>
        <v>700</v>
      </c>
      <c r="H712" s="43"/>
      <c r="J712" s="32">
        <v>700</v>
      </c>
      <c r="K712" s="32">
        <v>700</v>
      </c>
      <c r="L712" s="32">
        <v>700</v>
      </c>
      <c r="M712" s="29">
        <f t="shared" si="353"/>
        <v>0</v>
      </c>
      <c r="N712" s="29">
        <f t="shared" si="353"/>
        <v>0</v>
      </c>
      <c r="O712" s="29">
        <f t="shared" si="353"/>
        <v>0</v>
      </c>
      <c r="R712" s="98" t="s">
        <v>365</v>
      </c>
      <c r="S712" s="96" t="s">
        <v>213</v>
      </c>
      <c r="T712" s="96" t="s">
        <v>366</v>
      </c>
      <c r="U712" s="92" t="s">
        <v>9</v>
      </c>
      <c r="V712" s="97">
        <v>700</v>
      </c>
      <c r="W712" s="97">
        <v>700</v>
      </c>
      <c r="X712" s="97">
        <v>700</v>
      </c>
      <c r="Y712" s="16" t="b">
        <f t="shared" si="354"/>
        <v>1</v>
      </c>
      <c r="Z712" s="16" t="b">
        <f t="shared" si="354"/>
        <v>1</v>
      </c>
      <c r="AA712" s="16" t="b">
        <f t="shared" si="354"/>
        <v>1</v>
      </c>
      <c r="AB712" s="16" t="b">
        <f t="shared" si="352"/>
        <v>1</v>
      </c>
    </row>
    <row r="713" spans="1:28" s="16" customFormat="1" ht="31.5">
      <c r="A713" s="31" t="s">
        <v>58</v>
      </c>
      <c r="B713" s="23" t="s">
        <v>213</v>
      </c>
      <c r="C713" s="23" t="s">
        <v>366</v>
      </c>
      <c r="D713" s="23" t="s">
        <v>59</v>
      </c>
      <c r="E713" s="25">
        <v>700</v>
      </c>
      <c r="F713" s="25">
        <v>700</v>
      </c>
      <c r="G713" s="25">
        <v>700</v>
      </c>
      <c r="H713" s="43"/>
      <c r="J713" s="32">
        <v>700</v>
      </c>
      <c r="K713" s="32">
        <v>700</v>
      </c>
      <c r="L713" s="32">
        <v>700</v>
      </c>
      <c r="M713" s="29">
        <f t="shared" si="353"/>
        <v>0</v>
      </c>
      <c r="N713" s="29">
        <f t="shared" si="353"/>
        <v>0</v>
      </c>
      <c r="O713" s="29">
        <f t="shared" si="353"/>
        <v>0</v>
      </c>
      <c r="R713" s="98" t="s">
        <v>58</v>
      </c>
      <c r="S713" s="96" t="s">
        <v>213</v>
      </c>
      <c r="T713" s="96" t="s">
        <v>366</v>
      </c>
      <c r="U713" s="96" t="s">
        <v>59</v>
      </c>
      <c r="V713" s="97">
        <v>700</v>
      </c>
      <c r="W713" s="97">
        <v>700</v>
      </c>
      <c r="X713" s="97">
        <v>700</v>
      </c>
      <c r="Y713" s="16" t="b">
        <f t="shared" si="354"/>
        <v>1</v>
      </c>
      <c r="Z713" s="16" t="b">
        <f t="shared" si="354"/>
        <v>1</v>
      </c>
      <c r="AA713" s="16" t="b">
        <f t="shared" si="354"/>
        <v>1</v>
      </c>
      <c r="AB713" s="16" t="b">
        <f t="shared" si="352"/>
        <v>1</v>
      </c>
    </row>
    <row r="714" spans="1:28" s="16" customFormat="1" ht="15.75">
      <c r="A714" s="22" t="s">
        <v>23</v>
      </c>
      <c r="B714" s="23" t="s">
        <v>213</v>
      </c>
      <c r="C714" s="23" t="s">
        <v>11</v>
      </c>
      <c r="D714" s="24" t="s">
        <v>9</v>
      </c>
      <c r="E714" s="25">
        <f>E715</f>
        <v>50</v>
      </c>
      <c r="F714" s="25">
        <f t="shared" ref="F714:G715" si="355">F715</f>
        <v>50</v>
      </c>
      <c r="G714" s="25">
        <f t="shared" si="355"/>
        <v>50</v>
      </c>
      <c r="H714" s="43"/>
      <c r="J714" s="32">
        <v>50</v>
      </c>
      <c r="K714" s="32">
        <v>50</v>
      </c>
      <c r="L714" s="32">
        <v>50</v>
      </c>
      <c r="M714" s="29">
        <f t="shared" si="353"/>
        <v>0</v>
      </c>
      <c r="N714" s="29">
        <f t="shared" si="353"/>
        <v>0</v>
      </c>
      <c r="O714" s="29">
        <f t="shared" si="353"/>
        <v>0</v>
      </c>
      <c r="R714" s="95" t="s">
        <v>23</v>
      </c>
      <c r="S714" s="96" t="s">
        <v>213</v>
      </c>
      <c r="T714" s="96" t="s">
        <v>11</v>
      </c>
      <c r="U714" s="92" t="s">
        <v>9</v>
      </c>
      <c r="V714" s="97">
        <v>50</v>
      </c>
      <c r="W714" s="97">
        <v>50</v>
      </c>
      <c r="X714" s="97">
        <v>50</v>
      </c>
      <c r="Y714" s="16" t="b">
        <f t="shared" si="354"/>
        <v>1</v>
      </c>
      <c r="Z714" s="16" t="b">
        <f t="shared" si="354"/>
        <v>1</v>
      </c>
      <c r="AA714" s="16" t="b">
        <f t="shared" si="354"/>
        <v>1</v>
      </c>
      <c r="AB714" s="16" t="b">
        <f t="shared" si="352"/>
        <v>1</v>
      </c>
    </row>
    <row r="715" spans="1:28" s="16" customFormat="1" ht="31.5">
      <c r="A715" s="31" t="s">
        <v>345</v>
      </c>
      <c r="B715" s="23" t="s">
        <v>213</v>
      </c>
      <c r="C715" s="23" t="s">
        <v>347</v>
      </c>
      <c r="D715" s="24" t="s">
        <v>9</v>
      </c>
      <c r="E715" s="25">
        <f>E716</f>
        <v>50</v>
      </c>
      <c r="F715" s="25">
        <f t="shared" si="355"/>
        <v>50</v>
      </c>
      <c r="G715" s="25">
        <f t="shared" si="355"/>
        <v>50</v>
      </c>
      <c r="H715" s="43"/>
      <c r="J715" s="32">
        <v>50</v>
      </c>
      <c r="K715" s="32">
        <v>50</v>
      </c>
      <c r="L715" s="32">
        <v>50</v>
      </c>
      <c r="M715" s="29">
        <f t="shared" si="353"/>
        <v>0</v>
      </c>
      <c r="N715" s="29">
        <f t="shared" si="353"/>
        <v>0</v>
      </c>
      <c r="O715" s="29">
        <f t="shared" si="353"/>
        <v>0</v>
      </c>
      <c r="R715" s="98" t="s">
        <v>345</v>
      </c>
      <c r="S715" s="96" t="s">
        <v>213</v>
      </c>
      <c r="T715" s="96" t="s">
        <v>347</v>
      </c>
      <c r="U715" s="92" t="s">
        <v>9</v>
      </c>
      <c r="V715" s="97">
        <v>50</v>
      </c>
      <c r="W715" s="97">
        <v>50</v>
      </c>
      <c r="X715" s="97">
        <v>50</v>
      </c>
      <c r="Y715" s="16" t="b">
        <f t="shared" si="354"/>
        <v>1</v>
      </c>
      <c r="Z715" s="16" t="b">
        <f t="shared" si="354"/>
        <v>1</v>
      </c>
      <c r="AA715" s="16" t="b">
        <f t="shared" si="354"/>
        <v>1</v>
      </c>
      <c r="AB715" s="16" t="b">
        <f t="shared" si="352"/>
        <v>1</v>
      </c>
    </row>
    <row r="716" spans="1:28" s="16" customFormat="1" ht="31.5">
      <c r="A716" s="31" t="s">
        <v>28</v>
      </c>
      <c r="B716" s="23" t="s">
        <v>213</v>
      </c>
      <c r="C716" s="23" t="s">
        <v>347</v>
      </c>
      <c r="D716" s="23" t="s">
        <v>29</v>
      </c>
      <c r="E716" s="25">
        <v>50</v>
      </c>
      <c r="F716" s="25">
        <v>50</v>
      </c>
      <c r="G716" s="25">
        <v>50</v>
      </c>
      <c r="H716" s="43"/>
      <c r="J716" s="32">
        <v>50</v>
      </c>
      <c r="K716" s="32">
        <v>50</v>
      </c>
      <c r="L716" s="32">
        <v>50</v>
      </c>
      <c r="M716" s="29">
        <f t="shared" si="353"/>
        <v>0</v>
      </c>
      <c r="N716" s="29">
        <f t="shared" si="353"/>
        <v>0</v>
      </c>
      <c r="O716" s="29">
        <f t="shared" si="353"/>
        <v>0</v>
      </c>
      <c r="R716" s="98" t="s">
        <v>28</v>
      </c>
      <c r="S716" s="96" t="s">
        <v>213</v>
      </c>
      <c r="T716" s="96" t="s">
        <v>347</v>
      </c>
      <c r="U716" s="96" t="s">
        <v>29</v>
      </c>
      <c r="V716" s="97">
        <v>50</v>
      </c>
      <c r="W716" s="97">
        <v>50</v>
      </c>
      <c r="X716" s="97">
        <v>50</v>
      </c>
      <c r="Y716" s="16" t="b">
        <f t="shared" si="354"/>
        <v>1</v>
      </c>
      <c r="Z716" s="16" t="b">
        <f t="shared" si="354"/>
        <v>1</v>
      </c>
      <c r="AA716" s="16" t="b">
        <f t="shared" si="354"/>
        <v>1</v>
      </c>
      <c r="AB716" s="16" t="b">
        <f t="shared" si="352"/>
        <v>1</v>
      </c>
    </row>
    <row r="717" spans="1:28" s="16" customFormat="1" ht="63">
      <c r="A717" s="26" t="s">
        <v>234</v>
      </c>
      <c r="B717" s="24" t="s">
        <v>235</v>
      </c>
      <c r="C717" s="27" t="s">
        <v>9</v>
      </c>
      <c r="D717" s="27" t="s">
        <v>9</v>
      </c>
      <c r="E717" s="15">
        <f>E718+E725+E738+E753+E758</f>
        <v>107102.1</v>
      </c>
      <c r="F717" s="15">
        <f t="shared" ref="F717:G717" si="356">F718+F725+F738+F753+F758</f>
        <v>96184.9</v>
      </c>
      <c r="G717" s="15">
        <f t="shared" si="356"/>
        <v>83727.899999999994</v>
      </c>
      <c r="H717" s="43"/>
      <c r="J717" s="28">
        <v>107102.05214</v>
      </c>
      <c r="K717" s="28">
        <v>96184.842730000004</v>
      </c>
      <c r="L717" s="28">
        <v>83727.846510000003</v>
      </c>
      <c r="M717" s="29">
        <f t="shared" si="353"/>
        <v>-4.7860000006039627E-2</v>
      </c>
      <c r="N717" s="29">
        <f t="shared" si="353"/>
        <v>-5.7269999990239739E-2</v>
      </c>
      <c r="O717" s="29">
        <f t="shared" si="353"/>
        <v>-5.3489999991143122E-2</v>
      </c>
      <c r="R717" s="91" t="s">
        <v>234</v>
      </c>
      <c r="S717" s="92" t="s">
        <v>235</v>
      </c>
      <c r="T717" s="93" t="s">
        <v>9</v>
      </c>
      <c r="U717" s="93" t="s">
        <v>9</v>
      </c>
      <c r="V717" s="94">
        <v>107102.05214</v>
      </c>
      <c r="W717" s="94">
        <v>96184.842730000004</v>
      </c>
      <c r="X717" s="94">
        <v>83727.846510000003</v>
      </c>
      <c r="Y717" s="16" t="b">
        <f t="shared" si="354"/>
        <v>1</v>
      </c>
      <c r="Z717" s="16" t="b">
        <f t="shared" si="354"/>
        <v>1</v>
      </c>
      <c r="AA717" s="16" t="b">
        <f t="shared" si="354"/>
        <v>1</v>
      </c>
      <c r="AB717" s="16" t="b">
        <f t="shared" si="352"/>
        <v>1</v>
      </c>
    </row>
    <row r="718" spans="1:28" s="16" customFormat="1" ht="31.5">
      <c r="A718" s="22" t="s">
        <v>108</v>
      </c>
      <c r="B718" s="23" t="s">
        <v>235</v>
      </c>
      <c r="C718" s="23" t="s">
        <v>16</v>
      </c>
      <c r="D718" s="24" t="s">
        <v>9</v>
      </c>
      <c r="E718" s="25">
        <f>E719</f>
        <v>12775.9</v>
      </c>
      <c r="F718" s="25">
        <f t="shared" ref="F718:G720" si="357">F719</f>
        <v>12607</v>
      </c>
      <c r="G718" s="25">
        <f t="shared" si="357"/>
        <v>150</v>
      </c>
      <c r="H718" s="43"/>
      <c r="J718" s="32">
        <v>12775.86154</v>
      </c>
      <c r="K718" s="32">
        <v>12606.996220000001</v>
      </c>
      <c r="L718" s="32">
        <v>150</v>
      </c>
      <c r="M718" s="29">
        <f t="shared" si="353"/>
        <v>-3.845999999975902E-2</v>
      </c>
      <c r="N718" s="29">
        <f t="shared" si="353"/>
        <v>-3.7799999990966171E-3</v>
      </c>
      <c r="O718" s="29">
        <f t="shared" si="353"/>
        <v>0</v>
      </c>
      <c r="R718" s="95" t="s">
        <v>108</v>
      </c>
      <c r="S718" s="96" t="s">
        <v>235</v>
      </c>
      <c r="T718" s="96" t="s">
        <v>16</v>
      </c>
      <c r="U718" s="92" t="s">
        <v>9</v>
      </c>
      <c r="V718" s="97">
        <v>12775.86154</v>
      </c>
      <c r="W718" s="97">
        <v>12606.996220000001</v>
      </c>
      <c r="X718" s="97">
        <v>150</v>
      </c>
      <c r="Y718" s="16" t="b">
        <f t="shared" si="354"/>
        <v>1</v>
      </c>
      <c r="Z718" s="16" t="b">
        <f t="shared" si="354"/>
        <v>1</v>
      </c>
      <c r="AA718" s="16" t="b">
        <f t="shared" si="354"/>
        <v>1</v>
      </c>
      <c r="AB718" s="16" t="b">
        <f t="shared" si="352"/>
        <v>1</v>
      </c>
    </row>
    <row r="719" spans="1:28" s="16" customFormat="1" ht="31.5">
      <c r="A719" s="22" t="s">
        <v>109</v>
      </c>
      <c r="B719" s="23" t="s">
        <v>235</v>
      </c>
      <c r="C719" s="23" t="s">
        <v>110</v>
      </c>
      <c r="D719" s="24" t="s">
        <v>9</v>
      </c>
      <c r="E719" s="25">
        <f>E720</f>
        <v>12775.9</v>
      </c>
      <c r="F719" s="25">
        <f t="shared" si="357"/>
        <v>12607</v>
      </c>
      <c r="G719" s="25">
        <f t="shared" si="357"/>
        <v>150</v>
      </c>
      <c r="H719" s="43"/>
      <c r="J719" s="32">
        <v>12775.86154</v>
      </c>
      <c r="K719" s="32">
        <v>12606.996220000001</v>
      </c>
      <c r="L719" s="32">
        <v>150</v>
      </c>
      <c r="M719" s="29">
        <f t="shared" si="353"/>
        <v>-3.845999999975902E-2</v>
      </c>
      <c r="N719" s="29">
        <f t="shared" si="353"/>
        <v>-3.7799999990966171E-3</v>
      </c>
      <c r="O719" s="29">
        <f t="shared" si="353"/>
        <v>0</v>
      </c>
      <c r="R719" s="95" t="s">
        <v>109</v>
      </c>
      <c r="S719" s="96" t="s">
        <v>235</v>
      </c>
      <c r="T719" s="96" t="s">
        <v>110</v>
      </c>
      <c r="U719" s="92" t="s">
        <v>9</v>
      </c>
      <c r="V719" s="97">
        <v>12775.86154</v>
      </c>
      <c r="W719" s="97">
        <v>12606.996220000001</v>
      </c>
      <c r="X719" s="97">
        <v>150</v>
      </c>
      <c r="Y719" s="16" t="b">
        <f t="shared" si="354"/>
        <v>1</v>
      </c>
      <c r="Z719" s="16" t="b">
        <f t="shared" si="354"/>
        <v>1</v>
      </c>
      <c r="AA719" s="16" t="b">
        <f t="shared" si="354"/>
        <v>1</v>
      </c>
      <c r="AB719" s="16" t="b">
        <f t="shared" si="352"/>
        <v>1</v>
      </c>
    </row>
    <row r="720" spans="1:28" s="16" customFormat="1" ht="47.25">
      <c r="A720" s="22" t="s">
        <v>111</v>
      </c>
      <c r="B720" s="23" t="s">
        <v>235</v>
      </c>
      <c r="C720" s="23" t="s">
        <v>112</v>
      </c>
      <c r="D720" s="24" t="s">
        <v>9</v>
      </c>
      <c r="E720" s="25">
        <f>E721</f>
        <v>12775.9</v>
      </c>
      <c r="F720" s="25">
        <f t="shared" si="357"/>
        <v>12607</v>
      </c>
      <c r="G720" s="25">
        <f t="shared" si="357"/>
        <v>150</v>
      </c>
      <c r="H720" s="43"/>
      <c r="J720" s="32">
        <v>12775.86154</v>
      </c>
      <c r="K720" s="32">
        <v>12606.996220000001</v>
      </c>
      <c r="L720" s="32">
        <v>150</v>
      </c>
      <c r="M720" s="29">
        <f t="shared" si="353"/>
        <v>-3.845999999975902E-2</v>
      </c>
      <c r="N720" s="29">
        <f t="shared" si="353"/>
        <v>-3.7799999990966171E-3</v>
      </c>
      <c r="O720" s="29">
        <f t="shared" si="353"/>
        <v>0</v>
      </c>
      <c r="R720" s="95" t="s">
        <v>111</v>
      </c>
      <c r="S720" s="96" t="s">
        <v>235</v>
      </c>
      <c r="T720" s="96" t="s">
        <v>112</v>
      </c>
      <c r="U720" s="92" t="s">
        <v>9</v>
      </c>
      <c r="V720" s="97">
        <v>12775.86154</v>
      </c>
      <c r="W720" s="97">
        <v>12606.996220000001</v>
      </c>
      <c r="X720" s="97">
        <v>150</v>
      </c>
      <c r="Y720" s="16" t="b">
        <f t="shared" si="354"/>
        <v>1</v>
      </c>
      <c r="Z720" s="16" t="b">
        <f t="shared" si="354"/>
        <v>1</v>
      </c>
      <c r="AA720" s="16" t="b">
        <f t="shared" si="354"/>
        <v>1</v>
      </c>
      <c r="AB720" s="16" t="b">
        <f t="shared" si="352"/>
        <v>1</v>
      </c>
    </row>
    <row r="721" spans="1:28" s="16" customFormat="1" ht="31.5">
      <c r="A721" s="31" t="s">
        <v>113</v>
      </c>
      <c r="B721" s="23" t="s">
        <v>235</v>
      </c>
      <c r="C721" s="23" t="s">
        <v>372</v>
      </c>
      <c r="D721" s="24" t="s">
        <v>9</v>
      </c>
      <c r="E721" s="25">
        <f>E722+E723+E724</f>
        <v>12775.9</v>
      </c>
      <c r="F721" s="25">
        <f t="shared" ref="F721:G721" si="358">F722+F723+F724</f>
        <v>12607</v>
      </c>
      <c r="G721" s="25">
        <f t="shared" si="358"/>
        <v>150</v>
      </c>
      <c r="H721" s="43"/>
      <c r="J721" s="32">
        <v>12775.86154</v>
      </c>
      <c r="K721" s="32">
        <v>12606.996220000001</v>
      </c>
      <c r="L721" s="32">
        <v>150</v>
      </c>
      <c r="M721" s="29">
        <f t="shared" si="353"/>
        <v>-3.845999999975902E-2</v>
      </c>
      <c r="N721" s="29">
        <f t="shared" si="353"/>
        <v>-3.7799999990966171E-3</v>
      </c>
      <c r="O721" s="29">
        <f t="shared" si="353"/>
        <v>0</v>
      </c>
      <c r="R721" s="98" t="s">
        <v>113</v>
      </c>
      <c r="S721" s="96" t="s">
        <v>235</v>
      </c>
      <c r="T721" s="96" t="s">
        <v>372</v>
      </c>
      <c r="U721" s="92" t="s">
        <v>9</v>
      </c>
      <c r="V721" s="97">
        <v>12775.86154</v>
      </c>
      <c r="W721" s="97">
        <v>12606.996220000001</v>
      </c>
      <c r="X721" s="97">
        <v>150</v>
      </c>
      <c r="Y721" s="16" t="b">
        <f t="shared" si="354"/>
        <v>1</v>
      </c>
      <c r="Z721" s="16" t="b">
        <f t="shared" si="354"/>
        <v>1</v>
      </c>
      <c r="AA721" s="16" t="b">
        <f t="shared" si="354"/>
        <v>1</v>
      </c>
      <c r="AB721" s="16" t="b">
        <f t="shared" si="352"/>
        <v>1</v>
      </c>
    </row>
    <row r="722" spans="1:28" s="16" customFormat="1" ht="31.5">
      <c r="A722" s="31" t="s">
        <v>28</v>
      </c>
      <c r="B722" s="23" t="s">
        <v>235</v>
      </c>
      <c r="C722" s="23" t="s">
        <v>372</v>
      </c>
      <c r="D722" s="23" t="s">
        <v>29</v>
      </c>
      <c r="E722" s="25">
        <v>150</v>
      </c>
      <c r="F722" s="25">
        <v>150</v>
      </c>
      <c r="G722" s="25">
        <v>150</v>
      </c>
      <c r="H722" s="43"/>
      <c r="J722" s="32">
        <v>150</v>
      </c>
      <c r="K722" s="32">
        <v>150</v>
      </c>
      <c r="L722" s="32">
        <v>150</v>
      </c>
      <c r="M722" s="29">
        <f t="shared" si="353"/>
        <v>0</v>
      </c>
      <c r="N722" s="29">
        <f t="shared" si="353"/>
        <v>0</v>
      </c>
      <c r="O722" s="29">
        <f t="shared" si="353"/>
        <v>0</v>
      </c>
      <c r="R722" s="98" t="s">
        <v>28</v>
      </c>
      <c r="S722" s="96" t="s">
        <v>235</v>
      </c>
      <c r="T722" s="96" t="s">
        <v>372</v>
      </c>
      <c r="U722" s="96" t="s">
        <v>29</v>
      </c>
      <c r="V722" s="97">
        <v>150</v>
      </c>
      <c r="W722" s="97">
        <v>150</v>
      </c>
      <c r="X722" s="97">
        <v>150</v>
      </c>
      <c r="Y722" s="16" t="b">
        <f t="shared" si="354"/>
        <v>1</v>
      </c>
      <c r="Z722" s="16" t="b">
        <f t="shared" si="354"/>
        <v>1</v>
      </c>
      <c r="AA722" s="16" t="b">
        <f t="shared" si="354"/>
        <v>1</v>
      </c>
      <c r="AB722" s="16" t="b">
        <f t="shared" si="352"/>
        <v>1</v>
      </c>
    </row>
    <row r="723" spans="1:28" s="16" customFormat="1" ht="31.5">
      <c r="A723" s="31" t="s">
        <v>119</v>
      </c>
      <c r="B723" s="23" t="s">
        <v>235</v>
      </c>
      <c r="C723" s="23" t="s">
        <v>372</v>
      </c>
      <c r="D723" s="23" t="s">
        <v>120</v>
      </c>
      <c r="E723" s="25">
        <v>11950</v>
      </c>
      <c r="F723" s="25">
        <v>11777.7</v>
      </c>
      <c r="G723" s="25">
        <v>0</v>
      </c>
      <c r="H723" s="43"/>
      <c r="J723" s="32">
        <v>11949.997520000001</v>
      </c>
      <c r="K723" s="32">
        <v>11777.67612</v>
      </c>
      <c r="L723" s="32">
        <v>0</v>
      </c>
      <c r="M723" s="29">
        <f t="shared" si="353"/>
        <v>-2.4799999991955701E-3</v>
      </c>
      <c r="N723" s="29">
        <f t="shared" si="353"/>
        <v>-2.3880000000644941E-2</v>
      </c>
      <c r="O723" s="29">
        <f t="shared" si="353"/>
        <v>0</v>
      </c>
      <c r="R723" s="98" t="s">
        <v>119</v>
      </c>
      <c r="S723" s="96" t="s">
        <v>235</v>
      </c>
      <c r="T723" s="96" t="s">
        <v>372</v>
      </c>
      <c r="U723" s="96" t="s">
        <v>120</v>
      </c>
      <c r="V723" s="97">
        <v>11949.997520000001</v>
      </c>
      <c r="W723" s="97">
        <v>11777.67612</v>
      </c>
      <c r="X723" s="97" t="s">
        <v>9</v>
      </c>
      <c r="Y723" s="16" t="b">
        <f t="shared" si="354"/>
        <v>1</v>
      </c>
      <c r="Z723" s="16" t="b">
        <f t="shared" si="354"/>
        <v>1</v>
      </c>
      <c r="AA723" s="16" t="b">
        <f t="shared" si="354"/>
        <v>1</v>
      </c>
      <c r="AB723" s="16" t="b">
        <f t="shared" si="352"/>
        <v>1</v>
      </c>
    </row>
    <row r="724" spans="1:28" s="16" customFormat="1" ht="25.5">
      <c r="A724" s="31" t="s">
        <v>32</v>
      </c>
      <c r="B724" s="23" t="s">
        <v>235</v>
      </c>
      <c r="C724" s="23" t="s">
        <v>372</v>
      </c>
      <c r="D724" s="23" t="s">
        <v>33</v>
      </c>
      <c r="E724" s="25">
        <v>675.9</v>
      </c>
      <c r="F724" s="25">
        <v>679.3</v>
      </c>
      <c r="G724" s="25">
        <v>0</v>
      </c>
      <c r="H724" s="43"/>
      <c r="J724" s="32">
        <v>675.86401999999998</v>
      </c>
      <c r="K724" s="32">
        <v>679.32010000000002</v>
      </c>
      <c r="L724" s="32">
        <v>0</v>
      </c>
      <c r="M724" s="29">
        <f t="shared" si="353"/>
        <v>-3.5979999999995016E-2</v>
      </c>
      <c r="N724" s="29">
        <f t="shared" si="353"/>
        <v>2.0100000000070395E-2</v>
      </c>
      <c r="O724" s="29">
        <f t="shared" si="353"/>
        <v>0</v>
      </c>
      <c r="R724" s="98" t="s">
        <v>32</v>
      </c>
      <c r="S724" s="96" t="s">
        <v>235</v>
      </c>
      <c r="T724" s="96" t="s">
        <v>372</v>
      </c>
      <c r="U724" s="96" t="s">
        <v>33</v>
      </c>
      <c r="V724" s="97">
        <v>675.86401999999998</v>
      </c>
      <c r="W724" s="97">
        <v>679.32010000000002</v>
      </c>
      <c r="X724" s="97" t="s">
        <v>9</v>
      </c>
      <c r="Y724" s="16" t="b">
        <f t="shared" si="354"/>
        <v>1</v>
      </c>
      <c r="Z724" s="16" t="b">
        <f t="shared" si="354"/>
        <v>1</v>
      </c>
      <c r="AA724" s="16" t="b">
        <f t="shared" si="354"/>
        <v>1</v>
      </c>
      <c r="AB724" s="16" t="b">
        <f t="shared" si="352"/>
        <v>1</v>
      </c>
    </row>
    <row r="725" spans="1:28" s="16" customFormat="1" ht="31.5">
      <c r="A725" s="22" t="s">
        <v>134</v>
      </c>
      <c r="B725" s="23" t="s">
        <v>235</v>
      </c>
      <c r="C725" s="23" t="s">
        <v>17</v>
      </c>
      <c r="D725" s="24" t="s">
        <v>9</v>
      </c>
      <c r="E725" s="25">
        <f>E726+E730</f>
        <v>38165.800000000003</v>
      </c>
      <c r="F725" s="25">
        <f t="shared" ref="F725:G725" si="359">F726+F730</f>
        <v>38952.1</v>
      </c>
      <c r="G725" s="25">
        <f t="shared" si="359"/>
        <v>38952.1</v>
      </c>
      <c r="H725" s="43"/>
      <c r="J725" s="32">
        <v>38165.798629999998</v>
      </c>
      <c r="K725" s="32">
        <v>38952.104059999998</v>
      </c>
      <c r="L725" s="32">
        <v>38952.104059999998</v>
      </c>
      <c r="M725" s="29">
        <f t="shared" si="353"/>
        <v>-1.3700000054086559E-3</v>
      </c>
      <c r="N725" s="29">
        <f t="shared" si="353"/>
        <v>4.0599999992991798E-3</v>
      </c>
      <c r="O725" s="29">
        <f t="shared" si="353"/>
        <v>4.0599999992991798E-3</v>
      </c>
      <c r="R725" s="95" t="s">
        <v>134</v>
      </c>
      <c r="S725" s="96" t="s">
        <v>235</v>
      </c>
      <c r="T725" s="96" t="s">
        <v>17</v>
      </c>
      <c r="U725" s="92" t="s">
        <v>9</v>
      </c>
      <c r="V725" s="97">
        <v>38165.798629999998</v>
      </c>
      <c r="W725" s="97">
        <v>38952.104059999998</v>
      </c>
      <c r="X725" s="97">
        <v>38952.104059999998</v>
      </c>
      <c r="Y725" s="16" t="b">
        <f t="shared" si="354"/>
        <v>1</v>
      </c>
      <c r="Z725" s="16" t="b">
        <f t="shared" si="354"/>
        <v>1</v>
      </c>
      <c r="AA725" s="16" t="b">
        <f t="shared" si="354"/>
        <v>1</v>
      </c>
      <c r="AB725" s="16" t="b">
        <f t="shared" si="352"/>
        <v>1</v>
      </c>
    </row>
    <row r="726" spans="1:28" s="16" customFormat="1" ht="15.75">
      <c r="A726" s="22" t="s">
        <v>135</v>
      </c>
      <c r="B726" s="23" t="s">
        <v>235</v>
      </c>
      <c r="C726" s="23" t="s">
        <v>136</v>
      </c>
      <c r="D726" s="24" t="s">
        <v>9</v>
      </c>
      <c r="E726" s="25">
        <f>E727</f>
        <v>4185</v>
      </c>
      <c r="F726" s="25">
        <f t="shared" ref="F726:G728" si="360">F727</f>
        <v>5749.9</v>
      </c>
      <c r="G726" s="25">
        <f t="shared" si="360"/>
        <v>5749.9</v>
      </c>
      <c r="H726" s="43"/>
      <c r="J726" s="32">
        <v>4185</v>
      </c>
      <c r="K726" s="32">
        <v>5749.9248500000003</v>
      </c>
      <c r="L726" s="32">
        <v>5749.9248500000003</v>
      </c>
      <c r="M726" s="29">
        <f t="shared" si="353"/>
        <v>0</v>
      </c>
      <c r="N726" s="29">
        <f t="shared" si="353"/>
        <v>2.4850000000697037E-2</v>
      </c>
      <c r="O726" s="29">
        <f t="shared" si="353"/>
        <v>2.4850000000697037E-2</v>
      </c>
      <c r="R726" s="95" t="s">
        <v>135</v>
      </c>
      <c r="S726" s="96" t="s">
        <v>235</v>
      </c>
      <c r="T726" s="96" t="s">
        <v>136</v>
      </c>
      <c r="U726" s="92" t="s">
        <v>9</v>
      </c>
      <c r="V726" s="97">
        <v>4185</v>
      </c>
      <c r="W726" s="97">
        <v>5749.9248500000003</v>
      </c>
      <c r="X726" s="97">
        <v>5749.9248500000003</v>
      </c>
      <c r="Y726" s="16" t="b">
        <f t="shared" si="354"/>
        <v>1</v>
      </c>
      <c r="Z726" s="16" t="b">
        <f t="shared" si="354"/>
        <v>1</v>
      </c>
      <c r="AA726" s="16" t="b">
        <f t="shared" si="354"/>
        <v>1</v>
      </c>
      <c r="AB726" s="16" t="b">
        <f t="shared" si="352"/>
        <v>1</v>
      </c>
    </row>
    <row r="727" spans="1:28" s="16" customFormat="1" ht="47.25">
      <c r="A727" s="22" t="s">
        <v>512</v>
      </c>
      <c r="B727" s="23" t="s">
        <v>235</v>
      </c>
      <c r="C727" s="23" t="s">
        <v>137</v>
      </c>
      <c r="D727" s="24" t="s">
        <v>9</v>
      </c>
      <c r="E727" s="25">
        <f>E728</f>
        <v>4185</v>
      </c>
      <c r="F727" s="25">
        <f t="shared" si="360"/>
        <v>5749.9</v>
      </c>
      <c r="G727" s="25">
        <f t="shared" si="360"/>
        <v>5749.9</v>
      </c>
      <c r="H727" s="43"/>
      <c r="J727" s="32">
        <v>4185</v>
      </c>
      <c r="K727" s="32">
        <v>5749.9248500000003</v>
      </c>
      <c r="L727" s="32">
        <v>5749.9248500000003</v>
      </c>
      <c r="M727" s="29">
        <f t="shared" si="353"/>
        <v>0</v>
      </c>
      <c r="N727" s="29">
        <f t="shared" si="353"/>
        <v>2.4850000000697037E-2</v>
      </c>
      <c r="O727" s="29">
        <f t="shared" si="353"/>
        <v>2.4850000000697037E-2</v>
      </c>
      <c r="R727" s="95" t="s">
        <v>512</v>
      </c>
      <c r="S727" s="96" t="s">
        <v>235</v>
      </c>
      <c r="T727" s="96" t="s">
        <v>137</v>
      </c>
      <c r="U727" s="92" t="s">
        <v>9</v>
      </c>
      <c r="V727" s="97">
        <v>4185</v>
      </c>
      <c r="W727" s="97">
        <v>5749.9248500000003</v>
      </c>
      <c r="X727" s="97">
        <v>5749.9248500000003</v>
      </c>
      <c r="Y727" s="16" t="b">
        <f t="shared" si="354"/>
        <v>1</v>
      </c>
      <c r="Z727" s="16" t="b">
        <f t="shared" si="354"/>
        <v>1</v>
      </c>
      <c r="AA727" s="16" t="b">
        <f t="shared" si="354"/>
        <v>1</v>
      </c>
      <c r="AB727" s="16" t="b">
        <f t="shared" si="352"/>
        <v>1</v>
      </c>
    </row>
    <row r="728" spans="1:28" s="16" customFormat="1" ht="47.25">
      <c r="A728" s="31" t="s">
        <v>138</v>
      </c>
      <c r="B728" s="23" t="s">
        <v>235</v>
      </c>
      <c r="C728" s="23" t="s">
        <v>373</v>
      </c>
      <c r="D728" s="24" t="s">
        <v>9</v>
      </c>
      <c r="E728" s="25">
        <f>E729</f>
        <v>4185</v>
      </c>
      <c r="F728" s="25">
        <f t="shared" si="360"/>
        <v>5749.9</v>
      </c>
      <c r="G728" s="25">
        <f t="shared" si="360"/>
        <v>5749.9</v>
      </c>
      <c r="H728" s="43"/>
      <c r="J728" s="32">
        <v>4185</v>
      </c>
      <c r="K728" s="32">
        <v>5749.9248500000003</v>
      </c>
      <c r="L728" s="32">
        <v>5749.9248500000003</v>
      </c>
      <c r="M728" s="29">
        <f t="shared" si="353"/>
        <v>0</v>
      </c>
      <c r="N728" s="29">
        <f t="shared" si="353"/>
        <v>2.4850000000697037E-2</v>
      </c>
      <c r="O728" s="29">
        <f t="shared" si="353"/>
        <v>2.4850000000697037E-2</v>
      </c>
      <c r="R728" s="98" t="s">
        <v>138</v>
      </c>
      <c r="S728" s="96" t="s">
        <v>235</v>
      </c>
      <c r="T728" s="96" t="s">
        <v>373</v>
      </c>
      <c r="U728" s="92" t="s">
        <v>9</v>
      </c>
      <c r="V728" s="97">
        <v>4185</v>
      </c>
      <c r="W728" s="97">
        <v>5749.9248500000003</v>
      </c>
      <c r="X728" s="97">
        <v>5749.9248500000003</v>
      </c>
      <c r="Y728" s="16" t="b">
        <f t="shared" si="354"/>
        <v>1</v>
      </c>
      <c r="Z728" s="16" t="b">
        <f t="shared" si="354"/>
        <v>1</v>
      </c>
      <c r="AA728" s="16" t="b">
        <f t="shared" si="354"/>
        <v>1</v>
      </c>
      <c r="AB728" s="16" t="b">
        <f t="shared" si="352"/>
        <v>1</v>
      </c>
    </row>
    <row r="729" spans="1:28" s="16" customFormat="1" ht="31.5">
      <c r="A729" s="31" t="s">
        <v>28</v>
      </c>
      <c r="B729" s="23" t="s">
        <v>235</v>
      </c>
      <c r="C729" s="23" t="s">
        <v>373</v>
      </c>
      <c r="D729" s="23" t="s">
        <v>29</v>
      </c>
      <c r="E729" s="25">
        <f>11515-7330</f>
        <v>4185</v>
      </c>
      <c r="F729" s="25">
        <v>5749.9</v>
      </c>
      <c r="G729" s="25">
        <v>5749.9</v>
      </c>
      <c r="H729" s="43"/>
      <c r="J729" s="32">
        <v>4185</v>
      </c>
      <c r="K729" s="32">
        <v>5749.9248500000003</v>
      </c>
      <c r="L729" s="32">
        <v>5749.9248500000003</v>
      </c>
      <c r="M729" s="29">
        <f t="shared" si="353"/>
        <v>0</v>
      </c>
      <c r="N729" s="29">
        <f t="shared" si="353"/>
        <v>2.4850000000697037E-2</v>
      </c>
      <c r="O729" s="29">
        <f t="shared" si="353"/>
        <v>2.4850000000697037E-2</v>
      </c>
      <c r="R729" s="98" t="s">
        <v>28</v>
      </c>
      <c r="S729" s="96" t="s">
        <v>235</v>
      </c>
      <c r="T729" s="96" t="s">
        <v>373</v>
      </c>
      <c r="U729" s="96" t="s">
        <v>29</v>
      </c>
      <c r="V729" s="97">
        <v>4185</v>
      </c>
      <c r="W729" s="97">
        <v>5749.9248500000003</v>
      </c>
      <c r="X729" s="97">
        <v>5749.9248500000003</v>
      </c>
      <c r="Y729" s="16" t="b">
        <f t="shared" si="354"/>
        <v>1</v>
      </c>
      <c r="Z729" s="16" t="b">
        <f t="shared" si="354"/>
        <v>1</v>
      </c>
      <c r="AA729" s="16" t="b">
        <f t="shared" si="354"/>
        <v>1</v>
      </c>
      <c r="AB729" s="16" t="b">
        <f t="shared" si="352"/>
        <v>1</v>
      </c>
    </row>
    <row r="730" spans="1:28" s="16" customFormat="1" ht="31.5">
      <c r="A730" s="22" t="s">
        <v>74</v>
      </c>
      <c r="B730" s="23" t="s">
        <v>235</v>
      </c>
      <c r="C730" s="23" t="s">
        <v>239</v>
      </c>
      <c r="D730" s="24" t="s">
        <v>9</v>
      </c>
      <c r="E730" s="25">
        <f>E731+E735</f>
        <v>33980.800000000003</v>
      </c>
      <c r="F730" s="25">
        <f t="shared" ref="F730:G730" si="361">F731+F735</f>
        <v>33202.199999999997</v>
      </c>
      <c r="G730" s="25">
        <f t="shared" si="361"/>
        <v>33202.199999999997</v>
      </c>
      <c r="H730" s="43"/>
      <c r="J730" s="32">
        <v>33980.798629999998</v>
      </c>
      <c r="K730" s="32">
        <v>33202.179210000002</v>
      </c>
      <c r="L730" s="32">
        <v>33202.179210000002</v>
      </c>
      <c r="M730" s="29">
        <f t="shared" si="353"/>
        <v>-1.3700000054086559E-3</v>
      </c>
      <c r="N730" s="29">
        <f t="shared" si="353"/>
        <v>-2.0789999995031394E-2</v>
      </c>
      <c r="O730" s="29">
        <f t="shared" si="353"/>
        <v>-2.0789999995031394E-2</v>
      </c>
      <c r="R730" s="95" t="s">
        <v>74</v>
      </c>
      <c r="S730" s="96" t="s">
        <v>235</v>
      </c>
      <c r="T730" s="96" t="s">
        <v>239</v>
      </c>
      <c r="U730" s="92" t="s">
        <v>9</v>
      </c>
      <c r="V730" s="97">
        <v>33980.798629999998</v>
      </c>
      <c r="W730" s="97">
        <v>33202.179210000002</v>
      </c>
      <c r="X730" s="97">
        <v>33202.179210000002</v>
      </c>
      <c r="Y730" s="16" t="b">
        <f t="shared" si="354"/>
        <v>1</v>
      </c>
      <c r="Z730" s="16" t="b">
        <f t="shared" si="354"/>
        <v>1</v>
      </c>
      <c r="AA730" s="16" t="b">
        <f t="shared" si="354"/>
        <v>1</v>
      </c>
      <c r="AB730" s="16" t="b">
        <f t="shared" si="352"/>
        <v>1</v>
      </c>
    </row>
    <row r="731" spans="1:28" s="16" customFormat="1" ht="47.25">
      <c r="A731" s="22" t="s">
        <v>76</v>
      </c>
      <c r="B731" s="23" t="s">
        <v>235</v>
      </c>
      <c r="C731" s="23" t="s">
        <v>240</v>
      </c>
      <c r="D731" s="24" t="s">
        <v>9</v>
      </c>
      <c r="E731" s="25">
        <f>E732</f>
        <v>33975.800000000003</v>
      </c>
      <c r="F731" s="25">
        <f t="shared" ref="F731:G731" si="362">F732</f>
        <v>33197.199999999997</v>
      </c>
      <c r="G731" s="25">
        <f t="shared" si="362"/>
        <v>33197.199999999997</v>
      </c>
      <c r="H731" s="43"/>
      <c r="J731" s="32">
        <v>33975.798629999998</v>
      </c>
      <c r="K731" s="32">
        <v>33197.179210000002</v>
      </c>
      <c r="L731" s="32">
        <v>33197.179210000002</v>
      </c>
      <c r="M731" s="29">
        <f t="shared" si="353"/>
        <v>-1.3700000054086559E-3</v>
      </c>
      <c r="N731" s="29">
        <f t="shared" si="353"/>
        <v>-2.0789999995031394E-2</v>
      </c>
      <c r="O731" s="29">
        <f t="shared" si="353"/>
        <v>-2.0789999995031394E-2</v>
      </c>
      <c r="R731" s="95" t="s">
        <v>76</v>
      </c>
      <c r="S731" s="96" t="s">
        <v>235</v>
      </c>
      <c r="T731" s="96" t="s">
        <v>240</v>
      </c>
      <c r="U731" s="92" t="s">
        <v>9</v>
      </c>
      <c r="V731" s="97">
        <v>33975.798629999998</v>
      </c>
      <c r="W731" s="97">
        <v>33197.179210000002</v>
      </c>
      <c r="X731" s="97">
        <v>33197.179210000002</v>
      </c>
      <c r="Y731" s="16" t="b">
        <f t="shared" si="354"/>
        <v>1</v>
      </c>
      <c r="Z731" s="16" t="b">
        <f t="shared" si="354"/>
        <v>1</v>
      </c>
      <c r="AA731" s="16" t="b">
        <f t="shared" si="354"/>
        <v>1</v>
      </c>
      <c r="AB731" s="16" t="b">
        <f t="shared" si="352"/>
        <v>1</v>
      </c>
    </row>
    <row r="732" spans="1:28" s="16" customFormat="1" ht="31.5">
      <c r="A732" s="31" t="s">
        <v>25</v>
      </c>
      <c r="B732" s="23" t="s">
        <v>235</v>
      </c>
      <c r="C732" s="23" t="s">
        <v>423</v>
      </c>
      <c r="D732" s="24" t="s">
        <v>9</v>
      </c>
      <c r="E732" s="25">
        <f>E733+E734</f>
        <v>33975.800000000003</v>
      </c>
      <c r="F732" s="25">
        <f t="shared" ref="F732:G732" si="363">F733+F734</f>
        <v>33197.199999999997</v>
      </c>
      <c r="G732" s="25">
        <f t="shared" si="363"/>
        <v>33197.199999999997</v>
      </c>
      <c r="H732" s="43"/>
      <c r="J732" s="32">
        <v>33975.798629999998</v>
      </c>
      <c r="K732" s="32">
        <v>33197.179210000002</v>
      </c>
      <c r="L732" s="32">
        <v>33197.179210000002</v>
      </c>
      <c r="M732" s="29">
        <f t="shared" si="353"/>
        <v>-1.3700000054086559E-3</v>
      </c>
      <c r="N732" s="29">
        <f t="shared" si="353"/>
        <v>-2.0789999995031394E-2</v>
      </c>
      <c r="O732" s="29">
        <f t="shared" si="353"/>
        <v>-2.0789999995031394E-2</v>
      </c>
      <c r="R732" s="98" t="s">
        <v>25</v>
      </c>
      <c r="S732" s="96" t="s">
        <v>235</v>
      </c>
      <c r="T732" s="96" t="s">
        <v>423</v>
      </c>
      <c r="U732" s="92" t="s">
        <v>9</v>
      </c>
      <c r="V732" s="97">
        <v>33975.798629999998</v>
      </c>
      <c r="W732" s="97">
        <v>33197.179210000002</v>
      </c>
      <c r="X732" s="97">
        <v>33197.179210000002</v>
      </c>
      <c r="Y732" s="16" t="b">
        <f t="shared" si="354"/>
        <v>1</v>
      </c>
      <c r="Z732" s="16" t="b">
        <f t="shared" si="354"/>
        <v>1</v>
      </c>
      <c r="AA732" s="16" t="b">
        <f t="shared" si="354"/>
        <v>1</v>
      </c>
      <c r="AB732" s="16" t="b">
        <f t="shared" si="352"/>
        <v>1</v>
      </c>
    </row>
    <row r="733" spans="1:28" s="16" customFormat="1" ht="78.75">
      <c r="A733" s="31" t="s">
        <v>26</v>
      </c>
      <c r="B733" s="23" t="s">
        <v>235</v>
      </c>
      <c r="C733" s="23" t="s">
        <v>423</v>
      </c>
      <c r="D733" s="23" t="s">
        <v>27</v>
      </c>
      <c r="E733" s="25">
        <v>32048.799999999999</v>
      </c>
      <c r="F733" s="25">
        <v>31780.2</v>
      </c>
      <c r="G733" s="25">
        <v>31780.2</v>
      </c>
      <c r="H733" s="43"/>
      <c r="J733" s="32">
        <v>32048.798630000001</v>
      </c>
      <c r="K733" s="32">
        <v>31780.179209999998</v>
      </c>
      <c r="L733" s="32">
        <v>31780.179209999998</v>
      </c>
      <c r="M733" s="29">
        <f t="shared" si="353"/>
        <v>-1.3699999981326982E-3</v>
      </c>
      <c r="N733" s="29">
        <f t="shared" si="353"/>
        <v>-2.0790000002307352E-2</v>
      </c>
      <c r="O733" s="29">
        <f t="shared" si="353"/>
        <v>-2.0790000002307352E-2</v>
      </c>
      <c r="R733" s="98" t="s">
        <v>26</v>
      </c>
      <c r="S733" s="96" t="s">
        <v>235</v>
      </c>
      <c r="T733" s="96" t="s">
        <v>423</v>
      </c>
      <c r="U733" s="96" t="s">
        <v>27</v>
      </c>
      <c r="V733" s="97">
        <v>32048.798630000001</v>
      </c>
      <c r="W733" s="97">
        <v>31780.179209999998</v>
      </c>
      <c r="X733" s="97">
        <v>31780.179209999998</v>
      </c>
      <c r="Y733" s="16" t="b">
        <f t="shared" si="354"/>
        <v>1</v>
      </c>
      <c r="Z733" s="16" t="b">
        <f t="shared" si="354"/>
        <v>1</v>
      </c>
      <c r="AA733" s="16" t="b">
        <f t="shared" si="354"/>
        <v>1</v>
      </c>
      <c r="AB733" s="16" t="b">
        <f t="shared" si="352"/>
        <v>1</v>
      </c>
    </row>
    <row r="734" spans="1:28" s="16" customFormat="1" ht="31.5">
      <c r="A734" s="31" t="s">
        <v>28</v>
      </c>
      <c r="B734" s="23" t="s">
        <v>235</v>
      </c>
      <c r="C734" s="23" t="s">
        <v>423</v>
      </c>
      <c r="D734" s="23" t="s">
        <v>29</v>
      </c>
      <c r="E734" s="25">
        <v>1927</v>
      </c>
      <c r="F734" s="25">
        <v>1417</v>
      </c>
      <c r="G734" s="25">
        <v>1417</v>
      </c>
      <c r="H734" s="43"/>
      <c r="J734" s="32">
        <v>1927</v>
      </c>
      <c r="K734" s="32">
        <v>1417</v>
      </c>
      <c r="L734" s="32">
        <v>1417</v>
      </c>
      <c r="M734" s="29">
        <f t="shared" si="353"/>
        <v>0</v>
      </c>
      <c r="N734" s="29">
        <f t="shared" si="353"/>
        <v>0</v>
      </c>
      <c r="O734" s="29">
        <f t="shared" si="353"/>
        <v>0</v>
      </c>
      <c r="R734" s="98" t="s">
        <v>28</v>
      </c>
      <c r="S734" s="96" t="s">
        <v>235</v>
      </c>
      <c r="T734" s="96" t="s">
        <v>423</v>
      </c>
      <c r="U734" s="96" t="s">
        <v>29</v>
      </c>
      <c r="V734" s="97">
        <v>1927</v>
      </c>
      <c r="W734" s="97">
        <v>1417</v>
      </c>
      <c r="X734" s="97">
        <v>1417</v>
      </c>
      <c r="Y734" s="16" t="b">
        <f t="shared" si="354"/>
        <v>1</v>
      </c>
      <c r="Z734" s="16" t="b">
        <f t="shared" si="354"/>
        <v>1</v>
      </c>
      <c r="AA734" s="16" t="b">
        <f t="shared" si="354"/>
        <v>1</v>
      </c>
      <c r="AB734" s="16" t="b">
        <f t="shared" si="352"/>
        <v>1</v>
      </c>
    </row>
    <row r="735" spans="1:28" s="16" customFormat="1" ht="31.5">
      <c r="A735" s="22" t="s">
        <v>172</v>
      </c>
      <c r="B735" s="23" t="s">
        <v>235</v>
      </c>
      <c r="C735" s="23" t="s">
        <v>241</v>
      </c>
      <c r="D735" s="24" t="s">
        <v>9</v>
      </c>
      <c r="E735" s="25">
        <f>E736</f>
        <v>5</v>
      </c>
      <c r="F735" s="25">
        <f t="shared" ref="F735:G736" si="364">F736</f>
        <v>5</v>
      </c>
      <c r="G735" s="25">
        <f t="shared" si="364"/>
        <v>5</v>
      </c>
      <c r="H735" s="43"/>
      <c r="J735" s="32">
        <v>5</v>
      </c>
      <c r="K735" s="32">
        <v>5</v>
      </c>
      <c r="L735" s="32">
        <v>5</v>
      </c>
      <c r="M735" s="29">
        <f t="shared" si="353"/>
        <v>0</v>
      </c>
      <c r="N735" s="29">
        <f t="shared" si="353"/>
        <v>0</v>
      </c>
      <c r="O735" s="29">
        <f t="shared" si="353"/>
        <v>0</v>
      </c>
      <c r="R735" s="95" t="s">
        <v>172</v>
      </c>
      <c r="S735" s="96" t="s">
        <v>235</v>
      </c>
      <c r="T735" s="96" t="s">
        <v>241</v>
      </c>
      <c r="U735" s="92" t="s">
        <v>9</v>
      </c>
      <c r="V735" s="97">
        <v>5</v>
      </c>
      <c r="W735" s="97">
        <v>5</v>
      </c>
      <c r="X735" s="97">
        <v>5</v>
      </c>
      <c r="Y735" s="16" t="b">
        <f t="shared" si="354"/>
        <v>1</v>
      </c>
      <c r="Z735" s="16" t="b">
        <f t="shared" si="354"/>
        <v>1</v>
      </c>
      <c r="AA735" s="16" t="b">
        <f t="shared" si="354"/>
        <v>1</v>
      </c>
      <c r="AB735" s="16" t="b">
        <f t="shared" si="352"/>
        <v>1</v>
      </c>
    </row>
    <row r="736" spans="1:28" s="16" customFormat="1" ht="31.5">
      <c r="A736" s="31" t="s">
        <v>31</v>
      </c>
      <c r="B736" s="23" t="s">
        <v>235</v>
      </c>
      <c r="C736" s="23" t="s">
        <v>424</v>
      </c>
      <c r="D736" s="24" t="s">
        <v>9</v>
      </c>
      <c r="E736" s="25">
        <f>E737</f>
        <v>5</v>
      </c>
      <c r="F736" s="25">
        <f t="shared" si="364"/>
        <v>5</v>
      </c>
      <c r="G736" s="25">
        <f t="shared" si="364"/>
        <v>5</v>
      </c>
      <c r="H736" s="43"/>
      <c r="J736" s="32">
        <v>5</v>
      </c>
      <c r="K736" s="32">
        <v>5</v>
      </c>
      <c r="L736" s="32">
        <v>5</v>
      </c>
      <c r="M736" s="29">
        <f t="shared" si="353"/>
        <v>0</v>
      </c>
      <c r="N736" s="29">
        <f t="shared" si="353"/>
        <v>0</v>
      </c>
      <c r="O736" s="29">
        <f t="shared" si="353"/>
        <v>0</v>
      </c>
      <c r="R736" s="98" t="s">
        <v>31</v>
      </c>
      <c r="S736" s="96" t="s">
        <v>235</v>
      </c>
      <c r="T736" s="96" t="s">
        <v>424</v>
      </c>
      <c r="U736" s="92" t="s">
        <v>9</v>
      </c>
      <c r="V736" s="97">
        <v>5</v>
      </c>
      <c r="W736" s="97">
        <v>5</v>
      </c>
      <c r="X736" s="97">
        <v>5</v>
      </c>
      <c r="Y736" s="16" t="b">
        <f t="shared" si="354"/>
        <v>1</v>
      </c>
      <c r="Z736" s="16" t="b">
        <f t="shared" si="354"/>
        <v>1</v>
      </c>
      <c r="AA736" s="16" t="b">
        <f t="shared" si="354"/>
        <v>1</v>
      </c>
      <c r="AB736" s="16" t="b">
        <f t="shared" si="352"/>
        <v>1</v>
      </c>
    </row>
    <row r="737" spans="1:28" s="16" customFormat="1" ht="25.5">
      <c r="A737" s="31" t="s">
        <v>32</v>
      </c>
      <c r="B737" s="23" t="s">
        <v>235</v>
      </c>
      <c r="C737" s="23" t="s">
        <v>424</v>
      </c>
      <c r="D737" s="23" t="s">
        <v>33</v>
      </c>
      <c r="E737" s="25">
        <v>5</v>
      </c>
      <c r="F737" s="25">
        <v>5</v>
      </c>
      <c r="G737" s="25">
        <v>5</v>
      </c>
      <c r="H737" s="43"/>
      <c r="J737" s="32">
        <v>5</v>
      </c>
      <c r="K737" s="32">
        <v>5</v>
      </c>
      <c r="L737" s="32">
        <v>5</v>
      </c>
      <c r="M737" s="29">
        <f t="shared" si="353"/>
        <v>0</v>
      </c>
      <c r="N737" s="29">
        <f t="shared" si="353"/>
        <v>0</v>
      </c>
      <c r="O737" s="29">
        <f t="shared" si="353"/>
        <v>0</v>
      </c>
      <c r="R737" s="98" t="s">
        <v>32</v>
      </c>
      <c r="S737" s="96" t="s">
        <v>235</v>
      </c>
      <c r="T737" s="96" t="s">
        <v>424</v>
      </c>
      <c r="U737" s="96" t="s">
        <v>33</v>
      </c>
      <c r="V737" s="97">
        <v>5</v>
      </c>
      <c r="W737" s="97">
        <v>5</v>
      </c>
      <c r="X737" s="97">
        <v>5</v>
      </c>
      <c r="Y737" s="16" t="b">
        <f t="shared" si="354"/>
        <v>1</v>
      </c>
      <c r="Z737" s="16" t="b">
        <f t="shared" si="354"/>
        <v>1</v>
      </c>
      <c r="AA737" s="16" t="b">
        <f t="shared" si="354"/>
        <v>1</v>
      </c>
      <c r="AB737" s="16" t="b">
        <f t="shared" si="352"/>
        <v>1</v>
      </c>
    </row>
    <row r="738" spans="1:28" s="16" customFormat="1" ht="31.5">
      <c r="A738" s="22" t="s">
        <v>454</v>
      </c>
      <c r="B738" s="23" t="s">
        <v>235</v>
      </c>
      <c r="C738" s="23" t="s">
        <v>15</v>
      </c>
      <c r="D738" s="24" t="s">
        <v>9</v>
      </c>
      <c r="E738" s="25">
        <f>E739+E749</f>
        <v>53780.4</v>
      </c>
      <c r="F738" s="25">
        <f t="shared" ref="F738:G738" si="365">F739+F749</f>
        <v>42915.8</v>
      </c>
      <c r="G738" s="25">
        <f t="shared" si="365"/>
        <v>42915.8</v>
      </c>
      <c r="H738" s="43"/>
      <c r="J738" s="32">
        <v>53780.391969999997</v>
      </c>
      <c r="K738" s="32">
        <v>42915.742449999998</v>
      </c>
      <c r="L738" s="32">
        <v>42915.742449999998</v>
      </c>
      <c r="M738" s="29">
        <f t="shared" si="353"/>
        <v>-8.0300000045099296E-3</v>
      </c>
      <c r="N738" s="29">
        <f t="shared" si="353"/>
        <v>-5.7550000004994217E-2</v>
      </c>
      <c r="O738" s="29">
        <f t="shared" si="353"/>
        <v>-5.7550000004994217E-2</v>
      </c>
      <c r="R738" s="95" t="s">
        <v>454</v>
      </c>
      <c r="S738" s="96" t="s">
        <v>235</v>
      </c>
      <c r="T738" s="96" t="s">
        <v>15</v>
      </c>
      <c r="U738" s="92" t="s">
        <v>9</v>
      </c>
      <c r="V738" s="97">
        <v>53780.391969999997</v>
      </c>
      <c r="W738" s="97">
        <v>42915.742449999998</v>
      </c>
      <c r="X738" s="97">
        <v>42915.742449999998</v>
      </c>
      <c r="Y738" s="16" t="b">
        <f t="shared" si="354"/>
        <v>1</v>
      </c>
      <c r="Z738" s="16" t="b">
        <f t="shared" si="354"/>
        <v>1</v>
      </c>
      <c r="AA738" s="16" t="b">
        <f t="shared" si="354"/>
        <v>1</v>
      </c>
      <c r="AB738" s="16" t="b">
        <f t="shared" si="352"/>
        <v>1</v>
      </c>
    </row>
    <row r="739" spans="1:28" s="16" customFormat="1" ht="31.5">
      <c r="A739" s="22" t="s">
        <v>79</v>
      </c>
      <c r="B739" s="23" t="s">
        <v>235</v>
      </c>
      <c r="C739" s="23" t="s">
        <v>80</v>
      </c>
      <c r="D739" s="24" t="s">
        <v>9</v>
      </c>
      <c r="E739" s="25">
        <f>E740+E743+E746</f>
        <v>53770</v>
      </c>
      <c r="F739" s="25">
        <f t="shared" ref="F739:G739" si="366">F740+F743+F746</f>
        <v>42905.4</v>
      </c>
      <c r="G739" s="25">
        <f t="shared" si="366"/>
        <v>42905.4</v>
      </c>
      <c r="H739" s="43"/>
      <c r="J739" s="32">
        <v>53769.99912</v>
      </c>
      <c r="K739" s="32">
        <v>42905.349600000001</v>
      </c>
      <c r="L739" s="32">
        <v>42905.349600000001</v>
      </c>
      <c r="M739" s="29">
        <f t="shared" si="353"/>
        <v>-8.7999999959720299E-4</v>
      </c>
      <c r="N739" s="29">
        <f t="shared" si="353"/>
        <v>-5.0400000000081491E-2</v>
      </c>
      <c r="O739" s="29">
        <f t="shared" si="353"/>
        <v>-5.0400000000081491E-2</v>
      </c>
      <c r="R739" s="95" t="s">
        <v>79</v>
      </c>
      <c r="S739" s="96" t="s">
        <v>235</v>
      </c>
      <c r="T739" s="96" t="s">
        <v>80</v>
      </c>
      <c r="U739" s="92" t="s">
        <v>9</v>
      </c>
      <c r="V739" s="97">
        <v>53769.99912</v>
      </c>
      <c r="W739" s="97">
        <v>42905.349600000001</v>
      </c>
      <c r="X739" s="97">
        <v>42905.349600000001</v>
      </c>
      <c r="Y739" s="16" t="b">
        <f t="shared" si="354"/>
        <v>1</v>
      </c>
      <c r="Z739" s="16" t="b">
        <f t="shared" si="354"/>
        <v>1</v>
      </c>
      <c r="AA739" s="16" t="b">
        <f t="shared" si="354"/>
        <v>1</v>
      </c>
      <c r="AB739" s="16" t="b">
        <f t="shared" si="352"/>
        <v>1</v>
      </c>
    </row>
    <row r="740" spans="1:28" s="16" customFormat="1" ht="63">
      <c r="A740" s="22" t="s">
        <v>159</v>
      </c>
      <c r="B740" s="23" t="s">
        <v>235</v>
      </c>
      <c r="C740" s="23" t="s">
        <v>459</v>
      </c>
      <c r="D740" s="24" t="s">
        <v>9</v>
      </c>
      <c r="E740" s="25">
        <f>E741</f>
        <v>24155.4</v>
      </c>
      <c r="F740" s="25">
        <f t="shared" ref="F740:G741" si="367">F741</f>
        <v>24155.4</v>
      </c>
      <c r="G740" s="25">
        <f t="shared" si="367"/>
        <v>24155.4</v>
      </c>
      <c r="H740" s="43"/>
      <c r="J740" s="32">
        <v>24155.349600000001</v>
      </c>
      <c r="K740" s="32">
        <v>24155.349600000001</v>
      </c>
      <c r="L740" s="32">
        <v>24155.349600000001</v>
      </c>
      <c r="M740" s="29">
        <f t="shared" si="353"/>
        <v>-5.0400000000081491E-2</v>
      </c>
      <c r="N740" s="29">
        <f t="shared" si="353"/>
        <v>-5.0400000000081491E-2</v>
      </c>
      <c r="O740" s="29">
        <f t="shared" si="353"/>
        <v>-5.0400000000081491E-2</v>
      </c>
      <c r="R740" s="95" t="s">
        <v>159</v>
      </c>
      <c r="S740" s="96" t="s">
        <v>235</v>
      </c>
      <c r="T740" s="96" t="s">
        <v>459</v>
      </c>
      <c r="U740" s="92" t="s">
        <v>9</v>
      </c>
      <c r="V740" s="97">
        <v>24155.349600000001</v>
      </c>
      <c r="W740" s="97">
        <v>24155.349600000001</v>
      </c>
      <c r="X740" s="97">
        <v>24155.349600000001</v>
      </c>
      <c r="Y740" s="16" t="b">
        <f t="shared" si="354"/>
        <v>1</v>
      </c>
      <c r="Z740" s="16" t="b">
        <f t="shared" si="354"/>
        <v>1</v>
      </c>
      <c r="AA740" s="16" t="b">
        <f t="shared" si="354"/>
        <v>1</v>
      </c>
      <c r="AB740" s="16" t="b">
        <f t="shared" si="352"/>
        <v>1</v>
      </c>
    </row>
    <row r="741" spans="1:28" s="16" customFormat="1" ht="47.25">
      <c r="A741" s="31" t="s">
        <v>160</v>
      </c>
      <c r="B741" s="23" t="s">
        <v>235</v>
      </c>
      <c r="C741" s="23" t="s">
        <v>380</v>
      </c>
      <c r="D741" s="24" t="s">
        <v>9</v>
      </c>
      <c r="E741" s="25">
        <f>E742</f>
        <v>24155.4</v>
      </c>
      <c r="F741" s="25">
        <f t="shared" si="367"/>
        <v>24155.4</v>
      </c>
      <c r="G741" s="25">
        <f t="shared" si="367"/>
        <v>24155.4</v>
      </c>
      <c r="H741" s="43"/>
      <c r="J741" s="32">
        <v>24155.349600000001</v>
      </c>
      <c r="K741" s="32">
        <v>24155.349600000001</v>
      </c>
      <c r="L741" s="32">
        <v>24155.349600000001</v>
      </c>
      <c r="M741" s="29">
        <f t="shared" si="353"/>
        <v>-5.0400000000081491E-2</v>
      </c>
      <c r="N741" s="29">
        <f t="shared" si="353"/>
        <v>-5.0400000000081491E-2</v>
      </c>
      <c r="O741" s="29">
        <f t="shared" si="353"/>
        <v>-5.0400000000081491E-2</v>
      </c>
      <c r="R741" s="98" t="s">
        <v>160</v>
      </c>
      <c r="S741" s="96" t="s">
        <v>235</v>
      </c>
      <c r="T741" s="96" t="s">
        <v>380</v>
      </c>
      <c r="U741" s="92" t="s">
        <v>9</v>
      </c>
      <c r="V741" s="97">
        <v>24155.349600000001</v>
      </c>
      <c r="W741" s="97">
        <v>24155.349600000001</v>
      </c>
      <c r="X741" s="97">
        <v>24155.349600000001</v>
      </c>
      <c r="Y741" s="16" t="b">
        <f t="shared" si="354"/>
        <v>1</v>
      </c>
      <c r="Z741" s="16" t="b">
        <f t="shared" si="354"/>
        <v>1</v>
      </c>
      <c r="AA741" s="16" t="b">
        <f t="shared" si="354"/>
        <v>1</v>
      </c>
      <c r="AB741" s="16" t="b">
        <f t="shared" si="352"/>
        <v>1</v>
      </c>
    </row>
    <row r="742" spans="1:28" s="16" customFormat="1" ht="31.5">
      <c r="A742" s="31" t="s">
        <v>28</v>
      </c>
      <c r="B742" s="23" t="s">
        <v>235</v>
      </c>
      <c r="C742" s="23" t="s">
        <v>380</v>
      </c>
      <c r="D742" s="23" t="s">
        <v>29</v>
      </c>
      <c r="E742" s="25">
        <v>24155.4</v>
      </c>
      <c r="F742" s="25">
        <v>24155.4</v>
      </c>
      <c r="G742" s="25">
        <v>24155.4</v>
      </c>
      <c r="H742" s="42"/>
      <c r="J742" s="32">
        <v>24155.349600000001</v>
      </c>
      <c r="K742" s="32">
        <v>24155.349600000001</v>
      </c>
      <c r="L742" s="32">
        <v>24155.349600000001</v>
      </c>
      <c r="M742" s="29">
        <f t="shared" si="353"/>
        <v>-5.0400000000081491E-2</v>
      </c>
      <c r="N742" s="29">
        <f t="shared" si="353"/>
        <v>-5.0400000000081491E-2</v>
      </c>
      <c r="O742" s="29">
        <f t="shared" si="353"/>
        <v>-5.0400000000081491E-2</v>
      </c>
      <c r="R742" s="98" t="s">
        <v>28</v>
      </c>
      <c r="S742" s="96" t="s">
        <v>235</v>
      </c>
      <c r="T742" s="96" t="s">
        <v>380</v>
      </c>
      <c r="U742" s="96" t="s">
        <v>29</v>
      </c>
      <c r="V742" s="97">
        <v>24155.349600000001</v>
      </c>
      <c r="W742" s="97">
        <v>24155.349600000001</v>
      </c>
      <c r="X742" s="97">
        <v>24155.349600000001</v>
      </c>
      <c r="Y742" s="16" t="b">
        <f t="shared" si="354"/>
        <v>1</v>
      </c>
      <c r="Z742" s="16" t="b">
        <f t="shared" si="354"/>
        <v>1</v>
      </c>
      <c r="AA742" s="16" t="b">
        <f t="shared" si="354"/>
        <v>1</v>
      </c>
      <c r="AB742" s="16" t="b">
        <f t="shared" si="352"/>
        <v>1</v>
      </c>
    </row>
    <row r="743" spans="1:28" s="16" customFormat="1" ht="31.5">
      <c r="A743" s="22" t="s">
        <v>81</v>
      </c>
      <c r="B743" s="23" t="s">
        <v>235</v>
      </c>
      <c r="C743" s="23" t="s">
        <v>455</v>
      </c>
      <c r="D743" s="24" t="s">
        <v>9</v>
      </c>
      <c r="E743" s="25">
        <f>E744</f>
        <v>28914.600000000002</v>
      </c>
      <c r="F743" s="25">
        <f t="shared" ref="F743:G744" si="368">F744</f>
        <v>18050</v>
      </c>
      <c r="G743" s="25">
        <f t="shared" si="368"/>
        <v>18050</v>
      </c>
      <c r="H743" s="43"/>
      <c r="J743" s="32">
        <v>28914.649519999999</v>
      </c>
      <c r="K743" s="32">
        <v>18050</v>
      </c>
      <c r="L743" s="32">
        <v>18050</v>
      </c>
      <c r="M743" s="29">
        <f t="shared" si="353"/>
        <v>4.9519999996846309E-2</v>
      </c>
      <c r="N743" s="29">
        <f t="shared" si="353"/>
        <v>0</v>
      </c>
      <c r="O743" s="29">
        <f t="shared" si="353"/>
        <v>0</v>
      </c>
      <c r="R743" s="95" t="s">
        <v>81</v>
      </c>
      <c r="S743" s="96" t="s">
        <v>235</v>
      </c>
      <c r="T743" s="96" t="s">
        <v>455</v>
      </c>
      <c r="U743" s="92" t="s">
        <v>9</v>
      </c>
      <c r="V743" s="97">
        <v>28914.649519999999</v>
      </c>
      <c r="W743" s="97">
        <v>18050</v>
      </c>
      <c r="X743" s="97">
        <v>18050</v>
      </c>
      <c r="Y743" s="16" t="b">
        <f t="shared" si="354"/>
        <v>1</v>
      </c>
      <c r="Z743" s="16" t="b">
        <f t="shared" si="354"/>
        <v>1</v>
      </c>
      <c r="AA743" s="16" t="b">
        <f t="shared" si="354"/>
        <v>1</v>
      </c>
      <c r="AB743" s="16" t="b">
        <f t="shared" si="352"/>
        <v>1</v>
      </c>
    </row>
    <row r="744" spans="1:28" s="16" customFormat="1" ht="31.5">
      <c r="A744" s="31" t="s">
        <v>82</v>
      </c>
      <c r="B744" s="23" t="s">
        <v>235</v>
      </c>
      <c r="C744" s="23" t="s">
        <v>360</v>
      </c>
      <c r="D744" s="24" t="s">
        <v>9</v>
      </c>
      <c r="E744" s="25">
        <f>E745</f>
        <v>28914.600000000002</v>
      </c>
      <c r="F744" s="25">
        <f t="shared" si="368"/>
        <v>18050</v>
      </c>
      <c r="G744" s="25">
        <f t="shared" si="368"/>
        <v>18050</v>
      </c>
      <c r="H744" s="43"/>
      <c r="J744" s="32">
        <v>28914.649519999999</v>
      </c>
      <c r="K744" s="32">
        <v>18050</v>
      </c>
      <c r="L744" s="32">
        <v>18050</v>
      </c>
      <c r="M744" s="29">
        <f t="shared" si="353"/>
        <v>4.9519999996846309E-2</v>
      </c>
      <c r="N744" s="29">
        <f t="shared" si="353"/>
        <v>0</v>
      </c>
      <c r="O744" s="29">
        <f t="shared" si="353"/>
        <v>0</v>
      </c>
      <c r="R744" s="98" t="s">
        <v>82</v>
      </c>
      <c r="S744" s="96" t="s">
        <v>235</v>
      </c>
      <c r="T744" s="96" t="s">
        <v>360</v>
      </c>
      <c r="U744" s="92" t="s">
        <v>9</v>
      </c>
      <c r="V744" s="97">
        <v>28914.649519999999</v>
      </c>
      <c r="W744" s="97">
        <v>18050</v>
      </c>
      <c r="X744" s="97">
        <v>18050</v>
      </c>
      <c r="Y744" s="16" t="b">
        <f t="shared" si="354"/>
        <v>1</v>
      </c>
      <c r="Z744" s="16" t="b">
        <f t="shared" si="354"/>
        <v>1</v>
      </c>
      <c r="AA744" s="16" t="b">
        <f t="shared" si="354"/>
        <v>1</v>
      </c>
      <c r="AB744" s="16" t="b">
        <f t="shared" si="352"/>
        <v>1</v>
      </c>
    </row>
    <row r="745" spans="1:28" s="16" customFormat="1" ht="31.5">
      <c r="A745" s="31" t="s">
        <v>28</v>
      </c>
      <c r="B745" s="23" t="s">
        <v>235</v>
      </c>
      <c r="C745" s="23" t="s">
        <v>360</v>
      </c>
      <c r="D745" s="23" t="s">
        <v>29</v>
      </c>
      <c r="E745" s="25">
        <f>9750.7+19163.9</f>
        <v>28914.600000000002</v>
      </c>
      <c r="F745" s="25">
        <v>18050</v>
      </c>
      <c r="G745" s="25">
        <v>18050</v>
      </c>
      <c r="H745" s="43"/>
      <c r="J745" s="32">
        <v>28914.649519999999</v>
      </c>
      <c r="K745" s="32">
        <v>18050</v>
      </c>
      <c r="L745" s="32">
        <v>18050</v>
      </c>
      <c r="M745" s="29">
        <f t="shared" si="353"/>
        <v>4.9519999996846309E-2</v>
      </c>
      <c r="N745" s="29">
        <f t="shared" si="353"/>
        <v>0</v>
      </c>
      <c r="O745" s="29">
        <f t="shared" si="353"/>
        <v>0</v>
      </c>
      <c r="R745" s="98" t="s">
        <v>28</v>
      </c>
      <c r="S745" s="96" t="s">
        <v>235</v>
      </c>
      <c r="T745" s="96" t="s">
        <v>360</v>
      </c>
      <c r="U745" s="96" t="s">
        <v>29</v>
      </c>
      <c r="V745" s="97">
        <v>28914.649519999999</v>
      </c>
      <c r="W745" s="97">
        <v>18050</v>
      </c>
      <c r="X745" s="97">
        <v>18050</v>
      </c>
      <c r="Y745" s="16" t="b">
        <f t="shared" si="354"/>
        <v>1</v>
      </c>
      <c r="Z745" s="16" t="b">
        <f t="shared" si="354"/>
        <v>1</v>
      </c>
      <c r="AA745" s="16" t="b">
        <f t="shared" si="354"/>
        <v>1</v>
      </c>
      <c r="AB745" s="16" t="b">
        <f t="shared" si="352"/>
        <v>1</v>
      </c>
    </row>
    <row r="746" spans="1:28" s="16" customFormat="1" ht="47.25">
      <c r="A746" s="22" t="s">
        <v>460</v>
      </c>
      <c r="B746" s="23" t="s">
        <v>235</v>
      </c>
      <c r="C746" s="23" t="s">
        <v>461</v>
      </c>
      <c r="D746" s="24" t="s">
        <v>9</v>
      </c>
      <c r="E746" s="25">
        <f>E747</f>
        <v>700</v>
      </c>
      <c r="F746" s="25">
        <f t="shared" ref="F746:G747" si="369">F747</f>
        <v>700</v>
      </c>
      <c r="G746" s="25">
        <f t="shared" si="369"/>
        <v>700</v>
      </c>
      <c r="H746" s="43"/>
      <c r="J746" s="32">
        <v>700</v>
      </c>
      <c r="K746" s="32">
        <v>700</v>
      </c>
      <c r="L746" s="32">
        <v>700</v>
      </c>
      <c r="M746" s="29">
        <f t="shared" si="353"/>
        <v>0</v>
      </c>
      <c r="N746" s="29">
        <f t="shared" si="353"/>
        <v>0</v>
      </c>
      <c r="O746" s="29">
        <f t="shared" si="353"/>
        <v>0</v>
      </c>
      <c r="R746" s="95" t="s">
        <v>460</v>
      </c>
      <c r="S746" s="96" t="s">
        <v>235</v>
      </c>
      <c r="T746" s="96" t="s">
        <v>461</v>
      </c>
      <c r="U746" s="92" t="s">
        <v>9</v>
      </c>
      <c r="V746" s="97">
        <v>700</v>
      </c>
      <c r="W746" s="97">
        <v>700</v>
      </c>
      <c r="X746" s="97">
        <v>700</v>
      </c>
      <c r="Y746" s="16" t="b">
        <f t="shared" si="354"/>
        <v>1</v>
      </c>
      <c r="Z746" s="16" t="b">
        <f t="shared" si="354"/>
        <v>1</v>
      </c>
      <c r="AA746" s="16" t="b">
        <f t="shared" si="354"/>
        <v>1</v>
      </c>
      <c r="AB746" s="16" t="b">
        <f t="shared" si="352"/>
        <v>1</v>
      </c>
    </row>
    <row r="747" spans="1:28" s="16" customFormat="1" ht="31.5">
      <c r="A747" s="31" t="s">
        <v>462</v>
      </c>
      <c r="B747" s="23" t="s">
        <v>235</v>
      </c>
      <c r="C747" s="23" t="s">
        <v>381</v>
      </c>
      <c r="D747" s="24" t="s">
        <v>9</v>
      </c>
      <c r="E747" s="25">
        <f>E748</f>
        <v>700</v>
      </c>
      <c r="F747" s="25">
        <f t="shared" si="369"/>
        <v>700</v>
      </c>
      <c r="G747" s="25">
        <f t="shared" si="369"/>
        <v>700</v>
      </c>
      <c r="H747" s="43"/>
      <c r="J747" s="32">
        <v>700</v>
      </c>
      <c r="K747" s="32">
        <v>700</v>
      </c>
      <c r="L747" s="32">
        <v>700</v>
      </c>
      <c r="M747" s="29">
        <f t="shared" si="353"/>
        <v>0</v>
      </c>
      <c r="N747" s="29">
        <f t="shared" si="353"/>
        <v>0</v>
      </c>
      <c r="O747" s="29">
        <f t="shared" si="353"/>
        <v>0</v>
      </c>
      <c r="R747" s="98" t="s">
        <v>462</v>
      </c>
      <c r="S747" s="96" t="s">
        <v>235</v>
      </c>
      <c r="T747" s="96" t="s">
        <v>381</v>
      </c>
      <c r="U747" s="92" t="s">
        <v>9</v>
      </c>
      <c r="V747" s="97">
        <v>700</v>
      </c>
      <c r="W747" s="97">
        <v>700</v>
      </c>
      <c r="X747" s="97">
        <v>700</v>
      </c>
      <c r="Y747" s="16" t="b">
        <f t="shared" si="354"/>
        <v>1</v>
      </c>
      <c r="Z747" s="16" t="b">
        <f t="shared" si="354"/>
        <v>1</v>
      </c>
      <c r="AA747" s="16" t="b">
        <f t="shared" si="354"/>
        <v>1</v>
      </c>
      <c r="AB747" s="16" t="b">
        <f t="shared" si="352"/>
        <v>1</v>
      </c>
    </row>
    <row r="748" spans="1:28" s="16" customFormat="1" ht="31.5">
      <c r="A748" s="31" t="s">
        <v>28</v>
      </c>
      <c r="B748" s="23" t="s">
        <v>235</v>
      </c>
      <c r="C748" s="23" t="s">
        <v>381</v>
      </c>
      <c r="D748" s="23" t="s">
        <v>29</v>
      </c>
      <c r="E748" s="25">
        <v>700</v>
      </c>
      <c r="F748" s="25">
        <v>700</v>
      </c>
      <c r="G748" s="25">
        <v>700</v>
      </c>
      <c r="H748" s="43"/>
      <c r="J748" s="32">
        <v>700</v>
      </c>
      <c r="K748" s="32">
        <v>700</v>
      </c>
      <c r="L748" s="32">
        <v>700</v>
      </c>
      <c r="M748" s="29">
        <f t="shared" si="353"/>
        <v>0</v>
      </c>
      <c r="N748" s="29">
        <f t="shared" si="353"/>
        <v>0</v>
      </c>
      <c r="O748" s="29">
        <f t="shared" si="353"/>
        <v>0</v>
      </c>
      <c r="R748" s="98" t="s">
        <v>28</v>
      </c>
      <c r="S748" s="96" t="s">
        <v>235</v>
      </c>
      <c r="T748" s="96" t="s">
        <v>381</v>
      </c>
      <c r="U748" s="96" t="s">
        <v>29</v>
      </c>
      <c r="V748" s="97">
        <v>700</v>
      </c>
      <c r="W748" s="97">
        <v>700</v>
      </c>
      <c r="X748" s="97">
        <v>700</v>
      </c>
      <c r="Y748" s="16" t="b">
        <f t="shared" si="354"/>
        <v>1</v>
      </c>
      <c r="Z748" s="16" t="b">
        <f t="shared" si="354"/>
        <v>1</v>
      </c>
      <c r="AA748" s="16" t="b">
        <f t="shared" si="354"/>
        <v>1</v>
      </c>
      <c r="AB748" s="16" t="b">
        <f t="shared" si="352"/>
        <v>1</v>
      </c>
    </row>
    <row r="749" spans="1:28" s="16" customFormat="1" ht="31.5">
      <c r="A749" s="31" t="s">
        <v>74</v>
      </c>
      <c r="B749" s="23" t="s">
        <v>235</v>
      </c>
      <c r="C749" s="23" t="s">
        <v>497</v>
      </c>
      <c r="D749" s="23" t="s">
        <v>9</v>
      </c>
      <c r="E749" s="25">
        <f t="shared" ref="E749:G751" si="370">E750</f>
        <v>10.4</v>
      </c>
      <c r="F749" s="25">
        <f t="shared" si="370"/>
        <v>10.4</v>
      </c>
      <c r="G749" s="25">
        <f t="shared" si="370"/>
        <v>10.4</v>
      </c>
      <c r="H749" s="43"/>
      <c r="J749" s="32">
        <v>10.392849999999999</v>
      </c>
      <c r="K749" s="32">
        <v>10.392849999999999</v>
      </c>
      <c r="L749" s="32">
        <v>10.392849999999999</v>
      </c>
      <c r="M749" s="29">
        <f t="shared" si="353"/>
        <v>-7.1500000000010999E-3</v>
      </c>
      <c r="N749" s="29">
        <f t="shared" si="353"/>
        <v>-7.1500000000010999E-3</v>
      </c>
      <c r="O749" s="29">
        <f t="shared" si="353"/>
        <v>-7.1500000000010999E-3</v>
      </c>
      <c r="R749" s="95" t="s">
        <v>74</v>
      </c>
      <c r="S749" s="96" t="s">
        <v>235</v>
      </c>
      <c r="T749" s="96" t="s">
        <v>497</v>
      </c>
      <c r="U749" s="92" t="s">
        <v>9</v>
      </c>
      <c r="V749" s="97">
        <v>10.392849999999999</v>
      </c>
      <c r="W749" s="97">
        <v>10.392849999999999</v>
      </c>
      <c r="X749" s="97">
        <v>10.392849999999999</v>
      </c>
      <c r="Y749" s="16" t="b">
        <f t="shared" si="354"/>
        <v>1</v>
      </c>
      <c r="Z749" s="16" t="b">
        <f t="shared" si="354"/>
        <v>1</v>
      </c>
      <c r="AA749" s="16" t="b">
        <f t="shared" si="354"/>
        <v>1</v>
      </c>
      <c r="AB749" s="16" t="b">
        <f t="shared" si="352"/>
        <v>1</v>
      </c>
    </row>
    <row r="750" spans="1:28" s="16" customFormat="1" ht="47.25">
      <c r="A750" s="31" t="s">
        <v>76</v>
      </c>
      <c r="B750" s="23" t="s">
        <v>235</v>
      </c>
      <c r="C750" s="23" t="s">
        <v>498</v>
      </c>
      <c r="D750" s="23" t="s">
        <v>9</v>
      </c>
      <c r="E750" s="25">
        <f t="shared" si="370"/>
        <v>10.4</v>
      </c>
      <c r="F750" s="25">
        <f t="shared" si="370"/>
        <v>10.4</v>
      </c>
      <c r="G750" s="25">
        <f t="shared" si="370"/>
        <v>10.4</v>
      </c>
      <c r="H750" s="43"/>
      <c r="J750" s="32">
        <v>10.392849999999999</v>
      </c>
      <c r="K750" s="32">
        <v>10.392849999999999</v>
      </c>
      <c r="L750" s="32">
        <v>10.392849999999999</v>
      </c>
      <c r="M750" s="29">
        <f t="shared" si="353"/>
        <v>-7.1500000000010999E-3</v>
      </c>
      <c r="N750" s="29">
        <f t="shared" si="353"/>
        <v>-7.1500000000010999E-3</v>
      </c>
      <c r="O750" s="29">
        <f t="shared" si="353"/>
        <v>-7.1500000000010999E-3</v>
      </c>
      <c r="R750" s="95" t="s">
        <v>76</v>
      </c>
      <c r="S750" s="96" t="s">
        <v>235</v>
      </c>
      <c r="T750" s="96" t="s">
        <v>498</v>
      </c>
      <c r="U750" s="92" t="s">
        <v>9</v>
      </c>
      <c r="V750" s="97">
        <v>10.392849999999999</v>
      </c>
      <c r="W750" s="97">
        <v>10.392849999999999</v>
      </c>
      <c r="X750" s="97">
        <v>10.392849999999999</v>
      </c>
      <c r="Y750" s="16" t="b">
        <f t="shared" si="354"/>
        <v>1</v>
      </c>
      <c r="Z750" s="16" t="b">
        <f t="shared" si="354"/>
        <v>1</v>
      </c>
      <c r="AA750" s="16" t="b">
        <f t="shared" si="354"/>
        <v>1</v>
      </c>
      <c r="AB750" s="16" t="b">
        <f t="shared" si="352"/>
        <v>1</v>
      </c>
    </row>
    <row r="751" spans="1:28" s="16" customFormat="1" ht="78.75">
      <c r="A751" s="31" t="s">
        <v>595</v>
      </c>
      <c r="B751" s="23" t="s">
        <v>235</v>
      </c>
      <c r="C751" s="23" t="s">
        <v>513</v>
      </c>
      <c r="D751" s="23" t="s">
        <v>9</v>
      </c>
      <c r="E751" s="25">
        <f t="shared" si="370"/>
        <v>10.4</v>
      </c>
      <c r="F751" s="25">
        <f t="shared" si="370"/>
        <v>10.4</v>
      </c>
      <c r="G751" s="25">
        <f t="shared" si="370"/>
        <v>10.4</v>
      </c>
      <c r="H751" s="43"/>
      <c r="J751" s="32">
        <v>10.392849999999999</v>
      </c>
      <c r="K751" s="32">
        <v>10.392849999999999</v>
      </c>
      <c r="L751" s="32">
        <v>10.392849999999999</v>
      </c>
      <c r="M751" s="29">
        <f t="shared" si="353"/>
        <v>-7.1500000000010999E-3</v>
      </c>
      <c r="N751" s="29">
        <f t="shared" si="353"/>
        <v>-7.1500000000010999E-3</v>
      </c>
      <c r="O751" s="29">
        <f t="shared" si="353"/>
        <v>-7.1500000000010999E-3</v>
      </c>
      <c r="R751" s="98" t="s">
        <v>595</v>
      </c>
      <c r="S751" s="96" t="s">
        <v>235</v>
      </c>
      <c r="T751" s="96" t="s">
        <v>513</v>
      </c>
      <c r="U751" s="92" t="s">
        <v>9</v>
      </c>
      <c r="V751" s="97">
        <v>10.392849999999999</v>
      </c>
      <c r="W751" s="97">
        <v>10.392849999999999</v>
      </c>
      <c r="X751" s="97">
        <v>10.392849999999999</v>
      </c>
      <c r="Y751" s="16" t="b">
        <f t="shared" si="354"/>
        <v>1</v>
      </c>
      <c r="Z751" s="16" t="b">
        <f t="shared" si="354"/>
        <v>1</v>
      </c>
      <c r="AA751" s="16" t="b">
        <f t="shared" si="354"/>
        <v>1</v>
      </c>
      <c r="AB751" s="16" t="b">
        <f t="shared" si="352"/>
        <v>1</v>
      </c>
    </row>
    <row r="752" spans="1:28" s="16" customFormat="1" ht="78.75">
      <c r="A752" s="31" t="s">
        <v>26</v>
      </c>
      <c r="B752" s="23" t="s">
        <v>235</v>
      </c>
      <c r="C752" s="23" t="s">
        <v>513</v>
      </c>
      <c r="D752" s="23" t="s">
        <v>27</v>
      </c>
      <c r="E752" s="25">
        <v>10.4</v>
      </c>
      <c r="F752" s="25">
        <v>10.4</v>
      </c>
      <c r="G752" s="25">
        <v>10.4</v>
      </c>
      <c r="H752" s="43"/>
      <c r="J752" s="32">
        <v>10.392849999999999</v>
      </c>
      <c r="K752" s="32">
        <v>10.392849999999999</v>
      </c>
      <c r="L752" s="32">
        <v>10.392849999999999</v>
      </c>
      <c r="M752" s="29">
        <f t="shared" si="353"/>
        <v>-7.1500000000010999E-3</v>
      </c>
      <c r="N752" s="29">
        <f t="shared" si="353"/>
        <v>-7.1500000000010999E-3</v>
      </c>
      <c r="O752" s="29">
        <f t="shared" si="353"/>
        <v>-7.1500000000010999E-3</v>
      </c>
      <c r="R752" s="98" t="s">
        <v>26</v>
      </c>
      <c r="S752" s="96" t="s">
        <v>235</v>
      </c>
      <c r="T752" s="96" t="s">
        <v>513</v>
      </c>
      <c r="U752" s="96" t="s">
        <v>27</v>
      </c>
      <c r="V752" s="97">
        <v>10.392849999999999</v>
      </c>
      <c r="W752" s="97">
        <v>10.392849999999999</v>
      </c>
      <c r="X752" s="97">
        <v>10.392849999999999</v>
      </c>
      <c r="Y752" s="16" t="b">
        <f t="shared" si="354"/>
        <v>1</v>
      </c>
      <c r="Z752" s="16" t="b">
        <f t="shared" si="354"/>
        <v>1</v>
      </c>
      <c r="AA752" s="16" t="b">
        <f t="shared" si="354"/>
        <v>1</v>
      </c>
      <c r="AB752" s="16" t="b">
        <f t="shared" si="352"/>
        <v>1</v>
      </c>
    </row>
    <row r="753" spans="1:28" s="16" customFormat="1" ht="38.25">
      <c r="A753" s="22" t="s">
        <v>83</v>
      </c>
      <c r="B753" s="23" t="s">
        <v>235</v>
      </c>
      <c r="C753" s="23" t="s">
        <v>84</v>
      </c>
      <c r="D753" s="24" t="s">
        <v>9</v>
      </c>
      <c r="E753" s="25">
        <f>E754</f>
        <v>810</v>
      </c>
      <c r="F753" s="25">
        <f t="shared" ref="F753:G756" si="371">F754</f>
        <v>0</v>
      </c>
      <c r="G753" s="25">
        <f t="shared" si="371"/>
        <v>0</v>
      </c>
      <c r="H753" s="43"/>
      <c r="J753" s="32">
        <v>810</v>
      </c>
      <c r="K753" s="32">
        <v>0</v>
      </c>
      <c r="L753" s="32">
        <v>0</v>
      </c>
      <c r="M753" s="29">
        <f t="shared" si="353"/>
        <v>0</v>
      </c>
      <c r="N753" s="29">
        <f t="shared" si="353"/>
        <v>0</v>
      </c>
      <c r="O753" s="29">
        <f t="shared" si="353"/>
        <v>0</v>
      </c>
      <c r="R753" s="95" t="s">
        <v>83</v>
      </c>
      <c r="S753" s="96" t="s">
        <v>235</v>
      </c>
      <c r="T753" s="96" t="s">
        <v>84</v>
      </c>
      <c r="U753" s="92" t="s">
        <v>9</v>
      </c>
      <c r="V753" s="97">
        <v>810</v>
      </c>
      <c r="W753" s="97" t="s">
        <v>9</v>
      </c>
      <c r="X753" s="97" t="s">
        <v>9</v>
      </c>
      <c r="Y753" s="16" t="b">
        <f t="shared" si="354"/>
        <v>1</v>
      </c>
      <c r="Z753" s="16" t="b">
        <f t="shared" si="354"/>
        <v>1</v>
      </c>
      <c r="AA753" s="16" t="b">
        <f t="shared" si="354"/>
        <v>1</v>
      </c>
      <c r="AB753" s="16" t="b">
        <f t="shared" si="352"/>
        <v>1</v>
      </c>
    </row>
    <row r="754" spans="1:28" s="16" customFormat="1" ht="31.5">
      <c r="A754" s="22" t="s">
        <v>85</v>
      </c>
      <c r="B754" s="23" t="s">
        <v>235</v>
      </c>
      <c r="C754" s="23" t="s">
        <v>86</v>
      </c>
      <c r="D754" s="24" t="s">
        <v>9</v>
      </c>
      <c r="E754" s="25">
        <f>E755</f>
        <v>810</v>
      </c>
      <c r="F754" s="25">
        <f t="shared" si="371"/>
        <v>0</v>
      </c>
      <c r="G754" s="25">
        <f t="shared" si="371"/>
        <v>0</v>
      </c>
      <c r="H754" s="43"/>
      <c r="J754" s="32">
        <v>810</v>
      </c>
      <c r="K754" s="32">
        <v>0</v>
      </c>
      <c r="L754" s="32">
        <v>0</v>
      </c>
      <c r="M754" s="29">
        <f t="shared" si="353"/>
        <v>0</v>
      </c>
      <c r="N754" s="29">
        <f t="shared" si="353"/>
        <v>0</v>
      </c>
      <c r="O754" s="29">
        <f t="shared" si="353"/>
        <v>0</v>
      </c>
      <c r="R754" s="95" t="s">
        <v>85</v>
      </c>
      <c r="S754" s="96" t="s">
        <v>235</v>
      </c>
      <c r="T754" s="96" t="s">
        <v>86</v>
      </c>
      <c r="U754" s="92" t="s">
        <v>9</v>
      </c>
      <c r="V754" s="97">
        <v>810</v>
      </c>
      <c r="W754" s="97" t="s">
        <v>9</v>
      </c>
      <c r="X754" s="97" t="s">
        <v>9</v>
      </c>
      <c r="Y754" s="16" t="b">
        <f t="shared" si="354"/>
        <v>1</v>
      </c>
      <c r="Z754" s="16" t="b">
        <f t="shared" si="354"/>
        <v>1</v>
      </c>
      <c r="AA754" s="16" t="b">
        <f t="shared" si="354"/>
        <v>1</v>
      </c>
      <c r="AB754" s="16" t="b">
        <f t="shared" si="352"/>
        <v>1</v>
      </c>
    </row>
    <row r="755" spans="1:28" s="16" customFormat="1" ht="47.25">
      <c r="A755" s="22" t="s">
        <v>547</v>
      </c>
      <c r="B755" s="23" t="s">
        <v>235</v>
      </c>
      <c r="C755" s="23" t="s">
        <v>548</v>
      </c>
      <c r="D755" s="24" t="s">
        <v>9</v>
      </c>
      <c r="E755" s="25">
        <f>E756</f>
        <v>810</v>
      </c>
      <c r="F755" s="25">
        <f t="shared" si="371"/>
        <v>0</v>
      </c>
      <c r="G755" s="25">
        <f t="shared" si="371"/>
        <v>0</v>
      </c>
      <c r="H755" s="43"/>
      <c r="J755" s="32">
        <v>810</v>
      </c>
      <c r="K755" s="32">
        <v>0</v>
      </c>
      <c r="L755" s="32">
        <v>0</v>
      </c>
      <c r="M755" s="29">
        <f t="shared" si="353"/>
        <v>0</v>
      </c>
      <c r="N755" s="29">
        <f t="shared" si="353"/>
        <v>0</v>
      </c>
      <c r="O755" s="29">
        <f t="shared" si="353"/>
        <v>0</v>
      </c>
      <c r="R755" s="95" t="s">
        <v>547</v>
      </c>
      <c r="S755" s="96" t="s">
        <v>235</v>
      </c>
      <c r="T755" s="96" t="s">
        <v>548</v>
      </c>
      <c r="U755" s="92" t="s">
        <v>9</v>
      </c>
      <c r="V755" s="97">
        <v>810</v>
      </c>
      <c r="W755" s="97" t="s">
        <v>9</v>
      </c>
      <c r="X755" s="97" t="s">
        <v>9</v>
      </c>
      <c r="Y755" s="16" t="b">
        <f t="shared" si="354"/>
        <v>1</v>
      </c>
      <c r="Z755" s="16" t="b">
        <f t="shared" si="354"/>
        <v>1</v>
      </c>
      <c r="AA755" s="16" t="b">
        <f t="shared" si="354"/>
        <v>1</v>
      </c>
      <c r="AB755" s="16" t="b">
        <f t="shared" si="352"/>
        <v>1</v>
      </c>
    </row>
    <row r="756" spans="1:28" s="16" customFormat="1" ht="47.25">
      <c r="A756" s="31" t="s">
        <v>549</v>
      </c>
      <c r="B756" s="23" t="s">
        <v>235</v>
      </c>
      <c r="C756" s="23" t="s">
        <v>550</v>
      </c>
      <c r="D756" s="24" t="s">
        <v>9</v>
      </c>
      <c r="E756" s="25">
        <f>E757</f>
        <v>810</v>
      </c>
      <c r="F756" s="25">
        <f t="shared" si="371"/>
        <v>0</v>
      </c>
      <c r="G756" s="25">
        <f t="shared" si="371"/>
        <v>0</v>
      </c>
      <c r="H756" s="43"/>
      <c r="J756" s="32">
        <v>810</v>
      </c>
      <c r="K756" s="32">
        <v>0</v>
      </c>
      <c r="L756" s="32">
        <v>0</v>
      </c>
      <c r="M756" s="29">
        <f t="shared" si="353"/>
        <v>0</v>
      </c>
      <c r="N756" s="29">
        <f t="shared" si="353"/>
        <v>0</v>
      </c>
      <c r="O756" s="29">
        <f t="shared" si="353"/>
        <v>0</v>
      </c>
      <c r="R756" s="98" t="s">
        <v>549</v>
      </c>
      <c r="S756" s="96" t="s">
        <v>235</v>
      </c>
      <c r="T756" s="96" t="s">
        <v>550</v>
      </c>
      <c r="U756" s="92" t="s">
        <v>9</v>
      </c>
      <c r="V756" s="97">
        <v>810</v>
      </c>
      <c r="W756" s="97" t="s">
        <v>9</v>
      </c>
      <c r="X756" s="97" t="s">
        <v>9</v>
      </c>
      <c r="Y756" s="16" t="b">
        <f t="shared" si="354"/>
        <v>1</v>
      </c>
      <c r="Z756" s="16" t="b">
        <f t="shared" si="354"/>
        <v>1</v>
      </c>
      <c r="AA756" s="16" t="b">
        <f t="shared" si="354"/>
        <v>1</v>
      </c>
      <c r="AB756" s="16" t="b">
        <f t="shared" si="352"/>
        <v>1</v>
      </c>
    </row>
    <row r="757" spans="1:28" s="16" customFormat="1" ht="31.5">
      <c r="A757" s="31" t="s">
        <v>28</v>
      </c>
      <c r="B757" s="23" t="s">
        <v>235</v>
      </c>
      <c r="C757" s="23" t="s">
        <v>550</v>
      </c>
      <c r="D757" s="23" t="s">
        <v>29</v>
      </c>
      <c r="E757" s="25">
        <v>810</v>
      </c>
      <c r="F757" s="25">
        <v>0</v>
      </c>
      <c r="G757" s="25">
        <v>0</v>
      </c>
      <c r="H757" s="43"/>
      <c r="J757" s="32">
        <v>810</v>
      </c>
      <c r="K757" s="32">
        <v>0</v>
      </c>
      <c r="L757" s="32">
        <v>0</v>
      </c>
      <c r="M757" s="29">
        <f t="shared" si="353"/>
        <v>0</v>
      </c>
      <c r="N757" s="29">
        <f t="shared" si="353"/>
        <v>0</v>
      </c>
      <c r="O757" s="29">
        <f t="shared" si="353"/>
        <v>0</v>
      </c>
      <c r="R757" s="98" t="s">
        <v>28</v>
      </c>
      <c r="S757" s="96" t="s">
        <v>235</v>
      </c>
      <c r="T757" s="96" t="s">
        <v>550</v>
      </c>
      <c r="U757" s="96" t="s">
        <v>29</v>
      </c>
      <c r="V757" s="97">
        <v>810</v>
      </c>
      <c r="W757" s="97" t="s">
        <v>9</v>
      </c>
      <c r="X757" s="97" t="s">
        <v>9</v>
      </c>
      <c r="Y757" s="16" t="b">
        <f t="shared" si="354"/>
        <v>1</v>
      </c>
      <c r="Z757" s="16" t="b">
        <f t="shared" si="354"/>
        <v>1</v>
      </c>
      <c r="AA757" s="16" t="b">
        <f t="shared" si="354"/>
        <v>1</v>
      </c>
      <c r="AB757" s="16" t="b">
        <f t="shared" si="352"/>
        <v>1</v>
      </c>
    </row>
    <row r="758" spans="1:28" s="16" customFormat="1" ht="15.75">
      <c r="A758" s="22" t="s">
        <v>23</v>
      </c>
      <c r="B758" s="23" t="s">
        <v>235</v>
      </c>
      <c r="C758" s="23" t="s">
        <v>11</v>
      </c>
      <c r="D758" s="24" t="s">
        <v>9</v>
      </c>
      <c r="E758" s="25">
        <f>E759+E761+E763+E765</f>
        <v>1570</v>
      </c>
      <c r="F758" s="25">
        <f t="shared" ref="F758:G758" si="372">F759+F761+F763+F765</f>
        <v>1710</v>
      </c>
      <c r="G758" s="25">
        <f t="shared" si="372"/>
        <v>1710</v>
      </c>
      <c r="H758" s="43"/>
      <c r="J758" s="32">
        <v>1570</v>
      </c>
      <c r="K758" s="32">
        <v>1710</v>
      </c>
      <c r="L758" s="32">
        <v>1710</v>
      </c>
      <c r="M758" s="29">
        <f t="shared" si="353"/>
        <v>0</v>
      </c>
      <c r="N758" s="29">
        <f t="shared" si="353"/>
        <v>0</v>
      </c>
      <c r="O758" s="29">
        <f t="shared" si="353"/>
        <v>0</v>
      </c>
      <c r="R758" s="95" t="s">
        <v>23</v>
      </c>
      <c r="S758" s="96" t="s">
        <v>235</v>
      </c>
      <c r="T758" s="96" t="s">
        <v>11</v>
      </c>
      <c r="U758" s="92" t="s">
        <v>9</v>
      </c>
      <c r="V758" s="97">
        <v>1570</v>
      </c>
      <c r="W758" s="97">
        <v>1710</v>
      </c>
      <c r="X758" s="97">
        <v>1710</v>
      </c>
      <c r="Y758" s="16" t="b">
        <f t="shared" si="354"/>
        <v>1</v>
      </c>
      <c r="Z758" s="16" t="b">
        <f t="shared" si="354"/>
        <v>1</v>
      </c>
      <c r="AA758" s="16" t="b">
        <f t="shared" si="354"/>
        <v>1</v>
      </c>
      <c r="AB758" s="16" t="b">
        <f t="shared" si="352"/>
        <v>1</v>
      </c>
    </row>
    <row r="759" spans="1:28" s="16" customFormat="1" ht="31.5">
      <c r="A759" s="31" t="s">
        <v>345</v>
      </c>
      <c r="B759" s="23" t="s">
        <v>235</v>
      </c>
      <c r="C759" s="23" t="s">
        <v>347</v>
      </c>
      <c r="D759" s="24" t="s">
        <v>9</v>
      </c>
      <c r="E759" s="25">
        <f>E760</f>
        <v>100</v>
      </c>
      <c r="F759" s="25">
        <f t="shared" ref="F759:G759" si="373">F760</f>
        <v>100</v>
      </c>
      <c r="G759" s="25">
        <f t="shared" si="373"/>
        <v>100</v>
      </c>
      <c r="H759" s="43"/>
      <c r="J759" s="32">
        <v>100</v>
      </c>
      <c r="K759" s="32">
        <v>100</v>
      </c>
      <c r="L759" s="32">
        <v>100</v>
      </c>
      <c r="M759" s="29">
        <f t="shared" si="353"/>
        <v>0</v>
      </c>
      <c r="N759" s="29">
        <f t="shared" si="353"/>
        <v>0</v>
      </c>
      <c r="O759" s="29">
        <f t="shared" si="353"/>
        <v>0</v>
      </c>
      <c r="R759" s="98" t="s">
        <v>345</v>
      </c>
      <c r="S759" s="96" t="s">
        <v>235</v>
      </c>
      <c r="T759" s="96" t="s">
        <v>347</v>
      </c>
      <c r="U759" s="92" t="s">
        <v>9</v>
      </c>
      <c r="V759" s="97">
        <v>100</v>
      </c>
      <c r="W759" s="97">
        <v>100</v>
      </c>
      <c r="X759" s="97">
        <v>100</v>
      </c>
      <c r="Y759" s="16" t="b">
        <f t="shared" si="354"/>
        <v>1</v>
      </c>
      <c r="Z759" s="16" t="b">
        <f t="shared" si="354"/>
        <v>1</v>
      </c>
      <c r="AA759" s="16" t="b">
        <f t="shared" si="354"/>
        <v>1</v>
      </c>
      <c r="AB759" s="16" t="b">
        <f t="shared" si="352"/>
        <v>1</v>
      </c>
    </row>
    <row r="760" spans="1:28" s="16" customFormat="1" ht="31.5">
      <c r="A760" s="31" t="s">
        <v>28</v>
      </c>
      <c r="B760" s="23" t="s">
        <v>235</v>
      </c>
      <c r="C760" s="23" t="s">
        <v>347</v>
      </c>
      <c r="D760" s="23" t="s">
        <v>29</v>
      </c>
      <c r="E760" s="25">
        <v>100</v>
      </c>
      <c r="F760" s="25">
        <v>100</v>
      </c>
      <c r="G760" s="25">
        <v>100</v>
      </c>
      <c r="H760" s="43"/>
      <c r="J760" s="32">
        <v>100</v>
      </c>
      <c r="K760" s="32">
        <v>100</v>
      </c>
      <c r="L760" s="32">
        <v>100</v>
      </c>
      <c r="M760" s="29">
        <f t="shared" si="353"/>
        <v>0</v>
      </c>
      <c r="N760" s="29">
        <f t="shared" si="353"/>
        <v>0</v>
      </c>
      <c r="O760" s="29">
        <f t="shared" si="353"/>
        <v>0</v>
      </c>
      <c r="R760" s="98" t="s">
        <v>28</v>
      </c>
      <c r="S760" s="96" t="s">
        <v>235</v>
      </c>
      <c r="T760" s="96" t="s">
        <v>347</v>
      </c>
      <c r="U760" s="96" t="s">
        <v>29</v>
      </c>
      <c r="V760" s="97">
        <v>100</v>
      </c>
      <c r="W760" s="97">
        <v>100</v>
      </c>
      <c r="X760" s="97">
        <v>100</v>
      </c>
      <c r="Y760" s="16" t="b">
        <f t="shared" si="354"/>
        <v>1</v>
      </c>
      <c r="Z760" s="16" t="b">
        <f t="shared" si="354"/>
        <v>1</v>
      </c>
      <c r="AA760" s="16" t="b">
        <f t="shared" si="354"/>
        <v>1</v>
      </c>
      <c r="AB760" s="16" t="b">
        <f t="shared" si="352"/>
        <v>1</v>
      </c>
    </row>
    <row r="761" spans="1:28" s="16" customFormat="1" ht="31.5">
      <c r="A761" s="31" t="s">
        <v>99</v>
      </c>
      <c r="B761" s="23" t="s">
        <v>235</v>
      </c>
      <c r="C761" s="23" t="s">
        <v>368</v>
      </c>
      <c r="D761" s="24" t="s">
        <v>9</v>
      </c>
      <c r="E761" s="25">
        <f>E762</f>
        <v>1030</v>
      </c>
      <c r="F761" s="25">
        <f t="shared" ref="F761:G761" si="374">F762</f>
        <v>1000</v>
      </c>
      <c r="G761" s="25">
        <f t="shared" si="374"/>
        <v>1000</v>
      </c>
      <c r="H761" s="43"/>
      <c r="J761" s="32">
        <v>1030</v>
      </c>
      <c r="K761" s="32">
        <v>1000</v>
      </c>
      <c r="L761" s="32">
        <v>1000</v>
      </c>
      <c r="M761" s="29">
        <f t="shared" si="353"/>
        <v>0</v>
      </c>
      <c r="N761" s="29">
        <f t="shared" si="353"/>
        <v>0</v>
      </c>
      <c r="O761" s="29">
        <f t="shared" si="353"/>
        <v>0</v>
      </c>
      <c r="R761" s="98" t="s">
        <v>99</v>
      </c>
      <c r="S761" s="96" t="s">
        <v>235</v>
      </c>
      <c r="T761" s="96" t="s">
        <v>368</v>
      </c>
      <c r="U761" s="92" t="s">
        <v>9</v>
      </c>
      <c r="V761" s="97">
        <v>1030</v>
      </c>
      <c r="W761" s="97">
        <v>1000</v>
      </c>
      <c r="X761" s="97">
        <v>1000</v>
      </c>
      <c r="Y761" s="16" t="b">
        <f t="shared" si="354"/>
        <v>1</v>
      </c>
      <c r="Z761" s="16" t="b">
        <f t="shared" si="354"/>
        <v>1</v>
      </c>
      <c r="AA761" s="16" t="b">
        <f t="shared" si="354"/>
        <v>1</v>
      </c>
      <c r="AB761" s="16" t="b">
        <f t="shared" si="352"/>
        <v>1</v>
      </c>
    </row>
    <row r="762" spans="1:28" s="16" customFormat="1" ht="15.75">
      <c r="A762" s="31" t="s">
        <v>32</v>
      </c>
      <c r="B762" s="23" t="s">
        <v>235</v>
      </c>
      <c r="C762" s="23" t="s">
        <v>368</v>
      </c>
      <c r="D762" s="23" t="s">
        <v>33</v>
      </c>
      <c r="E762" s="25">
        <f>500+530</f>
        <v>1030</v>
      </c>
      <c r="F762" s="25">
        <v>1000</v>
      </c>
      <c r="G762" s="25">
        <v>1000</v>
      </c>
      <c r="H762" s="43"/>
      <c r="J762" s="32">
        <v>1030</v>
      </c>
      <c r="K762" s="32">
        <v>1000</v>
      </c>
      <c r="L762" s="32">
        <v>1000</v>
      </c>
      <c r="M762" s="29">
        <f t="shared" si="353"/>
        <v>0</v>
      </c>
      <c r="N762" s="29">
        <f t="shared" si="353"/>
        <v>0</v>
      </c>
      <c r="O762" s="29">
        <f t="shared" si="353"/>
        <v>0</v>
      </c>
      <c r="R762" s="98" t="s">
        <v>32</v>
      </c>
      <c r="S762" s="96" t="s">
        <v>235</v>
      </c>
      <c r="T762" s="96" t="s">
        <v>368</v>
      </c>
      <c r="U762" s="96" t="s">
        <v>33</v>
      </c>
      <c r="V762" s="97">
        <v>1030</v>
      </c>
      <c r="W762" s="97">
        <v>1000</v>
      </c>
      <c r="X762" s="97">
        <v>1000</v>
      </c>
      <c r="Y762" s="16" t="b">
        <f t="shared" si="354"/>
        <v>1</v>
      </c>
      <c r="Z762" s="16" t="b">
        <f t="shared" si="354"/>
        <v>1</v>
      </c>
      <c r="AA762" s="16" t="b">
        <f t="shared" si="354"/>
        <v>1</v>
      </c>
      <c r="AB762" s="16" t="b">
        <f t="shared" si="352"/>
        <v>1</v>
      </c>
    </row>
    <row r="763" spans="1:28" s="16" customFormat="1" ht="31.5">
      <c r="A763" s="31" t="s">
        <v>167</v>
      </c>
      <c r="B763" s="23" t="s">
        <v>235</v>
      </c>
      <c r="C763" s="23" t="s">
        <v>168</v>
      </c>
      <c r="D763" s="24" t="s">
        <v>9</v>
      </c>
      <c r="E763" s="25">
        <f>E764</f>
        <v>200</v>
      </c>
      <c r="F763" s="25">
        <f t="shared" ref="F763:G763" si="375">F764</f>
        <v>300</v>
      </c>
      <c r="G763" s="25">
        <f t="shared" si="375"/>
        <v>300</v>
      </c>
      <c r="H763" s="43"/>
      <c r="J763" s="32">
        <v>200</v>
      </c>
      <c r="K763" s="32">
        <v>300</v>
      </c>
      <c r="L763" s="32">
        <v>300</v>
      </c>
      <c r="M763" s="29">
        <f t="shared" si="353"/>
        <v>0</v>
      </c>
      <c r="N763" s="29">
        <f t="shared" si="353"/>
        <v>0</v>
      </c>
      <c r="O763" s="29">
        <f t="shared" si="353"/>
        <v>0</v>
      </c>
      <c r="R763" s="98" t="s">
        <v>167</v>
      </c>
      <c r="S763" s="96" t="s">
        <v>235</v>
      </c>
      <c r="T763" s="96" t="s">
        <v>168</v>
      </c>
      <c r="U763" s="92" t="s">
        <v>9</v>
      </c>
      <c r="V763" s="97">
        <v>200</v>
      </c>
      <c r="W763" s="97">
        <v>300</v>
      </c>
      <c r="X763" s="97">
        <v>300</v>
      </c>
      <c r="Y763" s="16" t="b">
        <f t="shared" si="354"/>
        <v>1</v>
      </c>
      <c r="Z763" s="16" t="b">
        <f t="shared" si="354"/>
        <v>1</v>
      </c>
      <c r="AA763" s="16" t="b">
        <f t="shared" si="354"/>
        <v>1</v>
      </c>
      <c r="AB763" s="16" t="b">
        <f t="shared" si="352"/>
        <v>1</v>
      </c>
    </row>
    <row r="764" spans="1:28" s="16" customFormat="1" ht="31.5">
      <c r="A764" s="31" t="s">
        <v>28</v>
      </c>
      <c r="B764" s="23" t="s">
        <v>235</v>
      </c>
      <c r="C764" s="23" t="s">
        <v>168</v>
      </c>
      <c r="D764" s="23" t="s">
        <v>29</v>
      </c>
      <c r="E764" s="25">
        <v>200</v>
      </c>
      <c r="F764" s="25">
        <v>300</v>
      </c>
      <c r="G764" s="25">
        <v>300</v>
      </c>
      <c r="H764" s="43"/>
      <c r="J764" s="32">
        <v>200</v>
      </c>
      <c r="K764" s="32">
        <v>300</v>
      </c>
      <c r="L764" s="32">
        <v>300</v>
      </c>
      <c r="M764" s="29">
        <f t="shared" si="353"/>
        <v>0</v>
      </c>
      <c r="N764" s="29">
        <f t="shared" si="353"/>
        <v>0</v>
      </c>
      <c r="O764" s="29">
        <f t="shared" si="353"/>
        <v>0</v>
      </c>
      <c r="R764" s="98" t="s">
        <v>28</v>
      </c>
      <c r="S764" s="96" t="s">
        <v>235</v>
      </c>
      <c r="T764" s="96" t="s">
        <v>168</v>
      </c>
      <c r="U764" s="96" t="s">
        <v>29</v>
      </c>
      <c r="V764" s="97">
        <v>200</v>
      </c>
      <c r="W764" s="97">
        <v>300</v>
      </c>
      <c r="X764" s="97">
        <v>300</v>
      </c>
      <c r="Y764" s="16" t="b">
        <f t="shared" si="354"/>
        <v>1</v>
      </c>
      <c r="Z764" s="16" t="b">
        <f t="shared" si="354"/>
        <v>1</v>
      </c>
      <c r="AA764" s="16" t="b">
        <f t="shared" si="354"/>
        <v>1</v>
      </c>
      <c r="AB764" s="16" t="b">
        <f t="shared" si="352"/>
        <v>1</v>
      </c>
    </row>
    <row r="765" spans="1:28" s="16" customFormat="1" ht="31.5">
      <c r="A765" s="22" t="s">
        <v>31</v>
      </c>
      <c r="B765" s="23" t="s">
        <v>235</v>
      </c>
      <c r="C765" s="23" t="s">
        <v>30</v>
      </c>
      <c r="D765" s="24" t="s">
        <v>9</v>
      </c>
      <c r="E765" s="25">
        <f>E766+E767</f>
        <v>240</v>
      </c>
      <c r="F765" s="25">
        <f t="shared" ref="F765:G765" si="376">F766+F767</f>
        <v>310</v>
      </c>
      <c r="G765" s="25">
        <f t="shared" si="376"/>
        <v>310</v>
      </c>
      <c r="H765" s="43"/>
      <c r="J765" s="32">
        <v>240</v>
      </c>
      <c r="K765" s="32">
        <v>310</v>
      </c>
      <c r="L765" s="32">
        <v>310</v>
      </c>
      <c r="M765" s="29">
        <f t="shared" si="353"/>
        <v>0</v>
      </c>
      <c r="N765" s="29">
        <f t="shared" si="353"/>
        <v>0</v>
      </c>
      <c r="O765" s="29">
        <f t="shared" si="353"/>
        <v>0</v>
      </c>
      <c r="R765" s="95" t="s">
        <v>31</v>
      </c>
      <c r="S765" s="96" t="s">
        <v>235</v>
      </c>
      <c r="T765" s="96" t="s">
        <v>30</v>
      </c>
      <c r="U765" s="92" t="s">
        <v>9</v>
      </c>
      <c r="V765" s="97">
        <v>240</v>
      </c>
      <c r="W765" s="97">
        <v>310</v>
      </c>
      <c r="X765" s="97">
        <v>310</v>
      </c>
      <c r="Y765" s="16" t="b">
        <f t="shared" si="354"/>
        <v>1</v>
      </c>
      <c r="Z765" s="16" t="b">
        <f t="shared" si="354"/>
        <v>1</v>
      </c>
      <c r="AA765" s="16" t="b">
        <f t="shared" si="354"/>
        <v>1</v>
      </c>
      <c r="AB765" s="16" t="b">
        <f t="shared" si="352"/>
        <v>1</v>
      </c>
    </row>
    <row r="766" spans="1:28" s="16" customFormat="1" ht="31.5">
      <c r="A766" s="31" t="s">
        <v>28</v>
      </c>
      <c r="B766" s="23" t="s">
        <v>235</v>
      </c>
      <c r="C766" s="23" t="s">
        <v>30</v>
      </c>
      <c r="D766" s="23" t="s">
        <v>29</v>
      </c>
      <c r="E766" s="25">
        <v>10</v>
      </c>
      <c r="F766" s="25">
        <v>10</v>
      </c>
      <c r="G766" s="25">
        <v>10</v>
      </c>
      <c r="H766" s="43"/>
      <c r="J766" s="32">
        <v>10</v>
      </c>
      <c r="K766" s="32">
        <v>10</v>
      </c>
      <c r="L766" s="32">
        <v>10</v>
      </c>
      <c r="M766" s="29">
        <f t="shared" si="353"/>
        <v>0</v>
      </c>
      <c r="N766" s="29">
        <f t="shared" si="353"/>
        <v>0</v>
      </c>
      <c r="O766" s="29">
        <f t="shared" si="353"/>
        <v>0</v>
      </c>
      <c r="R766" s="98" t="s">
        <v>28</v>
      </c>
      <c r="S766" s="96" t="s">
        <v>235</v>
      </c>
      <c r="T766" s="96" t="s">
        <v>30</v>
      </c>
      <c r="U766" s="96" t="s">
        <v>29</v>
      </c>
      <c r="V766" s="97">
        <v>10</v>
      </c>
      <c r="W766" s="97">
        <v>10</v>
      </c>
      <c r="X766" s="97">
        <v>10</v>
      </c>
      <c r="Y766" s="16" t="b">
        <f t="shared" si="354"/>
        <v>1</v>
      </c>
      <c r="Z766" s="16" t="b">
        <f t="shared" si="354"/>
        <v>1</v>
      </c>
      <c r="AA766" s="16" t="b">
        <f t="shared" si="354"/>
        <v>1</v>
      </c>
      <c r="AB766" s="16" t="b">
        <f t="shared" si="352"/>
        <v>1</v>
      </c>
    </row>
    <row r="767" spans="1:28" s="16" customFormat="1" ht="15.75">
      <c r="A767" s="31" t="s">
        <v>32</v>
      </c>
      <c r="B767" s="23" t="s">
        <v>235</v>
      </c>
      <c r="C767" s="23" t="s">
        <v>30</v>
      </c>
      <c r="D767" s="23" t="s">
        <v>33</v>
      </c>
      <c r="E767" s="25">
        <v>230</v>
      </c>
      <c r="F767" s="25">
        <v>300</v>
      </c>
      <c r="G767" s="25">
        <v>300</v>
      </c>
      <c r="H767" s="43"/>
      <c r="J767" s="32">
        <v>230</v>
      </c>
      <c r="K767" s="32">
        <v>300</v>
      </c>
      <c r="L767" s="32">
        <v>300</v>
      </c>
      <c r="M767" s="29">
        <f t="shared" si="353"/>
        <v>0</v>
      </c>
      <c r="N767" s="29">
        <f t="shared" si="353"/>
        <v>0</v>
      </c>
      <c r="O767" s="29">
        <f t="shared" si="353"/>
        <v>0</v>
      </c>
      <c r="R767" s="98" t="s">
        <v>32</v>
      </c>
      <c r="S767" s="96" t="s">
        <v>235</v>
      </c>
      <c r="T767" s="96" t="s">
        <v>30</v>
      </c>
      <c r="U767" s="96" t="s">
        <v>33</v>
      </c>
      <c r="V767" s="97">
        <v>230</v>
      </c>
      <c r="W767" s="97">
        <v>300</v>
      </c>
      <c r="X767" s="97">
        <v>300</v>
      </c>
      <c r="Y767" s="16" t="b">
        <f t="shared" si="354"/>
        <v>1</v>
      </c>
      <c r="Z767" s="16" t="b">
        <f t="shared" si="354"/>
        <v>1</v>
      </c>
      <c r="AA767" s="16" t="b">
        <f t="shared" si="354"/>
        <v>1</v>
      </c>
      <c r="AB767" s="16" t="b">
        <f t="shared" si="352"/>
        <v>1</v>
      </c>
    </row>
    <row r="768" spans="1:28" s="16" customFormat="1" ht="31.5">
      <c r="A768" s="26" t="s">
        <v>242</v>
      </c>
      <c r="B768" s="24" t="s">
        <v>243</v>
      </c>
      <c r="C768" s="27" t="s">
        <v>9</v>
      </c>
      <c r="D768" s="27" t="s">
        <v>9</v>
      </c>
      <c r="E768" s="15">
        <f>E769+E801</f>
        <v>315577</v>
      </c>
      <c r="F768" s="15">
        <f>F769+F801</f>
        <v>308954.00000000006</v>
      </c>
      <c r="G768" s="15">
        <f t="shared" ref="G768" si="377">G769+G801</f>
        <v>314423.50000000006</v>
      </c>
      <c r="H768" s="43"/>
      <c r="J768" s="28">
        <v>315577.02755</v>
      </c>
      <c r="K768" s="28">
        <v>308954.04998000001</v>
      </c>
      <c r="L768" s="28">
        <v>314423.53998</v>
      </c>
      <c r="M768" s="29">
        <f t="shared" si="353"/>
        <v>2.7549999998882413E-2</v>
      </c>
      <c r="N768" s="29">
        <f t="shared" si="353"/>
        <v>4.9979999952483922E-2</v>
      </c>
      <c r="O768" s="29">
        <f t="shared" si="353"/>
        <v>3.9979999943170696E-2</v>
      </c>
      <c r="R768" s="91" t="s">
        <v>242</v>
      </c>
      <c r="S768" s="92" t="s">
        <v>243</v>
      </c>
      <c r="T768" s="93" t="s">
        <v>9</v>
      </c>
      <c r="U768" s="93" t="s">
        <v>9</v>
      </c>
      <c r="V768" s="94">
        <v>315577.02755</v>
      </c>
      <c r="W768" s="94">
        <v>308954.04998000001</v>
      </c>
      <c r="X768" s="94">
        <v>314423.53998</v>
      </c>
      <c r="Y768" s="16" t="b">
        <f t="shared" si="354"/>
        <v>1</v>
      </c>
      <c r="Z768" s="16" t="b">
        <f t="shared" si="354"/>
        <v>1</v>
      </c>
      <c r="AA768" s="16" t="b">
        <f t="shared" si="354"/>
        <v>1</v>
      </c>
      <c r="AB768" s="16" t="b">
        <f t="shared" si="352"/>
        <v>1</v>
      </c>
    </row>
    <row r="769" spans="1:28" s="16" customFormat="1" ht="31.5">
      <c r="A769" s="22" t="s">
        <v>43</v>
      </c>
      <c r="B769" s="23" t="s">
        <v>243</v>
      </c>
      <c r="C769" s="23" t="s">
        <v>10</v>
      </c>
      <c r="D769" s="24" t="s">
        <v>9</v>
      </c>
      <c r="E769" s="25">
        <f>E770+E774+E796</f>
        <v>315565</v>
      </c>
      <c r="F769" s="25">
        <f t="shared" ref="F769:G769" si="378">F770+F774+F796</f>
        <v>308942.00000000006</v>
      </c>
      <c r="G769" s="25">
        <f t="shared" si="378"/>
        <v>314411.50000000006</v>
      </c>
      <c r="H769" s="43"/>
      <c r="J769" s="32">
        <v>315565.02755</v>
      </c>
      <c r="K769" s="32">
        <v>308942.04998000001</v>
      </c>
      <c r="L769" s="32">
        <v>314411.53998</v>
      </c>
      <c r="M769" s="29">
        <f t="shared" si="353"/>
        <v>2.7549999998882413E-2</v>
      </c>
      <c r="N769" s="29">
        <f t="shared" si="353"/>
        <v>4.9979999952483922E-2</v>
      </c>
      <c r="O769" s="29">
        <f t="shared" si="353"/>
        <v>3.9979999943170696E-2</v>
      </c>
      <c r="R769" s="95" t="s">
        <v>43</v>
      </c>
      <c r="S769" s="96" t="s">
        <v>243</v>
      </c>
      <c r="T769" s="96" t="s">
        <v>10</v>
      </c>
      <c r="U769" s="92" t="s">
        <v>9</v>
      </c>
      <c r="V769" s="97">
        <v>315565.02755</v>
      </c>
      <c r="W769" s="97">
        <v>308942.04998000001</v>
      </c>
      <c r="X769" s="97">
        <v>314411.53998</v>
      </c>
      <c r="Y769" s="16" t="b">
        <f t="shared" si="354"/>
        <v>1</v>
      </c>
      <c r="Z769" s="16" t="b">
        <f t="shared" si="354"/>
        <v>1</v>
      </c>
      <c r="AA769" s="16" t="b">
        <f t="shared" si="354"/>
        <v>1</v>
      </c>
      <c r="AB769" s="16" t="b">
        <f t="shared" si="352"/>
        <v>1</v>
      </c>
    </row>
    <row r="770" spans="1:28" s="16" customFormat="1" ht="31.5">
      <c r="A770" s="22" t="s">
        <v>44</v>
      </c>
      <c r="B770" s="23" t="s">
        <v>243</v>
      </c>
      <c r="C770" s="23" t="s">
        <v>45</v>
      </c>
      <c r="D770" s="24" t="s">
        <v>9</v>
      </c>
      <c r="E770" s="25">
        <f>E771</f>
        <v>1370</v>
      </c>
      <c r="F770" s="25">
        <f t="shared" ref="F770:G772" si="379">F771</f>
        <v>477.4</v>
      </c>
      <c r="G770" s="25">
        <f t="shared" si="379"/>
        <v>477.4</v>
      </c>
      <c r="H770" s="43"/>
      <c r="J770" s="32">
        <v>1370</v>
      </c>
      <c r="K770" s="32">
        <v>477.4</v>
      </c>
      <c r="L770" s="32">
        <v>477.4</v>
      </c>
      <c r="M770" s="29">
        <f t="shared" si="353"/>
        <v>0</v>
      </c>
      <c r="N770" s="29">
        <f t="shared" si="353"/>
        <v>0</v>
      </c>
      <c r="O770" s="29">
        <f t="shared" si="353"/>
        <v>0</v>
      </c>
      <c r="R770" s="95" t="s">
        <v>44</v>
      </c>
      <c r="S770" s="96" t="s">
        <v>243</v>
      </c>
      <c r="T770" s="96" t="s">
        <v>45</v>
      </c>
      <c r="U770" s="92" t="s">
        <v>9</v>
      </c>
      <c r="V770" s="97">
        <v>1370</v>
      </c>
      <c r="W770" s="97">
        <v>477.4</v>
      </c>
      <c r="X770" s="97">
        <v>477.4</v>
      </c>
      <c r="Y770" s="16" t="b">
        <f t="shared" si="354"/>
        <v>1</v>
      </c>
      <c r="Z770" s="16" t="b">
        <f t="shared" si="354"/>
        <v>1</v>
      </c>
      <c r="AA770" s="16" t="b">
        <f t="shared" si="354"/>
        <v>1</v>
      </c>
      <c r="AB770" s="16" t="b">
        <f t="shared" si="352"/>
        <v>1</v>
      </c>
    </row>
    <row r="771" spans="1:28" s="16" customFormat="1" ht="47.25">
      <c r="A771" s="22" t="s">
        <v>46</v>
      </c>
      <c r="B771" s="23" t="s">
        <v>243</v>
      </c>
      <c r="C771" s="23" t="s">
        <v>47</v>
      </c>
      <c r="D771" s="24" t="s">
        <v>9</v>
      </c>
      <c r="E771" s="25">
        <f>E772</f>
        <v>1370</v>
      </c>
      <c r="F771" s="25">
        <f t="shared" si="379"/>
        <v>477.4</v>
      </c>
      <c r="G771" s="25">
        <f t="shared" si="379"/>
        <v>477.4</v>
      </c>
      <c r="H771" s="43"/>
      <c r="J771" s="32">
        <v>1370</v>
      </c>
      <c r="K771" s="32">
        <v>477.4</v>
      </c>
      <c r="L771" s="32">
        <v>477.4</v>
      </c>
      <c r="M771" s="29">
        <f t="shared" si="353"/>
        <v>0</v>
      </c>
      <c r="N771" s="29">
        <f t="shared" si="353"/>
        <v>0</v>
      </c>
      <c r="O771" s="29">
        <f t="shared" si="353"/>
        <v>0</v>
      </c>
      <c r="R771" s="95" t="s">
        <v>46</v>
      </c>
      <c r="S771" s="96" t="s">
        <v>243</v>
      </c>
      <c r="T771" s="96" t="s">
        <v>47</v>
      </c>
      <c r="U771" s="92" t="s">
        <v>9</v>
      </c>
      <c r="V771" s="97">
        <v>1370</v>
      </c>
      <c r="W771" s="97">
        <v>477.4</v>
      </c>
      <c r="X771" s="97">
        <v>477.4</v>
      </c>
      <c r="Y771" s="16" t="b">
        <f t="shared" si="354"/>
        <v>1</v>
      </c>
      <c r="Z771" s="16" t="b">
        <f t="shared" si="354"/>
        <v>1</v>
      </c>
      <c r="AA771" s="16" t="b">
        <f t="shared" si="354"/>
        <v>1</v>
      </c>
      <c r="AB771" s="16" t="b">
        <f t="shared" si="352"/>
        <v>1</v>
      </c>
    </row>
    <row r="772" spans="1:28" s="16" customFormat="1" ht="47.25">
      <c r="A772" s="31" t="s">
        <v>48</v>
      </c>
      <c r="B772" s="23" t="s">
        <v>243</v>
      </c>
      <c r="C772" s="23" t="s">
        <v>353</v>
      </c>
      <c r="D772" s="24" t="s">
        <v>9</v>
      </c>
      <c r="E772" s="25">
        <f>E773</f>
        <v>1370</v>
      </c>
      <c r="F772" s="25">
        <f t="shared" si="379"/>
        <v>477.4</v>
      </c>
      <c r="G772" s="25">
        <f t="shared" si="379"/>
        <v>477.4</v>
      </c>
      <c r="H772" s="43"/>
      <c r="J772" s="32">
        <v>1370</v>
      </c>
      <c r="K772" s="32">
        <v>477.4</v>
      </c>
      <c r="L772" s="32">
        <v>477.4</v>
      </c>
      <c r="M772" s="29">
        <f t="shared" si="353"/>
        <v>0</v>
      </c>
      <c r="N772" s="29">
        <f t="shared" si="353"/>
        <v>0</v>
      </c>
      <c r="O772" s="29">
        <f t="shared" si="353"/>
        <v>0</v>
      </c>
      <c r="R772" s="98" t="s">
        <v>48</v>
      </c>
      <c r="S772" s="96" t="s">
        <v>243</v>
      </c>
      <c r="T772" s="96" t="s">
        <v>353</v>
      </c>
      <c r="U772" s="92" t="s">
        <v>9</v>
      </c>
      <c r="V772" s="97">
        <v>1370</v>
      </c>
      <c r="W772" s="97">
        <v>477.4</v>
      </c>
      <c r="X772" s="97">
        <v>477.4</v>
      </c>
      <c r="Y772" s="16" t="b">
        <f t="shared" si="354"/>
        <v>1</v>
      </c>
      <c r="Z772" s="16" t="b">
        <f t="shared" si="354"/>
        <v>1</v>
      </c>
      <c r="AA772" s="16" t="b">
        <f t="shared" si="354"/>
        <v>1</v>
      </c>
      <c r="AB772" s="16" t="b">
        <f t="shared" si="352"/>
        <v>1</v>
      </c>
    </row>
    <row r="773" spans="1:28" s="16" customFormat="1" ht="31.5">
      <c r="A773" s="31" t="s">
        <v>58</v>
      </c>
      <c r="B773" s="23" t="s">
        <v>243</v>
      </c>
      <c r="C773" s="23" t="s">
        <v>353</v>
      </c>
      <c r="D773" s="23" t="s">
        <v>59</v>
      </c>
      <c r="E773" s="25">
        <v>1370</v>
      </c>
      <c r="F773" s="25">
        <v>477.4</v>
      </c>
      <c r="G773" s="25">
        <v>477.4</v>
      </c>
      <c r="H773" s="43"/>
      <c r="J773" s="32">
        <v>1370</v>
      </c>
      <c r="K773" s="32">
        <v>477.4</v>
      </c>
      <c r="L773" s="32">
        <v>477.4</v>
      </c>
      <c r="M773" s="29">
        <f t="shared" si="353"/>
        <v>0</v>
      </c>
      <c r="N773" s="29">
        <f t="shared" si="353"/>
        <v>0</v>
      </c>
      <c r="O773" s="29">
        <f t="shared" si="353"/>
        <v>0</v>
      </c>
      <c r="R773" s="98" t="s">
        <v>58</v>
      </c>
      <c r="S773" s="96" t="s">
        <v>243</v>
      </c>
      <c r="T773" s="96" t="s">
        <v>353</v>
      </c>
      <c r="U773" s="96" t="s">
        <v>59</v>
      </c>
      <c r="V773" s="97">
        <v>1370</v>
      </c>
      <c r="W773" s="97">
        <v>477.4</v>
      </c>
      <c r="X773" s="97">
        <v>477.4</v>
      </c>
      <c r="Y773" s="16" t="b">
        <f t="shared" si="354"/>
        <v>1</v>
      </c>
      <c r="Z773" s="16" t="b">
        <f t="shared" si="354"/>
        <v>1</v>
      </c>
      <c r="AA773" s="16" t="b">
        <f t="shared" si="354"/>
        <v>1</v>
      </c>
      <c r="AB773" s="16" t="b">
        <f t="shared" si="354"/>
        <v>1</v>
      </c>
    </row>
    <row r="774" spans="1:28" s="16" customFormat="1" ht="31.5">
      <c r="A774" s="22" t="s">
        <v>181</v>
      </c>
      <c r="B774" s="23" t="s">
        <v>243</v>
      </c>
      <c r="C774" s="23" t="s">
        <v>182</v>
      </c>
      <c r="D774" s="24" t="s">
        <v>9</v>
      </c>
      <c r="E774" s="25">
        <f t="shared" ref="E774:G774" si="380">E775+E778+E785+E788+E793</f>
        <v>303785.90000000002</v>
      </c>
      <c r="F774" s="25">
        <f t="shared" si="380"/>
        <v>298044.10000000003</v>
      </c>
      <c r="G774" s="25">
        <f t="shared" si="380"/>
        <v>303463.60000000003</v>
      </c>
      <c r="H774" s="43"/>
      <c r="J774" s="32">
        <v>303785.89035</v>
      </c>
      <c r="K774" s="32">
        <v>298044.14584999997</v>
      </c>
      <c r="L774" s="32">
        <v>303463.63585000002</v>
      </c>
      <c r="M774" s="29">
        <f t="shared" ref="M774:O837" si="381">J774-E774</f>
        <v>-9.6500000217929482E-3</v>
      </c>
      <c r="N774" s="29">
        <f t="shared" si="381"/>
        <v>4.5849999936763197E-2</v>
      </c>
      <c r="O774" s="29">
        <f t="shared" si="381"/>
        <v>3.5849999985657632E-2</v>
      </c>
      <c r="R774" s="95" t="s">
        <v>181</v>
      </c>
      <c r="S774" s="96" t="s">
        <v>243</v>
      </c>
      <c r="T774" s="96" t="s">
        <v>182</v>
      </c>
      <c r="U774" s="92" t="s">
        <v>9</v>
      </c>
      <c r="V774" s="97">
        <v>303785.89035</v>
      </c>
      <c r="W774" s="97">
        <v>298044.14584999997</v>
      </c>
      <c r="X774" s="97">
        <v>303463.63585000002</v>
      </c>
      <c r="Y774" s="16" t="b">
        <f t="shared" ref="Y774:AB837" si="382">R774=A774</f>
        <v>1</v>
      </c>
      <c r="Z774" s="16" t="b">
        <f t="shared" si="382"/>
        <v>1</v>
      </c>
      <c r="AA774" s="16" t="b">
        <f t="shared" si="382"/>
        <v>1</v>
      </c>
      <c r="AB774" s="16" t="b">
        <f t="shared" si="382"/>
        <v>1</v>
      </c>
    </row>
    <row r="775" spans="1:28" s="16" customFormat="1" ht="110.25">
      <c r="A775" s="22" t="s">
        <v>693</v>
      </c>
      <c r="B775" s="23" t="s">
        <v>243</v>
      </c>
      <c r="C775" s="23" t="s">
        <v>694</v>
      </c>
      <c r="D775" s="23" t="s">
        <v>9</v>
      </c>
      <c r="E775" s="25">
        <f t="shared" ref="E775:G776" si="383">E776</f>
        <v>3288</v>
      </c>
      <c r="F775" s="25">
        <f t="shared" si="383"/>
        <v>0</v>
      </c>
      <c r="G775" s="25">
        <f t="shared" si="383"/>
        <v>0</v>
      </c>
      <c r="H775" s="43"/>
      <c r="J775" s="32">
        <v>3287.9723100000001</v>
      </c>
      <c r="K775" s="32">
        <v>0</v>
      </c>
      <c r="L775" s="32">
        <v>0</v>
      </c>
      <c r="M775" s="29">
        <f t="shared" si="381"/>
        <v>-2.7689999999893189E-2</v>
      </c>
      <c r="N775" s="29">
        <f t="shared" si="381"/>
        <v>0</v>
      </c>
      <c r="O775" s="29">
        <f t="shared" si="381"/>
        <v>0</v>
      </c>
      <c r="R775" s="95" t="s">
        <v>693</v>
      </c>
      <c r="S775" s="96" t="s">
        <v>243</v>
      </c>
      <c r="T775" s="96" t="s">
        <v>694</v>
      </c>
      <c r="U775" s="92" t="s">
        <v>9</v>
      </c>
      <c r="V775" s="97">
        <v>3287.9723100000001</v>
      </c>
      <c r="W775" s="97" t="s">
        <v>9</v>
      </c>
      <c r="X775" s="97" t="s">
        <v>9</v>
      </c>
      <c r="Y775" s="16" t="b">
        <f t="shared" si="382"/>
        <v>1</v>
      </c>
      <c r="Z775" s="16" t="b">
        <f t="shared" si="382"/>
        <v>1</v>
      </c>
      <c r="AA775" s="16" t="b">
        <f t="shared" si="382"/>
        <v>1</v>
      </c>
      <c r="AB775" s="16" t="b">
        <f t="shared" si="382"/>
        <v>1</v>
      </c>
    </row>
    <row r="776" spans="1:28" s="16" customFormat="1" ht="47.25">
      <c r="A776" s="22" t="s">
        <v>695</v>
      </c>
      <c r="B776" s="23" t="s">
        <v>243</v>
      </c>
      <c r="C776" s="23" t="s">
        <v>696</v>
      </c>
      <c r="D776" s="23" t="s">
        <v>9</v>
      </c>
      <c r="E776" s="25">
        <f t="shared" si="383"/>
        <v>3288</v>
      </c>
      <c r="F776" s="25">
        <f t="shared" si="383"/>
        <v>0</v>
      </c>
      <c r="G776" s="25">
        <f t="shared" si="383"/>
        <v>0</v>
      </c>
      <c r="H776" s="43"/>
      <c r="J776" s="32">
        <v>3287.9723100000001</v>
      </c>
      <c r="K776" s="32">
        <v>0</v>
      </c>
      <c r="L776" s="32">
        <v>0</v>
      </c>
      <c r="M776" s="29">
        <f t="shared" si="381"/>
        <v>-2.7689999999893189E-2</v>
      </c>
      <c r="N776" s="29">
        <f t="shared" si="381"/>
        <v>0</v>
      </c>
      <c r="O776" s="29">
        <f t="shared" si="381"/>
        <v>0</v>
      </c>
      <c r="R776" s="98" t="s">
        <v>695</v>
      </c>
      <c r="S776" s="96" t="s">
        <v>243</v>
      </c>
      <c r="T776" s="96" t="s">
        <v>696</v>
      </c>
      <c r="U776" s="92" t="s">
        <v>9</v>
      </c>
      <c r="V776" s="97">
        <v>3287.9723100000001</v>
      </c>
      <c r="W776" s="97" t="s">
        <v>9</v>
      </c>
      <c r="X776" s="97" t="s">
        <v>9</v>
      </c>
      <c r="Y776" s="16" t="b">
        <f t="shared" si="382"/>
        <v>1</v>
      </c>
      <c r="Z776" s="16" t="b">
        <f t="shared" si="382"/>
        <v>1</v>
      </c>
      <c r="AA776" s="16" t="b">
        <f t="shared" si="382"/>
        <v>1</v>
      </c>
      <c r="AB776" s="16" t="b">
        <f t="shared" si="382"/>
        <v>1</v>
      </c>
    </row>
    <row r="777" spans="1:28" s="16" customFormat="1" ht="31.5">
      <c r="A777" s="22" t="s">
        <v>58</v>
      </c>
      <c r="B777" s="23" t="s">
        <v>243</v>
      </c>
      <c r="C777" s="23" t="s">
        <v>696</v>
      </c>
      <c r="D777" s="23" t="s">
        <v>59</v>
      </c>
      <c r="E777" s="25">
        <v>3288</v>
      </c>
      <c r="F777" s="25">
        <v>0</v>
      </c>
      <c r="G777" s="25">
        <v>0</v>
      </c>
      <c r="H777" s="43"/>
      <c r="J777" s="32">
        <v>3287.9723100000001</v>
      </c>
      <c r="K777" s="32">
        <v>0</v>
      </c>
      <c r="L777" s="32">
        <v>0</v>
      </c>
      <c r="M777" s="29">
        <f t="shared" si="381"/>
        <v>-2.7689999999893189E-2</v>
      </c>
      <c r="N777" s="29">
        <f t="shared" si="381"/>
        <v>0</v>
      </c>
      <c r="O777" s="29">
        <f t="shared" si="381"/>
        <v>0</v>
      </c>
      <c r="R777" s="98" t="s">
        <v>58</v>
      </c>
      <c r="S777" s="96" t="s">
        <v>243</v>
      </c>
      <c r="T777" s="96" t="s">
        <v>696</v>
      </c>
      <c r="U777" s="96" t="s">
        <v>59</v>
      </c>
      <c r="V777" s="97">
        <v>3287.9723100000001</v>
      </c>
      <c r="W777" s="97" t="s">
        <v>9</v>
      </c>
      <c r="X777" s="97" t="s">
        <v>9</v>
      </c>
      <c r="Y777" s="16" t="b">
        <f t="shared" si="382"/>
        <v>1</v>
      </c>
      <c r="Z777" s="16" t="b">
        <f t="shared" si="382"/>
        <v>1</v>
      </c>
      <c r="AA777" s="16" t="b">
        <f t="shared" si="382"/>
        <v>1</v>
      </c>
      <c r="AB777" s="16" t="b">
        <f t="shared" si="382"/>
        <v>1</v>
      </c>
    </row>
    <row r="778" spans="1:28" s="16" customFormat="1" ht="47.25">
      <c r="A778" s="22" t="s">
        <v>55</v>
      </c>
      <c r="B778" s="23" t="s">
        <v>243</v>
      </c>
      <c r="C778" s="23" t="s">
        <v>244</v>
      </c>
      <c r="D778" s="24" t="s">
        <v>9</v>
      </c>
      <c r="E778" s="25">
        <f>E779+E781+E783</f>
        <v>291583.5</v>
      </c>
      <c r="F778" s="25">
        <f t="shared" ref="F778:G778" si="384">F779+F781+F783</f>
        <v>292995.90000000002</v>
      </c>
      <c r="G778" s="25">
        <f t="shared" si="384"/>
        <v>298415.40000000002</v>
      </c>
      <c r="H778" s="43"/>
      <c r="J778" s="32">
        <v>291583.49404000002</v>
      </c>
      <c r="K778" s="32">
        <v>292995.92184999998</v>
      </c>
      <c r="L778" s="32">
        <v>298415.41184999997</v>
      </c>
      <c r="M778" s="29">
        <f t="shared" si="381"/>
        <v>-5.959999980404973E-3</v>
      </c>
      <c r="N778" s="29">
        <f t="shared" si="381"/>
        <v>2.1849999960977584E-2</v>
      </c>
      <c r="O778" s="29">
        <f t="shared" si="381"/>
        <v>1.1849999951664358E-2</v>
      </c>
      <c r="R778" s="95" t="s">
        <v>55</v>
      </c>
      <c r="S778" s="96" t="s">
        <v>243</v>
      </c>
      <c r="T778" s="96" t="s">
        <v>244</v>
      </c>
      <c r="U778" s="92" t="s">
        <v>9</v>
      </c>
      <c r="V778" s="97">
        <v>291583.49404000002</v>
      </c>
      <c r="W778" s="97">
        <v>292995.92184999998</v>
      </c>
      <c r="X778" s="97">
        <v>298415.41184999997</v>
      </c>
      <c r="Y778" s="16" t="b">
        <f t="shared" si="382"/>
        <v>1</v>
      </c>
      <c r="Z778" s="16" t="b">
        <f t="shared" si="382"/>
        <v>1</v>
      </c>
      <c r="AA778" s="16" t="b">
        <f t="shared" si="382"/>
        <v>1</v>
      </c>
      <c r="AB778" s="16" t="b">
        <f t="shared" si="382"/>
        <v>1</v>
      </c>
    </row>
    <row r="779" spans="1:28" s="16" customFormat="1" ht="31.5">
      <c r="A779" s="31" t="s">
        <v>222</v>
      </c>
      <c r="B779" s="23" t="s">
        <v>243</v>
      </c>
      <c r="C779" s="23" t="s">
        <v>245</v>
      </c>
      <c r="D779" s="24" t="s">
        <v>9</v>
      </c>
      <c r="E779" s="25">
        <f>E780</f>
        <v>61488</v>
      </c>
      <c r="F779" s="25">
        <f t="shared" ref="F779:G779" si="385">F780</f>
        <v>61488</v>
      </c>
      <c r="G779" s="25">
        <f t="shared" si="385"/>
        <v>61488</v>
      </c>
      <c r="H779" s="43"/>
      <c r="J779" s="32">
        <v>61487.99596</v>
      </c>
      <c r="K779" s="32">
        <v>61487.99596</v>
      </c>
      <c r="L779" s="32">
        <v>61487.99596</v>
      </c>
      <c r="M779" s="29">
        <f t="shared" si="381"/>
        <v>-4.0399999998044223E-3</v>
      </c>
      <c r="N779" s="29">
        <f t="shared" si="381"/>
        <v>-4.0399999998044223E-3</v>
      </c>
      <c r="O779" s="29">
        <f t="shared" si="381"/>
        <v>-4.0399999998044223E-3</v>
      </c>
      <c r="R779" s="98" t="s">
        <v>222</v>
      </c>
      <c r="S779" s="96" t="s">
        <v>243</v>
      </c>
      <c r="T779" s="96" t="s">
        <v>245</v>
      </c>
      <c r="U779" s="92" t="s">
        <v>9</v>
      </c>
      <c r="V779" s="97">
        <v>61487.99596</v>
      </c>
      <c r="W779" s="97">
        <v>61487.99596</v>
      </c>
      <c r="X779" s="97">
        <v>61487.99596</v>
      </c>
      <c r="Y779" s="16" t="b">
        <f t="shared" si="382"/>
        <v>1</v>
      </c>
      <c r="Z779" s="16" t="b">
        <f t="shared" si="382"/>
        <v>1</v>
      </c>
      <c r="AA779" s="16" t="b">
        <f t="shared" si="382"/>
        <v>1</v>
      </c>
      <c r="AB779" s="16" t="b">
        <f t="shared" si="382"/>
        <v>1</v>
      </c>
    </row>
    <row r="780" spans="1:28" s="16" customFormat="1" ht="31.5">
      <c r="A780" s="31" t="s">
        <v>58</v>
      </c>
      <c r="B780" s="23" t="s">
        <v>243</v>
      </c>
      <c r="C780" s="23" t="s">
        <v>245</v>
      </c>
      <c r="D780" s="23" t="s">
        <v>59</v>
      </c>
      <c r="E780" s="25">
        <f>51090.4+10397.6</f>
        <v>61488</v>
      </c>
      <c r="F780" s="25">
        <f>51090.4+10397.6</f>
        <v>61488</v>
      </c>
      <c r="G780" s="25">
        <f>51090.4+10397.6</f>
        <v>61488</v>
      </c>
      <c r="H780" s="43"/>
      <c r="J780" s="32">
        <v>61487.99596</v>
      </c>
      <c r="K780" s="32">
        <v>61487.99596</v>
      </c>
      <c r="L780" s="32">
        <v>61487.99596</v>
      </c>
      <c r="M780" s="29">
        <f t="shared" si="381"/>
        <v>-4.0399999998044223E-3</v>
      </c>
      <c r="N780" s="29">
        <f t="shared" si="381"/>
        <v>-4.0399999998044223E-3</v>
      </c>
      <c r="O780" s="29">
        <f t="shared" si="381"/>
        <v>-4.0399999998044223E-3</v>
      </c>
      <c r="R780" s="98" t="s">
        <v>58</v>
      </c>
      <c r="S780" s="96" t="s">
        <v>243</v>
      </c>
      <c r="T780" s="96" t="s">
        <v>245</v>
      </c>
      <c r="U780" s="96" t="s">
        <v>59</v>
      </c>
      <c r="V780" s="97">
        <v>61487.99596</v>
      </c>
      <c r="W780" s="97">
        <v>61487.99596</v>
      </c>
      <c r="X780" s="97">
        <v>61487.99596</v>
      </c>
      <c r="Y780" s="16" t="b">
        <f t="shared" si="382"/>
        <v>1</v>
      </c>
      <c r="Z780" s="16" t="b">
        <f t="shared" si="382"/>
        <v>1</v>
      </c>
      <c r="AA780" s="16" t="b">
        <f t="shared" si="382"/>
        <v>1</v>
      </c>
      <c r="AB780" s="16" t="b">
        <f t="shared" si="382"/>
        <v>1</v>
      </c>
    </row>
    <row r="781" spans="1:28" s="16" customFormat="1" ht="63">
      <c r="A781" s="31" t="s">
        <v>418</v>
      </c>
      <c r="B781" s="23" t="s">
        <v>243</v>
      </c>
      <c r="C781" s="23" t="s">
        <v>246</v>
      </c>
      <c r="D781" s="24" t="s">
        <v>9</v>
      </c>
      <c r="E781" s="25">
        <f>E782</f>
        <v>1090.7</v>
      </c>
      <c r="F781" s="25">
        <f t="shared" ref="F781:G781" si="386">F782</f>
        <v>1090.7</v>
      </c>
      <c r="G781" s="25">
        <f t="shared" si="386"/>
        <v>1090.8</v>
      </c>
      <c r="H781" s="43"/>
      <c r="J781" s="32">
        <v>1090.6780000000001</v>
      </c>
      <c r="K781" s="32">
        <v>1090.6780000000001</v>
      </c>
      <c r="L781" s="32">
        <v>1090.768</v>
      </c>
      <c r="M781" s="29">
        <f t="shared" si="381"/>
        <v>-2.1999999999934516E-2</v>
      </c>
      <c r="N781" s="29">
        <f t="shared" si="381"/>
        <v>-2.1999999999934516E-2</v>
      </c>
      <c r="O781" s="29">
        <f t="shared" si="381"/>
        <v>-3.1999999999925421E-2</v>
      </c>
      <c r="R781" s="98" t="s">
        <v>418</v>
      </c>
      <c r="S781" s="96" t="s">
        <v>243</v>
      </c>
      <c r="T781" s="96" t="s">
        <v>246</v>
      </c>
      <c r="U781" s="92" t="s">
        <v>9</v>
      </c>
      <c r="V781" s="97">
        <v>1090.6780000000001</v>
      </c>
      <c r="W781" s="97">
        <v>1090.6780000000001</v>
      </c>
      <c r="X781" s="97">
        <v>1090.768</v>
      </c>
      <c r="Y781" s="16" t="b">
        <f t="shared" si="382"/>
        <v>1</v>
      </c>
      <c r="Z781" s="16" t="b">
        <f t="shared" si="382"/>
        <v>1</v>
      </c>
      <c r="AA781" s="16" t="b">
        <f t="shared" si="382"/>
        <v>1</v>
      </c>
      <c r="AB781" s="16" t="b">
        <f t="shared" si="382"/>
        <v>1</v>
      </c>
    </row>
    <row r="782" spans="1:28" s="16" customFormat="1" ht="31.5">
      <c r="A782" s="31" t="s">
        <v>58</v>
      </c>
      <c r="B782" s="23" t="s">
        <v>243</v>
      </c>
      <c r="C782" s="23" t="s">
        <v>246</v>
      </c>
      <c r="D782" s="23" t="s">
        <v>59</v>
      </c>
      <c r="E782" s="25">
        <v>1090.7</v>
      </c>
      <c r="F782" s="25">
        <v>1090.7</v>
      </c>
      <c r="G782" s="25">
        <v>1090.8</v>
      </c>
      <c r="H782" s="43"/>
      <c r="J782" s="32">
        <v>1090.6780000000001</v>
      </c>
      <c r="K782" s="32">
        <v>1090.6780000000001</v>
      </c>
      <c r="L782" s="32">
        <v>1090.768</v>
      </c>
      <c r="M782" s="29">
        <f t="shared" si="381"/>
        <v>-2.1999999999934516E-2</v>
      </c>
      <c r="N782" s="29">
        <f t="shared" si="381"/>
        <v>-2.1999999999934516E-2</v>
      </c>
      <c r="O782" s="29">
        <f t="shared" si="381"/>
        <v>-3.1999999999925421E-2</v>
      </c>
      <c r="R782" s="98" t="s">
        <v>58</v>
      </c>
      <c r="S782" s="96" t="s">
        <v>243</v>
      </c>
      <c r="T782" s="96" t="s">
        <v>246</v>
      </c>
      <c r="U782" s="96" t="s">
        <v>59</v>
      </c>
      <c r="V782" s="97">
        <v>1090.6780000000001</v>
      </c>
      <c r="W782" s="97">
        <v>1090.6780000000001</v>
      </c>
      <c r="X782" s="97">
        <v>1090.768</v>
      </c>
      <c r="Y782" s="16" t="b">
        <f t="shared" si="382"/>
        <v>1</v>
      </c>
      <c r="Z782" s="16" t="b">
        <f t="shared" si="382"/>
        <v>1</v>
      </c>
      <c r="AA782" s="16" t="b">
        <f t="shared" si="382"/>
        <v>1</v>
      </c>
      <c r="AB782" s="16" t="b">
        <f t="shared" si="382"/>
        <v>1</v>
      </c>
    </row>
    <row r="783" spans="1:28" s="16" customFormat="1" ht="31.5">
      <c r="A783" s="31" t="s">
        <v>57</v>
      </c>
      <c r="B783" s="23" t="s">
        <v>243</v>
      </c>
      <c r="C783" s="23" t="s">
        <v>425</v>
      </c>
      <c r="D783" s="24" t="s">
        <v>9</v>
      </c>
      <c r="E783" s="25">
        <f>E784</f>
        <v>229004.79999999999</v>
      </c>
      <c r="F783" s="25">
        <f t="shared" ref="F783:G783" si="387">F784</f>
        <v>230417.2</v>
      </c>
      <c r="G783" s="25">
        <f t="shared" si="387"/>
        <v>235836.6</v>
      </c>
      <c r="H783" s="43"/>
      <c r="J783" s="32">
        <v>229004.82008</v>
      </c>
      <c r="K783" s="32">
        <v>230417.24789</v>
      </c>
      <c r="L783" s="32">
        <v>235836.64788999999</v>
      </c>
      <c r="M783" s="29">
        <f t="shared" si="381"/>
        <v>2.0080000016605482E-2</v>
      </c>
      <c r="N783" s="29">
        <f t="shared" si="381"/>
        <v>4.7889999987091869E-2</v>
      </c>
      <c r="O783" s="29">
        <f t="shared" si="381"/>
        <v>4.7889999987091869E-2</v>
      </c>
      <c r="R783" s="98" t="s">
        <v>57</v>
      </c>
      <c r="S783" s="96" t="s">
        <v>243</v>
      </c>
      <c r="T783" s="96" t="s">
        <v>425</v>
      </c>
      <c r="U783" s="92" t="s">
        <v>9</v>
      </c>
      <c r="V783" s="97">
        <v>229004.82008</v>
      </c>
      <c r="W783" s="97">
        <v>230417.24789</v>
      </c>
      <c r="X783" s="97">
        <v>235836.64788999999</v>
      </c>
      <c r="Y783" s="16" t="b">
        <f t="shared" si="382"/>
        <v>1</v>
      </c>
      <c r="Z783" s="16" t="b">
        <f t="shared" si="382"/>
        <v>1</v>
      </c>
      <c r="AA783" s="16" t="b">
        <f t="shared" si="382"/>
        <v>1</v>
      </c>
      <c r="AB783" s="16" t="b">
        <f t="shared" si="382"/>
        <v>1</v>
      </c>
    </row>
    <row r="784" spans="1:28" s="16" customFormat="1" ht="31.5">
      <c r="A784" s="31" t="s">
        <v>58</v>
      </c>
      <c r="B784" s="23" t="s">
        <v>243</v>
      </c>
      <c r="C784" s="23" t="s">
        <v>425</v>
      </c>
      <c r="D784" s="23" t="s">
        <v>59</v>
      </c>
      <c r="E784" s="25">
        <f>229108.8-104</f>
        <v>229004.79999999999</v>
      </c>
      <c r="F784" s="25">
        <f>230521.2-104</f>
        <v>230417.2</v>
      </c>
      <c r="G784" s="25">
        <f>235940.6-104</f>
        <v>235836.6</v>
      </c>
      <c r="H784" s="43"/>
      <c r="J784" s="32">
        <v>229004.82008</v>
      </c>
      <c r="K784" s="32">
        <v>230417.24789</v>
      </c>
      <c r="L784" s="32">
        <v>235836.64788999999</v>
      </c>
      <c r="M784" s="29">
        <f t="shared" si="381"/>
        <v>2.0080000016605482E-2</v>
      </c>
      <c r="N784" s="29">
        <f t="shared" si="381"/>
        <v>4.7889999987091869E-2</v>
      </c>
      <c r="O784" s="29">
        <f t="shared" si="381"/>
        <v>4.7889999987091869E-2</v>
      </c>
      <c r="R784" s="98" t="s">
        <v>58</v>
      </c>
      <c r="S784" s="96" t="s">
        <v>243</v>
      </c>
      <c r="T784" s="96" t="s">
        <v>425</v>
      </c>
      <c r="U784" s="96" t="s">
        <v>59</v>
      </c>
      <c r="V784" s="97">
        <v>229004.82008</v>
      </c>
      <c r="W784" s="97">
        <v>230417.24789</v>
      </c>
      <c r="X784" s="97">
        <v>235836.64788999999</v>
      </c>
      <c r="Y784" s="16" t="b">
        <f t="shared" si="382"/>
        <v>1</v>
      </c>
      <c r="Z784" s="16" t="b">
        <f t="shared" si="382"/>
        <v>1</v>
      </c>
      <c r="AA784" s="16" t="b">
        <f t="shared" si="382"/>
        <v>1</v>
      </c>
      <c r="AB784" s="16" t="b">
        <f t="shared" si="382"/>
        <v>1</v>
      </c>
    </row>
    <row r="785" spans="1:28" s="16" customFormat="1" ht="47.25">
      <c r="A785" s="22" t="s">
        <v>60</v>
      </c>
      <c r="B785" s="23" t="s">
        <v>243</v>
      </c>
      <c r="C785" s="23" t="s">
        <v>247</v>
      </c>
      <c r="D785" s="24" t="s">
        <v>9</v>
      </c>
      <c r="E785" s="25">
        <f>E786</f>
        <v>7850</v>
      </c>
      <c r="F785" s="25">
        <f t="shared" ref="F785:G786" si="388">F786</f>
        <v>4850</v>
      </c>
      <c r="G785" s="25">
        <f t="shared" si="388"/>
        <v>4850</v>
      </c>
      <c r="H785" s="43"/>
      <c r="J785" s="32">
        <v>7850</v>
      </c>
      <c r="K785" s="32">
        <v>4850</v>
      </c>
      <c r="L785" s="32">
        <v>4850</v>
      </c>
      <c r="M785" s="29">
        <f t="shared" si="381"/>
        <v>0</v>
      </c>
      <c r="N785" s="29">
        <f t="shared" si="381"/>
        <v>0</v>
      </c>
      <c r="O785" s="29">
        <f t="shared" si="381"/>
        <v>0</v>
      </c>
      <c r="R785" s="95" t="s">
        <v>60</v>
      </c>
      <c r="S785" s="96" t="s">
        <v>243</v>
      </c>
      <c r="T785" s="96" t="s">
        <v>247</v>
      </c>
      <c r="U785" s="92" t="s">
        <v>9</v>
      </c>
      <c r="V785" s="97">
        <v>7850</v>
      </c>
      <c r="W785" s="97">
        <v>4850</v>
      </c>
      <c r="X785" s="97">
        <v>4850</v>
      </c>
      <c r="Y785" s="16" t="b">
        <f t="shared" si="382"/>
        <v>1</v>
      </c>
      <c r="Z785" s="16" t="b">
        <f t="shared" si="382"/>
        <v>1</v>
      </c>
      <c r="AA785" s="16" t="b">
        <f t="shared" si="382"/>
        <v>1</v>
      </c>
      <c r="AB785" s="16" t="b">
        <f t="shared" si="382"/>
        <v>1</v>
      </c>
    </row>
    <row r="786" spans="1:28" s="16" customFormat="1" ht="31.5">
      <c r="A786" s="31" t="s">
        <v>61</v>
      </c>
      <c r="B786" s="23" t="s">
        <v>243</v>
      </c>
      <c r="C786" s="23" t="s">
        <v>426</v>
      </c>
      <c r="D786" s="24" t="s">
        <v>9</v>
      </c>
      <c r="E786" s="25">
        <f>E787</f>
        <v>7850</v>
      </c>
      <c r="F786" s="25">
        <f t="shared" si="388"/>
        <v>4850</v>
      </c>
      <c r="G786" s="25">
        <f t="shared" si="388"/>
        <v>4850</v>
      </c>
      <c r="H786" s="43"/>
      <c r="J786" s="32">
        <v>7850</v>
      </c>
      <c r="K786" s="32">
        <v>4850</v>
      </c>
      <c r="L786" s="32">
        <v>4850</v>
      </c>
      <c r="M786" s="29">
        <f t="shared" si="381"/>
        <v>0</v>
      </c>
      <c r="N786" s="29">
        <f t="shared" si="381"/>
        <v>0</v>
      </c>
      <c r="O786" s="29">
        <f t="shared" si="381"/>
        <v>0</v>
      </c>
      <c r="R786" s="98" t="s">
        <v>61</v>
      </c>
      <c r="S786" s="96" t="s">
        <v>243</v>
      </c>
      <c r="T786" s="96" t="s">
        <v>426</v>
      </c>
      <c r="U786" s="92" t="s">
        <v>9</v>
      </c>
      <c r="V786" s="97">
        <v>7850</v>
      </c>
      <c r="W786" s="97">
        <v>4850</v>
      </c>
      <c r="X786" s="97">
        <v>4850</v>
      </c>
      <c r="Y786" s="16" t="b">
        <f t="shared" si="382"/>
        <v>1</v>
      </c>
      <c r="Z786" s="16" t="b">
        <f t="shared" si="382"/>
        <v>1</v>
      </c>
      <c r="AA786" s="16" t="b">
        <f t="shared" si="382"/>
        <v>1</v>
      </c>
      <c r="AB786" s="16" t="b">
        <f t="shared" si="382"/>
        <v>1</v>
      </c>
    </row>
    <row r="787" spans="1:28" s="16" customFormat="1" ht="31.5">
      <c r="A787" s="31" t="s">
        <v>58</v>
      </c>
      <c r="B787" s="23" t="s">
        <v>243</v>
      </c>
      <c r="C787" s="23" t="s">
        <v>426</v>
      </c>
      <c r="D787" s="23" t="s">
        <v>59</v>
      </c>
      <c r="E787" s="25">
        <f>4850+3000</f>
        <v>7850</v>
      </c>
      <c r="F787" s="25">
        <v>4850</v>
      </c>
      <c r="G787" s="25">
        <v>4850</v>
      </c>
      <c r="H787" s="43"/>
      <c r="J787" s="32">
        <v>7850</v>
      </c>
      <c r="K787" s="32">
        <v>4850</v>
      </c>
      <c r="L787" s="32">
        <v>4850</v>
      </c>
      <c r="M787" s="29">
        <f t="shared" si="381"/>
        <v>0</v>
      </c>
      <c r="N787" s="29">
        <f t="shared" si="381"/>
        <v>0</v>
      </c>
      <c r="O787" s="29">
        <f t="shared" si="381"/>
        <v>0</v>
      </c>
      <c r="R787" s="98" t="s">
        <v>58</v>
      </c>
      <c r="S787" s="96" t="s">
        <v>243</v>
      </c>
      <c r="T787" s="96" t="s">
        <v>426</v>
      </c>
      <c r="U787" s="96" t="s">
        <v>59</v>
      </c>
      <c r="V787" s="97">
        <v>7850</v>
      </c>
      <c r="W787" s="97">
        <v>4850</v>
      </c>
      <c r="X787" s="97">
        <v>4850</v>
      </c>
      <c r="Y787" s="16" t="b">
        <f t="shared" si="382"/>
        <v>1</v>
      </c>
      <c r="Z787" s="16" t="b">
        <f t="shared" si="382"/>
        <v>1</v>
      </c>
      <c r="AA787" s="16" t="b">
        <f t="shared" si="382"/>
        <v>1</v>
      </c>
      <c r="AB787" s="16" t="b">
        <f t="shared" si="382"/>
        <v>1</v>
      </c>
    </row>
    <row r="788" spans="1:28" s="16" customFormat="1" ht="15.75">
      <c r="A788" s="31" t="s">
        <v>526</v>
      </c>
      <c r="B788" s="23" t="s">
        <v>243</v>
      </c>
      <c r="C788" s="23" t="s">
        <v>697</v>
      </c>
      <c r="D788" s="23" t="s">
        <v>9</v>
      </c>
      <c r="E788" s="25">
        <f t="shared" ref="E788:G788" si="389">E789+E791</f>
        <v>866.2</v>
      </c>
      <c r="F788" s="25">
        <f t="shared" si="389"/>
        <v>0</v>
      </c>
      <c r="G788" s="25">
        <f t="shared" si="389"/>
        <v>0</v>
      </c>
      <c r="H788" s="43"/>
      <c r="J788" s="32">
        <v>866.2</v>
      </c>
      <c r="K788" s="32">
        <v>0</v>
      </c>
      <c r="L788" s="32">
        <v>0</v>
      </c>
      <c r="M788" s="29">
        <f t="shared" si="381"/>
        <v>0</v>
      </c>
      <c r="N788" s="29">
        <f t="shared" si="381"/>
        <v>0</v>
      </c>
      <c r="O788" s="29">
        <f t="shared" si="381"/>
        <v>0</v>
      </c>
      <c r="R788" s="95" t="s">
        <v>526</v>
      </c>
      <c r="S788" s="96" t="s">
        <v>243</v>
      </c>
      <c r="T788" s="96" t="s">
        <v>697</v>
      </c>
      <c r="U788" s="92" t="s">
        <v>9</v>
      </c>
      <c r="V788" s="97">
        <v>866.2</v>
      </c>
      <c r="W788" s="97" t="s">
        <v>9</v>
      </c>
      <c r="X788" s="97" t="s">
        <v>9</v>
      </c>
      <c r="Y788" s="16" t="b">
        <f t="shared" si="382"/>
        <v>1</v>
      </c>
      <c r="Z788" s="16" t="b">
        <f t="shared" si="382"/>
        <v>1</v>
      </c>
      <c r="AA788" s="16" t="b">
        <f t="shared" si="382"/>
        <v>1</v>
      </c>
      <c r="AB788" s="16" t="b">
        <f t="shared" si="382"/>
        <v>1</v>
      </c>
    </row>
    <row r="789" spans="1:28" s="16" customFormat="1" ht="31.5">
      <c r="A789" s="31" t="s">
        <v>698</v>
      </c>
      <c r="B789" s="23" t="s">
        <v>243</v>
      </c>
      <c r="C789" s="23" t="s">
        <v>699</v>
      </c>
      <c r="D789" s="23" t="s">
        <v>9</v>
      </c>
      <c r="E789" s="25">
        <f t="shared" ref="E789:G789" si="390">E790</f>
        <v>502.2</v>
      </c>
      <c r="F789" s="25">
        <f t="shared" si="390"/>
        <v>0</v>
      </c>
      <c r="G789" s="25">
        <f t="shared" si="390"/>
        <v>0</v>
      </c>
      <c r="H789" s="43"/>
      <c r="J789" s="32">
        <v>502.2</v>
      </c>
      <c r="K789" s="32">
        <v>0</v>
      </c>
      <c r="L789" s="32">
        <v>0</v>
      </c>
      <c r="M789" s="29">
        <f t="shared" si="381"/>
        <v>0</v>
      </c>
      <c r="N789" s="29">
        <f t="shared" si="381"/>
        <v>0</v>
      </c>
      <c r="O789" s="29">
        <f t="shared" si="381"/>
        <v>0</v>
      </c>
      <c r="R789" s="98" t="s">
        <v>698</v>
      </c>
      <c r="S789" s="96" t="s">
        <v>243</v>
      </c>
      <c r="T789" s="96" t="s">
        <v>699</v>
      </c>
      <c r="U789" s="92" t="s">
        <v>9</v>
      </c>
      <c r="V789" s="97">
        <v>502.2</v>
      </c>
      <c r="W789" s="97" t="s">
        <v>9</v>
      </c>
      <c r="X789" s="97" t="s">
        <v>9</v>
      </c>
      <c r="Y789" s="16" t="b">
        <f t="shared" si="382"/>
        <v>1</v>
      </c>
      <c r="Z789" s="16" t="b">
        <f t="shared" si="382"/>
        <v>1</v>
      </c>
      <c r="AA789" s="16" t="b">
        <f t="shared" si="382"/>
        <v>1</v>
      </c>
      <c r="AB789" s="16" t="b">
        <f t="shared" si="382"/>
        <v>1</v>
      </c>
    </row>
    <row r="790" spans="1:28" s="16" customFormat="1" ht="31.5">
      <c r="A790" s="31" t="s">
        <v>58</v>
      </c>
      <c r="B790" s="23" t="s">
        <v>243</v>
      </c>
      <c r="C790" s="23" t="s">
        <v>699</v>
      </c>
      <c r="D790" s="23" t="s">
        <v>59</v>
      </c>
      <c r="E790" s="25">
        <v>502.2</v>
      </c>
      <c r="F790" s="25">
        <v>0</v>
      </c>
      <c r="G790" s="25">
        <v>0</v>
      </c>
      <c r="H790" s="43"/>
      <c r="J790" s="32">
        <v>502.2</v>
      </c>
      <c r="K790" s="32">
        <v>0</v>
      </c>
      <c r="L790" s="32">
        <v>0</v>
      </c>
      <c r="M790" s="29">
        <f t="shared" si="381"/>
        <v>0</v>
      </c>
      <c r="N790" s="29">
        <f t="shared" si="381"/>
        <v>0</v>
      </c>
      <c r="O790" s="29">
        <f t="shared" si="381"/>
        <v>0</v>
      </c>
      <c r="R790" s="98" t="s">
        <v>58</v>
      </c>
      <c r="S790" s="96" t="s">
        <v>243</v>
      </c>
      <c r="T790" s="96" t="s">
        <v>699</v>
      </c>
      <c r="U790" s="96" t="s">
        <v>59</v>
      </c>
      <c r="V790" s="97">
        <v>502.2</v>
      </c>
      <c r="W790" s="97" t="s">
        <v>9</v>
      </c>
      <c r="X790" s="97" t="s">
        <v>9</v>
      </c>
      <c r="Y790" s="16" t="b">
        <f t="shared" si="382"/>
        <v>1</v>
      </c>
      <c r="Z790" s="16" t="b">
        <f t="shared" si="382"/>
        <v>1</v>
      </c>
      <c r="AA790" s="16" t="b">
        <f t="shared" si="382"/>
        <v>1</v>
      </c>
      <c r="AB790" s="16" t="b">
        <f t="shared" si="382"/>
        <v>1</v>
      </c>
    </row>
    <row r="791" spans="1:28" s="16" customFormat="1" ht="31.5">
      <c r="A791" s="31" t="s">
        <v>700</v>
      </c>
      <c r="B791" s="23" t="s">
        <v>243</v>
      </c>
      <c r="C791" s="23" t="s">
        <v>701</v>
      </c>
      <c r="D791" s="23" t="s">
        <v>9</v>
      </c>
      <c r="E791" s="25">
        <f t="shared" ref="E791:G791" si="391">E792</f>
        <v>364</v>
      </c>
      <c r="F791" s="25">
        <f t="shared" si="391"/>
        <v>0</v>
      </c>
      <c r="G791" s="25">
        <f t="shared" si="391"/>
        <v>0</v>
      </c>
      <c r="H791" s="43"/>
      <c r="J791" s="32">
        <v>364</v>
      </c>
      <c r="K791" s="32">
        <v>0</v>
      </c>
      <c r="L791" s="32">
        <v>0</v>
      </c>
      <c r="M791" s="29">
        <f t="shared" si="381"/>
        <v>0</v>
      </c>
      <c r="N791" s="29">
        <f t="shared" si="381"/>
        <v>0</v>
      </c>
      <c r="O791" s="29">
        <f t="shared" si="381"/>
        <v>0</v>
      </c>
      <c r="R791" s="98" t="s">
        <v>700</v>
      </c>
      <c r="S791" s="96" t="s">
        <v>243</v>
      </c>
      <c r="T791" s="96" t="s">
        <v>701</v>
      </c>
      <c r="U791" s="92" t="s">
        <v>9</v>
      </c>
      <c r="V791" s="97">
        <v>364</v>
      </c>
      <c r="W791" s="97" t="s">
        <v>9</v>
      </c>
      <c r="X791" s="97" t="s">
        <v>9</v>
      </c>
      <c r="Y791" s="16" t="b">
        <f t="shared" si="382"/>
        <v>1</v>
      </c>
      <c r="Z791" s="16" t="b">
        <f t="shared" si="382"/>
        <v>1</v>
      </c>
      <c r="AA791" s="16" t="b">
        <f t="shared" si="382"/>
        <v>1</v>
      </c>
      <c r="AB791" s="16" t="b">
        <f t="shared" si="382"/>
        <v>1</v>
      </c>
    </row>
    <row r="792" spans="1:28" s="16" customFormat="1" ht="31.5">
      <c r="A792" s="31" t="s">
        <v>58</v>
      </c>
      <c r="B792" s="23" t="s">
        <v>243</v>
      </c>
      <c r="C792" s="23" t="s">
        <v>701</v>
      </c>
      <c r="D792" s="23" t="s">
        <v>59</v>
      </c>
      <c r="E792" s="25">
        <v>364</v>
      </c>
      <c r="F792" s="25">
        <v>0</v>
      </c>
      <c r="G792" s="25">
        <v>0</v>
      </c>
      <c r="H792" s="43"/>
      <c r="J792" s="32">
        <v>364</v>
      </c>
      <c r="K792" s="32">
        <v>0</v>
      </c>
      <c r="L792" s="32">
        <v>0</v>
      </c>
      <c r="M792" s="29">
        <f t="shared" si="381"/>
        <v>0</v>
      </c>
      <c r="N792" s="29">
        <f t="shared" si="381"/>
        <v>0</v>
      </c>
      <c r="O792" s="29">
        <f t="shared" si="381"/>
        <v>0</v>
      </c>
      <c r="R792" s="98" t="s">
        <v>58</v>
      </c>
      <c r="S792" s="96" t="s">
        <v>243</v>
      </c>
      <c r="T792" s="96" t="s">
        <v>701</v>
      </c>
      <c r="U792" s="96" t="s">
        <v>59</v>
      </c>
      <c r="V792" s="97">
        <v>364</v>
      </c>
      <c r="W792" s="97" t="s">
        <v>9</v>
      </c>
      <c r="X792" s="97" t="s">
        <v>9</v>
      </c>
      <c r="Y792" s="16" t="b">
        <f t="shared" si="382"/>
        <v>1</v>
      </c>
      <c r="Z792" s="16" t="b">
        <f t="shared" si="382"/>
        <v>1</v>
      </c>
      <c r="AA792" s="16" t="b">
        <f t="shared" si="382"/>
        <v>1</v>
      </c>
      <c r="AB792" s="16" t="b">
        <f t="shared" si="382"/>
        <v>1</v>
      </c>
    </row>
    <row r="793" spans="1:28" s="16" customFormat="1" ht="110.25">
      <c r="A793" s="22" t="s">
        <v>225</v>
      </c>
      <c r="B793" s="23" t="s">
        <v>243</v>
      </c>
      <c r="C793" s="23" t="s">
        <v>521</v>
      </c>
      <c r="D793" s="24" t="s">
        <v>9</v>
      </c>
      <c r="E793" s="25">
        <f>E794</f>
        <v>198.2</v>
      </c>
      <c r="F793" s="25">
        <f t="shared" ref="F793:G794" si="392">F794</f>
        <v>198.2</v>
      </c>
      <c r="G793" s="25">
        <f t="shared" si="392"/>
        <v>198.2</v>
      </c>
      <c r="H793" s="43"/>
      <c r="J793" s="32">
        <v>198.22399999999999</v>
      </c>
      <c r="K793" s="32">
        <v>198.22399999999999</v>
      </c>
      <c r="L793" s="32">
        <v>198.22399999999999</v>
      </c>
      <c r="M793" s="29">
        <f t="shared" si="381"/>
        <v>2.4000000000000909E-2</v>
      </c>
      <c r="N793" s="29">
        <f t="shared" si="381"/>
        <v>2.4000000000000909E-2</v>
      </c>
      <c r="O793" s="29">
        <f t="shared" si="381"/>
        <v>2.4000000000000909E-2</v>
      </c>
      <c r="R793" s="95" t="s">
        <v>225</v>
      </c>
      <c r="S793" s="96" t="s">
        <v>243</v>
      </c>
      <c r="T793" s="96" t="s">
        <v>521</v>
      </c>
      <c r="U793" s="92" t="s">
        <v>9</v>
      </c>
      <c r="V793" s="97">
        <v>198.22399999999999</v>
      </c>
      <c r="W793" s="97">
        <v>198.22399999999999</v>
      </c>
      <c r="X793" s="97">
        <v>198.22399999999999</v>
      </c>
      <c r="Y793" s="16" t="b">
        <f t="shared" si="382"/>
        <v>1</v>
      </c>
      <c r="Z793" s="16" t="b">
        <f t="shared" si="382"/>
        <v>1</v>
      </c>
      <c r="AA793" s="16" t="b">
        <f t="shared" si="382"/>
        <v>1</v>
      </c>
      <c r="AB793" s="16" t="b">
        <f t="shared" si="382"/>
        <v>1</v>
      </c>
    </row>
    <row r="794" spans="1:28" s="16" customFormat="1" ht="94.5">
      <c r="A794" s="31" t="s">
        <v>227</v>
      </c>
      <c r="B794" s="23" t="s">
        <v>243</v>
      </c>
      <c r="C794" s="23" t="s">
        <v>522</v>
      </c>
      <c r="D794" s="24" t="s">
        <v>9</v>
      </c>
      <c r="E794" s="25">
        <f>E795</f>
        <v>198.2</v>
      </c>
      <c r="F794" s="25">
        <f t="shared" si="392"/>
        <v>198.2</v>
      </c>
      <c r="G794" s="25">
        <f t="shared" si="392"/>
        <v>198.2</v>
      </c>
      <c r="H794" s="43"/>
      <c r="J794" s="32">
        <v>198.22399999999999</v>
      </c>
      <c r="K794" s="32">
        <v>198.22399999999999</v>
      </c>
      <c r="L794" s="32">
        <v>198.22399999999999</v>
      </c>
      <c r="M794" s="29">
        <f t="shared" si="381"/>
        <v>2.4000000000000909E-2</v>
      </c>
      <c r="N794" s="29">
        <f t="shared" si="381"/>
        <v>2.4000000000000909E-2</v>
      </c>
      <c r="O794" s="29">
        <f t="shared" si="381"/>
        <v>2.4000000000000909E-2</v>
      </c>
      <c r="R794" s="98" t="s">
        <v>227</v>
      </c>
      <c r="S794" s="96" t="s">
        <v>243</v>
      </c>
      <c r="T794" s="96" t="s">
        <v>522</v>
      </c>
      <c r="U794" s="92" t="s">
        <v>9</v>
      </c>
      <c r="V794" s="97">
        <v>198.22399999999999</v>
      </c>
      <c r="W794" s="97">
        <v>198.22399999999999</v>
      </c>
      <c r="X794" s="97">
        <v>198.22399999999999</v>
      </c>
      <c r="Y794" s="16" t="b">
        <f t="shared" si="382"/>
        <v>1</v>
      </c>
      <c r="Z794" s="16" t="b">
        <f t="shared" si="382"/>
        <v>1</v>
      </c>
      <c r="AA794" s="16" t="b">
        <f t="shared" si="382"/>
        <v>1</v>
      </c>
      <c r="AB794" s="16" t="b">
        <f t="shared" si="382"/>
        <v>1</v>
      </c>
    </row>
    <row r="795" spans="1:28" s="16" customFormat="1" ht="31.5">
      <c r="A795" s="31" t="s">
        <v>58</v>
      </c>
      <c r="B795" s="23" t="s">
        <v>243</v>
      </c>
      <c r="C795" s="23" t="s">
        <v>522</v>
      </c>
      <c r="D795" s="23" t="s">
        <v>59</v>
      </c>
      <c r="E795" s="25">
        <v>198.2</v>
      </c>
      <c r="F795" s="25">
        <v>198.2</v>
      </c>
      <c r="G795" s="25">
        <v>198.2</v>
      </c>
      <c r="H795" s="43"/>
      <c r="J795" s="32">
        <v>198.22399999999999</v>
      </c>
      <c r="K795" s="32">
        <v>198.22399999999999</v>
      </c>
      <c r="L795" s="32">
        <v>198.22399999999999</v>
      </c>
      <c r="M795" s="29">
        <f t="shared" si="381"/>
        <v>2.4000000000000909E-2</v>
      </c>
      <c r="N795" s="29">
        <f t="shared" si="381"/>
        <v>2.4000000000000909E-2</v>
      </c>
      <c r="O795" s="29">
        <f t="shared" si="381"/>
        <v>2.4000000000000909E-2</v>
      </c>
      <c r="R795" s="98" t="s">
        <v>58</v>
      </c>
      <c r="S795" s="96" t="s">
        <v>243</v>
      </c>
      <c r="T795" s="96" t="s">
        <v>522</v>
      </c>
      <c r="U795" s="96" t="s">
        <v>59</v>
      </c>
      <c r="V795" s="97">
        <v>198.22399999999999</v>
      </c>
      <c r="W795" s="97">
        <v>198.22399999999999</v>
      </c>
      <c r="X795" s="97">
        <v>198.22399999999999</v>
      </c>
      <c r="Y795" s="16" t="b">
        <f t="shared" si="382"/>
        <v>1</v>
      </c>
      <c r="Z795" s="16" t="b">
        <f t="shared" si="382"/>
        <v>1</v>
      </c>
      <c r="AA795" s="16" t="b">
        <f t="shared" si="382"/>
        <v>1</v>
      </c>
      <c r="AB795" s="16" t="b">
        <f t="shared" si="382"/>
        <v>1</v>
      </c>
    </row>
    <row r="796" spans="1:28" s="16" customFormat="1" ht="31.5">
      <c r="A796" s="22" t="s">
        <v>74</v>
      </c>
      <c r="B796" s="23" t="s">
        <v>243</v>
      </c>
      <c r="C796" s="23" t="s">
        <v>229</v>
      </c>
      <c r="D796" s="24" t="s">
        <v>9</v>
      </c>
      <c r="E796" s="25">
        <f>E797</f>
        <v>10409.1</v>
      </c>
      <c r="F796" s="25">
        <f t="shared" ref="F796:G797" si="393">F797</f>
        <v>10420.5</v>
      </c>
      <c r="G796" s="25">
        <f t="shared" si="393"/>
        <v>10470.5</v>
      </c>
      <c r="H796" s="43"/>
      <c r="J796" s="32">
        <v>10409.137199999999</v>
      </c>
      <c r="K796" s="32">
        <v>10420.504129999999</v>
      </c>
      <c r="L796" s="32">
        <v>10470.504129999999</v>
      </c>
      <c r="M796" s="29">
        <f t="shared" si="381"/>
        <v>3.7199999998847488E-2</v>
      </c>
      <c r="N796" s="29">
        <f t="shared" si="381"/>
        <v>4.1299999993498204E-3</v>
      </c>
      <c r="O796" s="29">
        <f t="shared" si="381"/>
        <v>4.1299999993498204E-3</v>
      </c>
      <c r="R796" s="95" t="s">
        <v>74</v>
      </c>
      <c r="S796" s="96" t="s">
        <v>243</v>
      </c>
      <c r="T796" s="96" t="s">
        <v>229</v>
      </c>
      <c r="U796" s="92" t="s">
        <v>9</v>
      </c>
      <c r="V796" s="97">
        <v>10409.137199999999</v>
      </c>
      <c r="W796" s="97">
        <v>10420.504129999999</v>
      </c>
      <c r="X796" s="97">
        <v>10470.504129999999</v>
      </c>
      <c r="Y796" s="16" t="b">
        <f t="shared" si="382"/>
        <v>1</v>
      </c>
      <c r="Z796" s="16" t="b">
        <f t="shared" si="382"/>
        <v>1</v>
      </c>
      <c r="AA796" s="16" t="b">
        <f t="shared" si="382"/>
        <v>1</v>
      </c>
      <c r="AB796" s="16" t="b">
        <f t="shared" si="382"/>
        <v>1</v>
      </c>
    </row>
    <row r="797" spans="1:28" s="16" customFormat="1" ht="47.25">
      <c r="A797" s="22" t="s">
        <v>76</v>
      </c>
      <c r="B797" s="23" t="s">
        <v>243</v>
      </c>
      <c r="C797" s="23" t="s">
        <v>232</v>
      </c>
      <c r="D797" s="24" t="s">
        <v>9</v>
      </c>
      <c r="E797" s="25">
        <f>E798</f>
        <v>10409.1</v>
      </c>
      <c r="F797" s="25">
        <f t="shared" si="393"/>
        <v>10420.5</v>
      </c>
      <c r="G797" s="25">
        <f t="shared" si="393"/>
        <v>10470.5</v>
      </c>
      <c r="H797" s="43"/>
      <c r="J797" s="32">
        <v>10409.137199999999</v>
      </c>
      <c r="K797" s="32">
        <v>10420.504129999999</v>
      </c>
      <c r="L797" s="32">
        <v>10470.504129999999</v>
      </c>
      <c r="M797" s="29">
        <f t="shared" si="381"/>
        <v>3.7199999998847488E-2</v>
      </c>
      <c r="N797" s="29">
        <f t="shared" si="381"/>
        <v>4.1299999993498204E-3</v>
      </c>
      <c r="O797" s="29">
        <f t="shared" si="381"/>
        <v>4.1299999993498204E-3</v>
      </c>
      <c r="R797" s="95" t="s">
        <v>76</v>
      </c>
      <c r="S797" s="96" t="s">
        <v>243</v>
      </c>
      <c r="T797" s="96" t="s">
        <v>232</v>
      </c>
      <c r="U797" s="92" t="s">
        <v>9</v>
      </c>
      <c r="V797" s="97">
        <v>10409.137199999999</v>
      </c>
      <c r="W797" s="97">
        <v>10420.504129999999</v>
      </c>
      <c r="X797" s="97">
        <v>10470.504129999999</v>
      </c>
      <c r="Y797" s="16" t="b">
        <f t="shared" si="382"/>
        <v>1</v>
      </c>
      <c r="Z797" s="16" t="b">
        <f t="shared" si="382"/>
        <v>1</v>
      </c>
      <c r="AA797" s="16" t="b">
        <f t="shared" si="382"/>
        <v>1</v>
      </c>
      <c r="AB797" s="16" t="b">
        <f t="shared" si="382"/>
        <v>1</v>
      </c>
    </row>
    <row r="798" spans="1:28" s="16" customFormat="1" ht="31.5">
      <c r="A798" s="31" t="s">
        <v>25</v>
      </c>
      <c r="B798" s="23" t="s">
        <v>243</v>
      </c>
      <c r="C798" s="23" t="s">
        <v>421</v>
      </c>
      <c r="D798" s="24" t="s">
        <v>9</v>
      </c>
      <c r="E798" s="25">
        <f>E799+E800</f>
        <v>10409.1</v>
      </c>
      <c r="F798" s="25">
        <f t="shared" ref="F798:G798" si="394">F799+F800</f>
        <v>10420.5</v>
      </c>
      <c r="G798" s="25">
        <f t="shared" si="394"/>
        <v>10470.5</v>
      </c>
      <c r="H798" s="43"/>
      <c r="J798" s="32">
        <v>10409.137199999999</v>
      </c>
      <c r="K798" s="32">
        <v>10420.504129999999</v>
      </c>
      <c r="L798" s="32">
        <v>10470.504129999999</v>
      </c>
      <c r="M798" s="29">
        <f t="shared" si="381"/>
        <v>3.7199999998847488E-2</v>
      </c>
      <c r="N798" s="29">
        <f t="shared" si="381"/>
        <v>4.1299999993498204E-3</v>
      </c>
      <c r="O798" s="29">
        <f t="shared" si="381"/>
        <v>4.1299999993498204E-3</v>
      </c>
      <c r="R798" s="98" t="s">
        <v>25</v>
      </c>
      <c r="S798" s="96" t="s">
        <v>243</v>
      </c>
      <c r="T798" s="96" t="s">
        <v>421</v>
      </c>
      <c r="U798" s="92" t="s">
        <v>9</v>
      </c>
      <c r="V798" s="97">
        <v>10409.137199999999</v>
      </c>
      <c r="W798" s="97">
        <v>10420.504129999999</v>
      </c>
      <c r="X798" s="97">
        <v>10470.504129999999</v>
      </c>
      <c r="Y798" s="16" t="b">
        <f t="shared" si="382"/>
        <v>1</v>
      </c>
      <c r="Z798" s="16" t="b">
        <f t="shared" si="382"/>
        <v>1</v>
      </c>
      <c r="AA798" s="16" t="b">
        <f t="shared" si="382"/>
        <v>1</v>
      </c>
      <c r="AB798" s="16" t="b">
        <f t="shared" si="382"/>
        <v>1</v>
      </c>
    </row>
    <row r="799" spans="1:28" s="16" customFormat="1" ht="78.75">
      <c r="A799" s="31" t="s">
        <v>26</v>
      </c>
      <c r="B799" s="23" t="s">
        <v>243</v>
      </c>
      <c r="C799" s="23" t="s">
        <v>421</v>
      </c>
      <c r="D799" s="23" t="s">
        <v>27</v>
      </c>
      <c r="E799" s="25">
        <v>9970</v>
      </c>
      <c r="F799" s="25">
        <v>9981.4</v>
      </c>
      <c r="G799" s="25">
        <v>10031.4</v>
      </c>
      <c r="H799" s="43"/>
      <c r="J799" s="32">
        <v>9969.9851999999992</v>
      </c>
      <c r="K799" s="32">
        <v>9981.3521299999993</v>
      </c>
      <c r="L799" s="32">
        <v>10031.352129999999</v>
      </c>
      <c r="M799" s="29">
        <f t="shared" si="381"/>
        <v>-1.480000000083237E-2</v>
      </c>
      <c r="N799" s="29">
        <f t="shared" si="381"/>
        <v>-4.7870000000330037E-2</v>
      </c>
      <c r="O799" s="29">
        <f t="shared" si="381"/>
        <v>-4.7870000000330037E-2</v>
      </c>
      <c r="R799" s="98" t="s">
        <v>26</v>
      </c>
      <c r="S799" s="96" t="s">
        <v>243</v>
      </c>
      <c r="T799" s="96" t="s">
        <v>421</v>
      </c>
      <c r="U799" s="96" t="s">
        <v>27</v>
      </c>
      <c r="V799" s="97">
        <v>9969.9851999999992</v>
      </c>
      <c r="W799" s="97">
        <v>9981.3521299999993</v>
      </c>
      <c r="X799" s="97">
        <v>10031.352129999999</v>
      </c>
      <c r="Y799" s="16" t="b">
        <f t="shared" si="382"/>
        <v>1</v>
      </c>
      <c r="Z799" s="16" t="b">
        <f t="shared" si="382"/>
        <v>1</v>
      </c>
      <c r="AA799" s="16" t="b">
        <f t="shared" si="382"/>
        <v>1</v>
      </c>
      <c r="AB799" s="16" t="b">
        <f t="shared" si="382"/>
        <v>1</v>
      </c>
    </row>
    <row r="800" spans="1:28" s="16" customFormat="1" ht="31.5">
      <c r="A800" s="31" t="s">
        <v>28</v>
      </c>
      <c r="B800" s="23" t="s">
        <v>243</v>
      </c>
      <c r="C800" s="23" t="s">
        <v>421</v>
      </c>
      <c r="D800" s="23" t="s">
        <v>29</v>
      </c>
      <c r="E800" s="25">
        <v>439.1</v>
      </c>
      <c r="F800" s="25">
        <v>439.1</v>
      </c>
      <c r="G800" s="25">
        <v>439.1</v>
      </c>
      <c r="H800" s="43"/>
      <c r="J800" s="32">
        <v>439.15199999999999</v>
      </c>
      <c r="K800" s="32">
        <v>439.15199999999999</v>
      </c>
      <c r="L800" s="32">
        <v>439.15199999999999</v>
      </c>
      <c r="M800" s="29">
        <f t="shared" si="381"/>
        <v>5.1999999999964075E-2</v>
      </c>
      <c r="N800" s="29">
        <f t="shared" si="381"/>
        <v>5.1999999999964075E-2</v>
      </c>
      <c r="O800" s="29">
        <f t="shared" si="381"/>
        <v>5.1999999999964075E-2</v>
      </c>
      <c r="R800" s="98" t="s">
        <v>28</v>
      </c>
      <c r="S800" s="96" t="s">
        <v>243</v>
      </c>
      <c r="T800" s="96" t="s">
        <v>421</v>
      </c>
      <c r="U800" s="96" t="s">
        <v>29</v>
      </c>
      <c r="V800" s="97">
        <v>439.15199999999999</v>
      </c>
      <c r="W800" s="97">
        <v>439.15199999999999</v>
      </c>
      <c r="X800" s="97">
        <v>439.15199999999999</v>
      </c>
      <c r="Y800" s="16" t="b">
        <f t="shared" si="382"/>
        <v>1</v>
      </c>
      <c r="Z800" s="16" t="b">
        <f t="shared" si="382"/>
        <v>1</v>
      </c>
      <c r="AA800" s="16" t="b">
        <f t="shared" si="382"/>
        <v>1</v>
      </c>
      <c r="AB800" s="16" t="b">
        <f t="shared" si="382"/>
        <v>1</v>
      </c>
    </row>
    <row r="801" spans="1:28" s="16" customFormat="1" ht="15.75">
      <c r="A801" s="22" t="s">
        <v>23</v>
      </c>
      <c r="B801" s="23" t="s">
        <v>243</v>
      </c>
      <c r="C801" s="23" t="s">
        <v>11</v>
      </c>
      <c r="D801" s="24" t="s">
        <v>9</v>
      </c>
      <c r="E801" s="25">
        <f>E802</f>
        <v>12</v>
      </c>
      <c r="F801" s="25">
        <f t="shared" ref="F801:G802" si="395">F802</f>
        <v>12</v>
      </c>
      <c r="G801" s="25">
        <f t="shared" si="395"/>
        <v>12</v>
      </c>
      <c r="H801" s="43"/>
      <c r="J801" s="32">
        <v>12</v>
      </c>
      <c r="K801" s="32">
        <v>12</v>
      </c>
      <c r="L801" s="32">
        <v>12</v>
      </c>
      <c r="M801" s="29">
        <f t="shared" si="381"/>
        <v>0</v>
      </c>
      <c r="N801" s="29">
        <f t="shared" si="381"/>
        <v>0</v>
      </c>
      <c r="O801" s="29">
        <f t="shared" si="381"/>
        <v>0</v>
      </c>
      <c r="R801" s="95" t="s">
        <v>23</v>
      </c>
      <c r="S801" s="96" t="s">
        <v>243</v>
      </c>
      <c r="T801" s="96" t="s">
        <v>11</v>
      </c>
      <c r="U801" s="92" t="s">
        <v>9</v>
      </c>
      <c r="V801" s="97">
        <v>12</v>
      </c>
      <c r="W801" s="97">
        <v>12</v>
      </c>
      <c r="X801" s="97">
        <v>12</v>
      </c>
      <c r="Y801" s="16" t="b">
        <f t="shared" si="382"/>
        <v>1</v>
      </c>
      <c r="Z801" s="16" t="b">
        <f t="shared" si="382"/>
        <v>1</v>
      </c>
      <c r="AA801" s="16" t="b">
        <f t="shared" si="382"/>
        <v>1</v>
      </c>
      <c r="AB801" s="16" t="b">
        <f t="shared" si="382"/>
        <v>1</v>
      </c>
    </row>
    <row r="802" spans="1:28" s="16" customFormat="1" ht="31.5">
      <c r="A802" s="31" t="s">
        <v>345</v>
      </c>
      <c r="B802" s="23" t="s">
        <v>243</v>
      </c>
      <c r="C802" s="23" t="s">
        <v>347</v>
      </c>
      <c r="D802" s="24" t="s">
        <v>9</v>
      </c>
      <c r="E802" s="25">
        <f>E803</f>
        <v>12</v>
      </c>
      <c r="F802" s="25">
        <f t="shared" si="395"/>
        <v>12</v>
      </c>
      <c r="G802" s="25">
        <f t="shared" si="395"/>
        <v>12</v>
      </c>
      <c r="H802" s="43"/>
      <c r="J802" s="32">
        <v>12</v>
      </c>
      <c r="K802" s="32">
        <v>12</v>
      </c>
      <c r="L802" s="32">
        <v>12</v>
      </c>
      <c r="M802" s="29">
        <f t="shared" si="381"/>
        <v>0</v>
      </c>
      <c r="N802" s="29">
        <f t="shared" si="381"/>
        <v>0</v>
      </c>
      <c r="O802" s="29">
        <f t="shared" si="381"/>
        <v>0</v>
      </c>
      <c r="R802" s="98" t="s">
        <v>345</v>
      </c>
      <c r="S802" s="96" t="s">
        <v>243</v>
      </c>
      <c r="T802" s="96" t="s">
        <v>347</v>
      </c>
      <c r="U802" s="92" t="s">
        <v>9</v>
      </c>
      <c r="V802" s="97">
        <v>12</v>
      </c>
      <c r="W802" s="97">
        <v>12</v>
      </c>
      <c r="X802" s="97">
        <v>12</v>
      </c>
      <c r="Y802" s="16" t="b">
        <f t="shared" si="382"/>
        <v>1</v>
      </c>
      <c r="Z802" s="16" t="b">
        <f t="shared" si="382"/>
        <v>1</v>
      </c>
      <c r="AA802" s="16" t="b">
        <f t="shared" si="382"/>
        <v>1</v>
      </c>
      <c r="AB802" s="16" t="b">
        <f t="shared" si="382"/>
        <v>1</v>
      </c>
    </row>
    <row r="803" spans="1:28" s="16" customFormat="1" ht="31.5">
      <c r="A803" s="31" t="s">
        <v>28</v>
      </c>
      <c r="B803" s="23" t="s">
        <v>243</v>
      </c>
      <c r="C803" s="23" t="s">
        <v>347</v>
      </c>
      <c r="D803" s="23" t="s">
        <v>29</v>
      </c>
      <c r="E803" s="25">
        <v>12</v>
      </c>
      <c r="F803" s="25">
        <v>12</v>
      </c>
      <c r="G803" s="25">
        <v>12</v>
      </c>
      <c r="H803" s="43"/>
      <c r="J803" s="32">
        <v>12</v>
      </c>
      <c r="K803" s="32">
        <v>12</v>
      </c>
      <c r="L803" s="32">
        <v>12</v>
      </c>
      <c r="M803" s="29">
        <f t="shared" si="381"/>
        <v>0</v>
      </c>
      <c r="N803" s="29">
        <f t="shared" si="381"/>
        <v>0</v>
      </c>
      <c r="O803" s="29">
        <f t="shared" si="381"/>
        <v>0</v>
      </c>
      <c r="R803" s="98" t="s">
        <v>28</v>
      </c>
      <c r="S803" s="96" t="s">
        <v>243</v>
      </c>
      <c r="T803" s="96" t="s">
        <v>347</v>
      </c>
      <c r="U803" s="96" t="s">
        <v>29</v>
      </c>
      <c r="V803" s="97">
        <v>12</v>
      </c>
      <c r="W803" s="97">
        <v>12</v>
      </c>
      <c r="X803" s="97">
        <v>12</v>
      </c>
      <c r="Y803" s="16" t="b">
        <f t="shared" si="382"/>
        <v>1</v>
      </c>
      <c r="Z803" s="16" t="b">
        <f t="shared" si="382"/>
        <v>1</v>
      </c>
      <c r="AA803" s="16" t="b">
        <f t="shared" si="382"/>
        <v>1</v>
      </c>
      <c r="AB803" s="16" t="b">
        <f t="shared" si="382"/>
        <v>1</v>
      </c>
    </row>
    <row r="804" spans="1:28" s="16" customFormat="1" ht="63">
      <c r="A804" s="26" t="s">
        <v>248</v>
      </c>
      <c r="B804" s="24" t="s">
        <v>249</v>
      </c>
      <c r="C804" s="27" t="s">
        <v>9</v>
      </c>
      <c r="D804" s="27" t="s">
        <v>9</v>
      </c>
      <c r="E804" s="15">
        <f>E805+E865+E870+E875</f>
        <v>3272285.0999999996</v>
      </c>
      <c r="F804" s="15">
        <f t="shared" ref="F804:G804" si="396">F805+F865+F870+F875</f>
        <v>3280405.3999999994</v>
      </c>
      <c r="G804" s="15">
        <f t="shared" si="396"/>
        <v>3309594.2</v>
      </c>
      <c r="H804" s="43"/>
      <c r="J804" s="28">
        <v>3272285.07393</v>
      </c>
      <c r="K804" s="28">
        <v>3280405.3791100001</v>
      </c>
      <c r="L804" s="28">
        <v>3309594.1951100002</v>
      </c>
      <c r="M804" s="29">
        <f t="shared" si="381"/>
        <v>-2.6069999672472477E-2</v>
      </c>
      <c r="N804" s="29">
        <f t="shared" si="381"/>
        <v>-2.0889999344944954E-2</v>
      </c>
      <c r="O804" s="29">
        <f t="shared" si="381"/>
        <v>-4.889999981969595E-3</v>
      </c>
      <c r="R804" s="91" t="s">
        <v>248</v>
      </c>
      <c r="S804" s="92" t="s">
        <v>249</v>
      </c>
      <c r="T804" s="93" t="s">
        <v>9</v>
      </c>
      <c r="U804" s="93" t="s">
        <v>9</v>
      </c>
      <c r="V804" s="94">
        <v>3272285.07393</v>
      </c>
      <c r="W804" s="94">
        <v>3280405.3791100001</v>
      </c>
      <c r="X804" s="94">
        <v>3309594.1951100002</v>
      </c>
      <c r="Y804" s="16" t="b">
        <f t="shared" si="382"/>
        <v>1</v>
      </c>
      <c r="Z804" s="16" t="b">
        <f t="shared" si="382"/>
        <v>1</v>
      </c>
      <c r="AA804" s="16" t="b">
        <f t="shared" si="382"/>
        <v>1</v>
      </c>
      <c r="AB804" s="16" t="b">
        <f t="shared" si="382"/>
        <v>1</v>
      </c>
    </row>
    <row r="805" spans="1:28" s="16" customFormat="1" ht="15.75">
      <c r="A805" s="22" t="s">
        <v>175</v>
      </c>
      <c r="B805" s="23" t="s">
        <v>249</v>
      </c>
      <c r="C805" s="23" t="s">
        <v>13</v>
      </c>
      <c r="D805" s="24" t="s">
        <v>9</v>
      </c>
      <c r="E805" s="25">
        <f>E806+E833+E843+E850</f>
        <v>3270185.0999999996</v>
      </c>
      <c r="F805" s="25">
        <f t="shared" ref="F805" si="397">F806+F833+F843+F850</f>
        <v>3278305.3999999994</v>
      </c>
      <c r="G805" s="25">
        <f>G806+G833+G843+G850</f>
        <v>3307494.2</v>
      </c>
      <c r="H805" s="43"/>
      <c r="J805" s="32">
        <v>3270185.07393</v>
      </c>
      <c r="K805" s="32">
        <v>3278305.3791100001</v>
      </c>
      <c r="L805" s="32">
        <v>3307494.1951100002</v>
      </c>
      <c r="M805" s="29">
        <f t="shared" si="381"/>
        <v>-2.6069999672472477E-2</v>
      </c>
      <c r="N805" s="29">
        <f t="shared" si="381"/>
        <v>-2.0889999344944954E-2</v>
      </c>
      <c r="O805" s="29">
        <f t="shared" si="381"/>
        <v>-4.889999981969595E-3</v>
      </c>
      <c r="R805" s="95" t="s">
        <v>175</v>
      </c>
      <c r="S805" s="96" t="s">
        <v>249</v>
      </c>
      <c r="T805" s="96" t="s">
        <v>13</v>
      </c>
      <c r="U805" s="92" t="s">
        <v>9</v>
      </c>
      <c r="V805" s="97">
        <v>3270185.07393</v>
      </c>
      <c r="W805" s="97">
        <v>3278305.3791100001</v>
      </c>
      <c r="X805" s="97">
        <v>3307494.1951100002</v>
      </c>
      <c r="Y805" s="16" t="b">
        <f t="shared" si="382"/>
        <v>1</v>
      </c>
      <c r="Z805" s="16" t="b">
        <f t="shared" si="382"/>
        <v>1</v>
      </c>
      <c r="AA805" s="16" t="b">
        <f t="shared" si="382"/>
        <v>1</v>
      </c>
      <c r="AB805" s="16" t="b">
        <f t="shared" si="382"/>
        <v>1</v>
      </c>
    </row>
    <row r="806" spans="1:28" s="16" customFormat="1" ht="15.75">
      <c r="A806" s="22" t="s">
        <v>176</v>
      </c>
      <c r="B806" s="23" t="s">
        <v>249</v>
      </c>
      <c r="C806" s="23" t="s">
        <v>177</v>
      </c>
      <c r="D806" s="24" t="s">
        <v>9</v>
      </c>
      <c r="E806" s="25">
        <f>E807+E810+E817+E822+E827+E830</f>
        <v>3092056</v>
      </c>
      <c r="F806" s="25">
        <f t="shared" ref="F806:G806" si="398">F807+F810+F817+F822+F827+F830</f>
        <v>3099624.1999999997</v>
      </c>
      <c r="G806" s="25">
        <f t="shared" si="398"/>
        <v>3128715</v>
      </c>
      <c r="H806" s="43"/>
      <c r="J806" s="32">
        <v>3092056.0545800002</v>
      </c>
      <c r="K806" s="32">
        <v>3099624.2878</v>
      </c>
      <c r="L806" s="32">
        <v>3128715.0808000001</v>
      </c>
      <c r="M806" s="29">
        <f t="shared" si="381"/>
        <v>5.4580000229179859E-2</v>
      </c>
      <c r="N806" s="29">
        <f t="shared" si="381"/>
        <v>8.7800000328570604E-2</v>
      </c>
      <c r="O806" s="29">
        <f t="shared" si="381"/>
        <v>8.0800000112503767E-2</v>
      </c>
      <c r="R806" s="95" t="s">
        <v>176</v>
      </c>
      <c r="S806" s="96" t="s">
        <v>249</v>
      </c>
      <c r="T806" s="96" t="s">
        <v>177</v>
      </c>
      <c r="U806" s="92" t="s">
        <v>9</v>
      </c>
      <c r="V806" s="97">
        <v>3092056.0545800002</v>
      </c>
      <c r="W806" s="97">
        <v>3099624.2878</v>
      </c>
      <c r="X806" s="97">
        <v>3128715.0808000001</v>
      </c>
      <c r="Y806" s="16" t="b">
        <f t="shared" si="382"/>
        <v>1</v>
      </c>
      <c r="Z806" s="16" t="b">
        <f t="shared" si="382"/>
        <v>1</v>
      </c>
      <c r="AA806" s="16" t="b">
        <f t="shared" si="382"/>
        <v>1</v>
      </c>
      <c r="AB806" s="16" t="b">
        <f t="shared" si="382"/>
        <v>1</v>
      </c>
    </row>
    <row r="807" spans="1:28" s="16" customFormat="1" ht="94.5">
      <c r="A807" s="22" t="s">
        <v>250</v>
      </c>
      <c r="B807" s="23" t="s">
        <v>249</v>
      </c>
      <c r="C807" s="23" t="s">
        <v>251</v>
      </c>
      <c r="D807" s="24" t="s">
        <v>9</v>
      </c>
      <c r="E807" s="25">
        <f>E808</f>
        <v>112911.2</v>
      </c>
      <c r="F807" s="25">
        <f t="shared" ref="F807:G808" si="399">F808</f>
        <v>112911.2</v>
      </c>
      <c r="G807" s="25">
        <f t="shared" si="399"/>
        <v>112911.2</v>
      </c>
      <c r="H807" s="43"/>
      <c r="J807" s="32">
        <v>112911.2</v>
      </c>
      <c r="K807" s="32">
        <v>112911.2</v>
      </c>
      <c r="L807" s="32">
        <v>112911.2</v>
      </c>
      <c r="M807" s="29">
        <f t="shared" si="381"/>
        <v>0</v>
      </c>
      <c r="N807" s="29">
        <f t="shared" si="381"/>
        <v>0</v>
      </c>
      <c r="O807" s="29">
        <f t="shared" si="381"/>
        <v>0</v>
      </c>
      <c r="R807" s="95" t="s">
        <v>250</v>
      </c>
      <c r="S807" s="96" t="s">
        <v>249</v>
      </c>
      <c r="T807" s="96" t="s">
        <v>251</v>
      </c>
      <c r="U807" s="92" t="s">
        <v>9</v>
      </c>
      <c r="V807" s="97">
        <v>112911.2</v>
      </c>
      <c r="W807" s="97">
        <v>112911.2</v>
      </c>
      <c r="X807" s="97">
        <v>112911.2</v>
      </c>
      <c r="Y807" s="16" t="b">
        <f t="shared" si="382"/>
        <v>1</v>
      </c>
      <c r="Z807" s="16" t="b">
        <f t="shared" si="382"/>
        <v>1</v>
      </c>
      <c r="AA807" s="16" t="b">
        <f t="shared" si="382"/>
        <v>1</v>
      </c>
      <c r="AB807" s="16" t="b">
        <f t="shared" si="382"/>
        <v>1</v>
      </c>
    </row>
    <row r="808" spans="1:28" s="16" customFormat="1" ht="94.5">
      <c r="A808" s="31" t="s">
        <v>252</v>
      </c>
      <c r="B808" s="23" t="s">
        <v>249</v>
      </c>
      <c r="C808" s="23" t="s">
        <v>253</v>
      </c>
      <c r="D808" s="24" t="s">
        <v>9</v>
      </c>
      <c r="E808" s="25">
        <f>E809</f>
        <v>112911.2</v>
      </c>
      <c r="F808" s="25">
        <f t="shared" si="399"/>
        <v>112911.2</v>
      </c>
      <c r="G808" s="25">
        <f t="shared" si="399"/>
        <v>112911.2</v>
      </c>
      <c r="H808" s="43"/>
      <c r="J808" s="32">
        <v>112911.2</v>
      </c>
      <c r="K808" s="32">
        <v>112911.2</v>
      </c>
      <c r="L808" s="32">
        <v>112911.2</v>
      </c>
      <c r="M808" s="29">
        <f t="shared" si="381"/>
        <v>0</v>
      </c>
      <c r="N808" s="29">
        <f t="shared" si="381"/>
        <v>0</v>
      </c>
      <c r="O808" s="29">
        <f t="shared" si="381"/>
        <v>0</v>
      </c>
      <c r="R808" s="98" t="s">
        <v>252</v>
      </c>
      <c r="S808" s="96" t="s">
        <v>249</v>
      </c>
      <c r="T808" s="96" t="s">
        <v>253</v>
      </c>
      <c r="U808" s="92" t="s">
        <v>9</v>
      </c>
      <c r="V808" s="97">
        <v>112911.2</v>
      </c>
      <c r="W808" s="97">
        <v>112911.2</v>
      </c>
      <c r="X808" s="97">
        <v>112911.2</v>
      </c>
      <c r="Y808" s="16" t="b">
        <f t="shared" si="382"/>
        <v>1</v>
      </c>
      <c r="Z808" s="16" t="b">
        <f t="shared" si="382"/>
        <v>1</v>
      </c>
      <c r="AA808" s="16" t="b">
        <f t="shared" si="382"/>
        <v>1</v>
      </c>
      <c r="AB808" s="16" t="b">
        <f t="shared" si="382"/>
        <v>1</v>
      </c>
    </row>
    <row r="809" spans="1:28" s="16" customFormat="1" ht="31.5">
      <c r="A809" s="31" t="s">
        <v>58</v>
      </c>
      <c r="B809" s="23" t="s">
        <v>249</v>
      </c>
      <c r="C809" s="23" t="s">
        <v>253</v>
      </c>
      <c r="D809" s="23" t="s">
        <v>59</v>
      </c>
      <c r="E809" s="25">
        <v>112911.2</v>
      </c>
      <c r="F809" s="25">
        <v>112911.2</v>
      </c>
      <c r="G809" s="25">
        <v>112911.2</v>
      </c>
      <c r="H809" s="43"/>
      <c r="J809" s="32">
        <v>112911.2</v>
      </c>
      <c r="K809" s="32">
        <v>112911.2</v>
      </c>
      <c r="L809" s="32">
        <v>112911.2</v>
      </c>
      <c r="M809" s="29">
        <f t="shared" si="381"/>
        <v>0</v>
      </c>
      <c r="N809" s="29">
        <f t="shared" si="381"/>
        <v>0</v>
      </c>
      <c r="O809" s="29">
        <f t="shared" si="381"/>
        <v>0</v>
      </c>
      <c r="R809" s="98" t="s">
        <v>58</v>
      </c>
      <c r="S809" s="96" t="s">
        <v>249</v>
      </c>
      <c r="T809" s="96" t="s">
        <v>253</v>
      </c>
      <c r="U809" s="96" t="s">
        <v>59</v>
      </c>
      <c r="V809" s="97">
        <v>112911.2</v>
      </c>
      <c r="W809" s="97">
        <v>112911.2</v>
      </c>
      <c r="X809" s="97">
        <v>112911.2</v>
      </c>
      <c r="Y809" s="16" t="b">
        <f t="shared" si="382"/>
        <v>1</v>
      </c>
      <c r="Z809" s="16" t="b">
        <f t="shared" si="382"/>
        <v>1</v>
      </c>
      <c r="AA809" s="16" t="b">
        <f t="shared" si="382"/>
        <v>1</v>
      </c>
      <c r="AB809" s="16" t="b">
        <f t="shared" si="382"/>
        <v>1</v>
      </c>
    </row>
    <row r="810" spans="1:28" s="16" customFormat="1" ht="47.25">
      <c r="A810" s="22" t="s">
        <v>55</v>
      </c>
      <c r="B810" s="23" t="s">
        <v>249</v>
      </c>
      <c r="C810" s="23" t="s">
        <v>254</v>
      </c>
      <c r="D810" s="24" t="s">
        <v>9</v>
      </c>
      <c r="E810" s="25">
        <f>E811+E813+E815</f>
        <v>410202.6</v>
      </c>
      <c r="F810" s="25">
        <f t="shared" ref="F810:G810" si="400">F811+F813+F815</f>
        <v>431751.1</v>
      </c>
      <c r="G810" s="25">
        <f t="shared" si="400"/>
        <v>460841.89999999997</v>
      </c>
      <c r="H810" s="43"/>
      <c r="J810" s="32">
        <v>410202.60944999999</v>
      </c>
      <c r="K810" s="32">
        <v>431751.12044999999</v>
      </c>
      <c r="L810" s="32">
        <v>460841.91344999999</v>
      </c>
      <c r="M810" s="29">
        <f t="shared" si="381"/>
        <v>9.450000012293458E-3</v>
      </c>
      <c r="N810" s="29">
        <f t="shared" si="381"/>
        <v>2.0450000010896474E-2</v>
      </c>
      <c r="O810" s="29">
        <f t="shared" si="381"/>
        <v>1.345000002766028E-2</v>
      </c>
      <c r="R810" s="95" t="s">
        <v>55</v>
      </c>
      <c r="S810" s="96" t="s">
        <v>249</v>
      </c>
      <c r="T810" s="96" t="s">
        <v>254</v>
      </c>
      <c r="U810" s="92" t="s">
        <v>9</v>
      </c>
      <c r="V810" s="97">
        <v>410202.60944999999</v>
      </c>
      <c r="W810" s="97">
        <v>431751.12044999999</v>
      </c>
      <c r="X810" s="97">
        <v>460841.91344999999</v>
      </c>
      <c r="Y810" s="16" t="b">
        <f t="shared" si="382"/>
        <v>1</v>
      </c>
      <c r="Z810" s="16" t="b">
        <f t="shared" si="382"/>
        <v>1</v>
      </c>
      <c r="AA810" s="16" t="b">
        <f t="shared" si="382"/>
        <v>1</v>
      </c>
      <c r="AB810" s="16" t="b">
        <f t="shared" si="382"/>
        <v>1</v>
      </c>
    </row>
    <row r="811" spans="1:28" s="16" customFormat="1" ht="31.5">
      <c r="A811" s="31" t="s">
        <v>222</v>
      </c>
      <c r="B811" s="23" t="s">
        <v>249</v>
      </c>
      <c r="C811" s="23" t="s">
        <v>255</v>
      </c>
      <c r="D811" s="24" t="s">
        <v>9</v>
      </c>
      <c r="E811" s="25">
        <f>E812</f>
        <v>271.89999999999998</v>
      </c>
      <c r="F811" s="25">
        <f t="shared" ref="F811:G811" si="401">F812</f>
        <v>271.89999999999998</v>
      </c>
      <c r="G811" s="25">
        <f t="shared" si="401"/>
        <v>271.89999999999998</v>
      </c>
      <c r="H811" s="43"/>
      <c r="J811" s="32">
        <v>271.90285999999998</v>
      </c>
      <c r="K811" s="32">
        <v>271.90285999999998</v>
      </c>
      <c r="L811" s="32">
        <v>271.90285999999998</v>
      </c>
      <c r="M811" s="29">
        <f t="shared" si="381"/>
        <v>2.8599999999983083E-3</v>
      </c>
      <c r="N811" s="29">
        <f t="shared" si="381"/>
        <v>2.8599999999983083E-3</v>
      </c>
      <c r="O811" s="29">
        <f t="shared" si="381"/>
        <v>2.8599999999983083E-3</v>
      </c>
      <c r="R811" s="98" t="s">
        <v>222</v>
      </c>
      <c r="S811" s="96" t="s">
        <v>249</v>
      </c>
      <c r="T811" s="96" t="s">
        <v>255</v>
      </c>
      <c r="U811" s="92" t="s">
        <v>9</v>
      </c>
      <c r="V811" s="97">
        <v>271.90285999999998</v>
      </c>
      <c r="W811" s="97">
        <v>271.90285999999998</v>
      </c>
      <c r="X811" s="97">
        <v>271.90285999999998</v>
      </c>
      <c r="Y811" s="16" t="b">
        <f t="shared" si="382"/>
        <v>1</v>
      </c>
      <c r="Z811" s="16" t="b">
        <f t="shared" si="382"/>
        <v>1</v>
      </c>
      <c r="AA811" s="16" t="b">
        <f t="shared" si="382"/>
        <v>1</v>
      </c>
      <c r="AB811" s="16" t="b">
        <f t="shared" si="382"/>
        <v>1</v>
      </c>
    </row>
    <row r="812" spans="1:28" s="16" customFormat="1" ht="31.5">
      <c r="A812" s="31" t="s">
        <v>58</v>
      </c>
      <c r="B812" s="23" t="s">
        <v>249</v>
      </c>
      <c r="C812" s="23" t="s">
        <v>255</v>
      </c>
      <c r="D812" s="23" t="s">
        <v>59</v>
      </c>
      <c r="E812" s="25">
        <v>271.89999999999998</v>
      </c>
      <c r="F812" s="25">
        <v>271.89999999999998</v>
      </c>
      <c r="G812" s="25">
        <v>271.89999999999998</v>
      </c>
      <c r="H812" s="43"/>
      <c r="J812" s="32">
        <v>271.90285999999998</v>
      </c>
      <c r="K812" s="32">
        <v>271.90285999999998</v>
      </c>
      <c r="L812" s="32">
        <v>271.90285999999998</v>
      </c>
      <c r="M812" s="29">
        <f t="shared" si="381"/>
        <v>2.8599999999983083E-3</v>
      </c>
      <c r="N812" s="29">
        <f t="shared" si="381"/>
        <v>2.8599999999983083E-3</v>
      </c>
      <c r="O812" s="29">
        <f t="shared" si="381"/>
        <v>2.8599999999983083E-3</v>
      </c>
      <c r="R812" s="98" t="s">
        <v>58</v>
      </c>
      <c r="S812" s="96" t="s">
        <v>249</v>
      </c>
      <c r="T812" s="96" t="s">
        <v>255</v>
      </c>
      <c r="U812" s="96" t="s">
        <v>59</v>
      </c>
      <c r="V812" s="97">
        <v>271.90285999999998</v>
      </c>
      <c r="W812" s="97">
        <v>271.90285999999998</v>
      </c>
      <c r="X812" s="97">
        <v>271.90285999999998</v>
      </c>
      <c r="Y812" s="16" t="b">
        <f t="shared" si="382"/>
        <v>1</v>
      </c>
      <c r="Z812" s="16" t="b">
        <f t="shared" si="382"/>
        <v>1</v>
      </c>
      <c r="AA812" s="16" t="b">
        <f t="shared" si="382"/>
        <v>1</v>
      </c>
      <c r="AB812" s="16" t="b">
        <f t="shared" si="382"/>
        <v>1</v>
      </c>
    </row>
    <row r="813" spans="1:28" s="16" customFormat="1" ht="63">
      <c r="A813" s="31" t="s">
        <v>418</v>
      </c>
      <c r="B813" s="23" t="s">
        <v>249</v>
      </c>
      <c r="C813" s="23" t="s">
        <v>256</v>
      </c>
      <c r="D813" s="24" t="s">
        <v>9</v>
      </c>
      <c r="E813" s="25">
        <f>E814</f>
        <v>7310.7</v>
      </c>
      <c r="F813" s="25">
        <f t="shared" ref="F813:G813" si="402">F814</f>
        <v>7310.7</v>
      </c>
      <c r="G813" s="25">
        <f t="shared" si="402"/>
        <v>7310.7</v>
      </c>
      <c r="H813" s="43"/>
      <c r="J813" s="32">
        <v>7310.7160000000003</v>
      </c>
      <c r="K813" s="32">
        <v>7310.7160000000003</v>
      </c>
      <c r="L813" s="32">
        <v>7310.7160000000003</v>
      </c>
      <c r="M813" s="29">
        <f t="shared" si="381"/>
        <v>1.6000000000531145E-2</v>
      </c>
      <c r="N813" s="29">
        <f t="shared" si="381"/>
        <v>1.6000000000531145E-2</v>
      </c>
      <c r="O813" s="29">
        <f t="shared" si="381"/>
        <v>1.6000000000531145E-2</v>
      </c>
      <c r="R813" s="98" t="s">
        <v>418</v>
      </c>
      <c r="S813" s="96" t="s">
        <v>249</v>
      </c>
      <c r="T813" s="96" t="s">
        <v>256</v>
      </c>
      <c r="U813" s="92" t="s">
        <v>9</v>
      </c>
      <c r="V813" s="97">
        <v>7310.7160000000003</v>
      </c>
      <c r="W813" s="97">
        <v>7310.7160000000003</v>
      </c>
      <c r="X813" s="97">
        <v>7310.7160000000003</v>
      </c>
      <c r="Y813" s="16" t="b">
        <f t="shared" si="382"/>
        <v>1</v>
      </c>
      <c r="Z813" s="16" t="b">
        <f t="shared" si="382"/>
        <v>1</v>
      </c>
      <c r="AA813" s="16" t="b">
        <f t="shared" si="382"/>
        <v>1</v>
      </c>
      <c r="AB813" s="16" t="b">
        <f t="shared" si="382"/>
        <v>1</v>
      </c>
    </row>
    <row r="814" spans="1:28" s="16" customFormat="1" ht="31.5">
      <c r="A814" s="31" t="s">
        <v>58</v>
      </c>
      <c r="B814" s="23" t="s">
        <v>249</v>
      </c>
      <c r="C814" s="23" t="s">
        <v>256</v>
      </c>
      <c r="D814" s="23" t="s">
        <v>59</v>
      </c>
      <c r="E814" s="25">
        <v>7310.7</v>
      </c>
      <c r="F814" s="25">
        <v>7310.7</v>
      </c>
      <c r="G814" s="25">
        <v>7310.7</v>
      </c>
      <c r="H814" s="42"/>
      <c r="J814" s="32">
        <v>7310.7160000000003</v>
      </c>
      <c r="K814" s="32">
        <v>7310.7160000000003</v>
      </c>
      <c r="L814" s="32">
        <v>7310.7160000000003</v>
      </c>
      <c r="M814" s="29">
        <f t="shared" si="381"/>
        <v>1.6000000000531145E-2</v>
      </c>
      <c r="N814" s="29">
        <f t="shared" si="381"/>
        <v>1.6000000000531145E-2</v>
      </c>
      <c r="O814" s="29">
        <f t="shared" si="381"/>
        <v>1.6000000000531145E-2</v>
      </c>
      <c r="R814" s="98" t="s">
        <v>58</v>
      </c>
      <c r="S814" s="96" t="s">
        <v>249</v>
      </c>
      <c r="T814" s="96" t="s">
        <v>256</v>
      </c>
      <c r="U814" s="96" t="s">
        <v>59</v>
      </c>
      <c r="V814" s="97">
        <v>7310.7160000000003</v>
      </c>
      <c r="W814" s="97">
        <v>7310.7160000000003</v>
      </c>
      <c r="X814" s="97">
        <v>7310.7160000000003</v>
      </c>
      <c r="Y814" s="16" t="b">
        <f t="shared" si="382"/>
        <v>1</v>
      </c>
      <c r="Z814" s="16" t="b">
        <f t="shared" si="382"/>
        <v>1</v>
      </c>
      <c r="AA814" s="16" t="b">
        <f t="shared" si="382"/>
        <v>1</v>
      </c>
      <c r="AB814" s="16" t="b">
        <f t="shared" si="382"/>
        <v>1</v>
      </c>
    </row>
    <row r="815" spans="1:28" s="16" customFormat="1" ht="31.5">
      <c r="A815" s="31" t="s">
        <v>57</v>
      </c>
      <c r="B815" s="23" t="s">
        <v>249</v>
      </c>
      <c r="C815" s="23" t="s">
        <v>427</v>
      </c>
      <c r="D815" s="24" t="s">
        <v>9</v>
      </c>
      <c r="E815" s="25">
        <f>E816</f>
        <v>402620</v>
      </c>
      <c r="F815" s="25">
        <f t="shared" ref="F815:G815" si="403">F816</f>
        <v>424168.5</v>
      </c>
      <c r="G815" s="25">
        <f t="shared" si="403"/>
        <v>453259.3</v>
      </c>
      <c r="H815" s="43"/>
      <c r="J815" s="32">
        <v>402619.99059</v>
      </c>
      <c r="K815" s="32">
        <v>424168.50159</v>
      </c>
      <c r="L815" s="32">
        <v>453259.29459</v>
      </c>
      <c r="M815" s="29">
        <f t="shared" si="381"/>
        <v>-9.4099999987520278E-3</v>
      </c>
      <c r="N815" s="29">
        <f t="shared" si="381"/>
        <v>1.5899999998509884E-3</v>
      </c>
      <c r="O815" s="29">
        <f t="shared" si="381"/>
        <v>-5.4099999833852053E-3</v>
      </c>
      <c r="R815" s="98" t="s">
        <v>57</v>
      </c>
      <c r="S815" s="96" t="s">
        <v>249</v>
      </c>
      <c r="T815" s="96" t="s">
        <v>427</v>
      </c>
      <c r="U815" s="92" t="s">
        <v>9</v>
      </c>
      <c r="V815" s="97">
        <v>402619.99059</v>
      </c>
      <c r="W815" s="97">
        <v>424168.50159</v>
      </c>
      <c r="X815" s="97">
        <v>453259.29459</v>
      </c>
      <c r="Y815" s="16" t="b">
        <f t="shared" si="382"/>
        <v>1</v>
      </c>
      <c r="Z815" s="16" t="b">
        <f t="shared" si="382"/>
        <v>1</v>
      </c>
      <c r="AA815" s="16" t="b">
        <f t="shared" si="382"/>
        <v>1</v>
      </c>
      <c r="AB815" s="16" t="b">
        <f t="shared" si="382"/>
        <v>1</v>
      </c>
    </row>
    <row r="816" spans="1:28" s="16" customFormat="1" ht="31.5">
      <c r="A816" s="31" t="s">
        <v>58</v>
      </c>
      <c r="B816" s="23" t="s">
        <v>249</v>
      </c>
      <c r="C816" s="23" t="s">
        <v>427</v>
      </c>
      <c r="D816" s="23" t="s">
        <v>59</v>
      </c>
      <c r="E816" s="25">
        <v>402620</v>
      </c>
      <c r="F816" s="25">
        <v>424168.5</v>
      </c>
      <c r="G816" s="25">
        <v>453259.3</v>
      </c>
      <c r="H816" s="43"/>
      <c r="J816" s="32">
        <v>402619.99059</v>
      </c>
      <c r="K816" s="32">
        <v>424168.50159</v>
      </c>
      <c r="L816" s="32">
        <v>453259.29459</v>
      </c>
      <c r="M816" s="29">
        <f t="shared" si="381"/>
        <v>-9.4099999987520278E-3</v>
      </c>
      <c r="N816" s="29">
        <f t="shared" si="381"/>
        <v>1.5899999998509884E-3</v>
      </c>
      <c r="O816" s="29">
        <f t="shared" si="381"/>
        <v>-5.4099999833852053E-3</v>
      </c>
      <c r="R816" s="98" t="s">
        <v>58</v>
      </c>
      <c r="S816" s="96" t="s">
        <v>249</v>
      </c>
      <c r="T816" s="96" t="s">
        <v>427</v>
      </c>
      <c r="U816" s="96" t="s">
        <v>59</v>
      </c>
      <c r="V816" s="97">
        <v>402619.99059</v>
      </c>
      <c r="W816" s="97">
        <v>424168.50159</v>
      </c>
      <c r="X816" s="97">
        <v>453259.29459</v>
      </c>
      <c r="Y816" s="16" t="b">
        <f t="shared" si="382"/>
        <v>1</v>
      </c>
      <c r="Z816" s="16" t="b">
        <f t="shared" si="382"/>
        <v>1</v>
      </c>
      <c r="AA816" s="16" t="b">
        <f t="shared" si="382"/>
        <v>1</v>
      </c>
      <c r="AB816" s="16" t="b">
        <f t="shared" si="382"/>
        <v>1</v>
      </c>
    </row>
    <row r="817" spans="1:28" s="16" customFormat="1" ht="47.25">
      <c r="A817" s="22" t="s">
        <v>60</v>
      </c>
      <c r="B817" s="23" t="s">
        <v>249</v>
      </c>
      <c r="C817" s="23" t="s">
        <v>257</v>
      </c>
      <c r="D817" s="24" t="s">
        <v>9</v>
      </c>
      <c r="E817" s="25">
        <f t="shared" ref="E817:G817" si="404">E818+E820</f>
        <v>51923.7</v>
      </c>
      <c r="F817" s="25">
        <f t="shared" si="404"/>
        <v>39748.699999999997</v>
      </c>
      <c r="G817" s="25">
        <f t="shared" si="404"/>
        <v>39748.699999999997</v>
      </c>
      <c r="H817" s="43"/>
      <c r="J817" s="32">
        <v>51923.733350000002</v>
      </c>
      <c r="K817" s="32">
        <v>39748.733350000002</v>
      </c>
      <c r="L817" s="32">
        <v>39748.733350000002</v>
      </c>
      <c r="M817" s="29">
        <f t="shared" si="381"/>
        <v>3.3350000005157199E-2</v>
      </c>
      <c r="N817" s="29">
        <f t="shared" si="381"/>
        <v>3.3350000005157199E-2</v>
      </c>
      <c r="O817" s="29">
        <f t="shared" si="381"/>
        <v>3.3350000005157199E-2</v>
      </c>
      <c r="R817" s="95" t="s">
        <v>60</v>
      </c>
      <c r="S817" s="96" t="s">
        <v>249</v>
      </c>
      <c r="T817" s="96" t="s">
        <v>257</v>
      </c>
      <c r="U817" s="92" t="s">
        <v>9</v>
      </c>
      <c r="V817" s="97">
        <v>51923.733350000002</v>
      </c>
      <c r="W817" s="97">
        <v>39748.733350000002</v>
      </c>
      <c r="X817" s="97">
        <v>39748.733350000002</v>
      </c>
      <c r="Y817" s="16" t="b">
        <f t="shared" si="382"/>
        <v>1</v>
      </c>
      <c r="Z817" s="16" t="b">
        <f t="shared" si="382"/>
        <v>1</v>
      </c>
      <c r="AA817" s="16" t="b">
        <f t="shared" si="382"/>
        <v>1</v>
      </c>
      <c r="AB817" s="16" t="b">
        <f t="shared" si="382"/>
        <v>1</v>
      </c>
    </row>
    <row r="818" spans="1:28" s="16" customFormat="1" ht="31.5">
      <c r="A818" s="22" t="s">
        <v>705</v>
      </c>
      <c r="B818" s="23" t="s">
        <v>249</v>
      </c>
      <c r="C818" s="23" t="s">
        <v>732</v>
      </c>
      <c r="D818" s="23" t="s">
        <v>9</v>
      </c>
      <c r="E818" s="25">
        <f t="shared" ref="E818:G818" si="405">E819</f>
        <v>18706.7</v>
      </c>
      <c r="F818" s="25">
        <f t="shared" si="405"/>
        <v>18706.7</v>
      </c>
      <c r="G818" s="25">
        <f t="shared" si="405"/>
        <v>18706.7</v>
      </c>
      <c r="H818" s="43"/>
      <c r="J818" s="32">
        <v>18706.733349999999</v>
      </c>
      <c r="K818" s="32">
        <v>18706.733349999999</v>
      </c>
      <c r="L818" s="32">
        <v>18706.733349999999</v>
      </c>
      <c r="M818" s="29">
        <f t="shared" si="381"/>
        <v>3.3349999997881241E-2</v>
      </c>
      <c r="N818" s="29">
        <f t="shared" si="381"/>
        <v>3.3349999997881241E-2</v>
      </c>
      <c r="O818" s="29">
        <f t="shared" si="381"/>
        <v>3.3349999997881241E-2</v>
      </c>
      <c r="R818" s="98" t="s">
        <v>705</v>
      </c>
      <c r="S818" s="96" t="s">
        <v>249</v>
      </c>
      <c r="T818" s="96" t="s">
        <v>732</v>
      </c>
      <c r="U818" s="92" t="s">
        <v>9</v>
      </c>
      <c r="V818" s="97">
        <v>18706.733349999999</v>
      </c>
      <c r="W818" s="97">
        <v>18706.733349999999</v>
      </c>
      <c r="X818" s="97">
        <v>18706.733349999999</v>
      </c>
      <c r="Y818" s="16" t="b">
        <f t="shared" si="382"/>
        <v>1</v>
      </c>
      <c r="Z818" s="16" t="b">
        <f t="shared" si="382"/>
        <v>1</v>
      </c>
      <c r="AA818" s="16" t="b">
        <f t="shared" si="382"/>
        <v>1</v>
      </c>
      <c r="AB818" s="16" t="b">
        <f t="shared" si="382"/>
        <v>1</v>
      </c>
    </row>
    <row r="819" spans="1:28" s="16" customFormat="1" ht="31.5">
      <c r="A819" s="22" t="s">
        <v>58</v>
      </c>
      <c r="B819" s="23" t="s">
        <v>249</v>
      </c>
      <c r="C819" s="23" t="s">
        <v>732</v>
      </c>
      <c r="D819" s="23" t="s">
        <v>59</v>
      </c>
      <c r="E819" s="25">
        <v>18706.7</v>
      </c>
      <c r="F819" s="25">
        <v>18706.7</v>
      </c>
      <c r="G819" s="25">
        <v>18706.7</v>
      </c>
      <c r="H819" s="43"/>
      <c r="J819" s="32">
        <v>18706.733349999999</v>
      </c>
      <c r="K819" s="32">
        <v>18706.733349999999</v>
      </c>
      <c r="L819" s="32">
        <v>18706.733349999999</v>
      </c>
      <c r="M819" s="29">
        <f t="shared" si="381"/>
        <v>3.3349999997881241E-2</v>
      </c>
      <c r="N819" s="29">
        <f t="shared" si="381"/>
        <v>3.3349999997881241E-2</v>
      </c>
      <c r="O819" s="29">
        <f t="shared" si="381"/>
        <v>3.3349999997881241E-2</v>
      </c>
      <c r="R819" s="98" t="s">
        <v>58</v>
      </c>
      <c r="S819" s="96" t="s">
        <v>249</v>
      </c>
      <c r="T819" s="96" t="s">
        <v>732</v>
      </c>
      <c r="U819" s="96" t="s">
        <v>59</v>
      </c>
      <c r="V819" s="97">
        <v>18706.733349999999</v>
      </c>
      <c r="W819" s="97">
        <v>18706.733349999999</v>
      </c>
      <c r="X819" s="97">
        <v>18706.733349999999</v>
      </c>
      <c r="Y819" s="16" t="b">
        <f t="shared" si="382"/>
        <v>1</v>
      </c>
      <c r="Z819" s="16" t="b">
        <f t="shared" si="382"/>
        <v>1</v>
      </c>
      <c r="AA819" s="16" t="b">
        <f t="shared" si="382"/>
        <v>1</v>
      </c>
      <c r="AB819" s="16" t="b">
        <f t="shared" si="382"/>
        <v>1</v>
      </c>
    </row>
    <row r="820" spans="1:28" s="16" customFormat="1" ht="31.5">
      <c r="A820" s="31" t="s">
        <v>61</v>
      </c>
      <c r="B820" s="23" t="s">
        <v>249</v>
      </c>
      <c r="C820" s="23" t="s">
        <v>428</v>
      </c>
      <c r="D820" s="24" t="s">
        <v>9</v>
      </c>
      <c r="E820" s="25">
        <f>E821</f>
        <v>33217</v>
      </c>
      <c r="F820" s="25">
        <f t="shared" ref="F820:G820" si="406">F821</f>
        <v>21042</v>
      </c>
      <c r="G820" s="25">
        <f t="shared" si="406"/>
        <v>21042</v>
      </c>
      <c r="H820" s="43"/>
      <c r="J820" s="32">
        <v>33217</v>
      </c>
      <c r="K820" s="32">
        <v>21042</v>
      </c>
      <c r="L820" s="32">
        <v>21042</v>
      </c>
      <c r="M820" s="29">
        <f t="shared" si="381"/>
        <v>0</v>
      </c>
      <c r="N820" s="29">
        <f t="shared" si="381"/>
        <v>0</v>
      </c>
      <c r="O820" s="29">
        <f t="shared" si="381"/>
        <v>0</v>
      </c>
      <c r="R820" s="98" t="s">
        <v>61</v>
      </c>
      <c r="S820" s="96" t="s">
        <v>249</v>
      </c>
      <c r="T820" s="96" t="s">
        <v>428</v>
      </c>
      <c r="U820" s="92" t="s">
        <v>9</v>
      </c>
      <c r="V820" s="97">
        <v>33217</v>
      </c>
      <c r="W820" s="97">
        <v>21042</v>
      </c>
      <c r="X820" s="97">
        <v>21042</v>
      </c>
      <c r="Y820" s="16" t="b">
        <f t="shared" si="382"/>
        <v>1</v>
      </c>
      <c r="Z820" s="16" t="b">
        <f t="shared" si="382"/>
        <v>1</v>
      </c>
      <c r="AA820" s="16" t="b">
        <f t="shared" si="382"/>
        <v>1</v>
      </c>
      <c r="AB820" s="16" t="b">
        <f t="shared" si="382"/>
        <v>1</v>
      </c>
    </row>
    <row r="821" spans="1:28" s="16" customFormat="1" ht="31.5">
      <c r="A821" s="31" t="s">
        <v>58</v>
      </c>
      <c r="B821" s="23" t="s">
        <v>249</v>
      </c>
      <c r="C821" s="23" t="s">
        <v>428</v>
      </c>
      <c r="D821" s="23" t="s">
        <v>59</v>
      </c>
      <c r="E821" s="25">
        <v>33217</v>
      </c>
      <c r="F821" s="25">
        <v>21042</v>
      </c>
      <c r="G821" s="25">
        <v>21042</v>
      </c>
      <c r="H821" s="43"/>
      <c r="J821" s="32">
        <v>33217</v>
      </c>
      <c r="K821" s="32">
        <v>21042</v>
      </c>
      <c r="L821" s="32">
        <v>21042</v>
      </c>
      <c r="M821" s="29">
        <f t="shared" si="381"/>
        <v>0</v>
      </c>
      <c r="N821" s="29">
        <f t="shared" si="381"/>
        <v>0</v>
      </c>
      <c r="O821" s="29">
        <f t="shared" si="381"/>
        <v>0</v>
      </c>
      <c r="R821" s="98" t="s">
        <v>58</v>
      </c>
      <c r="S821" s="96" t="s">
        <v>249</v>
      </c>
      <c r="T821" s="96" t="s">
        <v>428</v>
      </c>
      <c r="U821" s="96" t="s">
        <v>59</v>
      </c>
      <c r="V821" s="97">
        <v>33217</v>
      </c>
      <c r="W821" s="97">
        <v>21042</v>
      </c>
      <c r="X821" s="97">
        <v>21042</v>
      </c>
      <c r="Y821" s="16" t="b">
        <f t="shared" si="382"/>
        <v>1</v>
      </c>
      <c r="Z821" s="16" t="b">
        <f t="shared" si="382"/>
        <v>1</v>
      </c>
      <c r="AA821" s="16" t="b">
        <f t="shared" si="382"/>
        <v>1</v>
      </c>
      <c r="AB821" s="16" t="b">
        <f t="shared" si="382"/>
        <v>1</v>
      </c>
    </row>
    <row r="822" spans="1:28" s="16" customFormat="1" ht="15.75">
      <c r="A822" s="31" t="s">
        <v>526</v>
      </c>
      <c r="B822" s="23" t="s">
        <v>249</v>
      </c>
      <c r="C822" s="23" t="s">
        <v>702</v>
      </c>
      <c r="D822" s="23" t="s">
        <v>9</v>
      </c>
      <c r="E822" s="25">
        <f t="shared" ref="E822:G822" si="407">E823+E825</f>
        <v>1805.3</v>
      </c>
      <c r="F822" s="25">
        <f t="shared" si="407"/>
        <v>0</v>
      </c>
      <c r="G822" s="25">
        <f t="shared" si="407"/>
        <v>0</v>
      </c>
      <c r="H822" s="43"/>
      <c r="J822" s="32">
        <v>1805.2777799999999</v>
      </c>
      <c r="K822" s="32">
        <v>0</v>
      </c>
      <c r="L822" s="32">
        <v>0</v>
      </c>
      <c r="M822" s="29">
        <f t="shared" si="381"/>
        <v>-2.2220000000061191E-2</v>
      </c>
      <c r="N822" s="29">
        <f t="shared" si="381"/>
        <v>0</v>
      </c>
      <c r="O822" s="29">
        <f t="shared" si="381"/>
        <v>0</v>
      </c>
      <c r="R822" s="95" t="s">
        <v>526</v>
      </c>
      <c r="S822" s="96" t="s">
        <v>249</v>
      </c>
      <c r="T822" s="96" t="s">
        <v>702</v>
      </c>
      <c r="U822" s="92" t="s">
        <v>9</v>
      </c>
      <c r="V822" s="97">
        <v>1805.2777799999999</v>
      </c>
      <c r="W822" s="97" t="s">
        <v>9</v>
      </c>
      <c r="X822" s="97" t="s">
        <v>9</v>
      </c>
      <c r="Y822" s="16" t="b">
        <f t="shared" si="382"/>
        <v>1</v>
      </c>
      <c r="Z822" s="16" t="b">
        <f t="shared" si="382"/>
        <v>1</v>
      </c>
      <c r="AA822" s="16" t="b">
        <f t="shared" si="382"/>
        <v>1</v>
      </c>
      <c r="AB822" s="16" t="b">
        <f t="shared" si="382"/>
        <v>1</v>
      </c>
    </row>
    <row r="823" spans="1:28" s="16" customFormat="1" ht="31.5">
      <c r="A823" s="31" t="s">
        <v>708</v>
      </c>
      <c r="B823" s="23" t="s">
        <v>249</v>
      </c>
      <c r="C823" s="23" t="s">
        <v>733</v>
      </c>
      <c r="D823" s="23" t="s">
        <v>9</v>
      </c>
      <c r="E823" s="25">
        <f t="shared" ref="E823:G823" si="408">E824</f>
        <v>1777.8</v>
      </c>
      <c r="F823" s="25">
        <f t="shared" si="408"/>
        <v>0</v>
      </c>
      <c r="G823" s="25">
        <f t="shared" si="408"/>
        <v>0</v>
      </c>
      <c r="H823" s="43"/>
      <c r="J823" s="32">
        <v>1777.7777799999999</v>
      </c>
      <c r="K823" s="32">
        <v>0</v>
      </c>
      <c r="L823" s="32">
        <v>0</v>
      </c>
      <c r="M823" s="29">
        <f t="shared" si="381"/>
        <v>-2.2220000000061191E-2</v>
      </c>
      <c r="N823" s="29">
        <f t="shared" si="381"/>
        <v>0</v>
      </c>
      <c r="O823" s="29">
        <f t="shared" si="381"/>
        <v>0</v>
      </c>
      <c r="R823" s="98" t="s">
        <v>708</v>
      </c>
      <c r="S823" s="96" t="s">
        <v>249</v>
      </c>
      <c r="T823" s="96" t="s">
        <v>733</v>
      </c>
      <c r="U823" s="92" t="s">
        <v>9</v>
      </c>
      <c r="V823" s="97">
        <v>1777.7777799999999</v>
      </c>
      <c r="W823" s="97" t="s">
        <v>9</v>
      </c>
      <c r="X823" s="97" t="s">
        <v>9</v>
      </c>
      <c r="Y823" s="16" t="b">
        <f t="shared" si="382"/>
        <v>1</v>
      </c>
      <c r="Z823" s="16" t="b">
        <f t="shared" si="382"/>
        <v>1</v>
      </c>
      <c r="AA823" s="16" t="b">
        <f t="shared" si="382"/>
        <v>1</v>
      </c>
      <c r="AB823" s="16" t="b">
        <f t="shared" si="382"/>
        <v>1</v>
      </c>
    </row>
    <row r="824" spans="1:28" s="16" customFormat="1" ht="31.5">
      <c r="A824" s="31" t="s">
        <v>58</v>
      </c>
      <c r="B824" s="23" t="s">
        <v>249</v>
      </c>
      <c r="C824" s="23" t="s">
        <v>733</v>
      </c>
      <c r="D824" s="23" t="s">
        <v>59</v>
      </c>
      <c r="E824" s="25">
        <v>1777.8</v>
      </c>
      <c r="F824" s="25">
        <v>0</v>
      </c>
      <c r="G824" s="25">
        <v>0</v>
      </c>
      <c r="H824" s="43"/>
      <c r="J824" s="32">
        <v>1777.7777799999999</v>
      </c>
      <c r="K824" s="32">
        <v>0</v>
      </c>
      <c r="L824" s="32">
        <v>0</v>
      </c>
      <c r="M824" s="29">
        <f t="shared" si="381"/>
        <v>-2.2220000000061191E-2</v>
      </c>
      <c r="N824" s="29">
        <f t="shared" si="381"/>
        <v>0</v>
      </c>
      <c r="O824" s="29">
        <f t="shared" si="381"/>
        <v>0</v>
      </c>
      <c r="R824" s="98" t="s">
        <v>58</v>
      </c>
      <c r="S824" s="96" t="s">
        <v>249</v>
      </c>
      <c r="T824" s="96" t="s">
        <v>733</v>
      </c>
      <c r="U824" s="96" t="s">
        <v>59</v>
      </c>
      <c r="V824" s="97">
        <v>1777.7777799999999</v>
      </c>
      <c r="W824" s="97" t="s">
        <v>9</v>
      </c>
      <c r="X824" s="97" t="s">
        <v>9</v>
      </c>
      <c r="Y824" s="16" t="b">
        <f t="shared" si="382"/>
        <v>1</v>
      </c>
      <c r="Z824" s="16" t="b">
        <f t="shared" si="382"/>
        <v>1</v>
      </c>
      <c r="AA824" s="16" t="b">
        <f t="shared" si="382"/>
        <v>1</v>
      </c>
      <c r="AB824" s="16" t="b">
        <f t="shared" si="382"/>
        <v>1</v>
      </c>
    </row>
    <row r="825" spans="1:28" s="16" customFormat="1" ht="25.5">
      <c r="A825" s="31" t="s">
        <v>703</v>
      </c>
      <c r="B825" s="23" t="s">
        <v>249</v>
      </c>
      <c r="C825" s="23" t="s">
        <v>704</v>
      </c>
      <c r="D825" s="23" t="s">
        <v>9</v>
      </c>
      <c r="E825" s="25">
        <f t="shared" ref="E825:G825" si="409">E826</f>
        <v>27.5</v>
      </c>
      <c r="F825" s="25">
        <f t="shared" si="409"/>
        <v>0</v>
      </c>
      <c r="G825" s="25">
        <f t="shared" si="409"/>
        <v>0</v>
      </c>
      <c r="H825" s="43"/>
      <c r="J825" s="32">
        <v>27.5</v>
      </c>
      <c r="K825" s="32">
        <v>0</v>
      </c>
      <c r="L825" s="32">
        <v>0</v>
      </c>
      <c r="M825" s="29">
        <f t="shared" si="381"/>
        <v>0</v>
      </c>
      <c r="N825" s="29">
        <f t="shared" si="381"/>
        <v>0</v>
      </c>
      <c r="O825" s="29">
        <f t="shared" si="381"/>
        <v>0</v>
      </c>
      <c r="R825" s="98" t="s">
        <v>703</v>
      </c>
      <c r="S825" s="96" t="s">
        <v>249</v>
      </c>
      <c r="T825" s="96" t="s">
        <v>704</v>
      </c>
      <c r="U825" s="92" t="s">
        <v>9</v>
      </c>
      <c r="V825" s="97">
        <v>27.5</v>
      </c>
      <c r="W825" s="97" t="s">
        <v>9</v>
      </c>
      <c r="X825" s="97" t="s">
        <v>9</v>
      </c>
      <c r="Y825" s="16" t="b">
        <f t="shared" si="382"/>
        <v>1</v>
      </c>
      <c r="Z825" s="16" t="b">
        <f t="shared" si="382"/>
        <v>1</v>
      </c>
      <c r="AA825" s="16" t="b">
        <f t="shared" si="382"/>
        <v>1</v>
      </c>
      <c r="AB825" s="16" t="b">
        <f t="shared" si="382"/>
        <v>1</v>
      </c>
    </row>
    <row r="826" spans="1:28" s="16" customFormat="1" ht="31.5">
      <c r="A826" s="31" t="s">
        <v>58</v>
      </c>
      <c r="B826" s="23" t="s">
        <v>249</v>
      </c>
      <c r="C826" s="23" t="s">
        <v>704</v>
      </c>
      <c r="D826" s="23" t="s">
        <v>59</v>
      </c>
      <c r="E826" s="25">
        <v>27.5</v>
      </c>
      <c r="F826" s="25">
        <v>0</v>
      </c>
      <c r="G826" s="25">
        <v>0</v>
      </c>
      <c r="H826" s="43"/>
      <c r="J826" s="32">
        <v>27.5</v>
      </c>
      <c r="K826" s="32">
        <v>0</v>
      </c>
      <c r="L826" s="32">
        <v>0</v>
      </c>
      <c r="M826" s="29">
        <f t="shared" si="381"/>
        <v>0</v>
      </c>
      <c r="N826" s="29">
        <f t="shared" si="381"/>
        <v>0</v>
      </c>
      <c r="O826" s="29">
        <f t="shared" si="381"/>
        <v>0</v>
      </c>
      <c r="R826" s="98" t="s">
        <v>58</v>
      </c>
      <c r="S826" s="96" t="s">
        <v>249</v>
      </c>
      <c r="T826" s="96" t="s">
        <v>704</v>
      </c>
      <c r="U826" s="96" t="s">
        <v>59</v>
      </c>
      <c r="V826" s="97">
        <v>27.5</v>
      </c>
      <c r="W826" s="97" t="s">
        <v>9</v>
      </c>
      <c r="X826" s="97" t="s">
        <v>9</v>
      </c>
      <c r="Y826" s="16" t="b">
        <f t="shared" si="382"/>
        <v>1</v>
      </c>
      <c r="Z826" s="16" t="b">
        <f t="shared" si="382"/>
        <v>1</v>
      </c>
      <c r="AA826" s="16" t="b">
        <f t="shared" si="382"/>
        <v>1</v>
      </c>
      <c r="AB826" s="16" t="b">
        <f t="shared" si="382"/>
        <v>1</v>
      </c>
    </row>
    <row r="827" spans="1:28" s="16" customFormat="1" ht="110.25">
      <c r="A827" s="22" t="s">
        <v>225</v>
      </c>
      <c r="B827" s="23" t="s">
        <v>249</v>
      </c>
      <c r="C827" s="23" t="s">
        <v>258</v>
      </c>
      <c r="D827" s="24" t="s">
        <v>9</v>
      </c>
      <c r="E827" s="25">
        <f>E828</f>
        <v>2656.2</v>
      </c>
      <c r="F827" s="25">
        <f t="shared" ref="F827:G828" si="410">F828</f>
        <v>2656.2</v>
      </c>
      <c r="G827" s="25">
        <f t="shared" si="410"/>
        <v>2656.2</v>
      </c>
      <c r="H827" s="43"/>
      <c r="J827" s="32">
        <v>2656.2139999999999</v>
      </c>
      <c r="K827" s="32">
        <v>2656.2139999999999</v>
      </c>
      <c r="L827" s="32">
        <v>2656.2139999999999</v>
      </c>
      <c r="M827" s="29">
        <f t="shared" si="381"/>
        <v>1.4000000000123691E-2</v>
      </c>
      <c r="N827" s="29">
        <f t="shared" si="381"/>
        <v>1.4000000000123691E-2</v>
      </c>
      <c r="O827" s="29">
        <f t="shared" si="381"/>
        <v>1.4000000000123691E-2</v>
      </c>
      <c r="R827" s="95" t="s">
        <v>225</v>
      </c>
      <c r="S827" s="96" t="s">
        <v>249</v>
      </c>
      <c r="T827" s="96" t="s">
        <v>258</v>
      </c>
      <c r="U827" s="92" t="s">
        <v>9</v>
      </c>
      <c r="V827" s="97">
        <v>2656.2139999999999</v>
      </c>
      <c r="W827" s="97">
        <v>2656.2139999999999</v>
      </c>
      <c r="X827" s="97">
        <v>2656.2139999999999</v>
      </c>
      <c r="Y827" s="16" t="b">
        <f t="shared" si="382"/>
        <v>1</v>
      </c>
      <c r="Z827" s="16" t="b">
        <f t="shared" si="382"/>
        <v>1</v>
      </c>
      <c r="AA827" s="16" t="b">
        <f t="shared" si="382"/>
        <v>1</v>
      </c>
      <c r="AB827" s="16" t="b">
        <f t="shared" si="382"/>
        <v>1</v>
      </c>
    </row>
    <row r="828" spans="1:28" s="16" customFormat="1" ht="94.5">
      <c r="A828" s="31" t="s">
        <v>227</v>
      </c>
      <c r="B828" s="23" t="s">
        <v>249</v>
      </c>
      <c r="C828" s="23" t="s">
        <v>259</v>
      </c>
      <c r="D828" s="24" t="s">
        <v>9</v>
      </c>
      <c r="E828" s="25">
        <f>E829</f>
        <v>2656.2</v>
      </c>
      <c r="F828" s="25">
        <f t="shared" si="410"/>
        <v>2656.2</v>
      </c>
      <c r="G828" s="25">
        <f t="shared" si="410"/>
        <v>2656.2</v>
      </c>
      <c r="H828" s="43"/>
      <c r="J828" s="32">
        <v>2656.2139999999999</v>
      </c>
      <c r="K828" s="32">
        <v>2656.2139999999999</v>
      </c>
      <c r="L828" s="32">
        <v>2656.2139999999999</v>
      </c>
      <c r="M828" s="29">
        <f t="shared" si="381"/>
        <v>1.4000000000123691E-2</v>
      </c>
      <c r="N828" s="29">
        <f t="shared" si="381"/>
        <v>1.4000000000123691E-2</v>
      </c>
      <c r="O828" s="29">
        <f t="shared" si="381"/>
        <v>1.4000000000123691E-2</v>
      </c>
      <c r="R828" s="98" t="s">
        <v>227</v>
      </c>
      <c r="S828" s="96" t="s">
        <v>249</v>
      </c>
      <c r="T828" s="96" t="s">
        <v>259</v>
      </c>
      <c r="U828" s="92" t="s">
        <v>9</v>
      </c>
      <c r="V828" s="97">
        <v>2656.2139999999999</v>
      </c>
      <c r="W828" s="97">
        <v>2656.2139999999999</v>
      </c>
      <c r="X828" s="97">
        <v>2656.2139999999999</v>
      </c>
      <c r="Y828" s="16" t="b">
        <f t="shared" si="382"/>
        <v>1</v>
      </c>
      <c r="Z828" s="16" t="b">
        <f t="shared" si="382"/>
        <v>1</v>
      </c>
      <c r="AA828" s="16" t="b">
        <f t="shared" si="382"/>
        <v>1</v>
      </c>
      <c r="AB828" s="16" t="b">
        <f t="shared" si="382"/>
        <v>1</v>
      </c>
    </row>
    <row r="829" spans="1:28" s="16" customFormat="1" ht="31.5">
      <c r="A829" s="31" t="s">
        <v>58</v>
      </c>
      <c r="B829" s="23" t="s">
        <v>249</v>
      </c>
      <c r="C829" s="23" t="s">
        <v>259</v>
      </c>
      <c r="D829" s="23" t="s">
        <v>59</v>
      </c>
      <c r="E829" s="25">
        <v>2656.2</v>
      </c>
      <c r="F829" s="25">
        <v>2656.2</v>
      </c>
      <c r="G829" s="25">
        <v>2656.2</v>
      </c>
      <c r="H829" s="43"/>
      <c r="J829" s="32">
        <v>2656.2139999999999</v>
      </c>
      <c r="K829" s="32">
        <v>2656.2139999999999</v>
      </c>
      <c r="L829" s="32">
        <v>2656.2139999999999</v>
      </c>
      <c r="M829" s="29">
        <f t="shared" si="381"/>
        <v>1.4000000000123691E-2</v>
      </c>
      <c r="N829" s="29">
        <f t="shared" si="381"/>
        <v>1.4000000000123691E-2</v>
      </c>
      <c r="O829" s="29">
        <f t="shared" si="381"/>
        <v>1.4000000000123691E-2</v>
      </c>
      <c r="R829" s="98" t="s">
        <v>58</v>
      </c>
      <c r="S829" s="96" t="s">
        <v>249</v>
      </c>
      <c r="T829" s="96" t="s">
        <v>259</v>
      </c>
      <c r="U829" s="96" t="s">
        <v>59</v>
      </c>
      <c r="V829" s="97">
        <v>2656.2139999999999</v>
      </c>
      <c r="W829" s="97">
        <v>2656.2139999999999</v>
      </c>
      <c r="X829" s="97">
        <v>2656.2139999999999</v>
      </c>
      <c r="Y829" s="16" t="b">
        <f t="shared" si="382"/>
        <v>1</v>
      </c>
      <c r="Z829" s="16" t="b">
        <f t="shared" si="382"/>
        <v>1</v>
      </c>
      <c r="AA829" s="16" t="b">
        <f t="shared" si="382"/>
        <v>1</v>
      </c>
      <c r="AB829" s="16" t="b">
        <f t="shared" si="382"/>
        <v>1</v>
      </c>
    </row>
    <row r="830" spans="1:28" s="16" customFormat="1" ht="47.25">
      <c r="A830" s="22" t="s">
        <v>260</v>
      </c>
      <c r="B830" s="23" t="s">
        <v>249</v>
      </c>
      <c r="C830" s="23" t="s">
        <v>261</v>
      </c>
      <c r="D830" s="24" t="s">
        <v>9</v>
      </c>
      <c r="E830" s="25">
        <f>E831</f>
        <v>2512557</v>
      </c>
      <c r="F830" s="25">
        <f t="shared" ref="F830:G831" si="411">F831</f>
        <v>2512557</v>
      </c>
      <c r="G830" s="25">
        <f t="shared" si="411"/>
        <v>2512557</v>
      </c>
      <c r="H830" s="43"/>
      <c r="J830" s="32">
        <v>2512557.02</v>
      </c>
      <c r="K830" s="32">
        <v>2512557.02</v>
      </c>
      <c r="L830" s="32">
        <v>2512557.02</v>
      </c>
      <c r="M830" s="29">
        <f t="shared" si="381"/>
        <v>2.0000000018626451E-2</v>
      </c>
      <c r="N830" s="29">
        <f t="shared" si="381"/>
        <v>2.0000000018626451E-2</v>
      </c>
      <c r="O830" s="29">
        <f t="shared" si="381"/>
        <v>2.0000000018626451E-2</v>
      </c>
      <c r="R830" s="95" t="s">
        <v>260</v>
      </c>
      <c r="S830" s="96" t="s">
        <v>249</v>
      </c>
      <c r="T830" s="96" t="s">
        <v>261</v>
      </c>
      <c r="U830" s="92" t="s">
        <v>9</v>
      </c>
      <c r="V830" s="97">
        <v>2512557.02</v>
      </c>
      <c r="W830" s="97">
        <v>2512557.02</v>
      </c>
      <c r="X830" s="97">
        <v>2512557.02</v>
      </c>
      <c r="Y830" s="16" t="b">
        <f t="shared" si="382"/>
        <v>1</v>
      </c>
      <c r="Z830" s="16" t="b">
        <f t="shared" si="382"/>
        <v>1</v>
      </c>
      <c r="AA830" s="16" t="b">
        <f t="shared" si="382"/>
        <v>1</v>
      </c>
      <c r="AB830" s="16" t="b">
        <f t="shared" si="382"/>
        <v>1</v>
      </c>
    </row>
    <row r="831" spans="1:28" s="16" customFormat="1" ht="47.25">
      <c r="A831" s="31" t="s">
        <v>262</v>
      </c>
      <c r="B831" s="23" t="s">
        <v>249</v>
      </c>
      <c r="C831" s="23" t="s">
        <v>263</v>
      </c>
      <c r="D831" s="24" t="s">
        <v>9</v>
      </c>
      <c r="E831" s="25">
        <f>E832</f>
        <v>2512557</v>
      </c>
      <c r="F831" s="25">
        <f t="shared" si="411"/>
        <v>2512557</v>
      </c>
      <c r="G831" s="25">
        <f t="shared" si="411"/>
        <v>2512557</v>
      </c>
      <c r="H831" s="43"/>
      <c r="J831" s="32">
        <v>2512557.02</v>
      </c>
      <c r="K831" s="32">
        <v>2512557.02</v>
      </c>
      <c r="L831" s="32">
        <v>2512557.02</v>
      </c>
      <c r="M831" s="29">
        <f t="shared" si="381"/>
        <v>2.0000000018626451E-2</v>
      </c>
      <c r="N831" s="29">
        <f t="shared" si="381"/>
        <v>2.0000000018626451E-2</v>
      </c>
      <c r="O831" s="29">
        <f t="shared" si="381"/>
        <v>2.0000000018626451E-2</v>
      </c>
      <c r="R831" s="98" t="s">
        <v>262</v>
      </c>
      <c r="S831" s="96" t="s">
        <v>249</v>
      </c>
      <c r="T831" s="96" t="s">
        <v>263</v>
      </c>
      <c r="U831" s="92" t="s">
        <v>9</v>
      </c>
      <c r="V831" s="97">
        <v>2512557.02</v>
      </c>
      <c r="W831" s="97">
        <v>2512557.02</v>
      </c>
      <c r="X831" s="97">
        <v>2512557.02</v>
      </c>
      <c r="Y831" s="16" t="b">
        <f t="shared" si="382"/>
        <v>1</v>
      </c>
      <c r="Z831" s="16" t="b">
        <f t="shared" si="382"/>
        <v>1</v>
      </c>
      <c r="AA831" s="16" t="b">
        <f t="shared" si="382"/>
        <v>1</v>
      </c>
      <c r="AB831" s="16" t="b">
        <f t="shared" si="382"/>
        <v>1</v>
      </c>
    </row>
    <row r="832" spans="1:28" s="16" customFormat="1" ht="31.5">
      <c r="A832" s="31" t="s">
        <v>58</v>
      </c>
      <c r="B832" s="23" t="s">
        <v>249</v>
      </c>
      <c r="C832" s="23" t="s">
        <v>263</v>
      </c>
      <c r="D832" s="23" t="s">
        <v>59</v>
      </c>
      <c r="E832" s="25">
        <f>2300725.4+211831.6</f>
        <v>2512557</v>
      </c>
      <c r="F832" s="25">
        <f>2300725.4+211831.6</f>
        <v>2512557</v>
      </c>
      <c r="G832" s="25">
        <f>2300725.4+211831.6</f>
        <v>2512557</v>
      </c>
      <c r="H832" s="43"/>
      <c r="J832" s="32">
        <v>2512557.02</v>
      </c>
      <c r="K832" s="32">
        <v>2512557.02</v>
      </c>
      <c r="L832" s="32">
        <v>2512557.02</v>
      </c>
      <c r="M832" s="29">
        <f t="shared" si="381"/>
        <v>2.0000000018626451E-2</v>
      </c>
      <c r="N832" s="29">
        <f t="shared" si="381"/>
        <v>2.0000000018626451E-2</v>
      </c>
      <c r="O832" s="29">
        <f t="shared" si="381"/>
        <v>2.0000000018626451E-2</v>
      </c>
      <c r="R832" s="98" t="s">
        <v>58</v>
      </c>
      <c r="S832" s="96" t="s">
        <v>249</v>
      </c>
      <c r="T832" s="96" t="s">
        <v>263</v>
      </c>
      <c r="U832" s="96" t="s">
        <v>59</v>
      </c>
      <c r="V832" s="97">
        <v>2512557.02</v>
      </c>
      <c r="W832" s="97">
        <v>2512557.02</v>
      </c>
      <c r="X832" s="97">
        <v>2512557.02</v>
      </c>
      <c r="Y832" s="16" t="b">
        <f t="shared" si="382"/>
        <v>1</v>
      </c>
      <c r="Z832" s="16" t="b">
        <f t="shared" si="382"/>
        <v>1</v>
      </c>
      <c r="AA832" s="16" t="b">
        <f t="shared" si="382"/>
        <v>1</v>
      </c>
      <c r="AB832" s="16" t="b">
        <f t="shared" si="382"/>
        <v>1</v>
      </c>
    </row>
    <row r="833" spans="1:28" s="16" customFormat="1" ht="31.5">
      <c r="A833" s="22" t="s">
        <v>236</v>
      </c>
      <c r="B833" s="23" t="s">
        <v>249</v>
      </c>
      <c r="C833" s="23" t="s">
        <v>237</v>
      </c>
      <c r="D833" s="24" t="s">
        <v>9</v>
      </c>
      <c r="E833" s="25">
        <f t="shared" ref="E833:G833" si="412">E834+E837+E840</f>
        <v>19457.8</v>
      </c>
      <c r="F833" s="25">
        <f t="shared" si="412"/>
        <v>19013.5</v>
      </c>
      <c r="G833" s="25">
        <f t="shared" si="412"/>
        <v>18850.600000000002</v>
      </c>
      <c r="H833" s="43"/>
      <c r="J833" s="32">
        <v>19457.712</v>
      </c>
      <c r="K833" s="32">
        <v>19013.43172</v>
      </c>
      <c r="L833" s="32">
        <v>18850.563030000001</v>
      </c>
      <c r="M833" s="29">
        <f t="shared" si="381"/>
        <v>-8.7999999999738066E-2</v>
      </c>
      <c r="N833" s="29">
        <f t="shared" si="381"/>
        <v>-6.8279999999504071E-2</v>
      </c>
      <c r="O833" s="29">
        <f t="shared" si="381"/>
        <v>-3.6970000001019798E-2</v>
      </c>
      <c r="R833" s="95" t="s">
        <v>236</v>
      </c>
      <c r="S833" s="96" t="s">
        <v>249</v>
      </c>
      <c r="T833" s="96" t="s">
        <v>237</v>
      </c>
      <c r="U833" s="92" t="s">
        <v>9</v>
      </c>
      <c r="V833" s="97">
        <v>19457.712</v>
      </c>
      <c r="W833" s="97">
        <v>19013.43172</v>
      </c>
      <c r="X833" s="97">
        <v>18850.563030000001</v>
      </c>
      <c r="Y833" s="16" t="b">
        <f t="shared" si="382"/>
        <v>1</v>
      </c>
      <c r="Z833" s="16" t="b">
        <f t="shared" si="382"/>
        <v>1</v>
      </c>
      <c r="AA833" s="16" t="b">
        <f t="shared" si="382"/>
        <v>1</v>
      </c>
      <c r="AB833" s="16" t="b">
        <f t="shared" si="382"/>
        <v>1</v>
      </c>
    </row>
    <row r="834" spans="1:28" s="16" customFormat="1" ht="47.25">
      <c r="A834" s="22" t="s">
        <v>264</v>
      </c>
      <c r="B834" s="23" t="s">
        <v>249</v>
      </c>
      <c r="C834" s="23" t="s">
        <v>265</v>
      </c>
      <c r="D834" s="23" t="s">
        <v>9</v>
      </c>
      <c r="E834" s="25">
        <f t="shared" ref="E834:G835" si="413">E835</f>
        <v>3293.6</v>
      </c>
      <c r="F834" s="25">
        <f t="shared" si="413"/>
        <v>2847</v>
      </c>
      <c r="G834" s="25">
        <f t="shared" si="413"/>
        <v>2679.5</v>
      </c>
      <c r="H834" s="43"/>
      <c r="J834" s="32">
        <v>3293.5320000000002</v>
      </c>
      <c r="K834" s="32">
        <v>2846.95172</v>
      </c>
      <c r="L834" s="32">
        <v>2679.4830299999999</v>
      </c>
      <c r="M834" s="29">
        <f t="shared" si="381"/>
        <v>-6.7999999999756255E-2</v>
      </c>
      <c r="N834" s="29">
        <f t="shared" si="381"/>
        <v>-4.8279999999977008E-2</v>
      </c>
      <c r="O834" s="29">
        <f t="shared" si="381"/>
        <v>-1.6970000000128493E-2</v>
      </c>
      <c r="R834" s="95" t="s">
        <v>264</v>
      </c>
      <c r="S834" s="96" t="s">
        <v>249</v>
      </c>
      <c r="T834" s="96" t="s">
        <v>265</v>
      </c>
      <c r="U834" s="92" t="s">
        <v>9</v>
      </c>
      <c r="V834" s="97">
        <v>3293.5320000000002</v>
      </c>
      <c r="W834" s="97">
        <v>2846.95172</v>
      </c>
      <c r="X834" s="97">
        <v>2679.4830299999999</v>
      </c>
      <c r="Y834" s="16" t="b">
        <f t="shared" si="382"/>
        <v>1</v>
      </c>
      <c r="Z834" s="16" t="b">
        <f t="shared" si="382"/>
        <v>1</v>
      </c>
      <c r="AA834" s="16" t="b">
        <f t="shared" si="382"/>
        <v>1</v>
      </c>
      <c r="AB834" s="16" t="b">
        <f t="shared" si="382"/>
        <v>1</v>
      </c>
    </row>
    <row r="835" spans="1:28" s="16" customFormat="1" ht="47.25">
      <c r="A835" s="22" t="s">
        <v>531</v>
      </c>
      <c r="B835" s="23" t="s">
        <v>249</v>
      </c>
      <c r="C835" s="23" t="s">
        <v>267</v>
      </c>
      <c r="D835" s="23" t="s">
        <v>9</v>
      </c>
      <c r="E835" s="25">
        <f t="shared" si="413"/>
        <v>3293.6</v>
      </c>
      <c r="F835" s="25">
        <f t="shared" si="413"/>
        <v>2847</v>
      </c>
      <c r="G835" s="25">
        <f t="shared" si="413"/>
        <v>2679.5</v>
      </c>
      <c r="H835" s="43"/>
      <c r="J835" s="32">
        <v>3293.5320000000002</v>
      </c>
      <c r="K835" s="32">
        <v>2846.95172</v>
      </c>
      <c r="L835" s="32">
        <v>2679.4830299999999</v>
      </c>
      <c r="M835" s="29">
        <f t="shared" si="381"/>
        <v>-6.7999999999756255E-2</v>
      </c>
      <c r="N835" s="29">
        <f t="shared" si="381"/>
        <v>-4.8279999999977008E-2</v>
      </c>
      <c r="O835" s="29">
        <f t="shared" si="381"/>
        <v>-1.6970000000128493E-2</v>
      </c>
      <c r="R835" s="98" t="s">
        <v>531</v>
      </c>
      <c r="S835" s="96" t="s">
        <v>249</v>
      </c>
      <c r="T835" s="96" t="s">
        <v>267</v>
      </c>
      <c r="U835" s="92" t="s">
        <v>9</v>
      </c>
      <c r="V835" s="97">
        <v>3293.5320000000002</v>
      </c>
      <c r="W835" s="97">
        <v>2846.95172</v>
      </c>
      <c r="X835" s="97">
        <v>2679.4830299999999</v>
      </c>
      <c r="Y835" s="16" t="b">
        <f t="shared" si="382"/>
        <v>1</v>
      </c>
      <c r="Z835" s="16" t="b">
        <f t="shared" si="382"/>
        <v>1</v>
      </c>
      <c r="AA835" s="16" t="b">
        <f t="shared" si="382"/>
        <v>1</v>
      </c>
      <c r="AB835" s="16" t="b">
        <f t="shared" si="382"/>
        <v>1</v>
      </c>
    </row>
    <row r="836" spans="1:28" s="16" customFormat="1" ht="31.5">
      <c r="A836" s="22" t="s">
        <v>58</v>
      </c>
      <c r="B836" s="23" t="s">
        <v>249</v>
      </c>
      <c r="C836" s="23" t="s">
        <v>267</v>
      </c>
      <c r="D836" s="23" t="s">
        <v>59</v>
      </c>
      <c r="E836" s="25">
        <v>3293.6</v>
      </c>
      <c r="F836" s="25">
        <v>2847</v>
      </c>
      <c r="G836" s="25">
        <v>2679.5</v>
      </c>
      <c r="H836" s="43"/>
      <c r="J836" s="32">
        <v>3293.5320000000002</v>
      </c>
      <c r="K836" s="32">
        <v>2846.95172</v>
      </c>
      <c r="L836" s="32">
        <v>2679.4830299999999</v>
      </c>
      <c r="M836" s="29">
        <f t="shared" si="381"/>
        <v>-6.7999999999756255E-2</v>
      </c>
      <c r="N836" s="29">
        <f t="shared" si="381"/>
        <v>-4.8279999999977008E-2</v>
      </c>
      <c r="O836" s="29">
        <f t="shared" si="381"/>
        <v>-1.6970000000128493E-2</v>
      </c>
      <c r="R836" s="98" t="s">
        <v>58</v>
      </c>
      <c r="S836" s="96" t="s">
        <v>249</v>
      </c>
      <c r="T836" s="96" t="s">
        <v>267</v>
      </c>
      <c r="U836" s="96" t="s">
        <v>59</v>
      </c>
      <c r="V836" s="97">
        <v>3293.5320000000002</v>
      </c>
      <c r="W836" s="97">
        <v>2846.95172</v>
      </c>
      <c r="X836" s="97">
        <v>2679.4830299999999</v>
      </c>
      <c r="Y836" s="16" t="b">
        <f t="shared" si="382"/>
        <v>1</v>
      </c>
      <c r="Z836" s="16" t="b">
        <f t="shared" si="382"/>
        <v>1</v>
      </c>
      <c r="AA836" s="16" t="b">
        <f t="shared" si="382"/>
        <v>1</v>
      </c>
      <c r="AB836" s="16" t="b">
        <f t="shared" si="382"/>
        <v>1</v>
      </c>
    </row>
    <row r="837" spans="1:28" s="16" customFormat="1" ht="47.25">
      <c r="A837" s="22" t="s">
        <v>260</v>
      </c>
      <c r="B837" s="23" t="s">
        <v>249</v>
      </c>
      <c r="C837" s="23" t="s">
        <v>269</v>
      </c>
      <c r="D837" s="24" t="s">
        <v>9</v>
      </c>
      <c r="E837" s="25">
        <f>E838</f>
        <v>14964.2</v>
      </c>
      <c r="F837" s="25">
        <f t="shared" ref="F837:G838" si="414">F838</f>
        <v>14964.2</v>
      </c>
      <c r="G837" s="25">
        <f t="shared" si="414"/>
        <v>14964.2</v>
      </c>
      <c r="H837" s="43"/>
      <c r="J837" s="32">
        <v>14964.18</v>
      </c>
      <c r="K837" s="32">
        <v>14964.18</v>
      </c>
      <c r="L837" s="32">
        <v>14964.18</v>
      </c>
      <c r="M837" s="29">
        <f t="shared" si="381"/>
        <v>-2.0000000000436557E-2</v>
      </c>
      <c r="N837" s="29">
        <f t="shared" si="381"/>
        <v>-2.0000000000436557E-2</v>
      </c>
      <c r="O837" s="29">
        <f t="shared" si="381"/>
        <v>-2.0000000000436557E-2</v>
      </c>
      <c r="R837" s="95" t="s">
        <v>260</v>
      </c>
      <c r="S837" s="96" t="s">
        <v>249</v>
      </c>
      <c r="T837" s="96" t="s">
        <v>269</v>
      </c>
      <c r="U837" s="92" t="s">
        <v>9</v>
      </c>
      <c r="V837" s="97">
        <v>14964.18</v>
      </c>
      <c r="W837" s="97">
        <v>14964.18</v>
      </c>
      <c r="X837" s="97">
        <v>14964.18</v>
      </c>
      <c r="Y837" s="16" t="b">
        <f t="shared" si="382"/>
        <v>1</v>
      </c>
      <c r="Z837" s="16" t="b">
        <f t="shared" si="382"/>
        <v>1</v>
      </c>
      <c r="AA837" s="16" t="b">
        <f t="shared" si="382"/>
        <v>1</v>
      </c>
      <c r="AB837" s="16" t="b">
        <f t="shared" ref="AB837:AB900" si="415">U837=D837</f>
        <v>1</v>
      </c>
    </row>
    <row r="838" spans="1:28" s="16" customFormat="1" ht="47.25">
      <c r="A838" s="31" t="s">
        <v>262</v>
      </c>
      <c r="B838" s="23" t="s">
        <v>249</v>
      </c>
      <c r="C838" s="23" t="s">
        <v>270</v>
      </c>
      <c r="D838" s="24" t="s">
        <v>9</v>
      </c>
      <c r="E838" s="25">
        <f>E839</f>
        <v>14964.2</v>
      </c>
      <c r="F838" s="25">
        <f t="shared" si="414"/>
        <v>14964.2</v>
      </c>
      <c r="G838" s="25">
        <f t="shared" si="414"/>
        <v>14964.2</v>
      </c>
      <c r="H838" s="43"/>
      <c r="J838" s="32">
        <v>14964.18</v>
      </c>
      <c r="K838" s="32">
        <v>14964.18</v>
      </c>
      <c r="L838" s="32">
        <v>14964.18</v>
      </c>
      <c r="M838" s="29">
        <f t="shared" ref="M838:O899" si="416">J838-E838</f>
        <v>-2.0000000000436557E-2</v>
      </c>
      <c r="N838" s="29">
        <f t="shared" si="416"/>
        <v>-2.0000000000436557E-2</v>
      </c>
      <c r="O838" s="29">
        <f t="shared" si="416"/>
        <v>-2.0000000000436557E-2</v>
      </c>
      <c r="R838" s="98" t="s">
        <v>262</v>
      </c>
      <c r="S838" s="96" t="s">
        <v>249</v>
      </c>
      <c r="T838" s="96" t="s">
        <v>270</v>
      </c>
      <c r="U838" s="92" t="s">
        <v>9</v>
      </c>
      <c r="V838" s="97">
        <v>14964.18</v>
      </c>
      <c r="W838" s="97">
        <v>14964.18</v>
      </c>
      <c r="X838" s="97">
        <v>14964.18</v>
      </c>
      <c r="Y838" s="16" t="b">
        <f t="shared" ref="Y838:AA899" si="417">R838=A838</f>
        <v>1</v>
      </c>
      <c r="Z838" s="16" t="b">
        <f t="shared" si="417"/>
        <v>1</v>
      </c>
      <c r="AA838" s="16" t="b">
        <f t="shared" si="417"/>
        <v>1</v>
      </c>
      <c r="AB838" s="16" t="b">
        <f t="shared" si="415"/>
        <v>1</v>
      </c>
    </row>
    <row r="839" spans="1:28" s="16" customFormat="1" ht="31.5">
      <c r="A839" s="31" t="s">
        <v>58</v>
      </c>
      <c r="B839" s="23" t="s">
        <v>249</v>
      </c>
      <c r="C839" s="23" t="s">
        <v>270</v>
      </c>
      <c r="D839" s="23" t="s">
        <v>59</v>
      </c>
      <c r="E839" s="25">
        <v>14964.2</v>
      </c>
      <c r="F839" s="25">
        <v>14964.2</v>
      </c>
      <c r="G839" s="25">
        <v>14964.2</v>
      </c>
      <c r="H839" s="43"/>
      <c r="J839" s="32">
        <v>14964.18</v>
      </c>
      <c r="K839" s="32">
        <v>14964.18</v>
      </c>
      <c r="L839" s="32">
        <v>14964.18</v>
      </c>
      <c r="M839" s="29">
        <f t="shared" si="416"/>
        <v>-2.0000000000436557E-2</v>
      </c>
      <c r="N839" s="29">
        <f t="shared" si="416"/>
        <v>-2.0000000000436557E-2</v>
      </c>
      <c r="O839" s="29">
        <f t="shared" si="416"/>
        <v>-2.0000000000436557E-2</v>
      </c>
      <c r="R839" s="98" t="s">
        <v>58</v>
      </c>
      <c r="S839" s="96" t="s">
        <v>249</v>
      </c>
      <c r="T839" s="96" t="s">
        <v>270</v>
      </c>
      <c r="U839" s="96" t="s">
        <v>59</v>
      </c>
      <c r="V839" s="97">
        <v>14964.18</v>
      </c>
      <c r="W839" s="97">
        <v>14964.18</v>
      </c>
      <c r="X839" s="97">
        <v>14964.18</v>
      </c>
      <c r="Y839" s="16" t="b">
        <f t="shared" si="417"/>
        <v>1</v>
      </c>
      <c r="Z839" s="16" t="b">
        <f t="shared" si="417"/>
        <v>1</v>
      </c>
      <c r="AA839" s="16" t="b">
        <f t="shared" si="417"/>
        <v>1</v>
      </c>
      <c r="AB839" s="16" t="b">
        <f t="shared" si="415"/>
        <v>1</v>
      </c>
    </row>
    <row r="840" spans="1:28" s="16" customFormat="1" ht="47.25">
      <c r="A840" s="31" t="s">
        <v>719</v>
      </c>
      <c r="B840" s="23" t="s">
        <v>249</v>
      </c>
      <c r="C840" s="23" t="s">
        <v>720</v>
      </c>
      <c r="D840" s="23" t="s">
        <v>9</v>
      </c>
      <c r="E840" s="25">
        <f t="shared" ref="E840:G841" si="418">E841</f>
        <v>1200</v>
      </c>
      <c r="F840" s="25">
        <f t="shared" si="418"/>
        <v>1202.3</v>
      </c>
      <c r="G840" s="25">
        <f t="shared" si="418"/>
        <v>1206.9000000000001</v>
      </c>
      <c r="H840" s="43"/>
      <c r="J840" s="32">
        <v>1200</v>
      </c>
      <c r="K840" s="32">
        <v>1202.3</v>
      </c>
      <c r="L840" s="32">
        <v>1206.9000000000001</v>
      </c>
      <c r="M840" s="29">
        <f t="shared" si="416"/>
        <v>0</v>
      </c>
      <c r="N840" s="29">
        <f t="shared" si="416"/>
        <v>0</v>
      </c>
      <c r="O840" s="29">
        <f t="shared" si="416"/>
        <v>0</v>
      </c>
      <c r="R840" s="95" t="s">
        <v>719</v>
      </c>
      <c r="S840" s="96" t="s">
        <v>249</v>
      </c>
      <c r="T840" s="96" t="s">
        <v>720</v>
      </c>
      <c r="U840" s="92" t="s">
        <v>9</v>
      </c>
      <c r="V840" s="97">
        <v>1200</v>
      </c>
      <c r="W840" s="97">
        <v>1202.3</v>
      </c>
      <c r="X840" s="97">
        <v>1206.9000000000001</v>
      </c>
      <c r="Y840" s="16" t="b">
        <f t="shared" si="417"/>
        <v>1</v>
      </c>
      <c r="Z840" s="16" t="b">
        <f t="shared" si="417"/>
        <v>1</v>
      </c>
      <c r="AA840" s="16" t="b">
        <f t="shared" si="417"/>
        <v>1</v>
      </c>
      <c r="AB840" s="16" t="b">
        <f t="shared" si="415"/>
        <v>1</v>
      </c>
    </row>
    <row r="841" spans="1:28" s="16" customFormat="1" ht="94.5">
      <c r="A841" s="31" t="s">
        <v>725</v>
      </c>
      <c r="B841" s="23" t="s">
        <v>249</v>
      </c>
      <c r="C841" s="23" t="s">
        <v>726</v>
      </c>
      <c r="D841" s="23" t="s">
        <v>9</v>
      </c>
      <c r="E841" s="25">
        <f t="shared" si="418"/>
        <v>1200</v>
      </c>
      <c r="F841" s="25">
        <f t="shared" si="418"/>
        <v>1202.3</v>
      </c>
      <c r="G841" s="25">
        <f t="shared" si="418"/>
        <v>1206.9000000000001</v>
      </c>
      <c r="H841" s="43"/>
      <c r="J841" s="32">
        <v>1200</v>
      </c>
      <c r="K841" s="32">
        <v>1202.3</v>
      </c>
      <c r="L841" s="32">
        <v>1206.9000000000001</v>
      </c>
      <c r="M841" s="29">
        <f t="shared" si="416"/>
        <v>0</v>
      </c>
      <c r="N841" s="29">
        <f t="shared" si="416"/>
        <v>0</v>
      </c>
      <c r="O841" s="29">
        <f t="shared" si="416"/>
        <v>0</v>
      </c>
      <c r="R841" s="98" t="s">
        <v>725</v>
      </c>
      <c r="S841" s="96" t="s">
        <v>249</v>
      </c>
      <c r="T841" s="96" t="s">
        <v>726</v>
      </c>
      <c r="U841" s="92" t="s">
        <v>9</v>
      </c>
      <c r="V841" s="97">
        <v>1200</v>
      </c>
      <c r="W841" s="97">
        <v>1202.3</v>
      </c>
      <c r="X841" s="97">
        <v>1206.9000000000001</v>
      </c>
      <c r="Y841" s="16" t="b">
        <f t="shared" si="417"/>
        <v>1</v>
      </c>
      <c r="Z841" s="16" t="b">
        <f t="shared" si="417"/>
        <v>1</v>
      </c>
      <c r="AA841" s="16" t="b">
        <f t="shared" si="417"/>
        <v>1</v>
      </c>
      <c r="AB841" s="16" t="b">
        <f t="shared" si="415"/>
        <v>1</v>
      </c>
    </row>
    <row r="842" spans="1:28" s="16" customFormat="1" ht="31.5">
      <c r="A842" s="31" t="s">
        <v>58</v>
      </c>
      <c r="B842" s="23" t="s">
        <v>249</v>
      </c>
      <c r="C842" s="23" t="s">
        <v>726</v>
      </c>
      <c r="D842" s="23" t="s">
        <v>59</v>
      </c>
      <c r="E842" s="25">
        <v>1200</v>
      </c>
      <c r="F842" s="25">
        <v>1202.3</v>
      </c>
      <c r="G842" s="25">
        <v>1206.9000000000001</v>
      </c>
      <c r="H842" s="43"/>
      <c r="J842" s="32">
        <v>1200</v>
      </c>
      <c r="K842" s="32">
        <v>1202.3</v>
      </c>
      <c r="L842" s="32">
        <v>1206.9000000000001</v>
      </c>
      <c r="M842" s="29">
        <f t="shared" si="416"/>
        <v>0</v>
      </c>
      <c r="N842" s="29">
        <f t="shared" si="416"/>
        <v>0</v>
      </c>
      <c r="O842" s="29">
        <f t="shared" si="416"/>
        <v>0</v>
      </c>
      <c r="R842" s="98" t="s">
        <v>58</v>
      </c>
      <c r="S842" s="96" t="s">
        <v>249</v>
      </c>
      <c r="T842" s="96" t="s">
        <v>726</v>
      </c>
      <c r="U842" s="96" t="s">
        <v>59</v>
      </c>
      <c r="V842" s="97">
        <v>1200</v>
      </c>
      <c r="W842" s="97">
        <v>1202.3</v>
      </c>
      <c r="X842" s="97">
        <v>1206.9000000000001</v>
      </c>
      <c r="Y842" s="16" t="b">
        <f t="shared" si="417"/>
        <v>1</v>
      </c>
      <c r="Z842" s="16" t="b">
        <f t="shared" si="417"/>
        <v>1</v>
      </c>
      <c r="AA842" s="16" t="b">
        <f t="shared" si="417"/>
        <v>1</v>
      </c>
      <c r="AB842" s="16" t="b">
        <f t="shared" si="415"/>
        <v>1</v>
      </c>
    </row>
    <row r="843" spans="1:28" s="16" customFormat="1" ht="15.75">
      <c r="A843" s="22" t="s">
        <v>214</v>
      </c>
      <c r="B843" s="23" t="s">
        <v>249</v>
      </c>
      <c r="C843" s="23" t="s">
        <v>215</v>
      </c>
      <c r="D843" s="24" t="s">
        <v>9</v>
      </c>
      <c r="E843" s="25">
        <f t="shared" ref="E843:G843" si="419">E844+E847</f>
        <v>136.4</v>
      </c>
      <c r="F843" s="25">
        <f t="shared" si="419"/>
        <v>136.4</v>
      </c>
      <c r="G843" s="25">
        <f t="shared" si="419"/>
        <v>136.4</v>
      </c>
      <c r="H843" s="43"/>
      <c r="J843" s="32">
        <v>136.4</v>
      </c>
      <c r="K843" s="32">
        <v>136.4</v>
      </c>
      <c r="L843" s="32">
        <v>136.4</v>
      </c>
      <c r="M843" s="29">
        <f t="shared" si="416"/>
        <v>0</v>
      </c>
      <c r="N843" s="29">
        <f t="shared" si="416"/>
        <v>0</v>
      </c>
      <c r="O843" s="29">
        <f t="shared" si="416"/>
        <v>0</v>
      </c>
      <c r="R843" s="95" t="s">
        <v>214</v>
      </c>
      <c r="S843" s="96" t="s">
        <v>249</v>
      </c>
      <c r="T843" s="96" t="s">
        <v>215</v>
      </c>
      <c r="U843" s="92" t="s">
        <v>9</v>
      </c>
      <c r="V843" s="97">
        <v>136.4</v>
      </c>
      <c r="W843" s="97">
        <v>136.4</v>
      </c>
      <c r="X843" s="97">
        <v>136.4</v>
      </c>
      <c r="Y843" s="16" t="b">
        <f t="shared" si="417"/>
        <v>1</v>
      </c>
      <c r="Z843" s="16" t="b">
        <f t="shared" si="417"/>
        <v>1</v>
      </c>
      <c r="AA843" s="16" t="b">
        <f t="shared" si="417"/>
        <v>1</v>
      </c>
      <c r="AB843" s="16" t="b">
        <f t="shared" si="415"/>
        <v>1</v>
      </c>
    </row>
    <row r="844" spans="1:28" s="16" customFormat="1" ht="31.5">
      <c r="A844" s="22" t="s">
        <v>727</v>
      </c>
      <c r="B844" s="23" t="s">
        <v>249</v>
      </c>
      <c r="C844" s="23" t="s">
        <v>728</v>
      </c>
      <c r="D844" s="23" t="s">
        <v>9</v>
      </c>
      <c r="E844" s="25">
        <f t="shared" ref="E844:G845" si="420">E845</f>
        <v>122.4</v>
      </c>
      <c r="F844" s="25">
        <f t="shared" si="420"/>
        <v>122.4</v>
      </c>
      <c r="G844" s="25">
        <f t="shared" si="420"/>
        <v>122.4</v>
      </c>
      <c r="H844" s="43"/>
      <c r="J844" s="32">
        <v>122.4</v>
      </c>
      <c r="K844" s="32">
        <v>122.4</v>
      </c>
      <c r="L844" s="32">
        <v>122.4</v>
      </c>
      <c r="M844" s="29">
        <f t="shared" si="416"/>
        <v>0</v>
      </c>
      <c r="N844" s="29">
        <f t="shared" si="416"/>
        <v>0</v>
      </c>
      <c r="O844" s="29">
        <f t="shared" si="416"/>
        <v>0</v>
      </c>
      <c r="R844" s="95" t="s">
        <v>727</v>
      </c>
      <c r="S844" s="96" t="s">
        <v>249</v>
      </c>
      <c r="T844" s="96" t="s">
        <v>728</v>
      </c>
      <c r="U844" s="92" t="s">
        <v>9</v>
      </c>
      <c r="V844" s="97">
        <v>122.4</v>
      </c>
      <c r="W844" s="97">
        <v>122.4</v>
      </c>
      <c r="X844" s="97">
        <v>122.4</v>
      </c>
      <c r="Y844" s="16" t="b">
        <f t="shared" si="417"/>
        <v>1</v>
      </c>
      <c r="Z844" s="16" t="b">
        <f t="shared" si="417"/>
        <v>1</v>
      </c>
      <c r="AA844" s="16" t="b">
        <f t="shared" si="417"/>
        <v>1</v>
      </c>
      <c r="AB844" s="16" t="b">
        <f t="shared" si="415"/>
        <v>1</v>
      </c>
    </row>
    <row r="845" spans="1:28" s="16" customFormat="1" ht="25.5">
      <c r="A845" s="22" t="s">
        <v>729</v>
      </c>
      <c r="B845" s="23" t="s">
        <v>249</v>
      </c>
      <c r="C845" s="23" t="s">
        <v>730</v>
      </c>
      <c r="D845" s="23" t="s">
        <v>9</v>
      </c>
      <c r="E845" s="25">
        <f t="shared" si="420"/>
        <v>122.4</v>
      </c>
      <c r="F845" s="25">
        <f t="shared" si="420"/>
        <v>122.4</v>
      </c>
      <c r="G845" s="25">
        <f t="shared" si="420"/>
        <v>122.4</v>
      </c>
      <c r="H845" s="43"/>
      <c r="J845" s="32">
        <v>122.4</v>
      </c>
      <c r="K845" s="32">
        <v>122.4</v>
      </c>
      <c r="L845" s="32">
        <v>122.4</v>
      </c>
      <c r="M845" s="29">
        <f t="shared" si="416"/>
        <v>0</v>
      </c>
      <c r="N845" s="29">
        <f t="shared" si="416"/>
        <v>0</v>
      </c>
      <c r="O845" s="29">
        <f t="shared" si="416"/>
        <v>0</v>
      </c>
      <c r="R845" s="98" t="s">
        <v>729</v>
      </c>
      <c r="S845" s="96" t="s">
        <v>249</v>
      </c>
      <c r="T845" s="96" t="s">
        <v>730</v>
      </c>
      <c r="U845" s="92" t="s">
        <v>9</v>
      </c>
      <c r="V845" s="97">
        <v>122.4</v>
      </c>
      <c r="W845" s="97">
        <v>122.4</v>
      </c>
      <c r="X845" s="97">
        <v>122.4</v>
      </c>
      <c r="Y845" s="16" t="b">
        <f t="shared" si="417"/>
        <v>1</v>
      </c>
      <c r="Z845" s="16" t="b">
        <f t="shared" si="417"/>
        <v>1</v>
      </c>
      <c r="AA845" s="16" t="b">
        <f t="shared" si="417"/>
        <v>1</v>
      </c>
      <c r="AB845" s="16" t="b">
        <f t="shared" si="415"/>
        <v>1</v>
      </c>
    </row>
    <row r="846" spans="1:28" s="16" customFormat="1" ht="31.5">
      <c r="A846" s="22" t="s">
        <v>58</v>
      </c>
      <c r="B846" s="23" t="s">
        <v>249</v>
      </c>
      <c r="C846" s="23" t="s">
        <v>730</v>
      </c>
      <c r="D846" s="23" t="s">
        <v>59</v>
      </c>
      <c r="E846" s="25">
        <v>122.4</v>
      </c>
      <c r="F846" s="25">
        <v>122.4</v>
      </c>
      <c r="G846" s="25">
        <v>122.4</v>
      </c>
      <c r="H846" s="43"/>
      <c r="J846" s="32">
        <v>122.4</v>
      </c>
      <c r="K846" s="32">
        <v>122.4</v>
      </c>
      <c r="L846" s="32">
        <v>122.4</v>
      </c>
      <c r="M846" s="29">
        <f t="shared" si="416"/>
        <v>0</v>
      </c>
      <c r="N846" s="29">
        <f t="shared" si="416"/>
        <v>0</v>
      </c>
      <c r="O846" s="29">
        <f t="shared" si="416"/>
        <v>0</v>
      </c>
      <c r="R846" s="98" t="s">
        <v>58</v>
      </c>
      <c r="S846" s="96" t="s">
        <v>249</v>
      </c>
      <c r="T846" s="96" t="s">
        <v>730</v>
      </c>
      <c r="U846" s="96" t="s">
        <v>59</v>
      </c>
      <c r="V846" s="97">
        <v>122.4</v>
      </c>
      <c r="W846" s="97">
        <v>122.4</v>
      </c>
      <c r="X846" s="97">
        <v>122.4</v>
      </c>
      <c r="Y846" s="16" t="b">
        <f t="shared" si="417"/>
        <v>1</v>
      </c>
      <c r="Z846" s="16" t="b">
        <f t="shared" si="417"/>
        <v>1</v>
      </c>
      <c r="AA846" s="16" t="b">
        <f t="shared" si="417"/>
        <v>1</v>
      </c>
      <c r="AB846" s="16" t="b">
        <f t="shared" si="415"/>
        <v>1</v>
      </c>
    </row>
    <row r="847" spans="1:28" s="16" customFormat="1" ht="47.25">
      <c r="A847" s="22" t="s">
        <v>271</v>
      </c>
      <c r="B847" s="23" t="s">
        <v>249</v>
      </c>
      <c r="C847" s="23" t="s">
        <v>272</v>
      </c>
      <c r="D847" s="24" t="s">
        <v>9</v>
      </c>
      <c r="E847" s="25">
        <f>E848</f>
        <v>14</v>
      </c>
      <c r="F847" s="25">
        <f t="shared" ref="F847:G848" si="421">F848</f>
        <v>14</v>
      </c>
      <c r="G847" s="25">
        <f t="shared" si="421"/>
        <v>14</v>
      </c>
      <c r="H847" s="43"/>
      <c r="J847" s="32">
        <v>14</v>
      </c>
      <c r="K847" s="32">
        <v>14</v>
      </c>
      <c r="L847" s="32">
        <v>14</v>
      </c>
      <c r="M847" s="29">
        <f t="shared" si="416"/>
        <v>0</v>
      </c>
      <c r="N847" s="29">
        <f t="shared" si="416"/>
        <v>0</v>
      </c>
      <c r="O847" s="29">
        <f t="shared" si="416"/>
        <v>0</v>
      </c>
      <c r="R847" s="95" t="s">
        <v>271</v>
      </c>
      <c r="S847" s="96" t="s">
        <v>249</v>
      </c>
      <c r="T847" s="96" t="s">
        <v>272</v>
      </c>
      <c r="U847" s="92" t="s">
        <v>9</v>
      </c>
      <c r="V847" s="97">
        <v>14</v>
      </c>
      <c r="W847" s="97">
        <v>14</v>
      </c>
      <c r="X847" s="97">
        <v>14</v>
      </c>
      <c r="Y847" s="16" t="b">
        <f t="shared" si="417"/>
        <v>1</v>
      </c>
      <c r="Z847" s="16" t="b">
        <f t="shared" si="417"/>
        <v>1</v>
      </c>
      <c r="AA847" s="16" t="b">
        <f t="shared" si="417"/>
        <v>1</v>
      </c>
      <c r="AB847" s="16" t="b">
        <f t="shared" si="415"/>
        <v>1</v>
      </c>
    </row>
    <row r="848" spans="1:28" s="16" customFormat="1" ht="31.5">
      <c r="A848" s="31" t="s">
        <v>273</v>
      </c>
      <c r="B848" s="23" t="s">
        <v>249</v>
      </c>
      <c r="C848" s="23" t="s">
        <v>429</v>
      </c>
      <c r="D848" s="24" t="s">
        <v>9</v>
      </c>
      <c r="E848" s="25">
        <f>E849</f>
        <v>14</v>
      </c>
      <c r="F848" s="25">
        <f t="shared" si="421"/>
        <v>14</v>
      </c>
      <c r="G848" s="25">
        <f t="shared" si="421"/>
        <v>14</v>
      </c>
      <c r="H848" s="43"/>
      <c r="J848" s="32">
        <v>14</v>
      </c>
      <c r="K848" s="32">
        <v>14</v>
      </c>
      <c r="L848" s="32">
        <v>14</v>
      </c>
      <c r="M848" s="29">
        <f t="shared" si="416"/>
        <v>0</v>
      </c>
      <c r="N848" s="29">
        <f t="shared" si="416"/>
        <v>0</v>
      </c>
      <c r="O848" s="29">
        <f t="shared" si="416"/>
        <v>0</v>
      </c>
      <c r="R848" s="98" t="s">
        <v>273</v>
      </c>
      <c r="S848" s="96" t="s">
        <v>249</v>
      </c>
      <c r="T848" s="96" t="s">
        <v>429</v>
      </c>
      <c r="U848" s="92" t="s">
        <v>9</v>
      </c>
      <c r="V848" s="97">
        <v>14</v>
      </c>
      <c r="W848" s="97">
        <v>14</v>
      </c>
      <c r="X848" s="97">
        <v>14</v>
      </c>
      <c r="Y848" s="16" t="b">
        <f t="shared" si="417"/>
        <v>1</v>
      </c>
      <c r="Z848" s="16" t="b">
        <f t="shared" si="417"/>
        <v>1</v>
      </c>
      <c r="AA848" s="16" t="b">
        <f t="shared" si="417"/>
        <v>1</v>
      </c>
      <c r="AB848" s="16" t="b">
        <f t="shared" si="415"/>
        <v>1</v>
      </c>
    </row>
    <row r="849" spans="1:28" s="16" customFormat="1" ht="31.5">
      <c r="A849" s="31" t="s">
        <v>28</v>
      </c>
      <c r="B849" s="23" t="s">
        <v>249</v>
      </c>
      <c r="C849" s="23" t="s">
        <v>429</v>
      </c>
      <c r="D849" s="23" t="s">
        <v>29</v>
      </c>
      <c r="E849" s="25">
        <v>14</v>
      </c>
      <c r="F849" s="25">
        <v>14</v>
      </c>
      <c r="G849" s="25">
        <v>14</v>
      </c>
      <c r="H849" s="43"/>
      <c r="J849" s="32">
        <v>14</v>
      </c>
      <c r="K849" s="32">
        <v>14</v>
      </c>
      <c r="L849" s="32">
        <v>14</v>
      </c>
      <c r="M849" s="29">
        <f t="shared" si="416"/>
        <v>0</v>
      </c>
      <c r="N849" s="29">
        <f t="shared" si="416"/>
        <v>0</v>
      </c>
      <c r="O849" s="29">
        <f t="shared" si="416"/>
        <v>0</v>
      </c>
      <c r="R849" s="98" t="s">
        <v>28</v>
      </c>
      <c r="S849" s="96" t="s">
        <v>249</v>
      </c>
      <c r="T849" s="96" t="s">
        <v>429</v>
      </c>
      <c r="U849" s="96" t="s">
        <v>29</v>
      </c>
      <c r="V849" s="97">
        <v>14</v>
      </c>
      <c r="W849" s="97">
        <v>14</v>
      </c>
      <c r="X849" s="97">
        <v>14</v>
      </c>
      <c r="Y849" s="16" t="b">
        <f t="shared" si="417"/>
        <v>1</v>
      </c>
      <c r="Z849" s="16" t="b">
        <f t="shared" si="417"/>
        <v>1</v>
      </c>
      <c r="AA849" s="16" t="b">
        <f t="shared" si="417"/>
        <v>1</v>
      </c>
      <c r="AB849" s="16" t="b">
        <f t="shared" si="415"/>
        <v>1</v>
      </c>
    </row>
    <row r="850" spans="1:28" s="16" customFormat="1" ht="31.5">
      <c r="A850" s="22" t="s">
        <v>74</v>
      </c>
      <c r="B850" s="23" t="s">
        <v>249</v>
      </c>
      <c r="C850" s="23" t="s">
        <v>274</v>
      </c>
      <c r="D850" s="24" t="s">
        <v>9</v>
      </c>
      <c r="E850" s="25">
        <f>E851+E856+E861</f>
        <v>158534.9</v>
      </c>
      <c r="F850" s="25">
        <f t="shared" ref="F850:G850" si="422">F851+F856+F861</f>
        <v>159531.29999999999</v>
      </c>
      <c r="G850" s="25">
        <f t="shared" si="422"/>
        <v>159792.20000000001</v>
      </c>
      <c r="H850" s="43"/>
      <c r="J850" s="32">
        <v>158534.90734999999</v>
      </c>
      <c r="K850" s="32">
        <v>159531.25959</v>
      </c>
      <c r="L850" s="32">
        <v>159792.15127999999</v>
      </c>
      <c r="M850" s="29">
        <f t="shared" si="416"/>
        <v>7.3499999998603016E-3</v>
      </c>
      <c r="N850" s="29">
        <f t="shared" si="416"/>
        <v>-4.0409999986877665E-2</v>
      </c>
      <c r="O850" s="29">
        <f t="shared" si="416"/>
        <v>-4.8720000020693988E-2</v>
      </c>
      <c r="R850" s="95" t="s">
        <v>74</v>
      </c>
      <c r="S850" s="96" t="s">
        <v>249</v>
      </c>
      <c r="T850" s="96" t="s">
        <v>274</v>
      </c>
      <c r="U850" s="92" t="s">
        <v>9</v>
      </c>
      <c r="V850" s="97">
        <v>158534.90734999999</v>
      </c>
      <c r="W850" s="97">
        <v>159531.25959</v>
      </c>
      <c r="X850" s="97">
        <v>159792.15127999999</v>
      </c>
      <c r="Y850" s="16" t="b">
        <f t="shared" si="417"/>
        <v>1</v>
      </c>
      <c r="Z850" s="16" t="b">
        <f t="shared" si="417"/>
        <v>1</v>
      </c>
      <c r="AA850" s="16" t="b">
        <f t="shared" si="417"/>
        <v>1</v>
      </c>
      <c r="AB850" s="16" t="b">
        <f t="shared" si="415"/>
        <v>1</v>
      </c>
    </row>
    <row r="851" spans="1:28" s="16" customFormat="1" ht="47.25">
      <c r="A851" s="22" t="s">
        <v>55</v>
      </c>
      <c r="B851" s="23" t="s">
        <v>249</v>
      </c>
      <c r="C851" s="23" t="s">
        <v>275</v>
      </c>
      <c r="D851" s="24" t="s">
        <v>9</v>
      </c>
      <c r="E851" s="25">
        <f>E852+E854</f>
        <v>114592.2</v>
      </c>
      <c r="F851" s="25">
        <f t="shared" ref="F851:G851" si="423">F852+F854</f>
        <v>114823.7</v>
      </c>
      <c r="G851" s="25">
        <f t="shared" si="423"/>
        <v>115082.9</v>
      </c>
      <c r="H851" s="43"/>
      <c r="J851" s="32">
        <v>114592.24830000001</v>
      </c>
      <c r="K851" s="32">
        <v>114823.6923</v>
      </c>
      <c r="L851" s="32">
        <v>115082.9093</v>
      </c>
      <c r="M851" s="29">
        <f t="shared" si="416"/>
        <v>4.8300000009476207E-2</v>
      </c>
      <c r="N851" s="29">
        <f t="shared" si="416"/>
        <v>-7.7000000019324943E-3</v>
      </c>
      <c r="O851" s="29">
        <f t="shared" si="416"/>
        <v>9.3000000051688403E-3</v>
      </c>
      <c r="R851" s="95" t="s">
        <v>55</v>
      </c>
      <c r="S851" s="96" t="s">
        <v>249</v>
      </c>
      <c r="T851" s="96" t="s">
        <v>275</v>
      </c>
      <c r="U851" s="92" t="s">
        <v>9</v>
      </c>
      <c r="V851" s="97">
        <v>114592.24830000001</v>
      </c>
      <c r="W851" s="97">
        <v>114823.6923</v>
      </c>
      <c r="X851" s="97">
        <v>115082.9093</v>
      </c>
      <c r="Y851" s="16" t="b">
        <f t="shared" si="417"/>
        <v>1</v>
      </c>
      <c r="Z851" s="16" t="b">
        <f t="shared" si="417"/>
        <v>1</v>
      </c>
      <c r="AA851" s="16" t="b">
        <f t="shared" si="417"/>
        <v>1</v>
      </c>
      <c r="AB851" s="16" t="b">
        <f t="shared" si="415"/>
        <v>1</v>
      </c>
    </row>
    <row r="852" spans="1:28" s="16" customFormat="1" ht="31.5">
      <c r="A852" s="31" t="s">
        <v>222</v>
      </c>
      <c r="B852" s="23" t="s">
        <v>249</v>
      </c>
      <c r="C852" s="23" t="s">
        <v>276</v>
      </c>
      <c r="D852" s="24" t="s">
        <v>9</v>
      </c>
      <c r="E852" s="25">
        <f>E853</f>
        <v>1163.5</v>
      </c>
      <c r="F852" s="25">
        <f t="shared" ref="F852:G852" si="424">F853</f>
        <v>1163.5</v>
      </c>
      <c r="G852" s="25">
        <f t="shared" si="424"/>
        <v>1163.5</v>
      </c>
      <c r="H852" s="43"/>
      <c r="J852" s="32">
        <v>1163.4632999999999</v>
      </c>
      <c r="K852" s="32">
        <v>1163.4632999999999</v>
      </c>
      <c r="L852" s="32">
        <v>1163.4632999999999</v>
      </c>
      <c r="M852" s="29">
        <f t="shared" si="416"/>
        <v>-3.6700000000109867E-2</v>
      </c>
      <c r="N852" s="29">
        <f t="shared" si="416"/>
        <v>-3.6700000000109867E-2</v>
      </c>
      <c r="O852" s="29">
        <f t="shared" si="416"/>
        <v>-3.6700000000109867E-2</v>
      </c>
      <c r="R852" s="98" t="s">
        <v>222</v>
      </c>
      <c r="S852" s="96" t="s">
        <v>249</v>
      </c>
      <c r="T852" s="96" t="s">
        <v>276</v>
      </c>
      <c r="U852" s="92" t="s">
        <v>9</v>
      </c>
      <c r="V852" s="97">
        <v>1163.4632999999999</v>
      </c>
      <c r="W852" s="97">
        <v>1163.4632999999999</v>
      </c>
      <c r="X852" s="97">
        <v>1163.4632999999999</v>
      </c>
      <c r="Y852" s="16" t="b">
        <f t="shared" si="417"/>
        <v>1</v>
      </c>
      <c r="Z852" s="16" t="b">
        <f t="shared" si="417"/>
        <v>1</v>
      </c>
      <c r="AA852" s="16" t="b">
        <f t="shared" si="417"/>
        <v>1</v>
      </c>
      <c r="AB852" s="16" t="b">
        <f t="shared" si="415"/>
        <v>1</v>
      </c>
    </row>
    <row r="853" spans="1:28" s="16" customFormat="1" ht="31.5">
      <c r="A853" s="31" t="s">
        <v>58</v>
      </c>
      <c r="B853" s="23" t="s">
        <v>249</v>
      </c>
      <c r="C853" s="23" t="s">
        <v>276</v>
      </c>
      <c r="D853" s="23" t="s">
        <v>59</v>
      </c>
      <c r="E853" s="25">
        <v>1163.5</v>
      </c>
      <c r="F853" s="25">
        <v>1163.5</v>
      </c>
      <c r="G853" s="25">
        <v>1163.5</v>
      </c>
      <c r="H853" s="43"/>
      <c r="J853" s="32">
        <v>1163.4632999999999</v>
      </c>
      <c r="K853" s="32">
        <v>1163.4632999999999</v>
      </c>
      <c r="L853" s="32">
        <v>1163.4632999999999</v>
      </c>
      <c r="M853" s="29">
        <f t="shared" si="416"/>
        <v>-3.6700000000109867E-2</v>
      </c>
      <c r="N853" s="29">
        <f t="shared" si="416"/>
        <v>-3.6700000000109867E-2</v>
      </c>
      <c r="O853" s="29">
        <f t="shared" si="416"/>
        <v>-3.6700000000109867E-2</v>
      </c>
      <c r="R853" s="98" t="s">
        <v>58</v>
      </c>
      <c r="S853" s="96" t="s">
        <v>249</v>
      </c>
      <c r="T853" s="96" t="s">
        <v>276</v>
      </c>
      <c r="U853" s="96" t="s">
        <v>59</v>
      </c>
      <c r="V853" s="97">
        <v>1163.4632999999999</v>
      </c>
      <c r="W853" s="97">
        <v>1163.4632999999999</v>
      </c>
      <c r="X853" s="97">
        <v>1163.4632999999999</v>
      </c>
      <c r="Y853" s="16" t="b">
        <f t="shared" si="417"/>
        <v>1</v>
      </c>
      <c r="Z853" s="16" t="b">
        <f t="shared" si="417"/>
        <v>1</v>
      </c>
      <c r="AA853" s="16" t="b">
        <f t="shared" si="417"/>
        <v>1</v>
      </c>
      <c r="AB853" s="16" t="b">
        <f t="shared" si="415"/>
        <v>1</v>
      </c>
    </row>
    <row r="854" spans="1:28" s="16" customFormat="1" ht="31.5">
      <c r="A854" s="31" t="s">
        <v>57</v>
      </c>
      <c r="B854" s="23" t="s">
        <v>249</v>
      </c>
      <c r="C854" s="23" t="s">
        <v>430</v>
      </c>
      <c r="D854" s="24" t="s">
        <v>9</v>
      </c>
      <c r="E854" s="25">
        <f>E855</f>
        <v>113428.7</v>
      </c>
      <c r="F854" s="25">
        <f t="shared" ref="F854:G854" si="425">F855</f>
        <v>113660.2</v>
      </c>
      <c r="G854" s="25">
        <f t="shared" si="425"/>
        <v>113919.4</v>
      </c>
      <c r="H854" s="43"/>
      <c r="J854" s="32">
        <v>113428.785</v>
      </c>
      <c r="K854" s="32">
        <v>113660.22900000001</v>
      </c>
      <c r="L854" s="32">
        <v>113919.446</v>
      </c>
      <c r="M854" s="29">
        <f t="shared" si="416"/>
        <v>8.5000000006402843E-2</v>
      </c>
      <c r="N854" s="29">
        <f t="shared" si="416"/>
        <v>2.9000000009546056E-2</v>
      </c>
      <c r="O854" s="29">
        <f t="shared" si="416"/>
        <v>4.6000000002095476E-2</v>
      </c>
      <c r="R854" s="98" t="s">
        <v>57</v>
      </c>
      <c r="S854" s="96" t="s">
        <v>249</v>
      </c>
      <c r="T854" s="96" t="s">
        <v>430</v>
      </c>
      <c r="U854" s="92" t="s">
        <v>9</v>
      </c>
      <c r="V854" s="97">
        <v>113428.785</v>
      </c>
      <c r="W854" s="97">
        <v>113660.22900000001</v>
      </c>
      <c r="X854" s="97">
        <v>113919.446</v>
      </c>
      <c r="Y854" s="16" t="b">
        <f t="shared" si="417"/>
        <v>1</v>
      </c>
      <c r="Z854" s="16" t="b">
        <f t="shared" si="417"/>
        <v>1</v>
      </c>
      <c r="AA854" s="16" t="b">
        <f t="shared" si="417"/>
        <v>1</v>
      </c>
      <c r="AB854" s="16" t="b">
        <f t="shared" si="415"/>
        <v>1</v>
      </c>
    </row>
    <row r="855" spans="1:28" s="16" customFormat="1" ht="31.5">
      <c r="A855" s="31" t="s">
        <v>58</v>
      </c>
      <c r="B855" s="23" t="s">
        <v>249</v>
      </c>
      <c r="C855" s="23" t="s">
        <v>430</v>
      </c>
      <c r="D855" s="23" t="s">
        <v>59</v>
      </c>
      <c r="E855" s="25">
        <v>113428.7</v>
      </c>
      <c r="F855" s="25">
        <v>113660.2</v>
      </c>
      <c r="G855" s="25">
        <v>113919.4</v>
      </c>
      <c r="H855" s="43"/>
      <c r="J855" s="32">
        <v>113428.785</v>
      </c>
      <c r="K855" s="32">
        <v>113660.22900000001</v>
      </c>
      <c r="L855" s="32">
        <v>113919.446</v>
      </c>
      <c r="M855" s="29">
        <f t="shared" si="416"/>
        <v>8.5000000006402843E-2</v>
      </c>
      <c r="N855" s="29">
        <f t="shared" si="416"/>
        <v>2.9000000009546056E-2</v>
      </c>
      <c r="O855" s="29">
        <f t="shared" si="416"/>
        <v>4.6000000002095476E-2</v>
      </c>
      <c r="R855" s="98" t="s">
        <v>58</v>
      </c>
      <c r="S855" s="96" t="s">
        <v>249</v>
      </c>
      <c r="T855" s="96" t="s">
        <v>430</v>
      </c>
      <c r="U855" s="96" t="s">
        <v>59</v>
      </c>
      <c r="V855" s="97">
        <v>113428.785</v>
      </c>
      <c r="W855" s="97">
        <v>113660.22900000001</v>
      </c>
      <c r="X855" s="97">
        <v>113919.446</v>
      </c>
      <c r="Y855" s="16" t="b">
        <f t="shared" si="417"/>
        <v>1</v>
      </c>
      <c r="Z855" s="16" t="b">
        <f t="shared" si="417"/>
        <v>1</v>
      </c>
      <c r="AA855" s="16" t="b">
        <f t="shared" si="417"/>
        <v>1</v>
      </c>
      <c r="AB855" s="16" t="b">
        <f t="shared" si="415"/>
        <v>1</v>
      </c>
    </row>
    <row r="856" spans="1:28" s="16" customFormat="1" ht="47.25">
      <c r="A856" s="22" t="s">
        <v>76</v>
      </c>
      <c r="B856" s="23" t="s">
        <v>249</v>
      </c>
      <c r="C856" s="23" t="s">
        <v>277</v>
      </c>
      <c r="D856" s="24" t="s">
        <v>9</v>
      </c>
      <c r="E856" s="25">
        <f>E857</f>
        <v>43817.7</v>
      </c>
      <c r="F856" s="25">
        <f t="shared" ref="F856:G856" si="426">F857</f>
        <v>44582.6</v>
      </c>
      <c r="G856" s="25">
        <f t="shared" si="426"/>
        <v>44584.3</v>
      </c>
      <c r="H856" s="43"/>
      <c r="J856" s="32">
        <v>43817.659050000002</v>
      </c>
      <c r="K856" s="32">
        <v>44582.567289999999</v>
      </c>
      <c r="L856" s="32">
        <v>44584.241979999999</v>
      </c>
      <c r="M856" s="29">
        <f t="shared" si="416"/>
        <v>-4.094999999506399E-2</v>
      </c>
      <c r="N856" s="29">
        <f t="shared" si="416"/>
        <v>-3.2709999999497086E-2</v>
      </c>
      <c r="O856" s="29">
        <f t="shared" si="416"/>
        <v>-5.8020000004034955E-2</v>
      </c>
      <c r="R856" s="95" t="s">
        <v>76</v>
      </c>
      <c r="S856" s="96" t="s">
        <v>249</v>
      </c>
      <c r="T856" s="96" t="s">
        <v>277</v>
      </c>
      <c r="U856" s="92" t="s">
        <v>9</v>
      </c>
      <c r="V856" s="97">
        <v>43817.659050000002</v>
      </c>
      <c r="W856" s="97">
        <v>44582.567289999999</v>
      </c>
      <c r="X856" s="97">
        <v>44584.241979999999</v>
      </c>
      <c r="Y856" s="16" t="b">
        <f t="shared" si="417"/>
        <v>1</v>
      </c>
      <c r="Z856" s="16" t="b">
        <f t="shared" si="417"/>
        <v>1</v>
      </c>
      <c r="AA856" s="16" t="b">
        <f t="shared" si="417"/>
        <v>1</v>
      </c>
      <c r="AB856" s="16" t="b">
        <f t="shared" si="415"/>
        <v>1</v>
      </c>
    </row>
    <row r="857" spans="1:28" s="16" customFormat="1" ht="31.5">
      <c r="A857" s="31" t="s">
        <v>25</v>
      </c>
      <c r="B857" s="23" t="s">
        <v>249</v>
      </c>
      <c r="C857" s="23" t="s">
        <v>431</v>
      </c>
      <c r="D857" s="24" t="s">
        <v>9</v>
      </c>
      <c r="E857" s="25">
        <f>E858+E859+E860</f>
        <v>43817.7</v>
      </c>
      <c r="F857" s="25">
        <f t="shared" ref="F857:G857" si="427">F858+F859+F860</f>
        <v>44582.6</v>
      </c>
      <c r="G857" s="25">
        <f t="shared" si="427"/>
        <v>44584.3</v>
      </c>
      <c r="H857" s="43"/>
      <c r="J857" s="32">
        <v>43817.659050000002</v>
      </c>
      <c r="K857" s="32">
        <v>44582.567289999999</v>
      </c>
      <c r="L857" s="32">
        <v>44584.241979999999</v>
      </c>
      <c r="M857" s="29">
        <f t="shared" si="416"/>
        <v>-4.094999999506399E-2</v>
      </c>
      <c r="N857" s="29">
        <f t="shared" si="416"/>
        <v>-3.2709999999497086E-2</v>
      </c>
      <c r="O857" s="29">
        <f t="shared" si="416"/>
        <v>-5.8020000004034955E-2</v>
      </c>
      <c r="R857" s="98" t="s">
        <v>25</v>
      </c>
      <c r="S857" s="96" t="s">
        <v>249</v>
      </c>
      <c r="T857" s="96" t="s">
        <v>431</v>
      </c>
      <c r="U857" s="92" t="s">
        <v>9</v>
      </c>
      <c r="V857" s="97">
        <v>43817.659050000002</v>
      </c>
      <c r="W857" s="97">
        <v>44582.567289999999</v>
      </c>
      <c r="X857" s="97">
        <v>44584.241979999999</v>
      </c>
      <c r="Y857" s="16" t="b">
        <f t="shared" si="417"/>
        <v>1</v>
      </c>
      <c r="Z857" s="16" t="b">
        <f t="shared" si="417"/>
        <v>1</v>
      </c>
      <c r="AA857" s="16" t="b">
        <f t="shared" si="417"/>
        <v>1</v>
      </c>
      <c r="AB857" s="16" t="b">
        <f t="shared" si="415"/>
        <v>1</v>
      </c>
    </row>
    <row r="858" spans="1:28" s="16" customFormat="1" ht="78.75">
      <c r="A858" s="31" t="s">
        <v>26</v>
      </c>
      <c r="B858" s="23" t="s">
        <v>249</v>
      </c>
      <c r="C858" s="23" t="s">
        <v>431</v>
      </c>
      <c r="D858" s="23" t="s">
        <v>27</v>
      </c>
      <c r="E858" s="25">
        <v>40096.5</v>
      </c>
      <c r="F858" s="25">
        <v>40856.9</v>
      </c>
      <c r="G858" s="25">
        <v>40856.9</v>
      </c>
      <c r="H858" s="43"/>
      <c r="J858" s="32">
        <v>40096.534370000001</v>
      </c>
      <c r="K858" s="32">
        <v>40856.97681</v>
      </c>
      <c r="L858" s="32">
        <v>40856.97681</v>
      </c>
      <c r="M858" s="29">
        <f t="shared" si="416"/>
        <v>3.4370000001217704E-2</v>
      </c>
      <c r="N858" s="29">
        <f t="shared" si="416"/>
        <v>7.6809999998658895E-2</v>
      </c>
      <c r="O858" s="29">
        <f t="shared" si="416"/>
        <v>7.6809999998658895E-2</v>
      </c>
      <c r="R858" s="98" t="s">
        <v>26</v>
      </c>
      <c r="S858" s="96" t="s">
        <v>249</v>
      </c>
      <c r="T858" s="96" t="s">
        <v>431</v>
      </c>
      <c r="U858" s="96" t="s">
        <v>27</v>
      </c>
      <c r="V858" s="97">
        <v>40096.534370000001</v>
      </c>
      <c r="W858" s="97">
        <v>40856.97681</v>
      </c>
      <c r="X858" s="97">
        <v>40856.97681</v>
      </c>
      <c r="Y858" s="16" t="b">
        <f t="shared" si="417"/>
        <v>1</v>
      </c>
      <c r="Z858" s="16" t="b">
        <f t="shared" si="417"/>
        <v>1</v>
      </c>
      <c r="AA858" s="16" t="b">
        <f t="shared" si="417"/>
        <v>1</v>
      </c>
      <c r="AB858" s="16" t="b">
        <f t="shared" si="415"/>
        <v>1</v>
      </c>
    </row>
    <row r="859" spans="1:28" s="16" customFormat="1" ht="31.5">
      <c r="A859" s="31" t="s">
        <v>28</v>
      </c>
      <c r="B859" s="23" t="s">
        <v>249</v>
      </c>
      <c r="C859" s="23" t="s">
        <v>431</v>
      </c>
      <c r="D859" s="23" t="s">
        <v>29</v>
      </c>
      <c r="E859" s="25">
        <f>3744.1-32.9</f>
        <v>3711.2</v>
      </c>
      <c r="F859" s="25">
        <f>3744.1-28.4</f>
        <v>3715.7</v>
      </c>
      <c r="G859" s="25">
        <f>3744.1-26.7</f>
        <v>3717.4</v>
      </c>
      <c r="H859" s="43"/>
      <c r="J859" s="32">
        <v>3711.1246799999999</v>
      </c>
      <c r="K859" s="32">
        <v>3715.5904799999998</v>
      </c>
      <c r="L859" s="32">
        <v>3717.2651700000001</v>
      </c>
      <c r="M859" s="29">
        <f t="shared" si="416"/>
        <v>-7.5319999999919673E-2</v>
      </c>
      <c r="N859" s="29">
        <f t="shared" si="416"/>
        <v>-0.10951999999997497</v>
      </c>
      <c r="O859" s="29">
        <f t="shared" si="416"/>
        <v>-0.13482999999996537</v>
      </c>
      <c r="R859" s="98" t="s">
        <v>28</v>
      </c>
      <c r="S859" s="96" t="s">
        <v>249</v>
      </c>
      <c r="T859" s="96" t="s">
        <v>431</v>
      </c>
      <c r="U859" s="96" t="s">
        <v>29</v>
      </c>
      <c r="V859" s="97">
        <v>3711.1246799999999</v>
      </c>
      <c r="W859" s="97">
        <v>3715.5904799999998</v>
      </c>
      <c r="X859" s="97">
        <v>3717.2651700000001</v>
      </c>
      <c r="Y859" s="16" t="b">
        <f t="shared" si="417"/>
        <v>1</v>
      </c>
      <c r="Z859" s="16" t="b">
        <f t="shared" si="417"/>
        <v>1</v>
      </c>
      <c r="AA859" s="16" t="b">
        <f t="shared" si="417"/>
        <v>1</v>
      </c>
      <c r="AB859" s="16" t="b">
        <f t="shared" si="415"/>
        <v>1</v>
      </c>
    </row>
    <row r="860" spans="1:28" s="16" customFormat="1" ht="25.5">
      <c r="A860" s="31" t="s">
        <v>32</v>
      </c>
      <c r="B860" s="23" t="s">
        <v>249</v>
      </c>
      <c r="C860" s="23" t="s">
        <v>431</v>
      </c>
      <c r="D860" s="23" t="s">
        <v>33</v>
      </c>
      <c r="E860" s="25">
        <v>10</v>
      </c>
      <c r="F860" s="25">
        <v>10</v>
      </c>
      <c r="G860" s="25">
        <v>10</v>
      </c>
      <c r="H860" s="43"/>
      <c r="J860" s="32">
        <v>10</v>
      </c>
      <c r="K860" s="32">
        <v>10</v>
      </c>
      <c r="L860" s="32">
        <v>10</v>
      </c>
      <c r="M860" s="29">
        <f t="shared" si="416"/>
        <v>0</v>
      </c>
      <c r="N860" s="29">
        <f t="shared" si="416"/>
        <v>0</v>
      </c>
      <c r="O860" s="29">
        <f t="shared" si="416"/>
        <v>0</v>
      </c>
      <c r="R860" s="98" t="s">
        <v>32</v>
      </c>
      <c r="S860" s="96" t="s">
        <v>249</v>
      </c>
      <c r="T860" s="96" t="s">
        <v>431</v>
      </c>
      <c r="U860" s="96" t="s">
        <v>33</v>
      </c>
      <c r="V860" s="97">
        <v>10</v>
      </c>
      <c r="W860" s="97">
        <v>10</v>
      </c>
      <c r="X860" s="97">
        <v>10</v>
      </c>
      <c r="Y860" s="16" t="b">
        <f t="shared" si="417"/>
        <v>1</v>
      </c>
      <c r="Z860" s="16" t="b">
        <f t="shared" si="417"/>
        <v>1</v>
      </c>
      <c r="AA860" s="16" t="b">
        <f t="shared" si="417"/>
        <v>1</v>
      </c>
      <c r="AB860" s="16" t="b">
        <f t="shared" si="415"/>
        <v>1</v>
      </c>
    </row>
    <row r="861" spans="1:28" s="16" customFormat="1" ht="31.5">
      <c r="A861" s="22" t="s">
        <v>172</v>
      </c>
      <c r="B861" s="23" t="s">
        <v>249</v>
      </c>
      <c r="C861" s="23" t="s">
        <v>278</v>
      </c>
      <c r="D861" s="24" t="s">
        <v>9</v>
      </c>
      <c r="E861" s="25">
        <f>E862</f>
        <v>125</v>
      </c>
      <c r="F861" s="25">
        <f t="shared" ref="F861:G861" si="428">F862</f>
        <v>125</v>
      </c>
      <c r="G861" s="25">
        <f t="shared" si="428"/>
        <v>125</v>
      </c>
      <c r="H861" s="43"/>
      <c r="J861" s="32">
        <v>125</v>
      </c>
      <c r="K861" s="32">
        <v>125</v>
      </c>
      <c r="L861" s="32">
        <v>125</v>
      </c>
      <c r="M861" s="29">
        <f t="shared" si="416"/>
        <v>0</v>
      </c>
      <c r="N861" s="29">
        <f t="shared" si="416"/>
        <v>0</v>
      </c>
      <c r="O861" s="29">
        <f t="shared" si="416"/>
        <v>0</v>
      </c>
      <c r="R861" s="95" t="s">
        <v>172</v>
      </c>
      <c r="S861" s="96" t="s">
        <v>249</v>
      </c>
      <c r="T861" s="96" t="s">
        <v>278</v>
      </c>
      <c r="U861" s="92" t="s">
        <v>9</v>
      </c>
      <c r="V861" s="97">
        <v>125</v>
      </c>
      <c r="W861" s="97">
        <v>125</v>
      </c>
      <c r="X861" s="97">
        <v>125</v>
      </c>
      <c r="Y861" s="16" t="b">
        <f t="shared" si="417"/>
        <v>1</v>
      </c>
      <c r="Z861" s="16" t="b">
        <f t="shared" si="417"/>
        <v>1</v>
      </c>
      <c r="AA861" s="16" t="b">
        <f t="shared" si="417"/>
        <v>1</v>
      </c>
      <c r="AB861" s="16" t="b">
        <f t="shared" si="415"/>
        <v>1</v>
      </c>
    </row>
    <row r="862" spans="1:28" s="16" customFormat="1" ht="31.5">
      <c r="A862" s="31" t="s">
        <v>31</v>
      </c>
      <c r="B862" s="23" t="s">
        <v>249</v>
      </c>
      <c r="C862" s="23" t="s">
        <v>432</v>
      </c>
      <c r="D862" s="24" t="s">
        <v>9</v>
      </c>
      <c r="E862" s="25">
        <f>E863+E864</f>
        <v>125</v>
      </c>
      <c r="F862" s="25">
        <f t="shared" ref="F862:G862" si="429">F863+F864</f>
        <v>125</v>
      </c>
      <c r="G862" s="25">
        <f t="shared" si="429"/>
        <v>125</v>
      </c>
      <c r="H862" s="43"/>
      <c r="J862" s="32">
        <v>125</v>
      </c>
      <c r="K862" s="32">
        <v>125</v>
      </c>
      <c r="L862" s="32">
        <v>125</v>
      </c>
      <c r="M862" s="29">
        <f t="shared" si="416"/>
        <v>0</v>
      </c>
      <c r="N862" s="29">
        <f t="shared" si="416"/>
        <v>0</v>
      </c>
      <c r="O862" s="29">
        <f t="shared" si="416"/>
        <v>0</v>
      </c>
      <c r="R862" s="98" t="s">
        <v>31</v>
      </c>
      <c r="S862" s="96" t="s">
        <v>249</v>
      </c>
      <c r="T862" s="96" t="s">
        <v>432</v>
      </c>
      <c r="U862" s="92" t="s">
        <v>9</v>
      </c>
      <c r="V862" s="97">
        <v>125</v>
      </c>
      <c r="W862" s="97">
        <v>125</v>
      </c>
      <c r="X862" s="97">
        <v>125</v>
      </c>
      <c r="Y862" s="16" t="b">
        <f t="shared" si="417"/>
        <v>1</v>
      </c>
      <c r="Z862" s="16" t="b">
        <f t="shared" si="417"/>
        <v>1</v>
      </c>
      <c r="AA862" s="16" t="b">
        <f t="shared" si="417"/>
        <v>1</v>
      </c>
      <c r="AB862" s="16" t="b">
        <f t="shared" si="415"/>
        <v>1</v>
      </c>
    </row>
    <row r="863" spans="1:28" s="16" customFormat="1" ht="31.5">
      <c r="A863" s="31" t="s">
        <v>28</v>
      </c>
      <c r="B863" s="23" t="s">
        <v>249</v>
      </c>
      <c r="C863" s="23" t="s">
        <v>432</v>
      </c>
      <c r="D863" s="23" t="s">
        <v>29</v>
      </c>
      <c r="E863" s="25">
        <v>100</v>
      </c>
      <c r="F863" s="25">
        <v>100</v>
      </c>
      <c r="G863" s="25">
        <v>100</v>
      </c>
      <c r="H863" s="43"/>
      <c r="J863" s="32">
        <v>100</v>
      </c>
      <c r="K863" s="32">
        <v>100</v>
      </c>
      <c r="L863" s="32">
        <v>100</v>
      </c>
      <c r="M863" s="29">
        <f t="shared" si="416"/>
        <v>0</v>
      </c>
      <c r="N863" s="29">
        <f t="shared" si="416"/>
        <v>0</v>
      </c>
      <c r="O863" s="29">
        <f t="shared" si="416"/>
        <v>0</v>
      </c>
      <c r="R863" s="98" t="s">
        <v>28</v>
      </c>
      <c r="S863" s="96" t="s">
        <v>249</v>
      </c>
      <c r="T863" s="96" t="s">
        <v>432</v>
      </c>
      <c r="U863" s="96" t="s">
        <v>29</v>
      </c>
      <c r="V863" s="97">
        <v>100</v>
      </c>
      <c r="W863" s="97">
        <v>100</v>
      </c>
      <c r="X863" s="97">
        <v>100</v>
      </c>
      <c r="Y863" s="16" t="b">
        <f t="shared" si="417"/>
        <v>1</v>
      </c>
      <c r="Z863" s="16" t="b">
        <f t="shared" si="417"/>
        <v>1</v>
      </c>
      <c r="AA863" s="16" t="b">
        <f t="shared" si="417"/>
        <v>1</v>
      </c>
      <c r="AB863" s="16" t="b">
        <f t="shared" si="415"/>
        <v>1</v>
      </c>
    </row>
    <row r="864" spans="1:28" s="16" customFormat="1" ht="25.5">
      <c r="A864" s="31" t="s">
        <v>32</v>
      </c>
      <c r="B864" s="23" t="s">
        <v>249</v>
      </c>
      <c r="C864" s="23" t="s">
        <v>432</v>
      </c>
      <c r="D864" s="23" t="s">
        <v>33</v>
      </c>
      <c r="E864" s="25">
        <v>25</v>
      </c>
      <c r="F864" s="25">
        <v>25</v>
      </c>
      <c r="G864" s="25">
        <v>25</v>
      </c>
      <c r="H864" s="43"/>
      <c r="J864" s="32">
        <v>25</v>
      </c>
      <c r="K864" s="32">
        <v>25</v>
      </c>
      <c r="L864" s="32">
        <v>25</v>
      </c>
      <c r="M864" s="29">
        <f t="shared" si="416"/>
        <v>0</v>
      </c>
      <c r="N864" s="29">
        <f t="shared" si="416"/>
        <v>0</v>
      </c>
      <c r="O864" s="29">
        <f t="shared" si="416"/>
        <v>0</v>
      </c>
      <c r="R864" s="98" t="s">
        <v>32</v>
      </c>
      <c r="S864" s="96" t="s">
        <v>249</v>
      </c>
      <c r="T864" s="96" t="s">
        <v>432</v>
      </c>
      <c r="U864" s="96" t="s">
        <v>33</v>
      </c>
      <c r="V864" s="97">
        <v>25</v>
      </c>
      <c r="W864" s="97">
        <v>25</v>
      </c>
      <c r="X864" s="97">
        <v>25</v>
      </c>
      <c r="Y864" s="16" t="b">
        <f t="shared" si="417"/>
        <v>1</v>
      </c>
      <c r="Z864" s="16" t="b">
        <f t="shared" si="417"/>
        <v>1</v>
      </c>
      <c r="AA864" s="16" t="b">
        <f t="shared" si="417"/>
        <v>1</v>
      </c>
      <c r="AB864" s="16" t="b">
        <f t="shared" si="415"/>
        <v>1</v>
      </c>
    </row>
    <row r="865" spans="1:28" s="16" customFormat="1" ht="31.5">
      <c r="A865" s="22" t="s">
        <v>43</v>
      </c>
      <c r="B865" s="23" t="s">
        <v>249</v>
      </c>
      <c r="C865" s="23" t="s">
        <v>10</v>
      </c>
      <c r="D865" s="24" t="s">
        <v>9</v>
      </c>
      <c r="E865" s="25">
        <f>E866</f>
        <v>350</v>
      </c>
      <c r="F865" s="25">
        <f t="shared" ref="F865:G868" si="430">F866</f>
        <v>350</v>
      </c>
      <c r="G865" s="25">
        <f t="shared" si="430"/>
        <v>350</v>
      </c>
      <c r="H865" s="42"/>
      <c r="J865" s="32">
        <v>350</v>
      </c>
      <c r="K865" s="32">
        <v>350</v>
      </c>
      <c r="L865" s="32">
        <v>350</v>
      </c>
      <c r="M865" s="29">
        <f t="shared" si="416"/>
        <v>0</v>
      </c>
      <c r="N865" s="29">
        <f t="shared" si="416"/>
        <v>0</v>
      </c>
      <c r="O865" s="29">
        <f t="shared" si="416"/>
        <v>0</v>
      </c>
      <c r="R865" s="95" t="s">
        <v>43</v>
      </c>
      <c r="S865" s="96" t="s">
        <v>249</v>
      </c>
      <c r="T865" s="96" t="s">
        <v>10</v>
      </c>
      <c r="U865" s="92" t="s">
        <v>9</v>
      </c>
      <c r="V865" s="97">
        <v>350</v>
      </c>
      <c r="W865" s="97">
        <v>350</v>
      </c>
      <c r="X865" s="97">
        <v>350</v>
      </c>
      <c r="Y865" s="16" t="b">
        <f t="shared" si="417"/>
        <v>1</v>
      </c>
      <c r="Z865" s="16" t="b">
        <f t="shared" si="417"/>
        <v>1</v>
      </c>
      <c r="AA865" s="16" t="b">
        <f t="shared" si="417"/>
        <v>1</v>
      </c>
      <c r="AB865" s="16" t="b">
        <f t="shared" si="415"/>
        <v>1</v>
      </c>
    </row>
    <row r="866" spans="1:28" s="16" customFormat="1" ht="31.5">
      <c r="A866" s="22" t="s">
        <v>44</v>
      </c>
      <c r="B866" s="23" t="s">
        <v>249</v>
      </c>
      <c r="C866" s="23" t="s">
        <v>45</v>
      </c>
      <c r="D866" s="24" t="s">
        <v>9</v>
      </c>
      <c r="E866" s="25">
        <f>E867</f>
        <v>350</v>
      </c>
      <c r="F866" s="25">
        <f t="shared" si="430"/>
        <v>350</v>
      </c>
      <c r="G866" s="25">
        <f t="shared" si="430"/>
        <v>350</v>
      </c>
      <c r="H866" s="43"/>
      <c r="J866" s="32">
        <v>350</v>
      </c>
      <c r="K866" s="32">
        <v>350</v>
      </c>
      <c r="L866" s="32">
        <v>350</v>
      </c>
      <c r="M866" s="29">
        <f t="shared" si="416"/>
        <v>0</v>
      </c>
      <c r="N866" s="29">
        <f t="shared" si="416"/>
        <v>0</v>
      </c>
      <c r="O866" s="29">
        <f t="shared" si="416"/>
        <v>0</v>
      </c>
      <c r="R866" s="95" t="s">
        <v>44</v>
      </c>
      <c r="S866" s="96" t="s">
        <v>249</v>
      </c>
      <c r="T866" s="96" t="s">
        <v>45</v>
      </c>
      <c r="U866" s="92" t="s">
        <v>9</v>
      </c>
      <c r="V866" s="97">
        <v>350</v>
      </c>
      <c r="W866" s="97">
        <v>350</v>
      </c>
      <c r="X866" s="97">
        <v>350</v>
      </c>
      <c r="Y866" s="16" t="b">
        <f t="shared" si="417"/>
        <v>1</v>
      </c>
      <c r="Z866" s="16" t="b">
        <f t="shared" si="417"/>
        <v>1</v>
      </c>
      <c r="AA866" s="16" t="b">
        <f t="shared" si="417"/>
        <v>1</v>
      </c>
      <c r="AB866" s="16" t="b">
        <f t="shared" si="415"/>
        <v>1</v>
      </c>
    </row>
    <row r="867" spans="1:28" s="16" customFormat="1" ht="47.25">
      <c r="A867" s="22" t="s">
        <v>46</v>
      </c>
      <c r="B867" s="23" t="s">
        <v>249</v>
      </c>
      <c r="C867" s="23" t="s">
        <v>47</v>
      </c>
      <c r="D867" s="24" t="s">
        <v>9</v>
      </c>
      <c r="E867" s="25">
        <f>E868</f>
        <v>350</v>
      </c>
      <c r="F867" s="25">
        <f t="shared" si="430"/>
        <v>350</v>
      </c>
      <c r="G867" s="25">
        <f t="shared" si="430"/>
        <v>350</v>
      </c>
      <c r="H867" s="43"/>
      <c r="J867" s="32">
        <v>350</v>
      </c>
      <c r="K867" s="32">
        <v>350</v>
      </c>
      <c r="L867" s="32">
        <v>350</v>
      </c>
      <c r="M867" s="29">
        <f t="shared" si="416"/>
        <v>0</v>
      </c>
      <c r="N867" s="29">
        <f t="shared" si="416"/>
        <v>0</v>
      </c>
      <c r="O867" s="29">
        <f t="shared" si="416"/>
        <v>0</v>
      </c>
      <c r="R867" s="95" t="s">
        <v>46</v>
      </c>
      <c r="S867" s="96" t="s">
        <v>249</v>
      </c>
      <c r="T867" s="96" t="s">
        <v>47</v>
      </c>
      <c r="U867" s="92" t="s">
        <v>9</v>
      </c>
      <c r="V867" s="97">
        <v>350</v>
      </c>
      <c r="W867" s="97">
        <v>350</v>
      </c>
      <c r="X867" s="97">
        <v>350</v>
      </c>
      <c r="Y867" s="16" t="b">
        <f t="shared" si="417"/>
        <v>1</v>
      </c>
      <c r="Z867" s="16" t="b">
        <f t="shared" si="417"/>
        <v>1</v>
      </c>
      <c r="AA867" s="16" t="b">
        <f t="shared" si="417"/>
        <v>1</v>
      </c>
      <c r="AB867" s="16" t="b">
        <f t="shared" si="415"/>
        <v>1</v>
      </c>
    </row>
    <row r="868" spans="1:28" s="16" customFormat="1" ht="47.25">
      <c r="A868" s="31" t="s">
        <v>48</v>
      </c>
      <c r="B868" s="23" t="s">
        <v>249</v>
      </c>
      <c r="C868" s="23" t="s">
        <v>353</v>
      </c>
      <c r="D868" s="24" t="s">
        <v>9</v>
      </c>
      <c r="E868" s="25">
        <f>E869</f>
        <v>350</v>
      </c>
      <c r="F868" s="25">
        <f t="shared" si="430"/>
        <v>350</v>
      </c>
      <c r="G868" s="25">
        <f t="shared" si="430"/>
        <v>350</v>
      </c>
      <c r="H868" s="43"/>
      <c r="J868" s="32">
        <v>350</v>
      </c>
      <c r="K868" s="32">
        <v>350</v>
      </c>
      <c r="L868" s="32">
        <v>350</v>
      </c>
      <c r="M868" s="29">
        <f t="shared" si="416"/>
        <v>0</v>
      </c>
      <c r="N868" s="29">
        <f t="shared" si="416"/>
        <v>0</v>
      </c>
      <c r="O868" s="29">
        <f t="shared" si="416"/>
        <v>0</v>
      </c>
      <c r="R868" s="98" t="s">
        <v>48</v>
      </c>
      <c r="S868" s="96" t="s">
        <v>249</v>
      </c>
      <c r="T868" s="96" t="s">
        <v>353</v>
      </c>
      <c r="U868" s="92" t="s">
        <v>9</v>
      </c>
      <c r="V868" s="97">
        <v>350</v>
      </c>
      <c r="W868" s="97">
        <v>350</v>
      </c>
      <c r="X868" s="97">
        <v>350</v>
      </c>
      <c r="Y868" s="16" t="b">
        <f t="shared" si="417"/>
        <v>1</v>
      </c>
      <c r="Z868" s="16" t="b">
        <f t="shared" si="417"/>
        <v>1</v>
      </c>
      <c r="AA868" s="16" t="b">
        <f t="shared" si="417"/>
        <v>1</v>
      </c>
      <c r="AB868" s="16" t="b">
        <f t="shared" si="415"/>
        <v>1</v>
      </c>
    </row>
    <row r="869" spans="1:28" s="16" customFormat="1" ht="31.5">
      <c r="A869" s="31" t="s">
        <v>28</v>
      </c>
      <c r="B869" s="23" t="s">
        <v>249</v>
      </c>
      <c r="C869" s="23" t="s">
        <v>353</v>
      </c>
      <c r="D869" s="23" t="s">
        <v>29</v>
      </c>
      <c r="E869" s="25">
        <v>350</v>
      </c>
      <c r="F869" s="25">
        <v>350</v>
      </c>
      <c r="G869" s="25">
        <v>350</v>
      </c>
      <c r="H869" s="43"/>
      <c r="J869" s="32">
        <v>350</v>
      </c>
      <c r="K869" s="32">
        <v>350</v>
      </c>
      <c r="L869" s="32">
        <v>350</v>
      </c>
      <c r="M869" s="29">
        <f t="shared" si="416"/>
        <v>0</v>
      </c>
      <c r="N869" s="29">
        <f t="shared" si="416"/>
        <v>0</v>
      </c>
      <c r="O869" s="29">
        <f t="shared" si="416"/>
        <v>0</v>
      </c>
      <c r="R869" s="98" t="s">
        <v>28</v>
      </c>
      <c r="S869" s="96" t="s">
        <v>249</v>
      </c>
      <c r="T869" s="96" t="s">
        <v>353</v>
      </c>
      <c r="U869" s="96" t="s">
        <v>29</v>
      </c>
      <c r="V869" s="97">
        <v>350</v>
      </c>
      <c r="W869" s="97">
        <v>350</v>
      </c>
      <c r="X869" s="97">
        <v>350</v>
      </c>
      <c r="Y869" s="16" t="b">
        <f t="shared" si="417"/>
        <v>1</v>
      </c>
      <c r="Z869" s="16" t="b">
        <f t="shared" si="417"/>
        <v>1</v>
      </c>
      <c r="AA869" s="16" t="b">
        <f t="shared" si="417"/>
        <v>1</v>
      </c>
      <c r="AB869" s="16" t="b">
        <f t="shared" si="415"/>
        <v>1</v>
      </c>
    </row>
    <row r="870" spans="1:28" s="16" customFormat="1" ht="31.5">
      <c r="A870" s="22" t="s">
        <v>73</v>
      </c>
      <c r="B870" s="23" t="s">
        <v>249</v>
      </c>
      <c r="C870" s="23" t="s">
        <v>12</v>
      </c>
      <c r="D870" s="24" t="s">
        <v>9</v>
      </c>
      <c r="E870" s="25">
        <f>E871</f>
        <v>1600</v>
      </c>
      <c r="F870" s="25">
        <f t="shared" ref="F870:G873" si="431">F871</f>
        <v>1600</v>
      </c>
      <c r="G870" s="25">
        <f t="shared" si="431"/>
        <v>1600</v>
      </c>
      <c r="H870" s="43"/>
      <c r="J870" s="32">
        <v>1600</v>
      </c>
      <c r="K870" s="32">
        <v>1600</v>
      </c>
      <c r="L870" s="32">
        <v>1600</v>
      </c>
      <c r="M870" s="29">
        <f t="shared" si="416"/>
        <v>0</v>
      </c>
      <c r="N870" s="29">
        <f t="shared" si="416"/>
        <v>0</v>
      </c>
      <c r="O870" s="29">
        <f t="shared" si="416"/>
        <v>0</v>
      </c>
      <c r="R870" s="95" t="s">
        <v>73</v>
      </c>
      <c r="S870" s="96" t="s">
        <v>249</v>
      </c>
      <c r="T870" s="96" t="s">
        <v>12</v>
      </c>
      <c r="U870" s="92" t="s">
        <v>9</v>
      </c>
      <c r="V870" s="97">
        <v>1600</v>
      </c>
      <c r="W870" s="97">
        <v>1600</v>
      </c>
      <c r="X870" s="97">
        <v>1600</v>
      </c>
      <c r="Y870" s="16" t="b">
        <f t="shared" si="417"/>
        <v>1</v>
      </c>
      <c r="Z870" s="16" t="b">
        <f t="shared" si="417"/>
        <v>1</v>
      </c>
      <c r="AA870" s="16" t="b">
        <f t="shared" si="417"/>
        <v>1</v>
      </c>
      <c r="AB870" s="16" t="b">
        <f t="shared" si="415"/>
        <v>1</v>
      </c>
    </row>
    <row r="871" spans="1:28" s="16" customFormat="1" ht="31.5">
      <c r="A871" s="22" t="s">
        <v>74</v>
      </c>
      <c r="B871" s="23" t="s">
        <v>249</v>
      </c>
      <c r="C871" s="23" t="s">
        <v>75</v>
      </c>
      <c r="D871" s="24" t="s">
        <v>9</v>
      </c>
      <c r="E871" s="25">
        <f>E872</f>
        <v>1600</v>
      </c>
      <c r="F871" s="25">
        <f t="shared" si="431"/>
        <v>1600</v>
      </c>
      <c r="G871" s="25">
        <f t="shared" si="431"/>
        <v>1600</v>
      </c>
      <c r="H871" s="43"/>
      <c r="J871" s="32">
        <v>1600</v>
      </c>
      <c r="K871" s="32">
        <v>1600</v>
      </c>
      <c r="L871" s="32">
        <v>1600</v>
      </c>
      <c r="M871" s="29">
        <f t="shared" si="416"/>
        <v>0</v>
      </c>
      <c r="N871" s="29">
        <f t="shared" si="416"/>
        <v>0</v>
      </c>
      <c r="O871" s="29">
        <f t="shared" si="416"/>
        <v>0</v>
      </c>
      <c r="R871" s="95" t="s">
        <v>74</v>
      </c>
      <c r="S871" s="96" t="s">
        <v>249</v>
      </c>
      <c r="T871" s="96" t="s">
        <v>75</v>
      </c>
      <c r="U871" s="92" t="s">
        <v>9</v>
      </c>
      <c r="V871" s="97">
        <v>1600</v>
      </c>
      <c r="W871" s="97">
        <v>1600</v>
      </c>
      <c r="X871" s="97">
        <v>1600</v>
      </c>
      <c r="Y871" s="16" t="b">
        <f t="shared" si="417"/>
        <v>1</v>
      </c>
      <c r="Z871" s="16" t="b">
        <f t="shared" si="417"/>
        <v>1</v>
      </c>
      <c r="AA871" s="16" t="b">
        <f t="shared" si="417"/>
        <v>1</v>
      </c>
      <c r="AB871" s="16" t="b">
        <f t="shared" si="415"/>
        <v>1</v>
      </c>
    </row>
    <row r="872" spans="1:28" s="16" customFormat="1" ht="47.25">
      <c r="A872" s="22" t="s">
        <v>76</v>
      </c>
      <c r="B872" s="23" t="s">
        <v>249</v>
      </c>
      <c r="C872" s="23" t="s">
        <v>77</v>
      </c>
      <c r="D872" s="24" t="s">
        <v>9</v>
      </c>
      <c r="E872" s="25">
        <f>E873</f>
        <v>1600</v>
      </c>
      <c r="F872" s="25">
        <f t="shared" si="431"/>
        <v>1600</v>
      </c>
      <c r="G872" s="25">
        <f t="shared" si="431"/>
        <v>1600</v>
      </c>
      <c r="H872" s="43"/>
      <c r="J872" s="32">
        <v>1600</v>
      </c>
      <c r="K872" s="32">
        <v>1600</v>
      </c>
      <c r="L872" s="32">
        <v>1600</v>
      </c>
      <c r="M872" s="29">
        <f t="shared" si="416"/>
        <v>0</v>
      </c>
      <c r="N872" s="29">
        <f t="shared" si="416"/>
        <v>0</v>
      </c>
      <c r="O872" s="29">
        <f t="shared" si="416"/>
        <v>0</v>
      </c>
      <c r="R872" s="95" t="s">
        <v>76</v>
      </c>
      <c r="S872" s="96" t="s">
        <v>249</v>
      </c>
      <c r="T872" s="96" t="s">
        <v>77</v>
      </c>
      <c r="U872" s="92" t="s">
        <v>9</v>
      </c>
      <c r="V872" s="97">
        <v>1600</v>
      </c>
      <c r="W872" s="97">
        <v>1600</v>
      </c>
      <c r="X872" s="97">
        <v>1600</v>
      </c>
      <c r="Y872" s="16" t="b">
        <f t="shared" si="417"/>
        <v>1</v>
      </c>
      <c r="Z872" s="16" t="b">
        <f t="shared" si="417"/>
        <v>1</v>
      </c>
      <c r="AA872" s="16" t="b">
        <f t="shared" si="417"/>
        <v>1</v>
      </c>
      <c r="AB872" s="16" t="b">
        <f t="shared" si="415"/>
        <v>1</v>
      </c>
    </row>
    <row r="873" spans="1:28" s="16" customFormat="1" ht="78.75">
      <c r="A873" s="31" t="s">
        <v>453</v>
      </c>
      <c r="B873" s="23" t="s">
        <v>249</v>
      </c>
      <c r="C873" s="23" t="s">
        <v>78</v>
      </c>
      <c r="D873" s="24" t="s">
        <v>9</v>
      </c>
      <c r="E873" s="25">
        <f>E874</f>
        <v>1600</v>
      </c>
      <c r="F873" s="25">
        <f t="shared" si="431"/>
        <v>1600</v>
      </c>
      <c r="G873" s="25">
        <f t="shared" si="431"/>
        <v>1600</v>
      </c>
      <c r="H873" s="43"/>
      <c r="J873" s="32">
        <v>1600</v>
      </c>
      <c r="K873" s="32">
        <v>1600</v>
      </c>
      <c r="L873" s="32">
        <v>1600</v>
      </c>
      <c r="M873" s="29">
        <f t="shared" si="416"/>
        <v>0</v>
      </c>
      <c r="N873" s="29">
        <f t="shared" si="416"/>
        <v>0</v>
      </c>
      <c r="O873" s="29">
        <f t="shared" si="416"/>
        <v>0</v>
      </c>
      <c r="R873" s="98" t="s">
        <v>453</v>
      </c>
      <c r="S873" s="96" t="s">
        <v>249</v>
      </c>
      <c r="T873" s="96" t="s">
        <v>78</v>
      </c>
      <c r="U873" s="92" t="s">
        <v>9</v>
      </c>
      <c r="V873" s="97">
        <v>1600</v>
      </c>
      <c r="W873" s="97">
        <v>1600</v>
      </c>
      <c r="X873" s="97">
        <v>1600</v>
      </c>
      <c r="Y873" s="16" t="b">
        <f t="shared" si="417"/>
        <v>1</v>
      </c>
      <c r="Z873" s="16" t="b">
        <f t="shared" si="417"/>
        <v>1</v>
      </c>
      <c r="AA873" s="16" t="b">
        <f t="shared" si="417"/>
        <v>1</v>
      </c>
      <c r="AB873" s="16" t="b">
        <f t="shared" si="415"/>
        <v>1</v>
      </c>
    </row>
    <row r="874" spans="1:28" s="16" customFormat="1" ht="31.5">
      <c r="A874" s="31" t="s">
        <v>58</v>
      </c>
      <c r="B874" s="23" t="s">
        <v>249</v>
      </c>
      <c r="C874" s="23" t="s">
        <v>78</v>
      </c>
      <c r="D874" s="23" t="s">
        <v>59</v>
      </c>
      <c r="E874" s="25">
        <v>1600</v>
      </c>
      <c r="F874" s="25">
        <v>1600</v>
      </c>
      <c r="G874" s="25">
        <v>1600</v>
      </c>
      <c r="H874" s="43"/>
      <c r="J874" s="32">
        <v>1600</v>
      </c>
      <c r="K874" s="32">
        <v>1600</v>
      </c>
      <c r="L874" s="32">
        <v>1600</v>
      </c>
      <c r="M874" s="29">
        <f t="shared" si="416"/>
        <v>0</v>
      </c>
      <c r="N874" s="29">
        <f t="shared" si="416"/>
        <v>0</v>
      </c>
      <c r="O874" s="29">
        <f t="shared" si="416"/>
        <v>0</v>
      </c>
      <c r="R874" s="98" t="s">
        <v>58</v>
      </c>
      <c r="S874" s="96" t="s">
        <v>249</v>
      </c>
      <c r="T874" s="96" t="s">
        <v>78</v>
      </c>
      <c r="U874" s="96" t="s">
        <v>59</v>
      </c>
      <c r="V874" s="97">
        <v>1600</v>
      </c>
      <c r="W874" s="97">
        <v>1600</v>
      </c>
      <c r="X874" s="97">
        <v>1600</v>
      </c>
      <c r="Y874" s="16" t="b">
        <f t="shared" si="417"/>
        <v>1</v>
      </c>
      <c r="Z874" s="16" t="b">
        <f t="shared" si="417"/>
        <v>1</v>
      </c>
      <c r="AA874" s="16" t="b">
        <f t="shared" si="417"/>
        <v>1</v>
      </c>
      <c r="AB874" s="16" t="b">
        <f t="shared" si="415"/>
        <v>1</v>
      </c>
    </row>
    <row r="875" spans="1:28" s="16" customFormat="1" ht="15.75">
      <c r="A875" s="22" t="s">
        <v>23</v>
      </c>
      <c r="B875" s="23" t="s">
        <v>249</v>
      </c>
      <c r="C875" s="23" t="s">
        <v>11</v>
      </c>
      <c r="D875" s="24" t="s">
        <v>9</v>
      </c>
      <c r="E875" s="25">
        <f>E876</f>
        <v>150</v>
      </c>
      <c r="F875" s="25">
        <f t="shared" ref="F875:G876" si="432">F876</f>
        <v>150</v>
      </c>
      <c r="G875" s="25">
        <f t="shared" si="432"/>
        <v>150</v>
      </c>
      <c r="H875" s="43"/>
      <c r="J875" s="32">
        <v>150</v>
      </c>
      <c r="K875" s="32">
        <v>150</v>
      </c>
      <c r="L875" s="32">
        <v>150</v>
      </c>
      <c r="M875" s="29">
        <f t="shared" si="416"/>
        <v>0</v>
      </c>
      <c r="N875" s="29">
        <f t="shared" si="416"/>
        <v>0</v>
      </c>
      <c r="O875" s="29">
        <f t="shared" si="416"/>
        <v>0</v>
      </c>
      <c r="R875" s="95" t="s">
        <v>23</v>
      </c>
      <c r="S875" s="96" t="s">
        <v>249</v>
      </c>
      <c r="T875" s="96" t="s">
        <v>11</v>
      </c>
      <c r="U875" s="92" t="s">
        <v>9</v>
      </c>
      <c r="V875" s="97">
        <v>150</v>
      </c>
      <c r="W875" s="97">
        <v>150</v>
      </c>
      <c r="X875" s="97">
        <v>150</v>
      </c>
      <c r="Y875" s="16" t="b">
        <f t="shared" si="417"/>
        <v>1</v>
      </c>
      <c r="Z875" s="16" t="b">
        <f t="shared" si="417"/>
        <v>1</v>
      </c>
      <c r="AA875" s="16" t="b">
        <f t="shared" si="417"/>
        <v>1</v>
      </c>
      <c r="AB875" s="16" t="b">
        <f t="shared" si="415"/>
        <v>1</v>
      </c>
    </row>
    <row r="876" spans="1:28" s="16" customFormat="1" ht="31.5">
      <c r="A876" s="31" t="s">
        <v>345</v>
      </c>
      <c r="B876" s="23" t="s">
        <v>249</v>
      </c>
      <c r="C876" s="23" t="s">
        <v>347</v>
      </c>
      <c r="D876" s="24" t="s">
        <v>9</v>
      </c>
      <c r="E876" s="25">
        <f>E877</f>
        <v>150</v>
      </c>
      <c r="F876" s="25">
        <f t="shared" si="432"/>
        <v>150</v>
      </c>
      <c r="G876" s="25">
        <f t="shared" si="432"/>
        <v>150</v>
      </c>
      <c r="H876" s="43"/>
      <c r="J876" s="32">
        <v>150</v>
      </c>
      <c r="K876" s="32">
        <v>150</v>
      </c>
      <c r="L876" s="32">
        <v>150</v>
      </c>
      <c r="M876" s="29">
        <f t="shared" si="416"/>
        <v>0</v>
      </c>
      <c r="N876" s="29">
        <f t="shared" si="416"/>
        <v>0</v>
      </c>
      <c r="O876" s="29">
        <f t="shared" si="416"/>
        <v>0</v>
      </c>
      <c r="R876" s="98" t="s">
        <v>345</v>
      </c>
      <c r="S876" s="96" t="s">
        <v>249</v>
      </c>
      <c r="T876" s="96" t="s">
        <v>347</v>
      </c>
      <c r="U876" s="92" t="s">
        <v>9</v>
      </c>
      <c r="V876" s="97">
        <v>150</v>
      </c>
      <c r="W876" s="97">
        <v>150</v>
      </c>
      <c r="X876" s="97">
        <v>150</v>
      </c>
      <c r="Y876" s="16" t="b">
        <f t="shared" si="417"/>
        <v>1</v>
      </c>
      <c r="Z876" s="16" t="b">
        <f t="shared" si="417"/>
        <v>1</v>
      </c>
      <c r="AA876" s="16" t="b">
        <f t="shared" si="417"/>
        <v>1</v>
      </c>
      <c r="AB876" s="16" t="b">
        <f t="shared" si="415"/>
        <v>1</v>
      </c>
    </row>
    <row r="877" spans="1:28" s="16" customFormat="1" ht="31.5">
      <c r="A877" s="31" t="s">
        <v>28</v>
      </c>
      <c r="B877" s="23" t="s">
        <v>249</v>
      </c>
      <c r="C877" s="23" t="s">
        <v>347</v>
      </c>
      <c r="D877" s="23" t="s">
        <v>29</v>
      </c>
      <c r="E877" s="25">
        <v>150</v>
      </c>
      <c r="F877" s="25">
        <v>150</v>
      </c>
      <c r="G877" s="25">
        <v>150</v>
      </c>
      <c r="H877" s="43"/>
      <c r="J877" s="32">
        <v>150</v>
      </c>
      <c r="K877" s="32">
        <v>150</v>
      </c>
      <c r="L877" s="32">
        <v>150</v>
      </c>
      <c r="M877" s="29">
        <f t="shared" si="416"/>
        <v>0</v>
      </c>
      <c r="N877" s="29">
        <f t="shared" si="416"/>
        <v>0</v>
      </c>
      <c r="O877" s="29">
        <f t="shared" si="416"/>
        <v>0</v>
      </c>
      <c r="R877" s="98" t="s">
        <v>28</v>
      </c>
      <c r="S877" s="96" t="s">
        <v>249</v>
      </c>
      <c r="T877" s="96" t="s">
        <v>347</v>
      </c>
      <c r="U877" s="96" t="s">
        <v>29</v>
      </c>
      <c r="V877" s="97">
        <v>150</v>
      </c>
      <c r="W877" s="97">
        <v>150</v>
      </c>
      <c r="X877" s="97">
        <v>150</v>
      </c>
      <c r="Y877" s="16" t="b">
        <f t="shared" si="417"/>
        <v>1</v>
      </c>
      <c r="Z877" s="16" t="b">
        <f t="shared" si="417"/>
        <v>1</v>
      </c>
      <c r="AA877" s="16" t="b">
        <f t="shared" si="417"/>
        <v>1</v>
      </c>
      <c r="AB877" s="16" t="b">
        <f t="shared" si="415"/>
        <v>1</v>
      </c>
    </row>
    <row r="878" spans="1:28" s="16" customFormat="1" ht="47.25">
      <c r="A878" s="26" t="s">
        <v>281</v>
      </c>
      <c r="B878" s="24" t="s">
        <v>282</v>
      </c>
      <c r="C878" s="27" t="s">
        <v>9</v>
      </c>
      <c r="D878" s="27" t="s">
        <v>9</v>
      </c>
      <c r="E878" s="15">
        <f>E879+E961+E966+E971</f>
        <v>5114351.9000000004</v>
      </c>
      <c r="F878" s="15">
        <f t="shared" ref="F878:G878" si="433">F879+F961+F966+F971</f>
        <v>4670689.2</v>
      </c>
      <c r="G878" s="15">
        <f t="shared" si="433"/>
        <v>4563470.6999999993</v>
      </c>
      <c r="H878" s="43"/>
      <c r="J878" s="28">
        <v>5114351.9017399997</v>
      </c>
      <c r="K878" s="28">
        <v>4670689.2140600001</v>
      </c>
      <c r="L878" s="28">
        <v>4563470.73269</v>
      </c>
      <c r="M878" s="29">
        <f t="shared" si="416"/>
        <v>1.7399992793798447E-3</v>
      </c>
      <c r="N878" s="29">
        <f t="shared" si="416"/>
        <v>1.4059999957680702E-2</v>
      </c>
      <c r="O878" s="29">
        <f t="shared" si="416"/>
        <v>3.2690000720322132E-2</v>
      </c>
      <c r="R878" s="91" t="s">
        <v>281</v>
      </c>
      <c r="S878" s="92" t="s">
        <v>282</v>
      </c>
      <c r="T878" s="93" t="s">
        <v>9</v>
      </c>
      <c r="U878" s="93" t="s">
        <v>9</v>
      </c>
      <c r="V878" s="94">
        <v>5114351.9017399997</v>
      </c>
      <c r="W878" s="94">
        <v>4670689.2140600001</v>
      </c>
      <c r="X878" s="94">
        <v>4563470.73269</v>
      </c>
      <c r="Y878" s="16" t="b">
        <f t="shared" si="417"/>
        <v>1</v>
      </c>
      <c r="Z878" s="16" t="b">
        <f t="shared" si="417"/>
        <v>1</v>
      </c>
      <c r="AA878" s="16" t="b">
        <f t="shared" si="417"/>
        <v>1</v>
      </c>
      <c r="AB878" s="16" t="b">
        <f t="shared" si="415"/>
        <v>1</v>
      </c>
    </row>
    <row r="879" spans="1:28" s="16" customFormat="1" ht="15.75">
      <c r="A879" s="22" t="s">
        <v>175</v>
      </c>
      <c r="B879" s="23" t="s">
        <v>282</v>
      </c>
      <c r="C879" s="23" t="s">
        <v>13</v>
      </c>
      <c r="D879" s="24" t="s">
        <v>9</v>
      </c>
      <c r="E879" s="25">
        <f>E880+E929+E942</f>
        <v>5098306.9000000004</v>
      </c>
      <c r="F879" s="25">
        <f t="shared" ref="F879:G879" si="434">F880+F929+F942</f>
        <v>4654644.2</v>
      </c>
      <c r="G879" s="25">
        <f t="shared" si="434"/>
        <v>4547425.6999999993</v>
      </c>
      <c r="H879" s="43"/>
      <c r="J879" s="32">
        <v>5098306.9017399997</v>
      </c>
      <c r="K879" s="32">
        <v>4654644.2140600001</v>
      </c>
      <c r="L879" s="32">
        <v>4547425.73269</v>
      </c>
      <c r="M879" s="29">
        <f t="shared" si="416"/>
        <v>1.7399992793798447E-3</v>
      </c>
      <c r="N879" s="29">
        <f t="shared" si="416"/>
        <v>1.4059999957680702E-2</v>
      </c>
      <c r="O879" s="29">
        <f t="shared" si="416"/>
        <v>3.2690000720322132E-2</v>
      </c>
      <c r="R879" s="95" t="s">
        <v>175</v>
      </c>
      <c r="S879" s="96" t="s">
        <v>282</v>
      </c>
      <c r="T879" s="96" t="s">
        <v>13</v>
      </c>
      <c r="U879" s="92" t="s">
        <v>9</v>
      </c>
      <c r="V879" s="97">
        <v>5098306.9017399997</v>
      </c>
      <c r="W879" s="97">
        <v>4654644.2140600001</v>
      </c>
      <c r="X879" s="97">
        <v>4547425.73269</v>
      </c>
      <c r="Y879" s="16" t="b">
        <f t="shared" si="417"/>
        <v>1</v>
      </c>
      <c r="Z879" s="16" t="b">
        <f t="shared" si="417"/>
        <v>1</v>
      </c>
      <c r="AA879" s="16" t="b">
        <f t="shared" si="417"/>
        <v>1</v>
      </c>
      <c r="AB879" s="16" t="b">
        <f t="shared" si="415"/>
        <v>1</v>
      </c>
    </row>
    <row r="880" spans="1:28" s="16" customFormat="1" ht="31.5">
      <c r="A880" s="22" t="s">
        <v>236</v>
      </c>
      <c r="B880" s="23" t="s">
        <v>282</v>
      </c>
      <c r="C880" s="23" t="s">
        <v>237</v>
      </c>
      <c r="D880" s="24" t="s">
        <v>9</v>
      </c>
      <c r="E880" s="25">
        <f>E881+E886+E890+E897+E902+E911+E914+E917+E922</f>
        <v>4924763</v>
      </c>
      <c r="F880" s="25">
        <f t="shared" ref="F880:G880" si="435">F881+F886+F890+F897+F902+F911+F914+F917+F922</f>
        <v>4482693</v>
      </c>
      <c r="G880" s="25">
        <f t="shared" si="435"/>
        <v>4375447.6999999993</v>
      </c>
      <c r="H880" s="43"/>
      <c r="J880" s="32">
        <v>4924763.0281999996</v>
      </c>
      <c r="K880" s="32">
        <v>4482693.06965</v>
      </c>
      <c r="L880" s="32">
        <v>4375447.7082799999</v>
      </c>
      <c r="M880" s="29">
        <f t="shared" si="416"/>
        <v>2.8199999593198299E-2</v>
      </c>
      <c r="N880" s="29">
        <f t="shared" si="416"/>
        <v>6.9649999961256981E-2</v>
      </c>
      <c r="O880" s="29">
        <f t="shared" si="416"/>
        <v>8.2800006493926048E-3</v>
      </c>
      <c r="R880" s="95" t="s">
        <v>236</v>
      </c>
      <c r="S880" s="96" t="s">
        <v>282</v>
      </c>
      <c r="T880" s="96" t="s">
        <v>237</v>
      </c>
      <c r="U880" s="92" t="s">
        <v>9</v>
      </c>
      <c r="V880" s="97">
        <v>4924763.0281999996</v>
      </c>
      <c r="W880" s="97">
        <v>4482693.06965</v>
      </c>
      <c r="X880" s="97">
        <v>4375447.7082799999</v>
      </c>
      <c r="Y880" s="16" t="b">
        <f t="shared" si="417"/>
        <v>1</v>
      </c>
      <c r="Z880" s="16" t="b">
        <f t="shared" si="417"/>
        <v>1</v>
      </c>
      <c r="AA880" s="16" t="b">
        <f t="shared" si="417"/>
        <v>1</v>
      </c>
      <c r="AB880" s="16" t="b">
        <f t="shared" si="415"/>
        <v>1</v>
      </c>
    </row>
    <row r="881" spans="1:28" s="16" customFormat="1" ht="47.25">
      <c r="A881" s="22" t="s">
        <v>264</v>
      </c>
      <c r="B881" s="23" t="s">
        <v>282</v>
      </c>
      <c r="C881" s="23" t="s">
        <v>265</v>
      </c>
      <c r="D881" s="24" t="s">
        <v>9</v>
      </c>
      <c r="E881" s="25">
        <f>E882+E884</f>
        <v>252825.1</v>
      </c>
      <c r="F881" s="25">
        <f t="shared" ref="F881:G881" si="436">F882+F884</f>
        <v>222403.4</v>
      </c>
      <c r="G881" s="25">
        <f t="shared" si="436"/>
        <v>210995.1</v>
      </c>
      <c r="H881" s="43"/>
      <c r="J881" s="32">
        <v>252825.12221</v>
      </c>
      <c r="K881" s="32">
        <v>222403.43669</v>
      </c>
      <c r="L881" s="32">
        <v>210995.23069</v>
      </c>
      <c r="M881" s="29">
        <f t="shared" si="416"/>
        <v>2.2209999995538965E-2</v>
      </c>
      <c r="N881" s="29">
        <f t="shared" si="416"/>
        <v>3.6690000008093193E-2</v>
      </c>
      <c r="O881" s="29">
        <f t="shared" si="416"/>
        <v>0.13068999999086373</v>
      </c>
      <c r="R881" s="95" t="s">
        <v>264</v>
      </c>
      <c r="S881" s="96" t="s">
        <v>282</v>
      </c>
      <c r="T881" s="96" t="s">
        <v>265</v>
      </c>
      <c r="U881" s="92" t="s">
        <v>9</v>
      </c>
      <c r="V881" s="97">
        <v>252825.12221</v>
      </c>
      <c r="W881" s="97">
        <v>222403.43669</v>
      </c>
      <c r="X881" s="97">
        <v>210995.23069</v>
      </c>
      <c r="Y881" s="16" t="b">
        <f t="shared" si="417"/>
        <v>1</v>
      </c>
      <c r="Z881" s="16" t="b">
        <f t="shared" si="417"/>
        <v>1</v>
      </c>
      <c r="AA881" s="16" t="b">
        <f t="shared" si="417"/>
        <v>1</v>
      </c>
      <c r="AB881" s="16" t="b">
        <f t="shared" si="415"/>
        <v>1</v>
      </c>
    </row>
    <row r="882" spans="1:28" s="16" customFormat="1" ht="47.25">
      <c r="A882" s="31" t="s">
        <v>531</v>
      </c>
      <c r="B882" s="23" t="s">
        <v>282</v>
      </c>
      <c r="C882" s="23" t="s">
        <v>267</v>
      </c>
      <c r="D882" s="24" t="s">
        <v>9</v>
      </c>
      <c r="E882" s="25">
        <f>E883</f>
        <v>226626.4</v>
      </c>
      <c r="F882" s="25">
        <f t="shared" ref="F882:G882" si="437">F883</f>
        <v>195897.4</v>
      </c>
      <c r="G882" s="25">
        <f t="shared" si="437"/>
        <v>184373.9</v>
      </c>
      <c r="H882" s="43"/>
      <c r="J882" s="32">
        <v>226626.36699000001</v>
      </c>
      <c r="K882" s="32">
        <v>195897.39172000001</v>
      </c>
      <c r="L882" s="32">
        <v>184373.95131999999</v>
      </c>
      <c r="M882" s="29">
        <f t="shared" si="416"/>
        <v>-3.3009999984642491E-2</v>
      </c>
      <c r="N882" s="29">
        <f t="shared" si="416"/>
        <v>-8.2799999800045043E-3</v>
      </c>
      <c r="O882" s="29">
        <f t="shared" si="416"/>
        <v>5.1319999998668209E-2</v>
      </c>
      <c r="R882" s="98" t="s">
        <v>531</v>
      </c>
      <c r="S882" s="96" t="s">
        <v>282</v>
      </c>
      <c r="T882" s="96" t="s">
        <v>267</v>
      </c>
      <c r="U882" s="92" t="s">
        <v>9</v>
      </c>
      <c r="V882" s="97">
        <v>226626.36699000001</v>
      </c>
      <c r="W882" s="97">
        <v>195897.39172000001</v>
      </c>
      <c r="X882" s="97">
        <v>184373.95131999999</v>
      </c>
      <c r="Y882" s="16" t="b">
        <f t="shared" si="417"/>
        <v>1</v>
      </c>
      <c r="Z882" s="16" t="b">
        <f t="shared" si="417"/>
        <v>1</v>
      </c>
      <c r="AA882" s="16" t="b">
        <f t="shared" si="417"/>
        <v>1</v>
      </c>
      <c r="AB882" s="16" t="b">
        <f t="shared" si="415"/>
        <v>1</v>
      </c>
    </row>
    <row r="883" spans="1:28" s="16" customFormat="1" ht="31.5">
      <c r="A883" s="31" t="s">
        <v>58</v>
      </c>
      <c r="B883" s="23" t="s">
        <v>282</v>
      </c>
      <c r="C883" s="23" t="s">
        <v>267</v>
      </c>
      <c r="D883" s="23" t="s">
        <v>59</v>
      </c>
      <c r="E883" s="25">
        <f>2144.1+224482.3</f>
        <v>226626.4</v>
      </c>
      <c r="F883" s="25">
        <f>2144.1+193753.3</f>
        <v>195897.4</v>
      </c>
      <c r="G883" s="25">
        <f>2144.1+182229.8</f>
        <v>184373.9</v>
      </c>
      <c r="H883" s="43"/>
      <c r="J883" s="32">
        <v>226626.36699000001</v>
      </c>
      <c r="K883" s="32">
        <v>195897.39172000001</v>
      </c>
      <c r="L883" s="32">
        <v>184373.95131999999</v>
      </c>
      <c r="M883" s="29">
        <f t="shared" si="416"/>
        <v>-3.3009999984642491E-2</v>
      </c>
      <c r="N883" s="29">
        <f t="shared" si="416"/>
        <v>-8.2799999800045043E-3</v>
      </c>
      <c r="O883" s="29">
        <f t="shared" si="416"/>
        <v>5.1319999998668209E-2</v>
      </c>
      <c r="R883" s="98" t="s">
        <v>58</v>
      </c>
      <c r="S883" s="96" t="s">
        <v>282</v>
      </c>
      <c r="T883" s="96" t="s">
        <v>267</v>
      </c>
      <c r="U883" s="96" t="s">
        <v>59</v>
      </c>
      <c r="V883" s="97">
        <v>226626.36699000001</v>
      </c>
      <c r="W883" s="97">
        <v>195897.39172000001</v>
      </c>
      <c r="X883" s="97">
        <v>184373.95131999999</v>
      </c>
      <c r="Y883" s="16" t="b">
        <f t="shared" si="417"/>
        <v>1</v>
      </c>
      <c r="Z883" s="16" t="b">
        <f t="shared" si="417"/>
        <v>1</v>
      </c>
      <c r="AA883" s="16" t="b">
        <f t="shared" si="417"/>
        <v>1</v>
      </c>
      <c r="AB883" s="16" t="b">
        <f t="shared" si="415"/>
        <v>1</v>
      </c>
    </row>
    <row r="884" spans="1:28" s="16" customFormat="1" ht="31.5">
      <c r="A884" s="31" t="s">
        <v>266</v>
      </c>
      <c r="B884" s="23" t="s">
        <v>282</v>
      </c>
      <c r="C884" s="23" t="s">
        <v>433</v>
      </c>
      <c r="D884" s="24" t="s">
        <v>9</v>
      </c>
      <c r="E884" s="25">
        <f>E885</f>
        <v>26198.7</v>
      </c>
      <c r="F884" s="25">
        <f t="shared" ref="F884:G884" si="438">F885</f>
        <v>26506</v>
      </c>
      <c r="G884" s="25">
        <f t="shared" si="438"/>
        <v>26621.200000000001</v>
      </c>
      <c r="H884" s="43"/>
      <c r="J884" s="32">
        <v>26198.755219999999</v>
      </c>
      <c r="K884" s="32">
        <v>26506.044969999999</v>
      </c>
      <c r="L884" s="32">
        <v>26621.27937</v>
      </c>
      <c r="M884" s="29">
        <f t="shared" si="416"/>
        <v>5.521999999837135E-2</v>
      </c>
      <c r="N884" s="29">
        <f t="shared" si="416"/>
        <v>4.4969999999011634E-2</v>
      </c>
      <c r="O884" s="29">
        <f t="shared" si="416"/>
        <v>7.9369999999471474E-2</v>
      </c>
      <c r="R884" s="98" t="s">
        <v>266</v>
      </c>
      <c r="S884" s="96" t="s">
        <v>282</v>
      </c>
      <c r="T884" s="96" t="s">
        <v>433</v>
      </c>
      <c r="U884" s="92" t="s">
        <v>9</v>
      </c>
      <c r="V884" s="97">
        <v>26198.755219999999</v>
      </c>
      <c r="W884" s="97">
        <v>26506.044969999999</v>
      </c>
      <c r="X884" s="97">
        <v>26621.27937</v>
      </c>
      <c r="Y884" s="16" t="b">
        <f t="shared" si="417"/>
        <v>1</v>
      </c>
      <c r="Z884" s="16" t="b">
        <f t="shared" si="417"/>
        <v>1</v>
      </c>
      <c r="AA884" s="16" t="b">
        <f t="shared" si="417"/>
        <v>1</v>
      </c>
      <c r="AB884" s="16" t="b">
        <f t="shared" si="415"/>
        <v>1</v>
      </c>
    </row>
    <row r="885" spans="1:28" s="16" customFormat="1" ht="31.5">
      <c r="A885" s="31" t="s">
        <v>58</v>
      </c>
      <c r="B885" s="23" t="s">
        <v>282</v>
      </c>
      <c r="C885" s="23" t="s">
        <v>433</v>
      </c>
      <c r="D885" s="23" t="s">
        <v>59</v>
      </c>
      <c r="E885" s="25">
        <f>26320.9-122.2</f>
        <v>26198.7</v>
      </c>
      <c r="F885" s="25">
        <f>26320.9+185.1</f>
        <v>26506</v>
      </c>
      <c r="G885" s="25">
        <f>26320.9+300.3</f>
        <v>26621.200000000001</v>
      </c>
      <c r="H885" s="43"/>
      <c r="J885" s="32">
        <v>26198.755219999999</v>
      </c>
      <c r="K885" s="32">
        <v>26506.044969999999</v>
      </c>
      <c r="L885" s="32">
        <v>26621.27937</v>
      </c>
      <c r="M885" s="29">
        <f t="shared" si="416"/>
        <v>5.521999999837135E-2</v>
      </c>
      <c r="N885" s="29">
        <f t="shared" si="416"/>
        <v>4.4969999999011634E-2</v>
      </c>
      <c r="O885" s="29">
        <f t="shared" si="416"/>
        <v>7.9369999999471474E-2</v>
      </c>
      <c r="R885" s="98" t="s">
        <v>58</v>
      </c>
      <c r="S885" s="96" t="s">
        <v>282</v>
      </c>
      <c r="T885" s="96" t="s">
        <v>433</v>
      </c>
      <c r="U885" s="96" t="s">
        <v>59</v>
      </c>
      <c r="V885" s="97">
        <v>26198.755219999999</v>
      </c>
      <c r="W885" s="97">
        <v>26506.044969999999</v>
      </c>
      <c r="X885" s="97">
        <v>26621.27937</v>
      </c>
      <c r="Y885" s="16" t="b">
        <f t="shared" si="417"/>
        <v>1</v>
      </c>
      <c r="Z885" s="16" t="b">
        <f t="shared" si="417"/>
        <v>1</v>
      </c>
      <c r="AA885" s="16" t="b">
        <f t="shared" si="417"/>
        <v>1</v>
      </c>
      <c r="AB885" s="16" t="b">
        <f t="shared" si="415"/>
        <v>1</v>
      </c>
    </row>
    <row r="886" spans="1:28" s="16" customFormat="1" ht="47.25">
      <c r="A886" s="22" t="s">
        <v>283</v>
      </c>
      <c r="B886" s="23" t="s">
        <v>282</v>
      </c>
      <c r="C886" s="23" t="s">
        <v>284</v>
      </c>
      <c r="D886" s="24" t="s">
        <v>9</v>
      </c>
      <c r="E886" s="25">
        <f>E887</f>
        <v>22383.4</v>
      </c>
      <c r="F886" s="25">
        <f t="shared" ref="F886:G886" si="439">F887</f>
        <v>21317.5</v>
      </c>
      <c r="G886" s="25">
        <f t="shared" si="439"/>
        <v>21317.5</v>
      </c>
      <c r="H886" s="43"/>
      <c r="J886" s="32">
        <v>22383.360000000001</v>
      </c>
      <c r="K886" s="32">
        <v>21317.49</v>
      </c>
      <c r="L886" s="32">
        <v>21317.49</v>
      </c>
      <c r="M886" s="29">
        <f t="shared" si="416"/>
        <v>-4.0000000000873115E-2</v>
      </c>
      <c r="N886" s="29">
        <f t="shared" si="416"/>
        <v>-9.9999999983992893E-3</v>
      </c>
      <c r="O886" s="29">
        <f t="shared" si="416"/>
        <v>-9.9999999983992893E-3</v>
      </c>
      <c r="R886" s="95" t="s">
        <v>283</v>
      </c>
      <c r="S886" s="96" t="s">
        <v>282</v>
      </c>
      <c r="T886" s="96" t="s">
        <v>284</v>
      </c>
      <c r="U886" s="92" t="s">
        <v>9</v>
      </c>
      <c r="V886" s="97">
        <v>22383.360000000001</v>
      </c>
      <c r="W886" s="97">
        <v>21317.49</v>
      </c>
      <c r="X886" s="97">
        <v>21317.49</v>
      </c>
      <c r="Y886" s="16" t="b">
        <f t="shared" si="417"/>
        <v>1</v>
      </c>
      <c r="Z886" s="16" t="b">
        <f t="shared" si="417"/>
        <v>1</v>
      </c>
      <c r="AA886" s="16" t="b">
        <f t="shared" si="417"/>
        <v>1</v>
      </c>
      <c r="AB886" s="16" t="b">
        <f t="shared" si="415"/>
        <v>1</v>
      </c>
    </row>
    <row r="887" spans="1:28" s="16" customFormat="1" ht="31.5">
      <c r="A887" s="31" t="s">
        <v>285</v>
      </c>
      <c r="B887" s="23" t="s">
        <v>282</v>
      </c>
      <c r="C887" s="23" t="s">
        <v>434</v>
      </c>
      <c r="D887" s="24" t="s">
        <v>9</v>
      </c>
      <c r="E887" s="25">
        <f>E888+E889</f>
        <v>22383.4</v>
      </c>
      <c r="F887" s="25">
        <f t="shared" ref="F887:G887" si="440">F888+F889</f>
        <v>21317.5</v>
      </c>
      <c r="G887" s="25">
        <f t="shared" si="440"/>
        <v>21317.5</v>
      </c>
      <c r="H887" s="43"/>
      <c r="J887" s="32">
        <v>22383.360000000001</v>
      </c>
      <c r="K887" s="32">
        <v>21317.49</v>
      </c>
      <c r="L887" s="32">
        <v>21317.49</v>
      </c>
      <c r="M887" s="29">
        <f t="shared" si="416"/>
        <v>-4.0000000000873115E-2</v>
      </c>
      <c r="N887" s="29">
        <f t="shared" si="416"/>
        <v>-9.9999999983992893E-3</v>
      </c>
      <c r="O887" s="29">
        <f t="shared" si="416"/>
        <v>-9.9999999983992893E-3</v>
      </c>
      <c r="R887" s="98" t="s">
        <v>285</v>
      </c>
      <c r="S887" s="96" t="s">
        <v>282</v>
      </c>
      <c r="T887" s="96" t="s">
        <v>434</v>
      </c>
      <c r="U887" s="92" t="s">
        <v>9</v>
      </c>
      <c r="V887" s="97">
        <v>22383.360000000001</v>
      </c>
      <c r="W887" s="97">
        <v>21317.49</v>
      </c>
      <c r="X887" s="97">
        <v>21317.49</v>
      </c>
      <c r="Y887" s="16" t="b">
        <f t="shared" si="417"/>
        <v>1</v>
      </c>
      <c r="Z887" s="16" t="b">
        <f t="shared" si="417"/>
        <v>1</v>
      </c>
      <c r="AA887" s="16" t="b">
        <f t="shared" si="417"/>
        <v>1</v>
      </c>
      <c r="AB887" s="16" t="b">
        <f t="shared" si="415"/>
        <v>1</v>
      </c>
    </row>
    <row r="888" spans="1:28" s="16" customFormat="1" ht="31.5">
      <c r="A888" s="31" t="s">
        <v>58</v>
      </c>
      <c r="B888" s="23" t="s">
        <v>282</v>
      </c>
      <c r="C888" s="23" t="s">
        <v>434</v>
      </c>
      <c r="D888" s="23" t="s">
        <v>59</v>
      </c>
      <c r="E888" s="25">
        <v>13383.4</v>
      </c>
      <c r="F888" s="25">
        <v>12817.5</v>
      </c>
      <c r="G888" s="25">
        <v>12817.5</v>
      </c>
      <c r="H888" s="43"/>
      <c r="J888" s="32">
        <v>13383.36</v>
      </c>
      <c r="K888" s="32">
        <v>12817.49</v>
      </c>
      <c r="L888" s="32">
        <v>12817.49</v>
      </c>
      <c r="M888" s="29">
        <f t="shared" si="416"/>
        <v>-3.9999999999054126E-2</v>
      </c>
      <c r="N888" s="29">
        <f t="shared" si="416"/>
        <v>-1.0000000000218279E-2</v>
      </c>
      <c r="O888" s="29">
        <f t="shared" si="416"/>
        <v>-1.0000000000218279E-2</v>
      </c>
      <c r="R888" s="98" t="s">
        <v>58</v>
      </c>
      <c r="S888" s="96" t="s">
        <v>282</v>
      </c>
      <c r="T888" s="96" t="s">
        <v>434</v>
      </c>
      <c r="U888" s="96" t="s">
        <v>59</v>
      </c>
      <c r="V888" s="97">
        <v>13383.36</v>
      </c>
      <c r="W888" s="97">
        <v>12817.49</v>
      </c>
      <c r="X888" s="97">
        <v>12817.49</v>
      </c>
      <c r="Y888" s="16" t="b">
        <f t="shared" si="417"/>
        <v>1</v>
      </c>
      <c r="Z888" s="16" t="b">
        <f t="shared" si="417"/>
        <v>1</v>
      </c>
      <c r="AA888" s="16" t="b">
        <f t="shared" si="417"/>
        <v>1</v>
      </c>
      <c r="AB888" s="16" t="b">
        <f t="shared" si="415"/>
        <v>1</v>
      </c>
    </row>
    <row r="889" spans="1:28" s="16" customFormat="1" ht="25.5">
      <c r="A889" s="31" t="s">
        <v>32</v>
      </c>
      <c r="B889" s="23" t="s">
        <v>282</v>
      </c>
      <c r="C889" s="23" t="s">
        <v>434</v>
      </c>
      <c r="D889" s="23" t="s">
        <v>33</v>
      </c>
      <c r="E889" s="25">
        <v>9000</v>
      </c>
      <c r="F889" s="25">
        <v>8500</v>
      </c>
      <c r="G889" s="25">
        <v>8500</v>
      </c>
      <c r="H889" s="43"/>
      <c r="J889" s="32">
        <v>9000</v>
      </c>
      <c r="K889" s="32">
        <v>8500</v>
      </c>
      <c r="L889" s="32">
        <v>8500</v>
      </c>
      <c r="M889" s="29">
        <f t="shared" si="416"/>
        <v>0</v>
      </c>
      <c r="N889" s="29">
        <f t="shared" si="416"/>
        <v>0</v>
      </c>
      <c r="O889" s="29">
        <f t="shared" si="416"/>
        <v>0</v>
      </c>
      <c r="R889" s="98" t="s">
        <v>32</v>
      </c>
      <c r="S889" s="96" t="s">
        <v>282</v>
      </c>
      <c r="T889" s="96" t="s">
        <v>434</v>
      </c>
      <c r="U889" s="96" t="s">
        <v>33</v>
      </c>
      <c r="V889" s="97">
        <v>9000</v>
      </c>
      <c r="W889" s="97">
        <v>8500</v>
      </c>
      <c r="X889" s="97">
        <v>8500</v>
      </c>
      <c r="Y889" s="16" t="b">
        <f t="shared" si="417"/>
        <v>1</v>
      </c>
      <c r="Z889" s="16" t="b">
        <f t="shared" si="417"/>
        <v>1</v>
      </c>
      <c r="AA889" s="16" t="b">
        <f t="shared" si="417"/>
        <v>1</v>
      </c>
      <c r="AB889" s="16" t="b">
        <f t="shared" si="415"/>
        <v>1</v>
      </c>
    </row>
    <row r="890" spans="1:28" s="16" customFormat="1" ht="47.25">
      <c r="A890" s="22" t="s">
        <v>55</v>
      </c>
      <c r="B890" s="23" t="s">
        <v>282</v>
      </c>
      <c r="C890" s="23" t="s">
        <v>268</v>
      </c>
      <c r="D890" s="24" t="s">
        <v>9</v>
      </c>
      <c r="E890" s="25">
        <f>E891+E893+E895</f>
        <v>644624.19999999995</v>
      </c>
      <c r="F890" s="25">
        <f t="shared" ref="F890:G890" si="441">F891+F893+F895</f>
        <v>672345.99999999988</v>
      </c>
      <c r="G890" s="25">
        <f t="shared" si="441"/>
        <v>698239.59999999986</v>
      </c>
      <c r="H890" s="43"/>
      <c r="J890" s="32">
        <v>644624.15249999997</v>
      </c>
      <c r="K890" s="32">
        <v>672346.03032999998</v>
      </c>
      <c r="L890" s="32">
        <v>698239.54032999999</v>
      </c>
      <c r="M890" s="29">
        <f t="shared" si="416"/>
        <v>-4.7499999986030161E-2</v>
      </c>
      <c r="N890" s="29">
        <f t="shared" si="416"/>
        <v>3.0330000096000731E-2</v>
      </c>
      <c r="O890" s="29">
        <f t="shared" si="416"/>
        <v>-5.9669999871402979E-2</v>
      </c>
      <c r="R890" s="95" t="s">
        <v>55</v>
      </c>
      <c r="S890" s="96" t="s">
        <v>282</v>
      </c>
      <c r="T890" s="96" t="s">
        <v>268</v>
      </c>
      <c r="U890" s="92" t="s">
        <v>9</v>
      </c>
      <c r="V890" s="97">
        <v>644624.15249999997</v>
      </c>
      <c r="W890" s="97">
        <v>672346.03032999998</v>
      </c>
      <c r="X890" s="97">
        <v>698239.54032999999</v>
      </c>
      <c r="Y890" s="16" t="b">
        <f t="shared" si="417"/>
        <v>1</v>
      </c>
      <c r="Z890" s="16" t="b">
        <f t="shared" si="417"/>
        <v>1</v>
      </c>
      <c r="AA890" s="16" t="b">
        <f t="shared" si="417"/>
        <v>1</v>
      </c>
      <c r="AB890" s="16" t="b">
        <f t="shared" si="415"/>
        <v>1</v>
      </c>
    </row>
    <row r="891" spans="1:28" s="16" customFormat="1" ht="31.5">
      <c r="A891" s="31" t="s">
        <v>222</v>
      </c>
      <c r="B891" s="23" t="s">
        <v>282</v>
      </c>
      <c r="C891" s="23" t="s">
        <v>286</v>
      </c>
      <c r="D891" s="24" t="s">
        <v>9</v>
      </c>
      <c r="E891" s="25">
        <f>E892</f>
        <v>110904.5</v>
      </c>
      <c r="F891" s="25">
        <f t="shared" ref="F891:G891" si="442">F892</f>
        <v>110904.5</v>
      </c>
      <c r="G891" s="25">
        <f t="shared" si="442"/>
        <v>110904.5</v>
      </c>
      <c r="H891" s="43"/>
      <c r="J891" s="32">
        <v>110904.53838</v>
      </c>
      <c r="K891" s="32">
        <v>110904.53838</v>
      </c>
      <c r="L891" s="32">
        <v>110904.53838</v>
      </c>
      <c r="M891" s="29">
        <f t="shared" si="416"/>
        <v>3.8379999998142011E-2</v>
      </c>
      <c r="N891" s="29">
        <f t="shared" si="416"/>
        <v>3.8379999998142011E-2</v>
      </c>
      <c r="O891" s="29">
        <f t="shared" si="416"/>
        <v>3.8379999998142011E-2</v>
      </c>
      <c r="R891" s="98" t="s">
        <v>222</v>
      </c>
      <c r="S891" s="96" t="s">
        <v>282</v>
      </c>
      <c r="T891" s="96" t="s">
        <v>286</v>
      </c>
      <c r="U891" s="92" t="s">
        <v>9</v>
      </c>
      <c r="V891" s="97">
        <v>110904.53838</v>
      </c>
      <c r="W891" s="97">
        <v>110904.53838</v>
      </c>
      <c r="X891" s="97">
        <v>110904.53838</v>
      </c>
      <c r="Y891" s="16" t="b">
        <f t="shared" si="417"/>
        <v>1</v>
      </c>
      <c r="Z891" s="16" t="b">
        <f t="shared" si="417"/>
        <v>1</v>
      </c>
      <c r="AA891" s="16" t="b">
        <f t="shared" si="417"/>
        <v>1</v>
      </c>
      <c r="AB891" s="16" t="b">
        <f t="shared" si="415"/>
        <v>1</v>
      </c>
    </row>
    <row r="892" spans="1:28" s="16" customFormat="1" ht="31.5">
      <c r="A892" s="31" t="s">
        <v>58</v>
      </c>
      <c r="B892" s="23" t="s">
        <v>282</v>
      </c>
      <c r="C892" s="23" t="s">
        <v>286</v>
      </c>
      <c r="D892" s="23" t="s">
        <v>59</v>
      </c>
      <c r="E892" s="25">
        <f>82815.4+28089.1</f>
        <v>110904.5</v>
      </c>
      <c r="F892" s="25">
        <f>82815.4+28089.1</f>
        <v>110904.5</v>
      </c>
      <c r="G892" s="25">
        <f>82815.4+28089.1</f>
        <v>110904.5</v>
      </c>
      <c r="H892" s="43"/>
      <c r="J892" s="32">
        <v>110904.53838</v>
      </c>
      <c r="K892" s="32">
        <v>110904.53838</v>
      </c>
      <c r="L892" s="32">
        <v>110904.53838</v>
      </c>
      <c r="M892" s="29">
        <f t="shared" si="416"/>
        <v>3.8379999998142011E-2</v>
      </c>
      <c r="N892" s="29">
        <f t="shared" si="416"/>
        <v>3.8379999998142011E-2</v>
      </c>
      <c r="O892" s="29">
        <f t="shared" si="416"/>
        <v>3.8379999998142011E-2</v>
      </c>
      <c r="R892" s="98" t="s">
        <v>58</v>
      </c>
      <c r="S892" s="96" t="s">
        <v>282</v>
      </c>
      <c r="T892" s="96" t="s">
        <v>286</v>
      </c>
      <c r="U892" s="96" t="s">
        <v>59</v>
      </c>
      <c r="V892" s="97">
        <v>110904.53838</v>
      </c>
      <c r="W892" s="97">
        <v>110904.53838</v>
      </c>
      <c r="X892" s="97">
        <v>110904.53838</v>
      </c>
      <c r="Y892" s="16" t="b">
        <f t="shared" si="417"/>
        <v>1</v>
      </c>
      <c r="Z892" s="16" t="b">
        <f t="shared" si="417"/>
        <v>1</v>
      </c>
      <c r="AA892" s="16" t="b">
        <f t="shared" si="417"/>
        <v>1</v>
      </c>
      <c r="AB892" s="16" t="b">
        <f t="shared" si="415"/>
        <v>1</v>
      </c>
    </row>
    <row r="893" spans="1:28" s="16" customFormat="1" ht="63">
      <c r="A893" s="31" t="s">
        <v>418</v>
      </c>
      <c r="B893" s="23" t="s">
        <v>282</v>
      </c>
      <c r="C893" s="23" t="s">
        <v>287</v>
      </c>
      <c r="D893" s="24" t="s">
        <v>9</v>
      </c>
      <c r="E893" s="25">
        <f>E894</f>
        <v>8382.2000000000007</v>
      </c>
      <c r="F893" s="25">
        <f t="shared" ref="F893:G893" si="443">F894</f>
        <v>8382.2000000000007</v>
      </c>
      <c r="G893" s="25">
        <f t="shared" si="443"/>
        <v>8382.2000000000007</v>
      </c>
      <c r="H893" s="43"/>
      <c r="J893" s="32">
        <v>8382.16</v>
      </c>
      <c r="K893" s="32">
        <v>8382.16</v>
      </c>
      <c r="L893" s="32">
        <v>8382.16</v>
      </c>
      <c r="M893" s="29">
        <f t="shared" si="416"/>
        <v>-4.0000000000873115E-2</v>
      </c>
      <c r="N893" s="29">
        <f t="shared" si="416"/>
        <v>-4.0000000000873115E-2</v>
      </c>
      <c r="O893" s="29">
        <f t="shared" si="416"/>
        <v>-4.0000000000873115E-2</v>
      </c>
      <c r="R893" s="98" t="s">
        <v>418</v>
      </c>
      <c r="S893" s="96" t="s">
        <v>282</v>
      </c>
      <c r="T893" s="96" t="s">
        <v>287</v>
      </c>
      <c r="U893" s="92" t="s">
        <v>9</v>
      </c>
      <c r="V893" s="97">
        <v>8382.16</v>
      </c>
      <c r="W893" s="97">
        <v>8382.16</v>
      </c>
      <c r="X893" s="97">
        <v>8382.16</v>
      </c>
      <c r="Y893" s="16" t="b">
        <f t="shared" si="417"/>
        <v>1</v>
      </c>
      <c r="Z893" s="16" t="b">
        <f t="shared" si="417"/>
        <v>1</v>
      </c>
      <c r="AA893" s="16" t="b">
        <f t="shared" si="417"/>
        <v>1</v>
      </c>
      <c r="AB893" s="16" t="b">
        <f t="shared" si="415"/>
        <v>1</v>
      </c>
    </row>
    <row r="894" spans="1:28" s="16" customFormat="1" ht="31.5">
      <c r="A894" s="31" t="s">
        <v>58</v>
      </c>
      <c r="B894" s="23" t="s">
        <v>282</v>
      </c>
      <c r="C894" s="23" t="s">
        <v>287</v>
      </c>
      <c r="D894" s="23" t="s">
        <v>59</v>
      </c>
      <c r="E894" s="25">
        <v>8382.2000000000007</v>
      </c>
      <c r="F894" s="25">
        <v>8382.2000000000007</v>
      </c>
      <c r="G894" s="25">
        <v>8382.2000000000007</v>
      </c>
      <c r="H894" s="43"/>
      <c r="J894" s="32">
        <v>8382.16</v>
      </c>
      <c r="K894" s="32">
        <v>8382.16</v>
      </c>
      <c r="L894" s="32">
        <v>8382.16</v>
      </c>
      <c r="M894" s="29">
        <f t="shared" si="416"/>
        <v>-4.0000000000873115E-2</v>
      </c>
      <c r="N894" s="29">
        <f t="shared" si="416"/>
        <v>-4.0000000000873115E-2</v>
      </c>
      <c r="O894" s="29">
        <f t="shared" si="416"/>
        <v>-4.0000000000873115E-2</v>
      </c>
      <c r="R894" s="98" t="s">
        <v>58</v>
      </c>
      <c r="S894" s="96" t="s">
        <v>282</v>
      </c>
      <c r="T894" s="96" t="s">
        <v>287</v>
      </c>
      <c r="U894" s="96" t="s">
        <v>59</v>
      </c>
      <c r="V894" s="97">
        <v>8382.16</v>
      </c>
      <c r="W894" s="97">
        <v>8382.16</v>
      </c>
      <c r="X894" s="97">
        <v>8382.16</v>
      </c>
      <c r="Y894" s="16" t="b">
        <f t="shared" si="417"/>
        <v>1</v>
      </c>
      <c r="Z894" s="16" t="b">
        <f t="shared" si="417"/>
        <v>1</v>
      </c>
      <c r="AA894" s="16" t="b">
        <f t="shared" si="417"/>
        <v>1</v>
      </c>
      <c r="AB894" s="16" t="b">
        <f t="shared" si="415"/>
        <v>1</v>
      </c>
    </row>
    <row r="895" spans="1:28" s="16" customFormat="1" ht="31.5">
      <c r="A895" s="31" t="s">
        <v>57</v>
      </c>
      <c r="B895" s="23" t="s">
        <v>282</v>
      </c>
      <c r="C895" s="23" t="s">
        <v>435</v>
      </c>
      <c r="D895" s="24" t="s">
        <v>9</v>
      </c>
      <c r="E895" s="25">
        <f>E896</f>
        <v>525337.5</v>
      </c>
      <c r="F895" s="25">
        <f t="shared" ref="F895:G895" si="444">F896</f>
        <v>553059.29999999993</v>
      </c>
      <c r="G895" s="25">
        <f t="shared" si="444"/>
        <v>578952.89999999991</v>
      </c>
      <c r="H895" s="43"/>
      <c r="J895" s="32">
        <v>525337.45412000001</v>
      </c>
      <c r="K895" s="32">
        <v>553059.33195000002</v>
      </c>
      <c r="L895" s="32">
        <v>578952.84195000003</v>
      </c>
      <c r="M895" s="29">
        <f t="shared" si="416"/>
        <v>-4.5879999990575016E-2</v>
      </c>
      <c r="N895" s="29">
        <f t="shared" si="416"/>
        <v>3.1950000091455877E-2</v>
      </c>
      <c r="O895" s="29">
        <f t="shared" si="416"/>
        <v>-5.8049999875947833E-2</v>
      </c>
      <c r="R895" s="98" t="s">
        <v>57</v>
      </c>
      <c r="S895" s="96" t="s">
        <v>282</v>
      </c>
      <c r="T895" s="96" t="s">
        <v>435</v>
      </c>
      <c r="U895" s="92" t="s">
        <v>9</v>
      </c>
      <c r="V895" s="97">
        <v>525337.45412000001</v>
      </c>
      <c r="W895" s="97">
        <v>553059.33195000002</v>
      </c>
      <c r="X895" s="97">
        <v>578952.84195000003</v>
      </c>
      <c r="Y895" s="16" t="b">
        <f t="shared" si="417"/>
        <v>1</v>
      </c>
      <c r="Z895" s="16" t="b">
        <f t="shared" si="417"/>
        <v>1</v>
      </c>
      <c r="AA895" s="16" t="b">
        <f t="shared" si="417"/>
        <v>1</v>
      </c>
      <c r="AB895" s="16" t="b">
        <f t="shared" si="415"/>
        <v>1</v>
      </c>
    </row>
    <row r="896" spans="1:28" s="16" customFormat="1" ht="31.5">
      <c r="A896" s="31" t="s">
        <v>58</v>
      </c>
      <c r="B896" s="23" t="s">
        <v>282</v>
      </c>
      <c r="C896" s="23" t="s">
        <v>435</v>
      </c>
      <c r="D896" s="23" t="s">
        <v>59</v>
      </c>
      <c r="E896" s="25">
        <f>525618.3-280.8</f>
        <v>525337.5</v>
      </c>
      <c r="F896" s="25">
        <f>553340.1-280.8</f>
        <v>553059.29999999993</v>
      </c>
      <c r="G896" s="25">
        <f>579233.7-280.8</f>
        <v>578952.89999999991</v>
      </c>
      <c r="H896" s="43"/>
      <c r="J896" s="32">
        <v>525337.45412000001</v>
      </c>
      <c r="K896" s="32">
        <v>553059.33195000002</v>
      </c>
      <c r="L896" s="32">
        <v>578952.84195000003</v>
      </c>
      <c r="M896" s="29">
        <f t="shared" si="416"/>
        <v>-4.5879999990575016E-2</v>
      </c>
      <c r="N896" s="29">
        <f t="shared" si="416"/>
        <v>3.1950000091455877E-2</v>
      </c>
      <c r="O896" s="29">
        <f t="shared" si="416"/>
        <v>-5.8049999875947833E-2</v>
      </c>
      <c r="R896" s="98" t="s">
        <v>58</v>
      </c>
      <c r="S896" s="96" t="s">
        <v>282</v>
      </c>
      <c r="T896" s="96" t="s">
        <v>435</v>
      </c>
      <c r="U896" s="96" t="s">
        <v>59</v>
      </c>
      <c r="V896" s="97">
        <v>525337.45412000001</v>
      </c>
      <c r="W896" s="97">
        <v>553059.33195000002</v>
      </c>
      <c r="X896" s="97">
        <v>578952.84195000003</v>
      </c>
      <c r="Y896" s="16" t="b">
        <f t="shared" si="417"/>
        <v>1</v>
      </c>
      <c r="Z896" s="16" t="b">
        <f t="shared" si="417"/>
        <v>1</v>
      </c>
      <c r="AA896" s="16" t="b">
        <f t="shared" si="417"/>
        <v>1</v>
      </c>
      <c r="AB896" s="16" t="b">
        <f t="shared" si="415"/>
        <v>1</v>
      </c>
    </row>
    <row r="897" spans="1:28" s="16" customFormat="1" ht="47.25">
      <c r="A897" s="22" t="s">
        <v>60</v>
      </c>
      <c r="B897" s="23" t="s">
        <v>282</v>
      </c>
      <c r="C897" s="23" t="s">
        <v>288</v>
      </c>
      <c r="D897" s="24" t="s">
        <v>9</v>
      </c>
      <c r="E897" s="25">
        <f>E898+E900</f>
        <v>100060.6</v>
      </c>
      <c r="F897" s="25">
        <f t="shared" ref="F897:G897" si="445">F898+F900</f>
        <v>74818</v>
      </c>
      <c r="G897" s="25">
        <f t="shared" si="445"/>
        <v>77322.600000000006</v>
      </c>
      <c r="H897" s="43"/>
      <c r="J897" s="32">
        <v>100060.64399</v>
      </c>
      <c r="K897" s="32">
        <v>74818.021210000006</v>
      </c>
      <c r="L897" s="32">
        <v>77322.597259999995</v>
      </c>
      <c r="M897" s="29">
        <f t="shared" si="416"/>
        <v>4.3989999991026707E-2</v>
      </c>
      <c r="N897" s="29">
        <f t="shared" si="416"/>
        <v>2.1210000006249174E-2</v>
      </c>
      <c r="O897" s="29">
        <f t="shared" si="416"/>
        <v>-2.7400000108173117E-3</v>
      </c>
      <c r="R897" s="95" t="s">
        <v>60</v>
      </c>
      <c r="S897" s="96" t="s">
        <v>282</v>
      </c>
      <c r="T897" s="96" t="s">
        <v>288</v>
      </c>
      <c r="U897" s="92" t="s">
        <v>9</v>
      </c>
      <c r="V897" s="97">
        <v>100060.64399</v>
      </c>
      <c r="W897" s="97">
        <v>74818.021210000006</v>
      </c>
      <c r="X897" s="97">
        <v>77322.597259999995</v>
      </c>
      <c r="Y897" s="16" t="b">
        <f t="shared" si="417"/>
        <v>1</v>
      </c>
      <c r="Z897" s="16" t="b">
        <f t="shared" si="417"/>
        <v>1</v>
      </c>
      <c r="AA897" s="16" t="b">
        <f t="shared" si="417"/>
        <v>1</v>
      </c>
      <c r="AB897" s="16" t="b">
        <f t="shared" si="415"/>
        <v>1</v>
      </c>
    </row>
    <row r="898" spans="1:28" s="16" customFormat="1" ht="31.5">
      <c r="A898" s="31" t="s">
        <v>705</v>
      </c>
      <c r="B898" s="23" t="s">
        <v>282</v>
      </c>
      <c r="C898" s="23" t="s">
        <v>706</v>
      </c>
      <c r="D898" s="23" t="s">
        <v>9</v>
      </c>
      <c r="E898" s="25">
        <f t="shared" ref="E898:G898" si="446">E899</f>
        <v>18705.599999999999</v>
      </c>
      <c r="F898" s="25">
        <f t="shared" si="446"/>
        <v>18705.599999999999</v>
      </c>
      <c r="G898" s="25">
        <f t="shared" si="446"/>
        <v>18705.599999999999</v>
      </c>
      <c r="H898" s="43"/>
      <c r="J898" s="32">
        <v>18705.599999999999</v>
      </c>
      <c r="K898" s="32">
        <v>18705.599999999999</v>
      </c>
      <c r="L898" s="32">
        <v>18705.599999999999</v>
      </c>
      <c r="M898" s="29">
        <f t="shared" si="416"/>
        <v>0</v>
      </c>
      <c r="N898" s="29">
        <f t="shared" si="416"/>
        <v>0</v>
      </c>
      <c r="O898" s="29">
        <f t="shared" si="416"/>
        <v>0</v>
      </c>
      <c r="R898" s="98" t="s">
        <v>705</v>
      </c>
      <c r="S898" s="96" t="s">
        <v>282</v>
      </c>
      <c r="T898" s="96" t="s">
        <v>706</v>
      </c>
      <c r="U898" s="92" t="s">
        <v>9</v>
      </c>
      <c r="V898" s="97">
        <v>18705.599999999999</v>
      </c>
      <c r="W898" s="97">
        <v>18705.599999999999</v>
      </c>
      <c r="X898" s="97">
        <v>18705.599999999999</v>
      </c>
      <c r="Y898" s="16" t="b">
        <f t="shared" si="417"/>
        <v>1</v>
      </c>
      <c r="Z898" s="16" t="b">
        <f t="shared" si="417"/>
        <v>1</v>
      </c>
      <c r="AA898" s="16" t="b">
        <f t="shared" si="417"/>
        <v>1</v>
      </c>
      <c r="AB898" s="16" t="b">
        <f t="shared" si="415"/>
        <v>1</v>
      </c>
    </row>
    <row r="899" spans="1:28" s="16" customFormat="1" ht="31.5">
      <c r="A899" s="31" t="s">
        <v>58</v>
      </c>
      <c r="B899" s="23" t="s">
        <v>282</v>
      </c>
      <c r="C899" s="23" t="s">
        <v>706</v>
      </c>
      <c r="D899" s="23" t="s">
        <v>59</v>
      </c>
      <c r="E899" s="25">
        <v>18705.599999999999</v>
      </c>
      <c r="F899" s="25">
        <v>18705.599999999999</v>
      </c>
      <c r="G899" s="25">
        <v>18705.599999999999</v>
      </c>
      <c r="H899" s="43"/>
      <c r="J899" s="32">
        <v>18705.599999999999</v>
      </c>
      <c r="K899" s="32">
        <v>18705.599999999999</v>
      </c>
      <c r="L899" s="32">
        <v>18705.599999999999</v>
      </c>
      <c r="M899" s="29">
        <f t="shared" si="416"/>
        <v>0</v>
      </c>
      <c r="N899" s="29">
        <f t="shared" si="416"/>
        <v>0</v>
      </c>
      <c r="O899" s="29">
        <f t="shared" si="416"/>
        <v>0</v>
      </c>
      <c r="R899" s="98" t="s">
        <v>58</v>
      </c>
      <c r="S899" s="96" t="s">
        <v>282</v>
      </c>
      <c r="T899" s="96" t="s">
        <v>706</v>
      </c>
      <c r="U899" s="96" t="s">
        <v>59</v>
      </c>
      <c r="V899" s="97">
        <v>18705.599999999999</v>
      </c>
      <c r="W899" s="97">
        <v>18705.599999999999</v>
      </c>
      <c r="X899" s="97">
        <v>18705.599999999999</v>
      </c>
      <c r="Y899" s="16" t="b">
        <f t="shared" si="417"/>
        <v>1</v>
      </c>
      <c r="Z899" s="16" t="b">
        <f t="shared" si="417"/>
        <v>1</v>
      </c>
      <c r="AA899" s="16" t="b">
        <f t="shared" si="417"/>
        <v>1</v>
      </c>
      <c r="AB899" s="16" t="b">
        <f t="shared" si="415"/>
        <v>1</v>
      </c>
    </row>
    <row r="900" spans="1:28" s="16" customFormat="1" ht="31.5">
      <c r="A900" s="31" t="s">
        <v>61</v>
      </c>
      <c r="B900" s="23" t="s">
        <v>282</v>
      </c>
      <c r="C900" s="23" t="s">
        <v>437</v>
      </c>
      <c r="D900" s="24" t="s">
        <v>9</v>
      </c>
      <c r="E900" s="25">
        <f>E901</f>
        <v>81355</v>
      </c>
      <c r="F900" s="25">
        <f t="shared" ref="F900:G900" si="447">F901</f>
        <v>56112.399999999994</v>
      </c>
      <c r="G900" s="25">
        <f t="shared" si="447"/>
        <v>58617</v>
      </c>
      <c r="H900" s="43"/>
      <c r="I900" s="9"/>
      <c r="J900" s="32">
        <v>81355.043990000006</v>
      </c>
      <c r="K900" s="32">
        <v>56112.42121</v>
      </c>
      <c r="L900" s="32">
        <v>58616.997259999996</v>
      </c>
      <c r="M900" s="29">
        <f t="shared" ref="M900:O963" si="448">J900-E900</f>
        <v>4.3990000005578622E-2</v>
      </c>
      <c r="N900" s="29">
        <f t="shared" si="448"/>
        <v>2.1210000006249174E-2</v>
      </c>
      <c r="O900" s="29">
        <f t="shared" si="448"/>
        <v>-2.7400000035413541E-3</v>
      </c>
      <c r="R900" s="98" t="s">
        <v>61</v>
      </c>
      <c r="S900" s="96" t="s">
        <v>282</v>
      </c>
      <c r="T900" s="96" t="s">
        <v>437</v>
      </c>
      <c r="U900" s="92" t="s">
        <v>9</v>
      </c>
      <c r="V900" s="97">
        <v>81355.043990000006</v>
      </c>
      <c r="W900" s="97">
        <v>56112.42121</v>
      </c>
      <c r="X900" s="97">
        <v>58616.997259999996</v>
      </c>
      <c r="Y900" s="16" t="b">
        <f t="shared" ref="Y900:AB963" si="449">R900=A900</f>
        <v>1</v>
      </c>
      <c r="Z900" s="16" t="b">
        <f t="shared" si="449"/>
        <v>1</v>
      </c>
      <c r="AA900" s="16" t="b">
        <f t="shared" si="449"/>
        <v>1</v>
      </c>
      <c r="AB900" s="16" t="b">
        <f t="shared" si="415"/>
        <v>1</v>
      </c>
    </row>
    <row r="901" spans="1:28" s="16" customFormat="1" ht="31.5">
      <c r="A901" s="31" t="s">
        <v>58</v>
      </c>
      <c r="B901" s="23" t="s">
        <v>282</v>
      </c>
      <c r="C901" s="23" t="s">
        <v>437</v>
      </c>
      <c r="D901" s="23" t="s">
        <v>59</v>
      </c>
      <c r="E901" s="25">
        <f>61355+20000</f>
        <v>81355</v>
      </c>
      <c r="F901" s="25">
        <f>56147.2-34.8</f>
        <v>56112.399999999994</v>
      </c>
      <c r="G901" s="25">
        <f>56147.2+2469.8</f>
        <v>58617</v>
      </c>
      <c r="H901" s="43"/>
      <c r="I901" s="9"/>
      <c r="J901" s="32">
        <v>81355.043990000006</v>
      </c>
      <c r="K901" s="32">
        <v>56112.42121</v>
      </c>
      <c r="L901" s="32">
        <v>58616.997259999996</v>
      </c>
      <c r="M901" s="29">
        <f t="shared" si="448"/>
        <v>4.3990000005578622E-2</v>
      </c>
      <c r="N901" s="29">
        <f t="shared" si="448"/>
        <v>2.1210000006249174E-2</v>
      </c>
      <c r="O901" s="29">
        <f t="shared" si="448"/>
        <v>-2.7400000035413541E-3</v>
      </c>
      <c r="R901" s="98" t="s">
        <v>58</v>
      </c>
      <c r="S901" s="96" t="s">
        <v>282</v>
      </c>
      <c r="T901" s="96" t="s">
        <v>437</v>
      </c>
      <c r="U901" s="96" t="s">
        <v>59</v>
      </c>
      <c r="V901" s="97">
        <v>81355.043990000006</v>
      </c>
      <c r="W901" s="97">
        <v>56112.42121</v>
      </c>
      <c r="X901" s="97">
        <v>58616.997259999996</v>
      </c>
      <c r="Y901" s="16" t="b">
        <f t="shared" si="449"/>
        <v>1</v>
      </c>
      <c r="Z901" s="16" t="b">
        <f t="shared" si="449"/>
        <v>1</v>
      </c>
      <c r="AA901" s="16" t="b">
        <f t="shared" si="449"/>
        <v>1</v>
      </c>
      <c r="AB901" s="16" t="b">
        <f t="shared" si="449"/>
        <v>1</v>
      </c>
    </row>
    <row r="902" spans="1:28" s="16" customFormat="1" ht="15.75">
      <c r="A902" s="31" t="s">
        <v>526</v>
      </c>
      <c r="B902" s="23" t="s">
        <v>282</v>
      </c>
      <c r="C902" s="23" t="s">
        <v>707</v>
      </c>
      <c r="D902" s="23" t="s">
        <v>9</v>
      </c>
      <c r="E902" s="25">
        <f>E903+E905+E907+E909</f>
        <v>2621.1</v>
      </c>
      <c r="F902" s="25">
        <f t="shared" ref="F902:G902" si="450">F903+F905+F907+F909</f>
        <v>0</v>
      </c>
      <c r="G902" s="25">
        <f t="shared" si="450"/>
        <v>0</v>
      </c>
      <c r="H902" s="43"/>
      <c r="I902" s="9"/>
      <c r="J902" s="32">
        <v>2621.1697800000002</v>
      </c>
      <c r="K902" s="32">
        <v>0</v>
      </c>
      <c r="L902" s="32">
        <v>0</v>
      </c>
      <c r="M902" s="29">
        <f t="shared" si="448"/>
        <v>6.9780000000264408E-2</v>
      </c>
      <c r="N902" s="29">
        <f t="shared" si="448"/>
        <v>0</v>
      </c>
      <c r="O902" s="29">
        <f t="shared" si="448"/>
        <v>0</v>
      </c>
      <c r="R902" s="95" t="s">
        <v>526</v>
      </c>
      <c r="S902" s="96" t="s">
        <v>282</v>
      </c>
      <c r="T902" s="96" t="s">
        <v>707</v>
      </c>
      <c r="U902" s="92" t="s">
        <v>9</v>
      </c>
      <c r="V902" s="97">
        <v>2621.1697800000002</v>
      </c>
      <c r="W902" s="97" t="s">
        <v>9</v>
      </c>
      <c r="X902" s="97" t="s">
        <v>9</v>
      </c>
      <c r="Y902" s="16" t="b">
        <f t="shared" si="449"/>
        <v>1</v>
      </c>
      <c r="Z902" s="16" t="b">
        <f t="shared" si="449"/>
        <v>1</v>
      </c>
      <c r="AA902" s="16" t="b">
        <f t="shared" si="449"/>
        <v>1</v>
      </c>
      <c r="AB902" s="16" t="b">
        <f t="shared" si="449"/>
        <v>1</v>
      </c>
    </row>
    <row r="903" spans="1:28" s="16" customFormat="1" ht="31.5">
      <c r="A903" s="31" t="s">
        <v>708</v>
      </c>
      <c r="B903" s="23" t="s">
        <v>282</v>
      </c>
      <c r="C903" s="23" t="s">
        <v>709</v>
      </c>
      <c r="D903" s="23" t="s">
        <v>9</v>
      </c>
      <c r="E903" s="25">
        <f t="shared" ref="E903:G903" si="451">E904</f>
        <v>803.5</v>
      </c>
      <c r="F903" s="25">
        <f t="shared" si="451"/>
        <v>0</v>
      </c>
      <c r="G903" s="25">
        <f t="shared" si="451"/>
        <v>0</v>
      </c>
      <c r="H903" s="43"/>
      <c r="I903" s="9"/>
      <c r="J903" s="32">
        <v>803.49199999999996</v>
      </c>
      <c r="K903" s="32">
        <v>0</v>
      </c>
      <c r="L903" s="32">
        <v>0</v>
      </c>
      <c r="M903" s="29">
        <f t="shared" si="448"/>
        <v>-8.0000000000381988E-3</v>
      </c>
      <c r="N903" s="29">
        <f t="shared" si="448"/>
        <v>0</v>
      </c>
      <c r="O903" s="29">
        <f t="shared" si="448"/>
        <v>0</v>
      </c>
      <c r="R903" s="98" t="s">
        <v>708</v>
      </c>
      <c r="S903" s="96" t="s">
        <v>282</v>
      </c>
      <c r="T903" s="96" t="s">
        <v>709</v>
      </c>
      <c r="U903" s="92" t="s">
        <v>9</v>
      </c>
      <c r="V903" s="97">
        <v>803.49199999999996</v>
      </c>
      <c r="W903" s="97" t="s">
        <v>9</v>
      </c>
      <c r="X903" s="97" t="s">
        <v>9</v>
      </c>
      <c r="Y903" s="16" t="b">
        <f t="shared" si="449"/>
        <v>1</v>
      </c>
      <c r="Z903" s="16" t="b">
        <f t="shared" si="449"/>
        <v>1</v>
      </c>
      <c r="AA903" s="16" t="b">
        <f t="shared" si="449"/>
        <v>1</v>
      </c>
      <c r="AB903" s="16" t="b">
        <f t="shared" si="449"/>
        <v>1</v>
      </c>
    </row>
    <row r="904" spans="1:28" s="16" customFormat="1" ht="31.5">
      <c r="A904" s="31" t="s">
        <v>58</v>
      </c>
      <c r="B904" s="23" t="s">
        <v>282</v>
      </c>
      <c r="C904" s="23" t="s">
        <v>709</v>
      </c>
      <c r="D904" s="23" t="s">
        <v>59</v>
      </c>
      <c r="E904" s="25">
        <v>803.5</v>
      </c>
      <c r="F904" s="25"/>
      <c r="G904" s="25"/>
      <c r="H904" s="43"/>
      <c r="I904" s="9"/>
      <c r="J904" s="32">
        <v>803.49199999999996</v>
      </c>
      <c r="K904" s="32">
        <v>0</v>
      </c>
      <c r="L904" s="32">
        <v>0</v>
      </c>
      <c r="M904" s="29">
        <f t="shared" si="448"/>
        <v>-8.0000000000381988E-3</v>
      </c>
      <c r="N904" s="29">
        <f t="shared" si="448"/>
        <v>0</v>
      </c>
      <c r="O904" s="29">
        <f t="shared" si="448"/>
        <v>0</v>
      </c>
      <c r="R904" s="98" t="s">
        <v>58</v>
      </c>
      <c r="S904" s="96" t="s">
        <v>282</v>
      </c>
      <c r="T904" s="96" t="s">
        <v>709</v>
      </c>
      <c r="U904" s="96" t="s">
        <v>59</v>
      </c>
      <c r="V904" s="97">
        <v>803.49199999999996</v>
      </c>
      <c r="W904" s="97" t="s">
        <v>9</v>
      </c>
      <c r="X904" s="97" t="s">
        <v>9</v>
      </c>
      <c r="Y904" s="16" t="b">
        <f t="shared" si="449"/>
        <v>1</v>
      </c>
      <c r="Z904" s="16" t="b">
        <f t="shared" si="449"/>
        <v>1</v>
      </c>
      <c r="AA904" s="16" t="b">
        <f t="shared" si="449"/>
        <v>1</v>
      </c>
      <c r="AB904" s="16" t="b">
        <f t="shared" si="449"/>
        <v>1</v>
      </c>
    </row>
    <row r="905" spans="1:28" s="16" customFormat="1" ht="31.5">
      <c r="A905" s="31" t="s">
        <v>708</v>
      </c>
      <c r="B905" s="23" t="s">
        <v>282</v>
      </c>
      <c r="C905" s="23" t="s">
        <v>710</v>
      </c>
      <c r="D905" s="23" t="s">
        <v>9</v>
      </c>
      <c r="E905" s="25">
        <f t="shared" ref="E905:G905" si="452">E906</f>
        <v>1777.7</v>
      </c>
      <c r="F905" s="25">
        <f t="shared" si="452"/>
        <v>0</v>
      </c>
      <c r="G905" s="25">
        <f t="shared" si="452"/>
        <v>0</v>
      </c>
      <c r="H905" s="43"/>
      <c r="I905" s="9"/>
      <c r="J905" s="32">
        <v>1777.7777799999999</v>
      </c>
      <c r="K905" s="32">
        <v>0</v>
      </c>
      <c r="L905" s="32">
        <v>0</v>
      </c>
      <c r="M905" s="29">
        <f t="shared" si="448"/>
        <v>7.777999999984786E-2</v>
      </c>
      <c r="N905" s="29">
        <f t="shared" si="448"/>
        <v>0</v>
      </c>
      <c r="O905" s="29">
        <f t="shared" si="448"/>
        <v>0</v>
      </c>
      <c r="R905" s="98" t="s">
        <v>708</v>
      </c>
      <c r="S905" s="96" t="s">
        <v>282</v>
      </c>
      <c r="T905" s="96" t="s">
        <v>710</v>
      </c>
      <c r="U905" s="92" t="s">
        <v>9</v>
      </c>
      <c r="V905" s="97">
        <v>1777.7777799999999</v>
      </c>
      <c r="W905" s="97" t="s">
        <v>9</v>
      </c>
      <c r="X905" s="97" t="s">
        <v>9</v>
      </c>
      <c r="Y905" s="16" t="b">
        <f t="shared" si="449"/>
        <v>1</v>
      </c>
      <c r="Z905" s="16" t="b">
        <f t="shared" si="449"/>
        <v>1</v>
      </c>
      <c r="AA905" s="16" t="b">
        <f t="shared" si="449"/>
        <v>1</v>
      </c>
      <c r="AB905" s="16" t="b">
        <f t="shared" si="449"/>
        <v>1</v>
      </c>
    </row>
    <row r="906" spans="1:28" s="16" customFormat="1" ht="31.5">
      <c r="A906" s="31" t="s">
        <v>58</v>
      </c>
      <c r="B906" s="23" t="s">
        <v>282</v>
      </c>
      <c r="C906" s="23" t="s">
        <v>710</v>
      </c>
      <c r="D906" s="23" t="s">
        <v>59</v>
      </c>
      <c r="E906" s="25">
        <v>1777.7</v>
      </c>
      <c r="F906" s="25"/>
      <c r="G906" s="25"/>
      <c r="H906" s="43"/>
      <c r="I906" s="9"/>
      <c r="J906" s="32">
        <v>1777.7777799999999</v>
      </c>
      <c r="K906" s="32">
        <v>0</v>
      </c>
      <c r="L906" s="32">
        <v>0</v>
      </c>
      <c r="M906" s="29">
        <f t="shared" si="448"/>
        <v>7.777999999984786E-2</v>
      </c>
      <c r="N906" s="29">
        <f t="shared" si="448"/>
        <v>0</v>
      </c>
      <c r="O906" s="29">
        <f t="shared" si="448"/>
        <v>0</v>
      </c>
      <c r="R906" s="98" t="s">
        <v>58</v>
      </c>
      <c r="S906" s="96" t="s">
        <v>282</v>
      </c>
      <c r="T906" s="96" t="s">
        <v>710</v>
      </c>
      <c r="U906" s="96" t="s">
        <v>59</v>
      </c>
      <c r="V906" s="97">
        <v>1777.7777799999999</v>
      </c>
      <c r="W906" s="97" t="s">
        <v>9</v>
      </c>
      <c r="X906" s="97" t="s">
        <v>9</v>
      </c>
      <c r="Y906" s="16" t="b">
        <f t="shared" si="449"/>
        <v>1</v>
      </c>
      <c r="Z906" s="16" t="b">
        <f t="shared" si="449"/>
        <v>1</v>
      </c>
      <c r="AA906" s="16" t="b">
        <f t="shared" si="449"/>
        <v>1</v>
      </c>
      <c r="AB906" s="16" t="b">
        <f t="shared" si="449"/>
        <v>1</v>
      </c>
    </row>
    <row r="907" spans="1:28" s="16" customFormat="1" ht="31.5">
      <c r="A907" s="31" t="s">
        <v>711</v>
      </c>
      <c r="B907" s="23" t="s">
        <v>282</v>
      </c>
      <c r="C907" s="23" t="s">
        <v>712</v>
      </c>
      <c r="D907" s="23" t="s">
        <v>9</v>
      </c>
      <c r="E907" s="25">
        <f t="shared" ref="E907:G907" si="453">E908</f>
        <v>14.4</v>
      </c>
      <c r="F907" s="25">
        <f t="shared" si="453"/>
        <v>0</v>
      </c>
      <c r="G907" s="25">
        <f t="shared" si="453"/>
        <v>0</v>
      </c>
      <c r="H907" s="43"/>
      <c r="I907" s="9"/>
      <c r="J907" s="32">
        <v>14.4</v>
      </c>
      <c r="K907" s="32">
        <v>0</v>
      </c>
      <c r="L907" s="32">
        <v>0</v>
      </c>
      <c r="M907" s="29">
        <f t="shared" si="448"/>
        <v>0</v>
      </c>
      <c r="N907" s="29">
        <f t="shared" si="448"/>
        <v>0</v>
      </c>
      <c r="O907" s="29">
        <f t="shared" si="448"/>
        <v>0</v>
      </c>
      <c r="R907" s="98" t="s">
        <v>711</v>
      </c>
      <c r="S907" s="96" t="s">
        <v>282</v>
      </c>
      <c r="T907" s="96" t="s">
        <v>712</v>
      </c>
      <c r="U907" s="92" t="s">
        <v>9</v>
      </c>
      <c r="V907" s="97">
        <v>14.4</v>
      </c>
      <c r="W907" s="97" t="s">
        <v>9</v>
      </c>
      <c r="X907" s="97" t="s">
        <v>9</v>
      </c>
      <c r="Y907" s="16" t="b">
        <f t="shared" si="449"/>
        <v>1</v>
      </c>
      <c r="Z907" s="16" t="b">
        <f t="shared" si="449"/>
        <v>1</v>
      </c>
      <c r="AA907" s="16" t="b">
        <f t="shared" si="449"/>
        <v>1</v>
      </c>
      <c r="AB907" s="16" t="b">
        <f t="shared" si="449"/>
        <v>1</v>
      </c>
    </row>
    <row r="908" spans="1:28" s="16" customFormat="1" ht="31.5">
      <c r="A908" s="31" t="s">
        <v>58</v>
      </c>
      <c r="B908" s="23" t="s">
        <v>282</v>
      </c>
      <c r="C908" s="23" t="s">
        <v>712</v>
      </c>
      <c r="D908" s="23" t="s">
        <v>59</v>
      </c>
      <c r="E908" s="25">
        <v>14.4</v>
      </c>
      <c r="F908" s="25"/>
      <c r="G908" s="25"/>
      <c r="H908" s="43"/>
      <c r="I908" s="9"/>
      <c r="J908" s="32">
        <v>14.4</v>
      </c>
      <c r="K908" s="32">
        <v>0</v>
      </c>
      <c r="L908" s="32">
        <v>0</v>
      </c>
      <c r="M908" s="29">
        <f t="shared" si="448"/>
        <v>0</v>
      </c>
      <c r="N908" s="29">
        <f t="shared" si="448"/>
        <v>0</v>
      </c>
      <c r="O908" s="29">
        <f t="shared" si="448"/>
        <v>0</v>
      </c>
      <c r="R908" s="98" t="s">
        <v>58</v>
      </c>
      <c r="S908" s="96" t="s">
        <v>282</v>
      </c>
      <c r="T908" s="96" t="s">
        <v>712</v>
      </c>
      <c r="U908" s="96" t="s">
        <v>59</v>
      </c>
      <c r="V908" s="97">
        <v>14.4</v>
      </c>
      <c r="W908" s="97" t="s">
        <v>9</v>
      </c>
      <c r="X908" s="97" t="s">
        <v>9</v>
      </c>
      <c r="Y908" s="16" t="b">
        <f t="shared" si="449"/>
        <v>1</v>
      </c>
      <c r="Z908" s="16" t="b">
        <f t="shared" si="449"/>
        <v>1</v>
      </c>
      <c r="AA908" s="16" t="b">
        <f t="shared" si="449"/>
        <v>1</v>
      </c>
      <c r="AB908" s="16" t="b">
        <f t="shared" si="449"/>
        <v>1</v>
      </c>
    </row>
    <row r="909" spans="1:28" s="16" customFormat="1" ht="31.5">
      <c r="A909" s="31" t="s">
        <v>713</v>
      </c>
      <c r="B909" s="23" t="s">
        <v>282</v>
      </c>
      <c r="C909" s="23" t="s">
        <v>714</v>
      </c>
      <c r="D909" s="23" t="s">
        <v>9</v>
      </c>
      <c r="E909" s="25">
        <f t="shared" ref="E909:G909" si="454">E910</f>
        <v>25.5</v>
      </c>
      <c r="F909" s="25">
        <f t="shared" si="454"/>
        <v>0</v>
      </c>
      <c r="G909" s="25">
        <f t="shared" si="454"/>
        <v>0</v>
      </c>
      <c r="H909" s="43"/>
      <c r="I909" s="9"/>
      <c r="J909" s="32">
        <v>25.5</v>
      </c>
      <c r="K909" s="32">
        <v>0</v>
      </c>
      <c r="L909" s="32">
        <v>0</v>
      </c>
      <c r="M909" s="29">
        <f t="shared" si="448"/>
        <v>0</v>
      </c>
      <c r="N909" s="29">
        <f t="shared" si="448"/>
        <v>0</v>
      </c>
      <c r="O909" s="29">
        <f t="shared" si="448"/>
        <v>0</v>
      </c>
      <c r="R909" s="98" t="s">
        <v>713</v>
      </c>
      <c r="S909" s="96" t="s">
        <v>282</v>
      </c>
      <c r="T909" s="96" t="s">
        <v>714</v>
      </c>
      <c r="U909" s="92" t="s">
        <v>9</v>
      </c>
      <c r="V909" s="97">
        <v>25.5</v>
      </c>
      <c r="W909" s="97" t="s">
        <v>9</v>
      </c>
      <c r="X909" s="97" t="s">
        <v>9</v>
      </c>
      <c r="Y909" s="16" t="b">
        <f t="shared" si="449"/>
        <v>1</v>
      </c>
      <c r="Z909" s="16" t="b">
        <f t="shared" si="449"/>
        <v>1</v>
      </c>
      <c r="AA909" s="16" t="b">
        <f t="shared" si="449"/>
        <v>1</v>
      </c>
      <c r="AB909" s="16" t="b">
        <f t="shared" si="449"/>
        <v>1</v>
      </c>
    </row>
    <row r="910" spans="1:28" s="16" customFormat="1" ht="31.5">
      <c r="A910" s="31" t="s">
        <v>58</v>
      </c>
      <c r="B910" s="23" t="s">
        <v>282</v>
      </c>
      <c r="C910" s="23" t="s">
        <v>714</v>
      </c>
      <c r="D910" s="23" t="s">
        <v>59</v>
      </c>
      <c r="E910" s="25">
        <v>25.5</v>
      </c>
      <c r="F910" s="25"/>
      <c r="G910" s="25"/>
      <c r="H910" s="43"/>
      <c r="I910" s="9"/>
      <c r="J910" s="32">
        <v>25.5</v>
      </c>
      <c r="K910" s="32">
        <v>0</v>
      </c>
      <c r="L910" s="32">
        <v>0</v>
      </c>
      <c r="M910" s="29">
        <f t="shared" si="448"/>
        <v>0</v>
      </c>
      <c r="N910" s="29">
        <f t="shared" si="448"/>
        <v>0</v>
      </c>
      <c r="O910" s="29">
        <f t="shared" si="448"/>
        <v>0</v>
      </c>
      <c r="R910" s="98" t="s">
        <v>58</v>
      </c>
      <c r="S910" s="96" t="s">
        <v>282</v>
      </c>
      <c r="T910" s="96" t="s">
        <v>714</v>
      </c>
      <c r="U910" s="96" t="s">
        <v>59</v>
      </c>
      <c r="V910" s="97">
        <v>25.5</v>
      </c>
      <c r="W910" s="97" t="s">
        <v>9</v>
      </c>
      <c r="X910" s="97" t="s">
        <v>9</v>
      </c>
      <c r="Y910" s="16" t="b">
        <f t="shared" si="449"/>
        <v>1</v>
      </c>
      <c r="Z910" s="16" t="b">
        <f t="shared" si="449"/>
        <v>1</v>
      </c>
      <c r="AA910" s="16" t="b">
        <f t="shared" si="449"/>
        <v>1</v>
      </c>
      <c r="AB910" s="16" t="b">
        <f t="shared" si="449"/>
        <v>1</v>
      </c>
    </row>
    <row r="911" spans="1:28" s="16" customFormat="1" ht="110.25">
      <c r="A911" s="22" t="s">
        <v>225</v>
      </c>
      <c r="B911" s="23" t="s">
        <v>282</v>
      </c>
      <c r="C911" s="23" t="s">
        <v>289</v>
      </c>
      <c r="D911" s="24" t="s">
        <v>9</v>
      </c>
      <c r="E911" s="25">
        <f>E912</f>
        <v>3369.1</v>
      </c>
      <c r="F911" s="25">
        <f t="shared" ref="F911:G912" si="455">F912</f>
        <v>3369.1</v>
      </c>
      <c r="G911" s="25">
        <f t="shared" si="455"/>
        <v>3369.1</v>
      </c>
      <c r="H911" s="43"/>
      <c r="I911" s="9"/>
      <c r="J911" s="32">
        <v>3369.0610000000001</v>
      </c>
      <c r="K911" s="32">
        <v>3369.0610000000001</v>
      </c>
      <c r="L911" s="32">
        <v>3369.0610000000001</v>
      </c>
      <c r="M911" s="29">
        <f t="shared" si="448"/>
        <v>-3.8999999999759893E-2</v>
      </c>
      <c r="N911" s="29">
        <f t="shared" si="448"/>
        <v>-3.8999999999759893E-2</v>
      </c>
      <c r="O911" s="29">
        <f t="shared" si="448"/>
        <v>-3.8999999999759893E-2</v>
      </c>
      <c r="R911" s="95" t="s">
        <v>225</v>
      </c>
      <c r="S911" s="96" t="s">
        <v>282</v>
      </c>
      <c r="T911" s="96" t="s">
        <v>289</v>
      </c>
      <c r="U911" s="92" t="s">
        <v>9</v>
      </c>
      <c r="V911" s="97">
        <v>3369.0610000000001</v>
      </c>
      <c r="W911" s="97">
        <v>3369.0610000000001</v>
      </c>
      <c r="X911" s="97">
        <v>3369.0610000000001</v>
      </c>
      <c r="Y911" s="16" t="b">
        <f t="shared" si="449"/>
        <v>1</v>
      </c>
      <c r="Z911" s="16" t="b">
        <f t="shared" si="449"/>
        <v>1</v>
      </c>
      <c r="AA911" s="16" t="b">
        <f t="shared" si="449"/>
        <v>1</v>
      </c>
      <c r="AB911" s="16" t="b">
        <f t="shared" si="449"/>
        <v>1</v>
      </c>
    </row>
    <row r="912" spans="1:28" s="16" customFormat="1" ht="94.5">
      <c r="A912" s="31" t="s">
        <v>227</v>
      </c>
      <c r="B912" s="23" t="s">
        <v>282</v>
      </c>
      <c r="C912" s="23" t="s">
        <v>290</v>
      </c>
      <c r="D912" s="24" t="s">
        <v>9</v>
      </c>
      <c r="E912" s="25">
        <f>E913</f>
        <v>3369.1</v>
      </c>
      <c r="F912" s="25">
        <f t="shared" si="455"/>
        <v>3369.1</v>
      </c>
      <c r="G912" s="25">
        <f t="shared" si="455"/>
        <v>3369.1</v>
      </c>
      <c r="H912" s="43"/>
      <c r="I912" s="9"/>
      <c r="J912" s="32">
        <v>3369.0610000000001</v>
      </c>
      <c r="K912" s="32">
        <v>3369.0610000000001</v>
      </c>
      <c r="L912" s="32">
        <v>3369.0610000000001</v>
      </c>
      <c r="M912" s="29">
        <f t="shared" si="448"/>
        <v>-3.8999999999759893E-2</v>
      </c>
      <c r="N912" s="29">
        <f t="shared" si="448"/>
        <v>-3.8999999999759893E-2</v>
      </c>
      <c r="O912" s="29">
        <f t="shared" si="448"/>
        <v>-3.8999999999759893E-2</v>
      </c>
      <c r="R912" s="98" t="s">
        <v>227</v>
      </c>
      <c r="S912" s="96" t="s">
        <v>282</v>
      </c>
      <c r="T912" s="96" t="s">
        <v>290</v>
      </c>
      <c r="U912" s="92" t="s">
        <v>9</v>
      </c>
      <c r="V912" s="97">
        <v>3369.0610000000001</v>
      </c>
      <c r="W912" s="97">
        <v>3369.0610000000001</v>
      </c>
      <c r="X912" s="97">
        <v>3369.0610000000001</v>
      </c>
      <c r="Y912" s="16" t="b">
        <f t="shared" si="449"/>
        <v>1</v>
      </c>
      <c r="Z912" s="16" t="b">
        <f t="shared" si="449"/>
        <v>1</v>
      </c>
      <c r="AA912" s="16" t="b">
        <f t="shared" si="449"/>
        <v>1</v>
      </c>
      <c r="AB912" s="16" t="b">
        <f t="shared" si="449"/>
        <v>1</v>
      </c>
    </row>
    <row r="913" spans="1:28" s="16" customFormat="1" ht="31.5">
      <c r="A913" s="31" t="s">
        <v>58</v>
      </c>
      <c r="B913" s="23" t="s">
        <v>282</v>
      </c>
      <c r="C913" s="23" t="s">
        <v>290</v>
      </c>
      <c r="D913" s="23" t="s">
        <v>59</v>
      </c>
      <c r="E913" s="25">
        <v>3369.1</v>
      </c>
      <c r="F913" s="25">
        <v>3369.1</v>
      </c>
      <c r="G913" s="25">
        <v>3369.1</v>
      </c>
      <c r="H913" s="43"/>
      <c r="I913" s="9"/>
      <c r="J913" s="32">
        <v>3369.0610000000001</v>
      </c>
      <c r="K913" s="32">
        <v>3369.0610000000001</v>
      </c>
      <c r="L913" s="32">
        <v>3369.0610000000001</v>
      </c>
      <c r="M913" s="29">
        <f t="shared" si="448"/>
        <v>-3.8999999999759893E-2</v>
      </c>
      <c r="N913" s="29">
        <f t="shared" si="448"/>
        <v>-3.8999999999759893E-2</v>
      </c>
      <c r="O913" s="29">
        <f t="shared" si="448"/>
        <v>-3.8999999999759893E-2</v>
      </c>
      <c r="R913" s="98" t="s">
        <v>58</v>
      </c>
      <c r="S913" s="96" t="s">
        <v>282</v>
      </c>
      <c r="T913" s="96" t="s">
        <v>290</v>
      </c>
      <c r="U913" s="96" t="s">
        <v>59</v>
      </c>
      <c r="V913" s="97">
        <v>3369.0610000000001</v>
      </c>
      <c r="W913" s="97">
        <v>3369.0610000000001</v>
      </c>
      <c r="X913" s="97">
        <v>3369.0610000000001</v>
      </c>
      <c r="Y913" s="16" t="b">
        <f t="shared" si="449"/>
        <v>1</v>
      </c>
      <c r="Z913" s="16" t="b">
        <f t="shared" si="449"/>
        <v>1</v>
      </c>
      <c r="AA913" s="16" t="b">
        <f t="shared" si="449"/>
        <v>1</v>
      </c>
      <c r="AB913" s="16" t="b">
        <f t="shared" si="449"/>
        <v>1</v>
      </c>
    </row>
    <row r="914" spans="1:28" s="16" customFormat="1" ht="47.25">
      <c r="A914" s="22" t="s">
        <v>260</v>
      </c>
      <c r="B914" s="23" t="s">
        <v>282</v>
      </c>
      <c r="C914" s="23" t="s">
        <v>269</v>
      </c>
      <c r="D914" s="24" t="s">
        <v>9</v>
      </c>
      <c r="E914" s="25">
        <f>E915</f>
        <v>3155306.3</v>
      </c>
      <c r="F914" s="25">
        <f t="shared" ref="F914:G915" si="456">F915</f>
        <v>3155306.3</v>
      </c>
      <c r="G914" s="25">
        <f t="shared" si="456"/>
        <v>3155306.3</v>
      </c>
      <c r="H914" s="43"/>
      <c r="I914" s="10"/>
      <c r="J914" s="32">
        <v>3155306.3</v>
      </c>
      <c r="K914" s="32">
        <v>3155306.3</v>
      </c>
      <c r="L914" s="32">
        <v>3155306.3</v>
      </c>
      <c r="M914" s="29">
        <f t="shared" si="448"/>
        <v>0</v>
      </c>
      <c r="N914" s="29">
        <f t="shared" si="448"/>
        <v>0</v>
      </c>
      <c r="O914" s="29">
        <f t="shared" si="448"/>
        <v>0</v>
      </c>
      <c r="R914" s="95" t="s">
        <v>260</v>
      </c>
      <c r="S914" s="96" t="s">
        <v>282</v>
      </c>
      <c r="T914" s="96" t="s">
        <v>269</v>
      </c>
      <c r="U914" s="92" t="s">
        <v>9</v>
      </c>
      <c r="V914" s="97">
        <v>3155306.3</v>
      </c>
      <c r="W914" s="97">
        <v>3155306.3</v>
      </c>
      <c r="X914" s="97">
        <v>3155306.3</v>
      </c>
      <c r="Y914" s="16" t="b">
        <f t="shared" si="449"/>
        <v>1</v>
      </c>
      <c r="Z914" s="16" t="b">
        <f t="shared" si="449"/>
        <v>1</v>
      </c>
      <c r="AA914" s="16" t="b">
        <f t="shared" si="449"/>
        <v>1</v>
      </c>
      <c r="AB914" s="16" t="b">
        <f t="shared" si="449"/>
        <v>1</v>
      </c>
    </row>
    <row r="915" spans="1:28" s="16" customFormat="1" ht="47.25">
      <c r="A915" s="31" t="s">
        <v>262</v>
      </c>
      <c r="B915" s="23" t="s">
        <v>282</v>
      </c>
      <c r="C915" s="23" t="s">
        <v>270</v>
      </c>
      <c r="D915" s="24" t="s">
        <v>9</v>
      </c>
      <c r="E915" s="25">
        <f>E916</f>
        <v>3155306.3</v>
      </c>
      <c r="F915" s="25">
        <f t="shared" si="456"/>
        <v>3155306.3</v>
      </c>
      <c r="G915" s="25">
        <f t="shared" si="456"/>
        <v>3155306.3</v>
      </c>
      <c r="H915" s="43"/>
      <c r="J915" s="32">
        <v>3155306.3</v>
      </c>
      <c r="K915" s="32">
        <v>3155306.3</v>
      </c>
      <c r="L915" s="32">
        <v>3155306.3</v>
      </c>
      <c r="M915" s="29">
        <f t="shared" si="448"/>
        <v>0</v>
      </c>
      <c r="N915" s="29">
        <f t="shared" si="448"/>
        <v>0</v>
      </c>
      <c r="O915" s="29">
        <f t="shared" si="448"/>
        <v>0</v>
      </c>
      <c r="R915" s="98" t="s">
        <v>262</v>
      </c>
      <c r="S915" s="96" t="s">
        <v>282</v>
      </c>
      <c r="T915" s="96" t="s">
        <v>270</v>
      </c>
      <c r="U915" s="92" t="s">
        <v>9</v>
      </c>
      <c r="V915" s="97">
        <v>3155306.3</v>
      </c>
      <c r="W915" s="97">
        <v>3155306.3</v>
      </c>
      <c r="X915" s="97">
        <v>3155306.3</v>
      </c>
      <c r="Y915" s="16" t="b">
        <f t="shared" si="449"/>
        <v>1</v>
      </c>
      <c r="Z915" s="16" t="b">
        <f t="shared" si="449"/>
        <v>1</v>
      </c>
      <c r="AA915" s="16" t="b">
        <f t="shared" si="449"/>
        <v>1</v>
      </c>
      <c r="AB915" s="16" t="b">
        <f t="shared" si="449"/>
        <v>1</v>
      </c>
    </row>
    <row r="916" spans="1:28" s="16" customFormat="1" ht="31.5">
      <c r="A916" s="31" t="s">
        <v>58</v>
      </c>
      <c r="B916" s="23" t="s">
        <v>282</v>
      </c>
      <c r="C916" s="23" t="s">
        <v>270</v>
      </c>
      <c r="D916" s="23" t="s">
        <v>59</v>
      </c>
      <c r="E916" s="25">
        <f>2628198.5+527107.8</f>
        <v>3155306.3</v>
      </c>
      <c r="F916" s="25">
        <f>2628198.5+527107.8</f>
        <v>3155306.3</v>
      </c>
      <c r="G916" s="25">
        <f>2628198.5+527107.8</f>
        <v>3155306.3</v>
      </c>
      <c r="H916" s="43"/>
      <c r="J916" s="32">
        <v>3155306.3</v>
      </c>
      <c r="K916" s="32">
        <v>3155306.3</v>
      </c>
      <c r="L916" s="32">
        <v>3155306.3</v>
      </c>
      <c r="M916" s="29">
        <f t="shared" si="448"/>
        <v>0</v>
      </c>
      <c r="N916" s="29">
        <f t="shared" si="448"/>
        <v>0</v>
      </c>
      <c r="O916" s="29">
        <f t="shared" si="448"/>
        <v>0</v>
      </c>
      <c r="R916" s="98" t="s">
        <v>58</v>
      </c>
      <c r="S916" s="96" t="s">
        <v>282</v>
      </c>
      <c r="T916" s="96" t="s">
        <v>270</v>
      </c>
      <c r="U916" s="96" t="s">
        <v>59</v>
      </c>
      <c r="V916" s="97">
        <v>3155306.3</v>
      </c>
      <c r="W916" s="97">
        <v>3155306.3</v>
      </c>
      <c r="X916" s="97">
        <v>3155306.3</v>
      </c>
      <c r="Y916" s="16" t="b">
        <f t="shared" si="449"/>
        <v>1</v>
      </c>
      <c r="Z916" s="16" t="b">
        <f t="shared" si="449"/>
        <v>1</v>
      </c>
      <c r="AA916" s="16" t="b">
        <f t="shared" si="449"/>
        <v>1</v>
      </c>
      <c r="AB916" s="16" t="b">
        <f t="shared" si="449"/>
        <v>1</v>
      </c>
    </row>
    <row r="917" spans="1:28" s="16" customFormat="1" ht="31.5">
      <c r="A917" s="31" t="s">
        <v>715</v>
      </c>
      <c r="B917" s="23" t="s">
        <v>282</v>
      </c>
      <c r="C917" s="23" t="s">
        <v>716</v>
      </c>
      <c r="D917" s="23" t="s">
        <v>9</v>
      </c>
      <c r="E917" s="25">
        <f t="shared" ref="E917:G917" si="457">E918+E920</f>
        <v>536242.69999999995</v>
      </c>
      <c r="F917" s="25">
        <f t="shared" si="457"/>
        <v>125228.8</v>
      </c>
      <c r="G917" s="25">
        <f t="shared" si="457"/>
        <v>0</v>
      </c>
      <c r="H917" s="43"/>
      <c r="J917" s="32">
        <v>536242.76372000005</v>
      </c>
      <c r="K917" s="32">
        <v>125228.80142</v>
      </c>
      <c r="L917" s="32">
        <v>0</v>
      </c>
      <c r="M917" s="29">
        <f t="shared" si="448"/>
        <v>6.3720000092871487E-2</v>
      </c>
      <c r="N917" s="29">
        <f t="shared" si="448"/>
        <v>1.4200000005075708E-3</v>
      </c>
      <c r="O917" s="29">
        <f t="shared" si="448"/>
        <v>0</v>
      </c>
      <c r="R917" s="95" t="s">
        <v>715</v>
      </c>
      <c r="S917" s="96" t="s">
        <v>282</v>
      </c>
      <c r="T917" s="96" t="s">
        <v>716</v>
      </c>
      <c r="U917" s="92" t="s">
        <v>9</v>
      </c>
      <c r="V917" s="97">
        <v>536242.76372000005</v>
      </c>
      <c r="W917" s="97">
        <v>125228.80142</v>
      </c>
      <c r="X917" s="97" t="s">
        <v>9</v>
      </c>
      <c r="Y917" s="16" t="b">
        <f t="shared" si="449"/>
        <v>1</v>
      </c>
      <c r="Z917" s="16" t="b">
        <f t="shared" si="449"/>
        <v>1</v>
      </c>
      <c r="AA917" s="16" t="b">
        <f t="shared" si="449"/>
        <v>1</v>
      </c>
      <c r="AB917" s="16" t="b">
        <f t="shared" si="449"/>
        <v>1</v>
      </c>
    </row>
    <row r="918" spans="1:28" s="16" customFormat="1" ht="47.25">
      <c r="A918" s="31" t="s">
        <v>436</v>
      </c>
      <c r="B918" s="23" t="s">
        <v>282</v>
      </c>
      <c r="C918" s="23" t="s">
        <v>717</v>
      </c>
      <c r="D918" s="23" t="s">
        <v>9</v>
      </c>
      <c r="E918" s="25">
        <f t="shared" ref="E918:G918" si="458">E919</f>
        <v>513084</v>
      </c>
      <c r="F918" s="25">
        <f t="shared" si="458"/>
        <v>125228.8</v>
      </c>
      <c r="G918" s="25">
        <f t="shared" si="458"/>
        <v>0</v>
      </c>
      <c r="H918" s="43"/>
      <c r="J918" s="32">
        <v>513084.04203000001</v>
      </c>
      <c r="K918" s="32">
        <v>125228.80142</v>
      </c>
      <c r="L918" s="32">
        <v>0</v>
      </c>
      <c r="M918" s="29">
        <f t="shared" si="448"/>
        <v>4.2030000011436641E-2</v>
      </c>
      <c r="N918" s="29">
        <f t="shared" si="448"/>
        <v>1.4200000005075708E-3</v>
      </c>
      <c r="O918" s="29">
        <f t="shared" si="448"/>
        <v>0</v>
      </c>
      <c r="R918" s="98" t="s">
        <v>436</v>
      </c>
      <c r="S918" s="96" t="s">
        <v>282</v>
      </c>
      <c r="T918" s="96" t="s">
        <v>717</v>
      </c>
      <c r="U918" s="92" t="s">
        <v>9</v>
      </c>
      <c r="V918" s="97">
        <v>513084.04203000001</v>
      </c>
      <c r="W918" s="97">
        <v>125228.80142</v>
      </c>
      <c r="X918" s="97" t="s">
        <v>9</v>
      </c>
      <c r="Y918" s="16" t="b">
        <f t="shared" si="449"/>
        <v>1</v>
      </c>
      <c r="Z918" s="16" t="b">
        <f t="shared" si="449"/>
        <v>1</v>
      </c>
      <c r="AA918" s="16" t="b">
        <f t="shared" si="449"/>
        <v>1</v>
      </c>
      <c r="AB918" s="16" t="b">
        <f t="shared" si="449"/>
        <v>1</v>
      </c>
    </row>
    <row r="919" spans="1:28" s="16" customFormat="1" ht="31.5">
      <c r="A919" s="31" t="s">
        <v>58</v>
      </c>
      <c r="B919" s="23" t="s">
        <v>282</v>
      </c>
      <c r="C919" s="23" t="s">
        <v>717</v>
      </c>
      <c r="D919" s="23" t="s">
        <v>59</v>
      </c>
      <c r="E919" s="25">
        <v>513084</v>
      </c>
      <c r="F919" s="25">
        <v>125228.8</v>
      </c>
      <c r="G919" s="25">
        <v>0</v>
      </c>
      <c r="H919" s="43"/>
      <c r="J919" s="32">
        <v>513084.04203000001</v>
      </c>
      <c r="K919" s="32">
        <v>125228.80142</v>
      </c>
      <c r="L919" s="32">
        <v>0</v>
      </c>
      <c r="M919" s="29">
        <f t="shared" si="448"/>
        <v>4.2030000011436641E-2</v>
      </c>
      <c r="N919" s="29">
        <f t="shared" si="448"/>
        <v>1.4200000005075708E-3</v>
      </c>
      <c r="O919" s="29">
        <f t="shared" si="448"/>
        <v>0</v>
      </c>
      <c r="R919" s="98" t="s">
        <v>58</v>
      </c>
      <c r="S919" s="96" t="s">
        <v>282</v>
      </c>
      <c r="T919" s="96" t="s">
        <v>717</v>
      </c>
      <c r="U919" s="96" t="s">
        <v>59</v>
      </c>
      <c r="V919" s="97">
        <v>513084.04203000001</v>
      </c>
      <c r="W919" s="97">
        <v>125228.80142</v>
      </c>
      <c r="X919" s="97" t="s">
        <v>9</v>
      </c>
      <c r="Y919" s="16" t="b">
        <f t="shared" si="449"/>
        <v>1</v>
      </c>
      <c r="Z919" s="16" t="b">
        <f t="shared" si="449"/>
        <v>1</v>
      </c>
      <c r="AA919" s="16" t="b">
        <f t="shared" si="449"/>
        <v>1</v>
      </c>
      <c r="AB919" s="16" t="b">
        <f t="shared" si="449"/>
        <v>1</v>
      </c>
    </row>
    <row r="920" spans="1:28" s="16" customFormat="1" ht="47.25">
      <c r="A920" s="31" t="s">
        <v>436</v>
      </c>
      <c r="B920" s="23" t="s">
        <v>282</v>
      </c>
      <c r="C920" s="23" t="s">
        <v>718</v>
      </c>
      <c r="D920" s="23" t="s">
        <v>9</v>
      </c>
      <c r="E920" s="25">
        <f t="shared" ref="E920:G920" si="459">E921</f>
        <v>23158.7</v>
      </c>
      <c r="F920" s="25">
        <f t="shared" si="459"/>
        <v>0</v>
      </c>
      <c r="G920" s="25">
        <f t="shared" si="459"/>
        <v>0</v>
      </c>
      <c r="H920" s="43"/>
      <c r="J920" s="32">
        <v>23158.721689999998</v>
      </c>
      <c r="K920" s="32">
        <v>0</v>
      </c>
      <c r="L920" s="32">
        <v>0</v>
      </c>
      <c r="M920" s="29">
        <f t="shared" si="448"/>
        <v>2.1689999997761333E-2</v>
      </c>
      <c r="N920" s="29">
        <f t="shared" si="448"/>
        <v>0</v>
      </c>
      <c r="O920" s="29">
        <f t="shared" si="448"/>
        <v>0</v>
      </c>
      <c r="R920" s="98" t="s">
        <v>436</v>
      </c>
      <c r="S920" s="96" t="s">
        <v>282</v>
      </c>
      <c r="T920" s="96" t="s">
        <v>718</v>
      </c>
      <c r="U920" s="92" t="s">
        <v>9</v>
      </c>
      <c r="V920" s="97">
        <v>23158.721689999998</v>
      </c>
      <c r="W920" s="97" t="s">
        <v>9</v>
      </c>
      <c r="X920" s="97" t="s">
        <v>9</v>
      </c>
      <c r="Y920" s="16" t="b">
        <f t="shared" si="449"/>
        <v>1</v>
      </c>
      <c r="Z920" s="16" t="b">
        <f t="shared" si="449"/>
        <v>1</v>
      </c>
      <c r="AA920" s="16" t="b">
        <f t="shared" si="449"/>
        <v>1</v>
      </c>
      <c r="AB920" s="16" t="b">
        <f t="shared" si="449"/>
        <v>1</v>
      </c>
    </row>
    <row r="921" spans="1:28" s="16" customFormat="1" ht="31.5">
      <c r="A921" s="31" t="s">
        <v>58</v>
      </c>
      <c r="B921" s="23" t="s">
        <v>282</v>
      </c>
      <c r="C921" s="23" t="s">
        <v>718</v>
      </c>
      <c r="D921" s="23" t="s">
        <v>59</v>
      </c>
      <c r="E921" s="25">
        <v>23158.7</v>
      </c>
      <c r="F921" s="25">
        <v>0</v>
      </c>
      <c r="G921" s="25">
        <v>0</v>
      </c>
      <c r="H921" s="43"/>
      <c r="J921" s="32">
        <v>23158.721689999998</v>
      </c>
      <c r="K921" s="32">
        <v>0</v>
      </c>
      <c r="L921" s="32">
        <v>0</v>
      </c>
      <c r="M921" s="29">
        <f t="shared" si="448"/>
        <v>2.1689999997761333E-2</v>
      </c>
      <c r="N921" s="29">
        <f t="shared" si="448"/>
        <v>0</v>
      </c>
      <c r="O921" s="29">
        <f t="shared" si="448"/>
        <v>0</v>
      </c>
      <c r="R921" s="98" t="s">
        <v>58</v>
      </c>
      <c r="S921" s="96" t="s">
        <v>282</v>
      </c>
      <c r="T921" s="96" t="s">
        <v>718</v>
      </c>
      <c r="U921" s="96" t="s">
        <v>59</v>
      </c>
      <c r="V921" s="97">
        <v>23158.721689999998</v>
      </c>
      <c r="W921" s="97" t="s">
        <v>9</v>
      </c>
      <c r="X921" s="97" t="s">
        <v>9</v>
      </c>
      <c r="Y921" s="16" t="b">
        <f t="shared" si="449"/>
        <v>1</v>
      </c>
      <c r="Z921" s="16" t="b">
        <f t="shared" si="449"/>
        <v>1</v>
      </c>
      <c r="AA921" s="16" t="b">
        <f t="shared" si="449"/>
        <v>1</v>
      </c>
      <c r="AB921" s="16" t="b">
        <f t="shared" si="449"/>
        <v>1</v>
      </c>
    </row>
    <row r="922" spans="1:28" s="16" customFormat="1" ht="47.25">
      <c r="A922" s="31" t="s">
        <v>719</v>
      </c>
      <c r="B922" s="23" t="s">
        <v>282</v>
      </c>
      <c r="C922" s="23" t="s">
        <v>720</v>
      </c>
      <c r="D922" s="23" t="s">
        <v>9</v>
      </c>
      <c r="E922" s="25">
        <f t="shared" ref="E922:G922" si="460">E923+E925+E927</f>
        <v>207330.5</v>
      </c>
      <c r="F922" s="25">
        <f t="shared" si="460"/>
        <v>207903.9</v>
      </c>
      <c r="G922" s="25">
        <f t="shared" si="460"/>
        <v>208897.5</v>
      </c>
      <c r="H922" s="43"/>
      <c r="J922" s="32">
        <v>207330.45499999999</v>
      </c>
      <c r="K922" s="32">
        <v>207903.929</v>
      </c>
      <c r="L922" s="32">
        <v>208897.489</v>
      </c>
      <c r="M922" s="29">
        <f t="shared" si="448"/>
        <v>-4.5000000012805685E-2</v>
      </c>
      <c r="N922" s="29">
        <f t="shared" si="448"/>
        <v>2.9000000009546056E-2</v>
      </c>
      <c r="O922" s="29">
        <f t="shared" si="448"/>
        <v>-1.0999999998603016E-2</v>
      </c>
      <c r="R922" s="95" t="s">
        <v>719</v>
      </c>
      <c r="S922" s="96" t="s">
        <v>282</v>
      </c>
      <c r="T922" s="96" t="s">
        <v>720</v>
      </c>
      <c r="U922" s="92" t="s">
        <v>9</v>
      </c>
      <c r="V922" s="97">
        <v>207330.45499999999</v>
      </c>
      <c r="W922" s="97">
        <v>207903.929</v>
      </c>
      <c r="X922" s="97">
        <v>208897.489</v>
      </c>
      <c r="Y922" s="16" t="b">
        <f t="shared" si="449"/>
        <v>1</v>
      </c>
      <c r="Z922" s="16" t="b">
        <f t="shared" si="449"/>
        <v>1</v>
      </c>
      <c r="AA922" s="16" t="b">
        <f t="shared" si="449"/>
        <v>1</v>
      </c>
      <c r="AB922" s="16" t="b">
        <f t="shared" si="449"/>
        <v>1</v>
      </c>
    </row>
    <row r="923" spans="1:28" s="16" customFormat="1" ht="63">
      <c r="A923" s="31" t="s">
        <v>721</v>
      </c>
      <c r="B923" s="23" t="s">
        <v>282</v>
      </c>
      <c r="C923" s="23" t="s">
        <v>722</v>
      </c>
      <c r="D923" s="23" t="s">
        <v>9</v>
      </c>
      <c r="E923" s="25">
        <f t="shared" ref="E923:G923" si="461">E924</f>
        <v>4915.1000000000004</v>
      </c>
      <c r="F923" s="25">
        <f t="shared" si="461"/>
        <v>4915.1000000000004</v>
      </c>
      <c r="G923" s="25">
        <f t="shared" si="461"/>
        <v>4915.1000000000004</v>
      </c>
      <c r="H923" s="43"/>
      <c r="J923" s="32">
        <v>4915.1000000000004</v>
      </c>
      <c r="K923" s="32">
        <v>4915.1000000000004</v>
      </c>
      <c r="L923" s="32">
        <v>4915.1000000000004</v>
      </c>
      <c r="M923" s="29">
        <f t="shared" si="448"/>
        <v>0</v>
      </c>
      <c r="N923" s="29">
        <f t="shared" si="448"/>
        <v>0</v>
      </c>
      <c r="O923" s="29">
        <f t="shared" si="448"/>
        <v>0</v>
      </c>
      <c r="R923" s="98" t="s">
        <v>721</v>
      </c>
      <c r="S923" s="96" t="s">
        <v>282</v>
      </c>
      <c r="T923" s="96" t="s">
        <v>722</v>
      </c>
      <c r="U923" s="92" t="s">
        <v>9</v>
      </c>
      <c r="V923" s="97">
        <v>4915.1000000000004</v>
      </c>
      <c r="W923" s="97">
        <v>4915.1000000000004</v>
      </c>
      <c r="X923" s="97">
        <v>4915.1000000000004</v>
      </c>
      <c r="Y923" s="16" t="b">
        <f t="shared" si="449"/>
        <v>1</v>
      </c>
      <c r="Z923" s="16" t="b">
        <f t="shared" si="449"/>
        <v>1</v>
      </c>
      <c r="AA923" s="16" t="b">
        <f t="shared" si="449"/>
        <v>1</v>
      </c>
      <c r="AB923" s="16" t="b">
        <f t="shared" si="449"/>
        <v>1</v>
      </c>
    </row>
    <row r="924" spans="1:28" s="16" customFormat="1" ht="31.5">
      <c r="A924" s="31" t="s">
        <v>58</v>
      </c>
      <c r="B924" s="23" t="s">
        <v>282</v>
      </c>
      <c r="C924" s="23" t="s">
        <v>722</v>
      </c>
      <c r="D924" s="23" t="s">
        <v>59</v>
      </c>
      <c r="E924" s="25">
        <v>4915.1000000000004</v>
      </c>
      <c r="F924" s="25">
        <v>4915.1000000000004</v>
      </c>
      <c r="G924" s="25">
        <v>4915.1000000000004</v>
      </c>
      <c r="H924" s="43"/>
      <c r="J924" s="32">
        <v>4915.1000000000004</v>
      </c>
      <c r="K924" s="32">
        <v>4915.1000000000004</v>
      </c>
      <c r="L924" s="32">
        <v>4915.1000000000004</v>
      </c>
      <c r="M924" s="29">
        <f t="shared" si="448"/>
        <v>0</v>
      </c>
      <c r="N924" s="29">
        <f t="shared" si="448"/>
        <v>0</v>
      </c>
      <c r="O924" s="29">
        <f t="shared" si="448"/>
        <v>0</v>
      </c>
      <c r="R924" s="98" t="s">
        <v>58</v>
      </c>
      <c r="S924" s="96" t="s">
        <v>282</v>
      </c>
      <c r="T924" s="96" t="s">
        <v>722</v>
      </c>
      <c r="U924" s="96" t="s">
        <v>59</v>
      </c>
      <c r="V924" s="97">
        <v>4915.1000000000004</v>
      </c>
      <c r="W924" s="97">
        <v>4915.1000000000004</v>
      </c>
      <c r="X924" s="97">
        <v>4915.1000000000004</v>
      </c>
      <c r="Y924" s="16" t="b">
        <f t="shared" si="449"/>
        <v>1</v>
      </c>
      <c r="Z924" s="16" t="b">
        <f t="shared" si="449"/>
        <v>1</v>
      </c>
      <c r="AA924" s="16" t="b">
        <f t="shared" si="449"/>
        <v>1</v>
      </c>
      <c r="AB924" s="16" t="b">
        <f t="shared" si="449"/>
        <v>1</v>
      </c>
    </row>
    <row r="925" spans="1:28" s="16" customFormat="1" ht="47.25">
      <c r="A925" s="31" t="s">
        <v>723</v>
      </c>
      <c r="B925" s="23" t="s">
        <v>282</v>
      </c>
      <c r="C925" s="23" t="s">
        <v>724</v>
      </c>
      <c r="D925" s="23" t="s">
        <v>9</v>
      </c>
      <c r="E925" s="25">
        <f t="shared" ref="E925:G925" si="462">E926</f>
        <v>14445.2</v>
      </c>
      <c r="F925" s="25">
        <f t="shared" si="462"/>
        <v>14664.3</v>
      </c>
      <c r="G925" s="25">
        <f t="shared" si="462"/>
        <v>14929.6</v>
      </c>
      <c r="H925" s="43"/>
      <c r="J925" s="32">
        <v>14445.155000000001</v>
      </c>
      <c r="K925" s="32">
        <v>14664.329</v>
      </c>
      <c r="L925" s="32">
        <v>14929.589</v>
      </c>
      <c r="M925" s="29">
        <f t="shared" si="448"/>
        <v>-4.500000000007276E-2</v>
      </c>
      <c r="N925" s="29">
        <f t="shared" si="448"/>
        <v>2.9000000000451109E-2</v>
      </c>
      <c r="O925" s="29">
        <f t="shared" si="448"/>
        <v>-1.1000000000422006E-2</v>
      </c>
      <c r="R925" s="98" t="s">
        <v>723</v>
      </c>
      <c r="S925" s="96" t="s">
        <v>282</v>
      </c>
      <c r="T925" s="96" t="s">
        <v>724</v>
      </c>
      <c r="U925" s="92" t="s">
        <v>9</v>
      </c>
      <c r="V925" s="97">
        <v>14445.155000000001</v>
      </c>
      <c r="W925" s="97">
        <v>14664.329</v>
      </c>
      <c r="X925" s="97">
        <v>14929.589</v>
      </c>
      <c r="Y925" s="16" t="b">
        <f t="shared" si="449"/>
        <v>1</v>
      </c>
      <c r="Z925" s="16" t="b">
        <f t="shared" si="449"/>
        <v>1</v>
      </c>
      <c r="AA925" s="16" t="b">
        <f t="shared" si="449"/>
        <v>1</v>
      </c>
      <c r="AB925" s="16" t="b">
        <f t="shared" si="449"/>
        <v>1</v>
      </c>
    </row>
    <row r="926" spans="1:28" s="16" customFormat="1" ht="31.5">
      <c r="A926" s="31" t="s">
        <v>58</v>
      </c>
      <c r="B926" s="23" t="s">
        <v>282</v>
      </c>
      <c r="C926" s="23" t="s">
        <v>724</v>
      </c>
      <c r="D926" s="23" t="s">
        <v>59</v>
      </c>
      <c r="E926" s="25">
        <v>14445.2</v>
      </c>
      <c r="F926" s="25">
        <v>14664.3</v>
      </c>
      <c r="G926" s="25">
        <v>14929.6</v>
      </c>
      <c r="H926" s="45"/>
      <c r="J926" s="32">
        <v>14445.155000000001</v>
      </c>
      <c r="K926" s="32">
        <v>14664.329</v>
      </c>
      <c r="L926" s="32">
        <v>14929.589</v>
      </c>
      <c r="M926" s="29">
        <f t="shared" si="448"/>
        <v>-4.500000000007276E-2</v>
      </c>
      <c r="N926" s="29">
        <f t="shared" si="448"/>
        <v>2.9000000000451109E-2</v>
      </c>
      <c r="O926" s="29">
        <f t="shared" si="448"/>
        <v>-1.1000000000422006E-2</v>
      </c>
      <c r="R926" s="98" t="s">
        <v>58</v>
      </c>
      <c r="S926" s="96" t="s">
        <v>282</v>
      </c>
      <c r="T926" s="96" t="s">
        <v>724</v>
      </c>
      <c r="U926" s="96" t="s">
        <v>59</v>
      </c>
      <c r="V926" s="97">
        <v>14445.155000000001</v>
      </c>
      <c r="W926" s="97">
        <v>14664.329</v>
      </c>
      <c r="X926" s="97">
        <v>14929.589</v>
      </c>
      <c r="Y926" s="16" t="b">
        <f t="shared" si="449"/>
        <v>1</v>
      </c>
      <c r="Z926" s="16" t="b">
        <f t="shared" si="449"/>
        <v>1</v>
      </c>
      <c r="AA926" s="16" t="b">
        <f t="shared" si="449"/>
        <v>1</v>
      </c>
      <c r="AB926" s="16" t="b">
        <f t="shared" si="449"/>
        <v>1</v>
      </c>
    </row>
    <row r="927" spans="1:28" s="16" customFormat="1" ht="94.5">
      <c r="A927" s="31" t="s">
        <v>725</v>
      </c>
      <c r="B927" s="23" t="s">
        <v>282</v>
      </c>
      <c r="C927" s="23" t="s">
        <v>726</v>
      </c>
      <c r="D927" s="23" t="s">
        <v>9</v>
      </c>
      <c r="E927" s="25">
        <f t="shared" ref="E927:G927" si="463">E928</f>
        <v>187970.2</v>
      </c>
      <c r="F927" s="25">
        <f t="shared" si="463"/>
        <v>188324.5</v>
      </c>
      <c r="G927" s="25">
        <f t="shared" si="463"/>
        <v>189052.79999999999</v>
      </c>
      <c r="H927" s="13"/>
      <c r="J927" s="32">
        <v>187970.2</v>
      </c>
      <c r="K927" s="32">
        <v>188324.5</v>
      </c>
      <c r="L927" s="32">
        <v>189052.79999999999</v>
      </c>
      <c r="M927" s="29">
        <f t="shared" si="448"/>
        <v>0</v>
      </c>
      <c r="N927" s="29">
        <f t="shared" si="448"/>
        <v>0</v>
      </c>
      <c r="O927" s="29">
        <f t="shared" si="448"/>
        <v>0</v>
      </c>
      <c r="R927" s="98" t="s">
        <v>725</v>
      </c>
      <c r="S927" s="96" t="s">
        <v>282</v>
      </c>
      <c r="T927" s="96" t="s">
        <v>726</v>
      </c>
      <c r="U927" s="92" t="s">
        <v>9</v>
      </c>
      <c r="V927" s="97">
        <v>187970.2</v>
      </c>
      <c r="W927" s="97">
        <v>188324.5</v>
      </c>
      <c r="X927" s="97">
        <v>189052.79999999999</v>
      </c>
      <c r="Y927" s="16" t="b">
        <f t="shared" si="449"/>
        <v>1</v>
      </c>
      <c r="Z927" s="16" t="b">
        <f t="shared" si="449"/>
        <v>1</v>
      </c>
      <c r="AA927" s="16" t="b">
        <f t="shared" si="449"/>
        <v>1</v>
      </c>
      <c r="AB927" s="16" t="b">
        <f t="shared" si="449"/>
        <v>1</v>
      </c>
    </row>
    <row r="928" spans="1:28" s="16" customFormat="1" ht="31.5">
      <c r="A928" s="31" t="s">
        <v>58</v>
      </c>
      <c r="B928" s="23" t="s">
        <v>282</v>
      </c>
      <c r="C928" s="23" t="s">
        <v>726</v>
      </c>
      <c r="D928" s="23" t="s">
        <v>59</v>
      </c>
      <c r="E928" s="25">
        <v>187970.2</v>
      </c>
      <c r="F928" s="25">
        <v>188324.5</v>
      </c>
      <c r="G928" s="25">
        <v>189052.79999999999</v>
      </c>
      <c r="H928" s="13"/>
      <c r="J928" s="32">
        <v>187970.2</v>
      </c>
      <c r="K928" s="32">
        <v>188324.5</v>
      </c>
      <c r="L928" s="32">
        <v>189052.79999999999</v>
      </c>
      <c r="M928" s="29">
        <f t="shared" si="448"/>
        <v>0</v>
      </c>
      <c r="N928" s="29">
        <f t="shared" si="448"/>
        <v>0</v>
      </c>
      <c r="O928" s="29">
        <f t="shared" si="448"/>
        <v>0</v>
      </c>
      <c r="R928" s="98" t="s">
        <v>58</v>
      </c>
      <c r="S928" s="96" t="s">
        <v>282</v>
      </c>
      <c r="T928" s="96" t="s">
        <v>726</v>
      </c>
      <c r="U928" s="96" t="s">
        <v>59</v>
      </c>
      <c r="V928" s="97">
        <v>187970.2</v>
      </c>
      <c r="W928" s="97">
        <v>188324.5</v>
      </c>
      <c r="X928" s="97">
        <v>189052.79999999999</v>
      </c>
      <c r="Y928" s="16" t="b">
        <f t="shared" si="449"/>
        <v>1</v>
      </c>
      <c r="Z928" s="16" t="b">
        <f t="shared" si="449"/>
        <v>1</v>
      </c>
      <c r="AA928" s="16" t="b">
        <f t="shared" si="449"/>
        <v>1</v>
      </c>
      <c r="AB928" s="16" t="b">
        <f t="shared" si="449"/>
        <v>1</v>
      </c>
    </row>
    <row r="929" spans="1:28" s="16" customFormat="1" ht="15.75">
      <c r="A929" s="22" t="s">
        <v>214</v>
      </c>
      <c r="B929" s="23" t="s">
        <v>282</v>
      </c>
      <c r="C929" s="23" t="s">
        <v>215</v>
      </c>
      <c r="D929" s="24" t="s">
        <v>9</v>
      </c>
      <c r="E929" s="25">
        <f t="shared" ref="E929:G929" si="464">E930+E933+E936+E939</f>
        <v>35589.9</v>
      </c>
      <c r="F929" s="25">
        <f t="shared" si="464"/>
        <v>35295.699999999997</v>
      </c>
      <c r="G929" s="25">
        <f t="shared" si="464"/>
        <v>35322.5</v>
      </c>
      <c r="H929" s="45"/>
      <c r="J929" s="32">
        <v>35589.897340000003</v>
      </c>
      <c r="K929" s="32">
        <v>35295.697339999999</v>
      </c>
      <c r="L929" s="32">
        <v>35322.577340000003</v>
      </c>
      <c r="M929" s="29">
        <f t="shared" si="448"/>
        <v>-2.6599999982863665E-3</v>
      </c>
      <c r="N929" s="29">
        <f t="shared" si="448"/>
        <v>-2.6599999982863665E-3</v>
      </c>
      <c r="O929" s="29">
        <f t="shared" si="448"/>
        <v>7.7340000003459863E-2</v>
      </c>
      <c r="R929" s="95" t="s">
        <v>214</v>
      </c>
      <c r="S929" s="96" t="s">
        <v>282</v>
      </c>
      <c r="T929" s="96" t="s">
        <v>215</v>
      </c>
      <c r="U929" s="92" t="s">
        <v>9</v>
      </c>
      <c r="V929" s="97">
        <v>35589.897340000003</v>
      </c>
      <c r="W929" s="97">
        <v>35295.697339999999</v>
      </c>
      <c r="X929" s="97">
        <v>35322.577340000003</v>
      </c>
      <c r="Y929" s="16" t="b">
        <f t="shared" si="449"/>
        <v>1</v>
      </c>
      <c r="Z929" s="16" t="b">
        <f t="shared" si="449"/>
        <v>1</v>
      </c>
      <c r="AA929" s="16" t="b">
        <f t="shared" si="449"/>
        <v>1</v>
      </c>
      <c r="AB929" s="16" t="b">
        <f t="shared" si="449"/>
        <v>1</v>
      </c>
    </row>
    <row r="930" spans="1:28" s="16" customFormat="1" ht="31.5">
      <c r="A930" s="22" t="s">
        <v>727</v>
      </c>
      <c r="B930" s="23" t="s">
        <v>282</v>
      </c>
      <c r="C930" s="23" t="s">
        <v>728</v>
      </c>
      <c r="D930" s="23" t="s">
        <v>9</v>
      </c>
      <c r="E930" s="25">
        <f t="shared" ref="E930:G931" si="465">E931</f>
        <v>23000.400000000001</v>
      </c>
      <c r="F930" s="25">
        <f t="shared" si="465"/>
        <v>23000.400000000001</v>
      </c>
      <c r="G930" s="25">
        <f t="shared" si="465"/>
        <v>23000.400000000001</v>
      </c>
      <c r="H930" s="13"/>
      <c r="J930" s="32">
        <v>23000.43334</v>
      </c>
      <c r="K930" s="32">
        <v>23000.43334</v>
      </c>
      <c r="L930" s="32">
        <v>23000.43334</v>
      </c>
      <c r="M930" s="29">
        <f t="shared" si="448"/>
        <v>3.3339999998133862E-2</v>
      </c>
      <c r="N930" s="29">
        <f t="shared" si="448"/>
        <v>3.3339999998133862E-2</v>
      </c>
      <c r="O930" s="29">
        <f t="shared" si="448"/>
        <v>3.3339999998133862E-2</v>
      </c>
      <c r="R930" s="95" t="s">
        <v>727</v>
      </c>
      <c r="S930" s="96" t="s">
        <v>282</v>
      </c>
      <c r="T930" s="96" t="s">
        <v>728</v>
      </c>
      <c r="U930" s="92" t="s">
        <v>9</v>
      </c>
      <c r="V930" s="97">
        <v>23000.43334</v>
      </c>
      <c r="W930" s="97">
        <v>23000.43334</v>
      </c>
      <c r="X930" s="97">
        <v>23000.43334</v>
      </c>
      <c r="Y930" s="16" t="b">
        <f t="shared" si="449"/>
        <v>1</v>
      </c>
      <c r="Z930" s="16" t="b">
        <f t="shared" si="449"/>
        <v>1</v>
      </c>
      <c r="AA930" s="16" t="b">
        <f t="shared" si="449"/>
        <v>1</v>
      </c>
      <c r="AB930" s="16" t="b">
        <f t="shared" si="449"/>
        <v>1</v>
      </c>
    </row>
    <row r="931" spans="1:28" s="16" customFormat="1" ht="25.5">
      <c r="A931" s="22" t="s">
        <v>729</v>
      </c>
      <c r="B931" s="23" t="s">
        <v>282</v>
      </c>
      <c r="C931" s="23" t="s">
        <v>730</v>
      </c>
      <c r="D931" s="23" t="s">
        <v>9</v>
      </c>
      <c r="E931" s="25">
        <f t="shared" si="465"/>
        <v>23000.400000000001</v>
      </c>
      <c r="F931" s="25">
        <f t="shared" si="465"/>
        <v>23000.400000000001</v>
      </c>
      <c r="G931" s="25">
        <f t="shared" si="465"/>
        <v>23000.400000000001</v>
      </c>
      <c r="H931" s="45"/>
      <c r="J931" s="32">
        <v>23000.43334</v>
      </c>
      <c r="K931" s="32">
        <v>23000.43334</v>
      </c>
      <c r="L931" s="32">
        <v>23000.43334</v>
      </c>
      <c r="M931" s="29">
        <f t="shared" si="448"/>
        <v>3.3339999998133862E-2</v>
      </c>
      <c r="N931" s="29">
        <f t="shared" si="448"/>
        <v>3.3339999998133862E-2</v>
      </c>
      <c r="O931" s="29">
        <f t="shared" si="448"/>
        <v>3.3339999998133862E-2</v>
      </c>
      <c r="R931" s="98" t="s">
        <v>729</v>
      </c>
      <c r="S931" s="96" t="s">
        <v>282</v>
      </c>
      <c r="T931" s="96" t="s">
        <v>730</v>
      </c>
      <c r="U931" s="92" t="s">
        <v>9</v>
      </c>
      <c r="V931" s="97">
        <v>23000.43334</v>
      </c>
      <c r="W931" s="97">
        <v>23000.43334</v>
      </c>
      <c r="X931" s="97">
        <v>23000.43334</v>
      </c>
      <c r="Y931" s="16" t="b">
        <f t="shared" si="449"/>
        <v>1</v>
      </c>
      <c r="Z931" s="16" t="b">
        <f t="shared" si="449"/>
        <v>1</v>
      </c>
      <c r="AA931" s="16" t="b">
        <f t="shared" si="449"/>
        <v>1</v>
      </c>
      <c r="AB931" s="16" t="b">
        <f t="shared" si="449"/>
        <v>1</v>
      </c>
    </row>
    <row r="932" spans="1:28" s="16" customFormat="1" ht="31.5">
      <c r="A932" s="22" t="s">
        <v>58</v>
      </c>
      <c r="B932" s="23" t="s">
        <v>282</v>
      </c>
      <c r="C932" s="23" t="s">
        <v>730</v>
      </c>
      <c r="D932" s="23" t="s">
        <v>59</v>
      </c>
      <c r="E932" s="25">
        <v>23000.400000000001</v>
      </c>
      <c r="F932" s="25">
        <v>23000.400000000001</v>
      </c>
      <c r="G932" s="25">
        <v>23000.400000000001</v>
      </c>
      <c r="H932" s="45"/>
      <c r="J932" s="32">
        <v>23000.43334</v>
      </c>
      <c r="K932" s="32">
        <v>23000.43334</v>
      </c>
      <c r="L932" s="32">
        <v>23000.43334</v>
      </c>
      <c r="M932" s="29">
        <f t="shared" si="448"/>
        <v>3.3339999998133862E-2</v>
      </c>
      <c r="N932" s="29">
        <f t="shared" si="448"/>
        <v>3.3339999998133862E-2</v>
      </c>
      <c r="O932" s="29">
        <f t="shared" si="448"/>
        <v>3.3339999998133862E-2</v>
      </c>
      <c r="R932" s="98" t="s">
        <v>58</v>
      </c>
      <c r="S932" s="96" t="s">
        <v>282</v>
      </c>
      <c r="T932" s="96" t="s">
        <v>730</v>
      </c>
      <c r="U932" s="96" t="s">
        <v>59</v>
      </c>
      <c r="V932" s="97">
        <v>23000.43334</v>
      </c>
      <c r="W932" s="97">
        <v>23000.43334</v>
      </c>
      <c r="X932" s="97">
        <v>23000.43334</v>
      </c>
      <c r="Y932" s="16" t="b">
        <f t="shared" si="449"/>
        <v>1</v>
      </c>
      <c r="Z932" s="16" t="b">
        <f t="shared" si="449"/>
        <v>1</v>
      </c>
      <c r="AA932" s="16" t="b">
        <f t="shared" si="449"/>
        <v>1</v>
      </c>
      <c r="AB932" s="16" t="b">
        <f t="shared" si="449"/>
        <v>1</v>
      </c>
    </row>
    <row r="933" spans="1:28" s="16" customFormat="1" ht="126">
      <c r="A933" s="22" t="s">
        <v>539</v>
      </c>
      <c r="B933" s="23" t="s">
        <v>282</v>
      </c>
      <c r="C933" s="23" t="s">
        <v>291</v>
      </c>
      <c r="D933" s="24" t="s">
        <v>9</v>
      </c>
      <c r="E933" s="25">
        <f>E934</f>
        <v>500</v>
      </c>
      <c r="F933" s="25">
        <f t="shared" ref="F933:G934" si="466">F934</f>
        <v>500</v>
      </c>
      <c r="G933" s="25">
        <f t="shared" si="466"/>
        <v>500</v>
      </c>
      <c r="H933" s="45"/>
      <c r="J933" s="32">
        <v>500</v>
      </c>
      <c r="K933" s="32">
        <v>500</v>
      </c>
      <c r="L933" s="32">
        <v>500</v>
      </c>
      <c r="M933" s="29">
        <f t="shared" si="448"/>
        <v>0</v>
      </c>
      <c r="N933" s="29">
        <f t="shared" si="448"/>
        <v>0</v>
      </c>
      <c r="O933" s="29">
        <f t="shared" si="448"/>
        <v>0</v>
      </c>
      <c r="R933" s="95" t="s">
        <v>539</v>
      </c>
      <c r="S933" s="96" t="s">
        <v>282</v>
      </c>
      <c r="T933" s="96" t="s">
        <v>291</v>
      </c>
      <c r="U933" s="92" t="s">
        <v>9</v>
      </c>
      <c r="V933" s="97">
        <v>500</v>
      </c>
      <c r="W933" s="97">
        <v>500</v>
      </c>
      <c r="X933" s="97">
        <v>500</v>
      </c>
      <c r="Y933" s="16" t="b">
        <f t="shared" si="449"/>
        <v>1</v>
      </c>
      <c r="Z933" s="16" t="b">
        <f t="shared" si="449"/>
        <v>1</v>
      </c>
      <c r="AA933" s="16" t="b">
        <f t="shared" si="449"/>
        <v>1</v>
      </c>
      <c r="AB933" s="16" t="b">
        <f t="shared" si="449"/>
        <v>1</v>
      </c>
    </row>
    <row r="934" spans="1:28" s="16" customFormat="1" ht="110.25">
      <c r="A934" s="31" t="s">
        <v>540</v>
      </c>
      <c r="B934" s="23" t="s">
        <v>282</v>
      </c>
      <c r="C934" s="23" t="s">
        <v>438</v>
      </c>
      <c r="D934" s="24" t="s">
        <v>9</v>
      </c>
      <c r="E934" s="25">
        <f>E935</f>
        <v>500</v>
      </c>
      <c r="F934" s="25">
        <f t="shared" si="466"/>
        <v>500</v>
      </c>
      <c r="G934" s="25">
        <f t="shared" si="466"/>
        <v>500</v>
      </c>
      <c r="H934" s="45"/>
      <c r="J934" s="32">
        <v>500</v>
      </c>
      <c r="K934" s="32">
        <v>500</v>
      </c>
      <c r="L934" s="32">
        <v>500</v>
      </c>
      <c r="M934" s="29">
        <f t="shared" si="448"/>
        <v>0</v>
      </c>
      <c r="N934" s="29">
        <f t="shared" si="448"/>
        <v>0</v>
      </c>
      <c r="O934" s="29">
        <f t="shared" si="448"/>
        <v>0</v>
      </c>
      <c r="R934" s="98" t="s">
        <v>540</v>
      </c>
      <c r="S934" s="96" t="s">
        <v>282</v>
      </c>
      <c r="T934" s="96" t="s">
        <v>438</v>
      </c>
      <c r="U934" s="92" t="s">
        <v>9</v>
      </c>
      <c r="V934" s="97">
        <v>500</v>
      </c>
      <c r="W934" s="97">
        <v>500</v>
      </c>
      <c r="X934" s="97">
        <v>500</v>
      </c>
      <c r="Y934" s="16" t="b">
        <f t="shared" si="449"/>
        <v>1</v>
      </c>
      <c r="Z934" s="16" t="b">
        <f t="shared" si="449"/>
        <v>1</v>
      </c>
      <c r="AA934" s="16" t="b">
        <f t="shared" si="449"/>
        <v>1</v>
      </c>
      <c r="AB934" s="16" t="b">
        <f t="shared" si="449"/>
        <v>1</v>
      </c>
    </row>
    <row r="935" spans="1:28" s="16" customFormat="1" ht="31.5">
      <c r="A935" s="31" t="s">
        <v>58</v>
      </c>
      <c r="B935" s="23" t="s">
        <v>282</v>
      </c>
      <c r="C935" s="23" t="s">
        <v>438</v>
      </c>
      <c r="D935" s="23" t="s">
        <v>59</v>
      </c>
      <c r="E935" s="25">
        <v>500</v>
      </c>
      <c r="F935" s="25">
        <v>500</v>
      </c>
      <c r="G935" s="25">
        <v>500</v>
      </c>
      <c r="H935" s="45"/>
      <c r="J935" s="32">
        <v>500</v>
      </c>
      <c r="K935" s="32">
        <v>500</v>
      </c>
      <c r="L935" s="32">
        <v>500</v>
      </c>
      <c r="M935" s="29">
        <f t="shared" si="448"/>
        <v>0</v>
      </c>
      <c r="N935" s="29">
        <f t="shared" si="448"/>
        <v>0</v>
      </c>
      <c r="O935" s="29">
        <f t="shared" si="448"/>
        <v>0</v>
      </c>
      <c r="R935" s="98" t="s">
        <v>58</v>
      </c>
      <c r="S935" s="96" t="s">
        <v>282</v>
      </c>
      <c r="T935" s="96" t="s">
        <v>438</v>
      </c>
      <c r="U935" s="96" t="s">
        <v>59</v>
      </c>
      <c r="V935" s="97">
        <v>500</v>
      </c>
      <c r="W935" s="97">
        <v>500</v>
      </c>
      <c r="X935" s="97">
        <v>500</v>
      </c>
      <c r="Y935" s="16" t="b">
        <f t="shared" si="449"/>
        <v>1</v>
      </c>
      <c r="Z935" s="16" t="b">
        <f t="shared" si="449"/>
        <v>1</v>
      </c>
      <c r="AA935" s="16" t="b">
        <f t="shared" si="449"/>
        <v>1</v>
      </c>
      <c r="AB935" s="16" t="b">
        <f t="shared" si="449"/>
        <v>1</v>
      </c>
    </row>
    <row r="936" spans="1:28" s="16" customFormat="1" ht="47.25">
      <c r="A936" s="22" t="s">
        <v>292</v>
      </c>
      <c r="B936" s="23" t="s">
        <v>282</v>
      </c>
      <c r="C936" s="23" t="s">
        <v>293</v>
      </c>
      <c r="D936" s="24" t="s">
        <v>9</v>
      </c>
      <c r="E936" s="25">
        <f>E937</f>
        <v>12069.5</v>
      </c>
      <c r="F936" s="25">
        <f t="shared" ref="F936:G937" si="467">F937</f>
        <v>11775.3</v>
      </c>
      <c r="G936" s="25">
        <f t="shared" si="467"/>
        <v>11802.1</v>
      </c>
      <c r="H936" s="45"/>
      <c r="J936" s="32">
        <v>12069.464</v>
      </c>
      <c r="K936" s="32">
        <v>11775.263999999999</v>
      </c>
      <c r="L936" s="32">
        <v>11802.144</v>
      </c>
      <c r="M936" s="29">
        <f t="shared" si="448"/>
        <v>-3.6000000000058208E-2</v>
      </c>
      <c r="N936" s="29">
        <f t="shared" si="448"/>
        <v>-3.6000000000058208E-2</v>
      </c>
      <c r="O936" s="29">
        <f t="shared" si="448"/>
        <v>4.3999999999869033E-2</v>
      </c>
      <c r="R936" s="95" t="s">
        <v>292</v>
      </c>
      <c r="S936" s="96" t="s">
        <v>282</v>
      </c>
      <c r="T936" s="96" t="s">
        <v>293</v>
      </c>
      <c r="U936" s="92" t="s">
        <v>9</v>
      </c>
      <c r="V936" s="97">
        <v>12069.464</v>
      </c>
      <c r="W936" s="97">
        <v>11775.263999999999</v>
      </c>
      <c r="X936" s="97">
        <v>11802.144</v>
      </c>
      <c r="Y936" s="16" t="b">
        <f t="shared" si="449"/>
        <v>1</v>
      </c>
      <c r="Z936" s="16" t="b">
        <f t="shared" si="449"/>
        <v>1</v>
      </c>
      <c r="AA936" s="16" t="b">
        <f t="shared" si="449"/>
        <v>1</v>
      </c>
      <c r="AB936" s="16" t="b">
        <f t="shared" si="449"/>
        <v>1</v>
      </c>
    </row>
    <row r="937" spans="1:28" s="16" customFormat="1" ht="47.25">
      <c r="A937" s="31" t="s">
        <v>294</v>
      </c>
      <c r="B937" s="23" t="s">
        <v>282</v>
      </c>
      <c r="C937" s="23" t="s">
        <v>439</v>
      </c>
      <c r="D937" s="24" t="s">
        <v>9</v>
      </c>
      <c r="E937" s="25">
        <f>E938</f>
        <v>12069.5</v>
      </c>
      <c r="F937" s="25">
        <f t="shared" si="467"/>
        <v>11775.3</v>
      </c>
      <c r="G937" s="25">
        <f t="shared" si="467"/>
        <v>11802.1</v>
      </c>
      <c r="H937" s="45"/>
      <c r="J937" s="32">
        <v>12069.464</v>
      </c>
      <c r="K937" s="32">
        <v>11775.263999999999</v>
      </c>
      <c r="L937" s="32">
        <v>11802.144</v>
      </c>
      <c r="M937" s="29">
        <f t="shared" si="448"/>
        <v>-3.6000000000058208E-2</v>
      </c>
      <c r="N937" s="29">
        <f t="shared" si="448"/>
        <v>-3.6000000000058208E-2</v>
      </c>
      <c r="O937" s="29">
        <f t="shared" si="448"/>
        <v>4.3999999999869033E-2</v>
      </c>
      <c r="R937" s="98" t="s">
        <v>294</v>
      </c>
      <c r="S937" s="96" t="s">
        <v>282</v>
      </c>
      <c r="T937" s="96" t="s">
        <v>439</v>
      </c>
      <c r="U937" s="92" t="s">
        <v>9</v>
      </c>
      <c r="V937" s="97">
        <v>12069.464</v>
      </c>
      <c r="W937" s="97">
        <v>11775.263999999999</v>
      </c>
      <c r="X937" s="97">
        <v>11802.144</v>
      </c>
      <c r="Y937" s="16" t="b">
        <f t="shared" si="449"/>
        <v>1</v>
      </c>
      <c r="Z937" s="16" t="b">
        <f t="shared" si="449"/>
        <v>1</v>
      </c>
      <c r="AA937" s="16" t="b">
        <f t="shared" si="449"/>
        <v>1</v>
      </c>
      <c r="AB937" s="16" t="b">
        <f t="shared" si="449"/>
        <v>1</v>
      </c>
    </row>
    <row r="938" spans="1:28" s="16" customFormat="1" ht="31.5">
      <c r="A938" s="31" t="s">
        <v>58</v>
      </c>
      <c r="B938" s="23" t="s">
        <v>282</v>
      </c>
      <c r="C938" s="23" t="s">
        <v>439</v>
      </c>
      <c r="D938" s="23" t="s">
        <v>59</v>
      </c>
      <c r="E938" s="25">
        <v>12069.5</v>
      </c>
      <c r="F938" s="25">
        <v>11775.3</v>
      </c>
      <c r="G938" s="25">
        <v>11802.1</v>
      </c>
      <c r="H938" s="45"/>
      <c r="J938" s="32">
        <v>12069.464</v>
      </c>
      <c r="K938" s="32">
        <v>11775.263999999999</v>
      </c>
      <c r="L938" s="32">
        <v>11802.144</v>
      </c>
      <c r="M938" s="29">
        <f t="shared" si="448"/>
        <v>-3.6000000000058208E-2</v>
      </c>
      <c r="N938" s="29">
        <f t="shared" si="448"/>
        <v>-3.6000000000058208E-2</v>
      </c>
      <c r="O938" s="29">
        <f t="shared" si="448"/>
        <v>4.3999999999869033E-2</v>
      </c>
      <c r="R938" s="98" t="s">
        <v>58</v>
      </c>
      <c r="S938" s="96" t="s">
        <v>282</v>
      </c>
      <c r="T938" s="96" t="s">
        <v>439</v>
      </c>
      <c r="U938" s="96" t="s">
        <v>59</v>
      </c>
      <c r="V938" s="97">
        <v>12069.464</v>
      </c>
      <c r="W938" s="97">
        <v>11775.263999999999</v>
      </c>
      <c r="X938" s="97">
        <v>11802.144</v>
      </c>
      <c r="Y938" s="16" t="b">
        <f t="shared" si="449"/>
        <v>1</v>
      </c>
      <c r="Z938" s="16" t="b">
        <f t="shared" si="449"/>
        <v>1</v>
      </c>
      <c r="AA938" s="16" t="b">
        <f t="shared" si="449"/>
        <v>1</v>
      </c>
      <c r="AB938" s="16" t="b">
        <f t="shared" si="449"/>
        <v>1</v>
      </c>
    </row>
    <row r="939" spans="1:28" s="16" customFormat="1" ht="47.25">
      <c r="A939" s="22" t="s">
        <v>271</v>
      </c>
      <c r="B939" s="23" t="s">
        <v>282</v>
      </c>
      <c r="C939" s="23" t="s">
        <v>272</v>
      </c>
      <c r="D939" s="24" t="s">
        <v>9</v>
      </c>
      <c r="E939" s="25">
        <f>E940</f>
        <v>20</v>
      </c>
      <c r="F939" s="25">
        <f t="shared" ref="F939:G940" si="468">F940</f>
        <v>20</v>
      </c>
      <c r="G939" s="25">
        <f t="shared" si="468"/>
        <v>20</v>
      </c>
      <c r="H939" s="45"/>
      <c r="J939" s="32">
        <v>20</v>
      </c>
      <c r="K939" s="32">
        <v>20</v>
      </c>
      <c r="L939" s="32">
        <v>20</v>
      </c>
      <c r="M939" s="29">
        <f t="shared" si="448"/>
        <v>0</v>
      </c>
      <c r="N939" s="29">
        <f t="shared" si="448"/>
        <v>0</v>
      </c>
      <c r="O939" s="29">
        <f t="shared" si="448"/>
        <v>0</v>
      </c>
      <c r="R939" s="95" t="s">
        <v>271</v>
      </c>
      <c r="S939" s="96" t="s">
        <v>282</v>
      </c>
      <c r="T939" s="96" t="s">
        <v>272</v>
      </c>
      <c r="U939" s="92" t="s">
        <v>9</v>
      </c>
      <c r="V939" s="97">
        <v>20</v>
      </c>
      <c r="W939" s="97">
        <v>20</v>
      </c>
      <c r="X939" s="97">
        <v>20</v>
      </c>
      <c r="Y939" s="16" t="b">
        <f t="shared" si="449"/>
        <v>1</v>
      </c>
      <c r="Z939" s="16" t="b">
        <f t="shared" si="449"/>
        <v>1</v>
      </c>
      <c r="AA939" s="16" t="b">
        <f t="shared" si="449"/>
        <v>1</v>
      </c>
      <c r="AB939" s="16" t="b">
        <f t="shared" si="449"/>
        <v>1</v>
      </c>
    </row>
    <row r="940" spans="1:28" s="16" customFormat="1" ht="31.5">
      <c r="A940" s="31" t="s">
        <v>273</v>
      </c>
      <c r="B940" s="23" t="s">
        <v>282</v>
      </c>
      <c r="C940" s="23" t="s">
        <v>429</v>
      </c>
      <c r="D940" s="24" t="s">
        <v>9</v>
      </c>
      <c r="E940" s="25">
        <f>E941</f>
        <v>20</v>
      </c>
      <c r="F940" s="25">
        <f t="shared" si="468"/>
        <v>20</v>
      </c>
      <c r="G940" s="25">
        <f t="shared" si="468"/>
        <v>20</v>
      </c>
      <c r="H940" s="45"/>
      <c r="J940" s="32">
        <v>20</v>
      </c>
      <c r="K940" s="32">
        <v>20</v>
      </c>
      <c r="L940" s="32">
        <v>20</v>
      </c>
      <c r="M940" s="29">
        <f t="shared" si="448"/>
        <v>0</v>
      </c>
      <c r="N940" s="29">
        <f t="shared" si="448"/>
        <v>0</v>
      </c>
      <c r="O940" s="29">
        <f t="shared" si="448"/>
        <v>0</v>
      </c>
      <c r="R940" s="98" t="s">
        <v>273</v>
      </c>
      <c r="S940" s="96" t="s">
        <v>282</v>
      </c>
      <c r="T940" s="96" t="s">
        <v>429</v>
      </c>
      <c r="U940" s="92" t="s">
        <v>9</v>
      </c>
      <c r="V940" s="97">
        <v>20</v>
      </c>
      <c r="W940" s="97">
        <v>20</v>
      </c>
      <c r="X940" s="97">
        <v>20</v>
      </c>
      <c r="Y940" s="16" t="b">
        <f t="shared" si="449"/>
        <v>1</v>
      </c>
      <c r="Z940" s="16" t="b">
        <f t="shared" si="449"/>
        <v>1</v>
      </c>
      <c r="AA940" s="16" t="b">
        <f t="shared" si="449"/>
        <v>1</v>
      </c>
      <c r="AB940" s="16" t="b">
        <f t="shared" si="449"/>
        <v>1</v>
      </c>
    </row>
    <row r="941" spans="1:28" s="16" customFormat="1" ht="31.5">
      <c r="A941" s="31" t="s">
        <v>58</v>
      </c>
      <c r="B941" s="23" t="s">
        <v>282</v>
      </c>
      <c r="C941" s="23" t="s">
        <v>429</v>
      </c>
      <c r="D941" s="23" t="s">
        <v>59</v>
      </c>
      <c r="E941" s="25">
        <v>20</v>
      </c>
      <c r="F941" s="25">
        <v>20</v>
      </c>
      <c r="G941" s="25">
        <v>20</v>
      </c>
      <c r="H941" s="13"/>
      <c r="J941" s="32">
        <v>20</v>
      </c>
      <c r="K941" s="32">
        <v>20</v>
      </c>
      <c r="L941" s="32">
        <v>20</v>
      </c>
      <c r="M941" s="29">
        <f t="shared" si="448"/>
        <v>0</v>
      </c>
      <c r="N941" s="29">
        <f t="shared" si="448"/>
        <v>0</v>
      </c>
      <c r="O941" s="29">
        <f t="shared" si="448"/>
        <v>0</v>
      </c>
      <c r="R941" s="98" t="s">
        <v>58</v>
      </c>
      <c r="S941" s="96" t="s">
        <v>282</v>
      </c>
      <c r="T941" s="96" t="s">
        <v>429</v>
      </c>
      <c r="U941" s="96" t="s">
        <v>59</v>
      </c>
      <c r="V941" s="97">
        <v>20</v>
      </c>
      <c r="W941" s="97">
        <v>20</v>
      </c>
      <c r="X941" s="97">
        <v>20</v>
      </c>
      <c r="Y941" s="16" t="b">
        <f t="shared" si="449"/>
        <v>1</v>
      </c>
      <c r="Z941" s="16" t="b">
        <f t="shared" si="449"/>
        <v>1</v>
      </c>
      <c r="AA941" s="16" t="b">
        <f t="shared" si="449"/>
        <v>1</v>
      </c>
      <c r="AB941" s="16" t="b">
        <f t="shared" si="449"/>
        <v>1</v>
      </c>
    </row>
    <row r="942" spans="1:28" s="16" customFormat="1" ht="31.5">
      <c r="A942" s="22" t="s">
        <v>74</v>
      </c>
      <c r="B942" s="23" t="s">
        <v>282</v>
      </c>
      <c r="C942" s="23" t="s">
        <v>274</v>
      </c>
      <c r="D942" s="24" t="s">
        <v>9</v>
      </c>
      <c r="E942" s="25">
        <f>E943+E949+E955+E958</f>
        <v>137954</v>
      </c>
      <c r="F942" s="25">
        <f t="shared" ref="F942:G942" si="469">F943+F949+F955+F958</f>
        <v>136655.5</v>
      </c>
      <c r="G942" s="25">
        <f t="shared" si="469"/>
        <v>136655.5</v>
      </c>
      <c r="H942" s="45"/>
      <c r="J942" s="32">
        <v>137953.9762</v>
      </c>
      <c r="K942" s="32">
        <v>136655.44706999999</v>
      </c>
      <c r="L942" s="32">
        <v>136655.44706999999</v>
      </c>
      <c r="M942" s="29">
        <f t="shared" si="448"/>
        <v>-2.3799999995389953E-2</v>
      </c>
      <c r="N942" s="29">
        <f t="shared" si="448"/>
        <v>-5.2930000005289912E-2</v>
      </c>
      <c r="O942" s="29">
        <f t="shared" si="448"/>
        <v>-5.2930000005289912E-2</v>
      </c>
      <c r="R942" s="95" t="s">
        <v>74</v>
      </c>
      <c r="S942" s="96" t="s">
        <v>282</v>
      </c>
      <c r="T942" s="96" t="s">
        <v>274</v>
      </c>
      <c r="U942" s="92" t="s">
        <v>9</v>
      </c>
      <c r="V942" s="97">
        <v>137953.9762</v>
      </c>
      <c r="W942" s="97">
        <v>136655.44706999999</v>
      </c>
      <c r="X942" s="97">
        <v>136655.44706999999</v>
      </c>
      <c r="Y942" s="16" t="b">
        <f t="shared" si="449"/>
        <v>1</v>
      </c>
      <c r="Z942" s="16" t="b">
        <f t="shared" si="449"/>
        <v>1</v>
      </c>
      <c r="AA942" s="16" t="b">
        <f t="shared" si="449"/>
        <v>1</v>
      </c>
      <c r="AB942" s="16" t="b">
        <f t="shared" si="449"/>
        <v>1</v>
      </c>
    </row>
    <row r="943" spans="1:28" s="16" customFormat="1" ht="47.25">
      <c r="A943" s="22" t="s">
        <v>55</v>
      </c>
      <c r="B943" s="23" t="s">
        <v>282</v>
      </c>
      <c r="C943" s="23" t="s">
        <v>275</v>
      </c>
      <c r="D943" s="24" t="s">
        <v>9</v>
      </c>
      <c r="E943" s="25">
        <f>E944</f>
        <v>75500.7</v>
      </c>
      <c r="F943" s="25">
        <f t="shared" ref="F943:G943" si="470">F944</f>
        <v>74128.2</v>
      </c>
      <c r="G943" s="25">
        <f t="shared" si="470"/>
        <v>74128.2</v>
      </c>
      <c r="H943" s="45"/>
      <c r="J943" s="32">
        <v>75500.665210000006</v>
      </c>
      <c r="K943" s="32">
        <v>74128.165210000006</v>
      </c>
      <c r="L943" s="32">
        <v>74128.165210000006</v>
      </c>
      <c r="M943" s="29">
        <f t="shared" si="448"/>
        <v>-3.4789999990607612E-2</v>
      </c>
      <c r="N943" s="29">
        <f t="shared" si="448"/>
        <v>-3.4789999990607612E-2</v>
      </c>
      <c r="O943" s="29">
        <f t="shared" si="448"/>
        <v>-3.4789999990607612E-2</v>
      </c>
      <c r="R943" s="95" t="s">
        <v>55</v>
      </c>
      <c r="S943" s="96" t="s">
        <v>282</v>
      </c>
      <c r="T943" s="96" t="s">
        <v>275</v>
      </c>
      <c r="U943" s="92" t="s">
        <v>9</v>
      </c>
      <c r="V943" s="97">
        <v>75500.665210000006</v>
      </c>
      <c r="W943" s="97">
        <v>74128.165210000006</v>
      </c>
      <c r="X943" s="97">
        <v>74128.165210000006</v>
      </c>
      <c r="Y943" s="16" t="b">
        <f t="shared" si="449"/>
        <v>1</v>
      </c>
      <c r="Z943" s="16" t="b">
        <f t="shared" si="449"/>
        <v>1</v>
      </c>
      <c r="AA943" s="16" t="b">
        <f t="shared" si="449"/>
        <v>1</v>
      </c>
      <c r="AB943" s="16" t="b">
        <f t="shared" si="449"/>
        <v>1</v>
      </c>
    </row>
    <row r="944" spans="1:28" s="16" customFormat="1" ht="31.5">
      <c r="A944" s="31" t="s">
        <v>57</v>
      </c>
      <c r="B944" s="23" t="s">
        <v>282</v>
      </c>
      <c r="C944" s="23" t="s">
        <v>430</v>
      </c>
      <c r="D944" s="24" t="s">
        <v>9</v>
      </c>
      <c r="E944" s="25">
        <f>E945+E946+E947+E948</f>
        <v>75500.7</v>
      </c>
      <c r="F944" s="25">
        <f t="shared" ref="F944:G944" si="471">F945+F946+F947+F948</f>
        <v>74128.2</v>
      </c>
      <c r="G944" s="25">
        <f t="shared" si="471"/>
        <v>74128.2</v>
      </c>
      <c r="H944" s="13"/>
      <c r="J944" s="32">
        <v>75500.665210000006</v>
      </c>
      <c r="K944" s="32">
        <v>74128.165210000006</v>
      </c>
      <c r="L944" s="32">
        <v>74128.165210000006</v>
      </c>
      <c r="M944" s="29">
        <f t="shared" si="448"/>
        <v>-3.4789999990607612E-2</v>
      </c>
      <c r="N944" s="29">
        <f t="shared" si="448"/>
        <v>-3.4789999990607612E-2</v>
      </c>
      <c r="O944" s="29">
        <f t="shared" si="448"/>
        <v>-3.4789999990607612E-2</v>
      </c>
      <c r="R944" s="98" t="s">
        <v>57</v>
      </c>
      <c r="S944" s="96" t="s">
        <v>282</v>
      </c>
      <c r="T944" s="96" t="s">
        <v>430</v>
      </c>
      <c r="U944" s="92" t="s">
        <v>9</v>
      </c>
      <c r="V944" s="97">
        <v>75500.665210000006</v>
      </c>
      <c r="W944" s="97">
        <v>74128.165210000006</v>
      </c>
      <c r="X944" s="97">
        <v>74128.165210000006</v>
      </c>
      <c r="Y944" s="16" t="b">
        <f t="shared" si="449"/>
        <v>1</v>
      </c>
      <c r="Z944" s="16" t="b">
        <f t="shared" si="449"/>
        <v>1</v>
      </c>
      <c r="AA944" s="16" t="b">
        <f t="shared" si="449"/>
        <v>1</v>
      </c>
      <c r="AB944" s="16" t="b">
        <f t="shared" si="449"/>
        <v>1</v>
      </c>
    </row>
    <row r="945" spans="1:28" ht="78.75">
      <c r="A945" s="31" t="s">
        <v>26</v>
      </c>
      <c r="B945" s="23" t="s">
        <v>282</v>
      </c>
      <c r="C945" s="23" t="s">
        <v>430</v>
      </c>
      <c r="D945" s="23" t="s">
        <v>27</v>
      </c>
      <c r="E945" s="25">
        <v>15959</v>
      </c>
      <c r="F945" s="25">
        <v>15959</v>
      </c>
      <c r="G945" s="25">
        <v>15959</v>
      </c>
      <c r="H945" s="13"/>
      <c r="I945" s="16"/>
      <c r="J945" s="32">
        <v>15959</v>
      </c>
      <c r="K945" s="32">
        <v>15959</v>
      </c>
      <c r="L945" s="32">
        <v>15959</v>
      </c>
      <c r="M945" s="29">
        <f t="shared" si="448"/>
        <v>0</v>
      </c>
      <c r="N945" s="29">
        <f t="shared" si="448"/>
        <v>0</v>
      </c>
      <c r="O945" s="29">
        <f t="shared" si="448"/>
        <v>0</v>
      </c>
      <c r="P945" s="16"/>
      <c r="Q945" s="16"/>
      <c r="R945" s="98" t="s">
        <v>26</v>
      </c>
      <c r="S945" s="96" t="s">
        <v>282</v>
      </c>
      <c r="T945" s="96" t="s">
        <v>430</v>
      </c>
      <c r="U945" s="96" t="s">
        <v>27</v>
      </c>
      <c r="V945" s="97">
        <v>15959</v>
      </c>
      <c r="W945" s="97">
        <v>15959</v>
      </c>
      <c r="X945" s="97">
        <v>15959</v>
      </c>
      <c r="Y945" s="16" t="b">
        <f t="shared" si="449"/>
        <v>1</v>
      </c>
      <c r="Z945" s="16" t="b">
        <f t="shared" si="449"/>
        <v>1</v>
      </c>
      <c r="AA945" s="16" t="b">
        <f t="shared" si="449"/>
        <v>1</v>
      </c>
      <c r="AB945" s="16" t="b">
        <f t="shared" si="449"/>
        <v>1</v>
      </c>
    </row>
    <row r="946" spans="1:28" ht="31.5">
      <c r="A946" s="31" t="s">
        <v>28</v>
      </c>
      <c r="B946" s="23" t="s">
        <v>282</v>
      </c>
      <c r="C946" s="23" t="s">
        <v>430</v>
      </c>
      <c r="D946" s="23" t="s">
        <v>29</v>
      </c>
      <c r="E946" s="25">
        <v>1042</v>
      </c>
      <c r="F946" s="25">
        <v>1042</v>
      </c>
      <c r="G946" s="25">
        <v>1042</v>
      </c>
      <c r="H946" s="45"/>
      <c r="I946" s="16"/>
      <c r="J946" s="32">
        <v>1042</v>
      </c>
      <c r="K946" s="32">
        <v>1042</v>
      </c>
      <c r="L946" s="32">
        <v>1042</v>
      </c>
      <c r="M946" s="29">
        <f t="shared" si="448"/>
        <v>0</v>
      </c>
      <c r="N946" s="29">
        <f t="shared" si="448"/>
        <v>0</v>
      </c>
      <c r="O946" s="29">
        <f t="shared" si="448"/>
        <v>0</v>
      </c>
      <c r="P946" s="16"/>
      <c r="Q946" s="16"/>
      <c r="R946" s="98" t="s">
        <v>28</v>
      </c>
      <c r="S946" s="96" t="s">
        <v>282</v>
      </c>
      <c r="T946" s="96" t="s">
        <v>430</v>
      </c>
      <c r="U946" s="96" t="s">
        <v>29</v>
      </c>
      <c r="V946" s="97">
        <v>1042</v>
      </c>
      <c r="W946" s="97">
        <v>1042</v>
      </c>
      <c r="X946" s="97">
        <v>1042</v>
      </c>
      <c r="Y946" s="16" t="b">
        <f t="shared" si="449"/>
        <v>1</v>
      </c>
      <c r="Z946" s="16" t="b">
        <f t="shared" si="449"/>
        <v>1</v>
      </c>
      <c r="AA946" s="16" t="b">
        <f t="shared" si="449"/>
        <v>1</v>
      </c>
      <c r="AB946" s="16" t="b">
        <f t="shared" si="449"/>
        <v>1</v>
      </c>
    </row>
    <row r="947" spans="1:28" ht="31.5">
      <c r="A947" s="31" t="s">
        <v>58</v>
      </c>
      <c r="B947" s="23" t="s">
        <v>282</v>
      </c>
      <c r="C947" s="23" t="s">
        <v>430</v>
      </c>
      <c r="D947" s="23" t="s">
        <v>59</v>
      </c>
      <c r="E947" s="25">
        <v>58489.7</v>
      </c>
      <c r="F947" s="25">
        <v>57117.2</v>
      </c>
      <c r="G947" s="25">
        <v>57117.2</v>
      </c>
      <c r="H947" s="44"/>
      <c r="I947" s="16"/>
      <c r="J947" s="32">
        <v>58489.665209999999</v>
      </c>
      <c r="K947" s="32">
        <v>57117.165209999999</v>
      </c>
      <c r="L947" s="32">
        <v>57117.165209999999</v>
      </c>
      <c r="M947" s="29">
        <f t="shared" si="448"/>
        <v>-3.4789999997883569E-2</v>
      </c>
      <c r="N947" s="29">
        <f t="shared" si="448"/>
        <v>-3.4789999997883569E-2</v>
      </c>
      <c r="O947" s="29">
        <f t="shared" si="448"/>
        <v>-3.4789999997883569E-2</v>
      </c>
      <c r="P947" s="16"/>
      <c r="Q947" s="16"/>
      <c r="R947" s="98" t="s">
        <v>58</v>
      </c>
      <c r="S947" s="96" t="s">
        <v>282</v>
      </c>
      <c r="T947" s="96" t="s">
        <v>430</v>
      </c>
      <c r="U947" s="96" t="s">
        <v>59</v>
      </c>
      <c r="V947" s="97">
        <v>58489.665209999999</v>
      </c>
      <c r="W947" s="97">
        <v>57117.165209999999</v>
      </c>
      <c r="X947" s="97">
        <v>57117.165209999999</v>
      </c>
      <c r="Y947" s="16" t="b">
        <f t="shared" si="449"/>
        <v>1</v>
      </c>
      <c r="Z947" s="16" t="b">
        <f t="shared" si="449"/>
        <v>1</v>
      </c>
      <c r="AA947" s="16" t="b">
        <f t="shared" si="449"/>
        <v>1</v>
      </c>
      <c r="AB947" s="16" t="b">
        <f t="shared" si="449"/>
        <v>1</v>
      </c>
    </row>
    <row r="948" spans="1:28" ht="25.5">
      <c r="A948" s="31" t="s">
        <v>32</v>
      </c>
      <c r="B948" s="23" t="s">
        <v>282</v>
      </c>
      <c r="C948" s="23" t="s">
        <v>430</v>
      </c>
      <c r="D948" s="23" t="s">
        <v>33</v>
      </c>
      <c r="E948" s="25">
        <v>10</v>
      </c>
      <c r="F948" s="25">
        <v>10</v>
      </c>
      <c r="G948" s="25">
        <v>10</v>
      </c>
      <c r="J948" s="32">
        <v>10</v>
      </c>
      <c r="K948" s="32">
        <v>10</v>
      </c>
      <c r="L948" s="32">
        <v>10</v>
      </c>
      <c r="M948" s="29">
        <f t="shared" si="448"/>
        <v>0</v>
      </c>
      <c r="N948" s="29">
        <f t="shared" si="448"/>
        <v>0</v>
      </c>
      <c r="O948" s="29">
        <f t="shared" si="448"/>
        <v>0</v>
      </c>
      <c r="P948" s="16"/>
      <c r="Q948" s="16"/>
      <c r="R948" s="98" t="s">
        <v>32</v>
      </c>
      <c r="S948" s="96" t="s">
        <v>282</v>
      </c>
      <c r="T948" s="96" t="s">
        <v>430</v>
      </c>
      <c r="U948" s="96" t="s">
        <v>33</v>
      </c>
      <c r="V948" s="97">
        <v>10</v>
      </c>
      <c r="W948" s="97">
        <v>10</v>
      </c>
      <c r="X948" s="97">
        <v>10</v>
      </c>
      <c r="Y948" s="16" t="b">
        <f t="shared" si="449"/>
        <v>1</v>
      </c>
      <c r="Z948" s="16" t="b">
        <f t="shared" si="449"/>
        <v>1</v>
      </c>
      <c r="AA948" s="16" t="b">
        <f t="shared" si="449"/>
        <v>1</v>
      </c>
      <c r="AB948" s="16" t="b">
        <f t="shared" si="449"/>
        <v>1</v>
      </c>
    </row>
    <row r="949" spans="1:28" ht="47.25">
      <c r="A949" s="22" t="s">
        <v>76</v>
      </c>
      <c r="B949" s="23" t="s">
        <v>282</v>
      </c>
      <c r="C949" s="23" t="s">
        <v>277</v>
      </c>
      <c r="D949" s="24" t="s">
        <v>9</v>
      </c>
      <c r="E949" s="25">
        <f>E950</f>
        <v>62152.5</v>
      </c>
      <c r="F949" s="25">
        <f t="shared" ref="F949:G949" si="472">F950</f>
        <v>62226.5</v>
      </c>
      <c r="G949" s="25">
        <f t="shared" si="472"/>
        <v>62226.5</v>
      </c>
      <c r="J949" s="32">
        <v>62152.548990000003</v>
      </c>
      <c r="K949" s="32">
        <v>62226.51986</v>
      </c>
      <c r="L949" s="32">
        <v>62226.51986</v>
      </c>
      <c r="M949" s="29">
        <f t="shared" si="448"/>
        <v>4.8990000002959277E-2</v>
      </c>
      <c r="N949" s="29">
        <f t="shared" si="448"/>
        <v>1.9860000000335276E-2</v>
      </c>
      <c r="O949" s="29">
        <f t="shared" si="448"/>
        <v>1.9860000000335276E-2</v>
      </c>
      <c r="P949" s="16"/>
      <c r="Q949" s="16"/>
      <c r="R949" s="95" t="s">
        <v>76</v>
      </c>
      <c r="S949" s="96" t="s">
        <v>282</v>
      </c>
      <c r="T949" s="96" t="s">
        <v>277</v>
      </c>
      <c r="U949" s="92" t="s">
        <v>9</v>
      </c>
      <c r="V949" s="97">
        <v>62152.548990000003</v>
      </c>
      <c r="W949" s="97">
        <v>62226.51986</v>
      </c>
      <c r="X949" s="97">
        <v>62226.51986</v>
      </c>
      <c r="Y949" s="16" t="b">
        <f t="shared" si="449"/>
        <v>1</v>
      </c>
      <c r="Z949" s="16" t="b">
        <f t="shared" si="449"/>
        <v>1</v>
      </c>
      <c r="AA949" s="16" t="b">
        <f t="shared" si="449"/>
        <v>1</v>
      </c>
      <c r="AB949" s="16" t="b">
        <f t="shared" si="449"/>
        <v>1</v>
      </c>
    </row>
    <row r="950" spans="1:28" ht="31.5">
      <c r="A950" s="31" t="s">
        <v>25</v>
      </c>
      <c r="B950" s="23" t="s">
        <v>282</v>
      </c>
      <c r="C950" s="23" t="s">
        <v>431</v>
      </c>
      <c r="D950" s="24" t="s">
        <v>9</v>
      </c>
      <c r="E950" s="25">
        <f>E951+E952+E953+E954</f>
        <v>62152.5</v>
      </c>
      <c r="F950" s="25">
        <f t="shared" ref="F950:G950" si="473">F951+F952+F953+F954</f>
        <v>62226.5</v>
      </c>
      <c r="G950" s="25">
        <f t="shared" si="473"/>
        <v>62226.5</v>
      </c>
      <c r="J950" s="32">
        <v>62152.548990000003</v>
      </c>
      <c r="K950" s="32">
        <v>62226.51986</v>
      </c>
      <c r="L950" s="32">
        <v>62226.51986</v>
      </c>
      <c r="M950" s="29">
        <f t="shared" si="448"/>
        <v>4.8990000002959277E-2</v>
      </c>
      <c r="N950" s="29">
        <f t="shared" si="448"/>
        <v>1.9860000000335276E-2</v>
      </c>
      <c r="O950" s="29">
        <f t="shared" si="448"/>
        <v>1.9860000000335276E-2</v>
      </c>
      <c r="P950" s="16"/>
      <c r="Q950" s="16"/>
      <c r="R950" s="98" t="s">
        <v>25</v>
      </c>
      <c r="S950" s="96" t="s">
        <v>282</v>
      </c>
      <c r="T950" s="96" t="s">
        <v>431</v>
      </c>
      <c r="U950" s="92" t="s">
        <v>9</v>
      </c>
      <c r="V950" s="97">
        <v>62152.548990000003</v>
      </c>
      <c r="W950" s="97">
        <v>62226.51986</v>
      </c>
      <c r="X950" s="97">
        <v>62226.51986</v>
      </c>
      <c r="Y950" s="16" t="b">
        <f t="shared" si="449"/>
        <v>1</v>
      </c>
      <c r="Z950" s="16" t="b">
        <f t="shared" si="449"/>
        <v>1</v>
      </c>
      <c r="AA950" s="16" t="b">
        <f t="shared" si="449"/>
        <v>1</v>
      </c>
      <c r="AB950" s="16" t="b">
        <f t="shared" si="449"/>
        <v>1</v>
      </c>
    </row>
    <row r="951" spans="1:28" ht="78.75">
      <c r="A951" s="31" t="s">
        <v>26</v>
      </c>
      <c r="B951" s="23" t="s">
        <v>282</v>
      </c>
      <c r="C951" s="23" t="s">
        <v>431</v>
      </c>
      <c r="D951" s="23" t="s">
        <v>27</v>
      </c>
      <c r="E951" s="25">
        <v>58302.5</v>
      </c>
      <c r="F951" s="25">
        <v>58376.5</v>
      </c>
      <c r="G951" s="25">
        <v>58376.5</v>
      </c>
      <c r="J951" s="32">
        <v>58302.548990000003</v>
      </c>
      <c r="K951" s="32">
        <v>58376.51986</v>
      </c>
      <c r="L951" s="32">
        <v>58376.51986</v>
      </c>
      <c r="M951" s="29">
        <f t="shared" si="448"/>
        <v>4.8990000002959277E-2</v>
      </c>
      <c r="N951" s="29">
        <f t="shared" si="448"/>
        <v>1.9860000000335276E-2</v>
      </c>
      <c r="O951" s="29">
        <f t="shared" si="448"/>
        <v>1.9860000000335276E-2</v>
      </c>
      <c r="P951" s="16"/>
      <c r="Q951" s="16"/>
      <c r="R951" s="98" t="s">
        <v>26</v>
      </c>
      <c r="S951" s="96" t="s">
        <v>282</v>
      </c>
      <c r="T951" s="96" t="s">
        <v>431</v>
      </c>
      <c r="U951" s="96" t="s">
        <v>27</v>
      </c>
      <c r="V951" s="97">
        <v>58302.548990000003</v>
      </c>
      <c r="W951" s="97">
        <v>58376.51986</v>
      </c>
      <c r="X951" s="97">
        <v>58376.51986</v>
      </c>
      <c r="Y951" s="16" t="b">
        <f t="shared" si="449"/>
        <v>1</v>
      </c>
      <c r="Z951" s="16" t="b">
        <f t="shared" si="449"/>
        <v>1</v>
      </c>
      <c r="AA951" s="16" t="b">
        <f t="shared" si="449"/>
        <v>1</v>
      </c>
      <c r="AB951" s="16" t="b">
        <f t="shared" si="449"/>
        <v>1</v>
      </c>
    </row>
    <row r="952" spans="1:28" ht="31.5">
      <c r="A952" s="31" t="s">
        <v>28</v>
      </c>
      <c r="B952" s="23" t="s">
        <v>282</v>
      </c>
      <c r="C952" s="23" t="s">
        <v>431</v>
      </c>
      <c r="D952" s="23" t="s">
        <v>29</v>
      </c>
      <c r="E952" s="25">
        <v>3310</v>
      </c>
      <c r="F952" s="25">
        <v>3310</v>
      </c>
      <c r="G952" s="25">
        <v>3310</v>
      </c>
      <c r="J952" s="32">
        <v>3310</v>
      </c>
      <c r="K952" s="32">
        <v>3310</v>
      </c>
      <c r="L952" s="32">
        <v>3310</v>
      </c>
      <c r="M952" s="29">
        <f t="shared" si="448"/>
        <v>0</v>
      </c>
      <c r="N952" s="29">
        <f t="shared" si="448"/>
        <v>0</v>
      </c>
      <c r="O952" s="29">
        <f t="shared" si="448"/>
        <v>0</v>
      </c>
      <c r="P952" s="16"/>
      <c r="Q952" s="16"/>
      <c r="R952" s="98" t="s">
        <v>28</v>
      </c>
      <c r="S952" s="96" t="s">
        <v>282</v>
      </c>
      <c r="T952" s="96" t="s">
        <v>431</v>
      </c>
      <c r="U952" s="96" t="s">
        <v>29</v>
      </c>
      <c r="V952" s="97">
        <v>3310</v>
      </c>
      <c r="W952" s="97">
        <v>3310</v>
      </c>
      <c r="X952" s="97">
        <v>3310</v>
      </c>
      <c r="Y952" s="16" t="b">
        <f t="shared" si="449"/>
        <v>1</v>
      </c>
      <c r="Z952" s="16" t="b">
        <f t="shared" si="449"/>
        <v>1</v>
      </c>
      <c r="AA952" s="16" t="b">
        <f t="shared" si="449"/>
        <v>1</v>
      </c>
      <c r="AB952" s="16" t="b">
        <f t="shared" si="449"/>
        <v>1</v>
      </c>
    </row>
    <row r="953" spans="1:28" ht="25.5">
      <c r="A953" s="31" t="s">
        <v>37</v>
      </c>
      <c r="B953" s="23" t="s">
        <v>282</v>
      </c>
      <c r="C953" s="23" t="s">
        <v>431</v>
      </c>
      <c r="D953" s="23" t="s">
        <v>38</v>
      </c>
      <c r="E953" s="25">
        <v>10</v>
      </c>
      <c r="F953" s="25">
        <v>10</v>
      </c>
      <c r="G953" s="25">
        <v>10</v>
      </c>
      <c r="J953" s="32">
        <v>10</v>
      </c>
      <c r="K953" s="32">
        <v>10</v>
      </c>
      <c r="L953" s="32">
        <v>10</v>
      </c>
      <c r="M953" s="29">
        <f t="shared" si="448"/>
        <v>0</v>
      </c>
      <c r="N953" s="29">
        <f t="shared" si="448"/>
        <v>0</v>
      </c>
      <c r="O953" s="29">
        <f t="shared" si="448"/>
        <v>0</v>
      </c>
      <c r="P953" s="16"/>
      <c r="Q953" s="16"/>
      <c r="R953" s="98" t="s">
        <v>37</v>
      </c>
      <c r="S953" s="96" t="s">
        <v>282</v>
      </c>
      <c r="T953" s="96" t="s">
        <v>431</v>
      </c>
      <c r="U953" s="96" t="s">
        <v>38</v>
      </c>
      <c r="V953" s="97">
        <v>10</v>
      </c>
      <c r="W953" s="97">
        <v>10</v>
      </c>
      <c r="X953" s="97">
        <v>10</v>
      </c>
      <c r="Y953" s="16" t="b">
        <f t="shared" si="449"/>
        <v>1</v>
      </c>
      <c r="Z953" s="16" t="b">
        <f t="shared" si="449"/>
        <v>1</v>
      </c>
      <c r="AA953" s="16" t="b">
        <f t="shared" si="449"/>
        <v>1</v>
      </c>
      <c r="AB953" s="16" t="b">
        <f t="shared" si="449"/>
        <v>1</v>
      </c>
    </row>
    <row r="954" spans="1:28" ht="25.5">
      <c r="A954" s="31" t="s">
        <v>32</v>
      </c>
      <c r="B954" s="23" t="s">
        <v>282</v>
      </c>
      <c r="C954" s="23" t="s">
        <v>431</v>
      </c>
      <c r="D954" s="23" t="s">
        <v>33</v>
      </c>
      <c r="E954" s="25">
        <v>530</v>
      </c>
      <c r="F954" s="25">
        <v>530</v>
      </c>
      <c r="G954" s="25">
        <v>530</v>
      </c>
      <c r="J954" s="32">
        <v>530</v>
      </c>
      <c r="K954" s="32">
        <v>530</v>
      </c>
      <c r="L954" s="32">
        <v>530</v>
      </c>
      <c r="M954" s="29">
        <f t="shared" si="448"/>
        <v>0</v>
      </c>
      <c r="N954" s="29">
        <f t="shared" si="448"/>
        <v>0</v>
      </c>
      <c r="O954" s="29">
        <f t="shared" si="448"/>
        <v>0</v>
      </c>
      <c r="P954" s="16"/>
      <c r="Q954" s="16"/>
      <c r="R954" s="98" t="s">
        <v>32</v>
      </c>
      <c r="S954" s="96" t="s">
        <v>282</v>
      </c>
      <c r="T954" s="96" t="s">
        <v>431</v>
      </c>
      <c r="U954" s="96" t="s">
        <v>33</v>
      </c>
      <c r="V954" s="97">
        <v>530</v>
      </c>
      <c r="W954" s="97">
        <v>530</v>
      </c>
      <c r="X954" s="97">
        <v>530</v>
      </c>
      <c r="Y954" s="16" t="b">
        <f t="shared" si="449"/>
        <v>1</v>
      </c>
      <c r="Z954" s="16" t="b">
        <f t="shared" si="449"/>
        <v>1</v>
      </c>
      <c r="AA954" s="16" t="b">
        <f t="shared" si="449"/>
        <v>1</v>
      </c>
      <c r="AB954" s="16" t="b">
        <f t="shared" si="449"/>
        <v>1</v>
      </c>
    </row>
    <row r="955" spans="1:28" ht="31.5">
      <c r="A955" s="22" t="s">
        <v>172</v>
      </c>
      <c r="B955" s="23" t="s">
        <v>282</v>
      </c>
      <c r="C955" s="23" t="s">
        <v>278</v>
      </c>
      <c r="D955" s="24" t="s">
        <v>9</v>
      </c>
      <c r="E955" s="25">
        <f>E956</f>
        <v>300</v>
      </c>
      <c r="F955" s="25">
        <f t="shared" ref="F955:G956" si="474">F956</f>
        <v>300</v>
      </c>
      <c r="G955" s="25">
        <f t="shared" si="474"/>
        <v>300</v>
      </c>
      <c r="J955" s="32">
        <v>300</v>
      </c>
      <c r="K955" s="32">
        <v>300</v>
      </c>
      <c r="L955" s="32">
        <v>300</v>
      </c>
      <c r="M955" s="29">
        <f t="shared" si="448"/>
        <v>0</v>
      </c>
      <c r="N955" s="29">
        <f t="shared" si="448"/>
        <v>0</v>
      </c>
      <c r="O955" s="29">
        <f t="shared" si="448"/>
        <v>0</v>
      </c>
      <c r="P955" s="16"/>
      <c r="Q955" s="16"/>
      <c r="R955" s="95" t="s">
        <v>172</v>
      </c>
      <c r="S955" s="96" t="s">
        <v>282</v>
      </c>
      <c r="T955" s="96" t="s">
        <v>278</v>
      </c>
      <c r="U955" s="92" t="s">
        <v>9</v>
      </c>
      <c r="V955" s="97">
        <v>300</v>
      </c>
      <c r="W955" s="97">
        <v>300</v>
      </c>
      <c r="X955" s="97">
        <v>300</v>
      </c>
      <c r="Y955" s="16" t="b">
        <f t="shared" si="449"/>
        <v>1</v>
      </c>
      <c r="Z955" s="16" t="b">
        <f t="shared" si="449"/>
        <v>1</v>
      </c>
      <c r="AA955" s="16" t="b">
        <f t="shared" si="449"/>
        <v>1</v>
      </c>
      <c r="AB955" s="16" t="b">
        <f t="shared" si="449"/>
        <v>1</v>
      </c>
    </row>
    <row r="956" spans="1:28" ht="31.5">
      <c r="A956" s="31" t="s">
        <v>31</v>
      </c>
      <c r="B956" s="23" t="s">
        <v>282</v>
      </c>
      <c r="C956" s="23" t="s">
        <v>432</v>
      </c>
      <c r="D956" s="24" t="s">
        <v>9</v>
      </c>
      <c r="E956" s="25">
        <f>E957</f>
        <v>300</v>
      </c>
      <c r="F956" s="25">
        <f t="shared" si="474"/>
        <v>300</v>
      </c>
      <c r="G956" s="25">
        <f t="shared" si="474"/>
        <v>300</v>
      </c>
      <c r="J956" s="32">
        <v>300</v>
      </c>
      <c r="K956" s="32">
        <v>300</v>
      </c>
      <c r="L956" s="32">
        <v>300</v>
      </c>
      <c r="M956" s="29">
        <f t="shared" si="448"/>
        <v>0</v>
      </c>
      <c r="N956" s="29">
        <f t="shared" si="448"/>
        <v>0</v>
      </c>
      <c r="O956" s="29">
        <f t="shared" si="448"/>
        <v>0</v>
      </c>
      <c r="P956" s="16"/>
      <c r="Q956" s="16"/>
      <c r="R956" s="98" t="s">
        <v>31</v>
      </c>
      <c r="S956" s="96" t="s">
        <v>282</v>
      </c>
      <c r="T956" s="96" t="s">
        <v>432</v>
      </c>
      <c r="U956" s="92" t="s">
        <v>9</v>
      </c>
      <c r="V956" s="97">
        <v>300</v>
      </c>
      <c r="W956" s="97">
        <v>300</v>
      </c>
      <c r="X956" s="97">
        <v>300</v>
      </c>
      <c r="Y956" s="16" t="b">
        <f t="shared" si="449"/>
        <v>1</v>
      </c>
      <c r="Z956" s="16" t="b">
        <f t="shared" si="449"/>
        <v>1</v>
      </c>
      <c r="AA956" s="16" t="b">
        <f t="shared" si="449"/>
        <v>1</v>
      </c>
      <c r="AB956" s="16" t="b">
        <f t="shared" si="449"/>
        <v>1</v>
      </c>
    </row>
    <row r="957" spans="1:28" ht="31.5">
      <c r="A957" s="31" t="s">
        <v>28</v>
      </c>
      <c r="B957" s="23" t="s">
        <v>282</v>
      </c>
      <c r="C957" s="23" t="s">
        <v>432</v>
      </c>
      <c r="D957" s="23" t="s">
        <v>29</v>
      </c>
      <c r="E957" s="25">
        <v>300</v>
      </c>
      <c r="F957" s="25">
        <v>300</v>
      </c>
      <c r="G957" s="25">
        <v>300</v>
      </c>
      <c r="J957" s="32">
        <v>300</v>
      </c>
      <c r="K957" s="32">
        <v>300</v>
      </c>
      <c r="L957" s="32">
        <v>300</v>
      </c>
      <c r="M957" s="29">
        <f t="shared" si="448"/>
        <v>0</v>
      </c>
      <c r="N957" s="29">
        <f t="shared" si="448"/>
        <v>0</v>
      </c>
      <c r="O957" s="29">
        <f t="shared" si="448"/>
        <v>0</v>
      </c>
      <c r="P957" s="16"/>
      <c r="Q957" s="16"/>
      <c r="R957" s="98" t="s">
        <v>28</v>
      </c>
      <c r="S957" s="96" t="s">
        <v>282</v>
      </c>
      <c r="T957" s="96" t="s">
        <v>432</v>
      </c>
      <c r="U957" s="96" t="s">
        <v>29</v>
      </c>
      <c r="V957" s="97">
        <v>300</v>
      </c>
      <c r="W957" s="97">
        <v>300</v>
      </c>
      <c r="X957" s="97">
        <v>300</v>
      </c>
      <c r="Y957" s="16" t="b">
        <f t="shared" si="449"/>
        <v>1</v>
      </c>
      <c r="Z957" s="16" t="b">
        <f t="shared" si="449"/>
        <v>1</v>
      </c>
      <c r="AA957" s="16" t="b">
        <f t="shared" si="449"/>
        <v>1</v>
      </c>
      <c r="AB957" s="16" t="b">
        <f t="shared" si="449"/>
        <v>1</v>
      </c>
    </row>
    <row r="958" spans="1:28" ht="110.25">
      <c r="A958" s="22" t="s">
        <v>225</v>
      </c>
      <c r="B958" s="23" t="s">
        <v>282</v>
      </c>
      <c r="C958" s="23" t="s">
        <v>279</v>
      </c>
      <c r="D958" s="24" t="s">
        <v>9</v>
      </c>
      <c r="E958" s="25">
        <f>E959</f>
        <v>0.8</v>
      </c>
      <c r="F958" s="25">
        <f t="shared" ref="F958:G959" si="475">F959</f>
        <v>0.8</v>
      </c>
      <c r="G958" s="25">
        <f t="shared" si="475"/>
        <v>0.8</v>
      </c>
      <c r="J958" s="32">
        <v>0.76200000000000001</v>
      </c>
      <c r="K958" s="32">
        <v>0.76200000000000001</v>
      </c>
      <c r="L958" s="32">
        <v>0.76200000000000001</v>
      </c>
      <c r="M958" s="29">
        <f t="shared" si="448"/>
        <v>-3.8000000000000034E-2</v>
      </c>
      <c r="N958" s="29">
        <f t="shared" si="448"/>
        <v>-3.8000000000000034E-2</v>
      </c>
      <c r="O958" s="29">
        <f t="shared" si="448"/>
        <v>-3.8000000000000034E-2</v>
      </c>
      <c r="P958" s="16"/>
      <c r="Q958" s="16"/>
      <c r="R958" s="95" t="s">
        <v>225</v>
      </c>
      <c r="S958" s="96" t="s">
        <v>282</v>
      </c>
      <c r="T958" s="96" t="s">
        <v>279</v>
      </c>
      <c r="U958" s="92" t="s">
        <v>9</v>
      </c>
      <c r="V958" s="97">
        <v>0.76200000000000001</v>
      </c>
      <c r="W958" s="97">
        <v>0.76200000000000001</v>
      </c>
      <c r="X958" s="97">
        <v>0.76200000000000001</v>
      </c>
      <c r="Y958" s="16" t="b">
        <f t="shared" si="449"/>
        <v>1</v>
      </c>
      <c r="Z958" s="16" t="b">
        <f t="shared" si="449"/>
        <v>1</v>
      </c>
      <c r="AA958" s="16" t="b">
        <f t="shared" si="449"/>
        <v>1</v>
      </c>
      <c r="AB958" s="16" t="b">
        <f t="shared" si="449"/>
        <v>1</v>
      </c>
    </row>
    <row r="959" spans="1:28" ht="94.5">
      <c r="A959" s="31" t="s">
        <v>227</v>
      </c>
      <c r="B959" s="23" t="s">
        <v>282</v>
      </c>
      <c r="C959" s="23" t="s">
        <v>280</v>
      </c>
      <c r="D959" s="24" t="s">
        <v>9</v>
      </c>
      <c r="E959" s="25">
        <f>E960</f>
        <v>0.8</v>
      </c>
      <c r="F959" s="25">
        <f t="shared" si="475"/>
        <v>0.8</v>
      </c>
      <c r="G959" s="25">
        <f t="shared" si="475"/>
        <v>0.8</v>
      </c>
      <c r="J959" s="32">
        <v>0.76200000000000001</v>
      </c>
      <c r="K959" s="32">
        <v>0.76200000000000001</v>
      </c>
      <c r="L959" s="32">
        <v>0.76200000000000001</v>
      </c>
      <c r="M959" s="29">
        <f t="shared" si="448"/>
        <v>-3.8000000000000034E-2</v>
      </c>
      <c r="N959" s="29">
        <f t="shared" si="448"/>
        <v>-3.8000000000000034E-2</v>
      </c>
      <c r="O959" s="29">
        <f t="shared" si="448"/>
        <v>-3.8000000000000034E-2</v>
      </c>
      <c r="P959" s="16"/>
      <c r="Q959" s="16"/>
      <c r="R959" s="98" t="s">
        <v>227</v>
      </c>
      <c r="S959" s="96" t="s">
        <v>282</v>
      </c>
      <c r="T959" s="96" t="s">
        <v>280</v>
      </c>
      <c r="U959" s="92" t="s">
        <v>9</v>
      </c>
      <c r="V959" s="97">
        <v>0.76200000000000001</v>
      </c>
      <c r="W959" s="97">
        <v>0.76200000000000001</v>
      </c>
      <c r="X959" s="97">
        <v>0.76200000000000001</v>
      </c>
      <c r="Y959" s="16" t="b">
        <f t="shared" si="449"/>
        <v>1</v>
      </c>
      <c r="Z959" s="16" t="b">
        <f t="shared" si="449"/>
        <v>1</v>
      </c>
      <c r="AA959" s="16" t="b">
        <f t="shared" si="449"/>
        <v>1</v>
      </c>
      <c r="AB959" s="16" t="b">
        <f t="shared" si="449"/>
        <v>1</v>
      </c>
    </row>
    <row r="960" spans="1:28" ht="31.5">
      <c r="A960" s="31" t="s">
        <v>58</v>
      </c>
      <c r="B960" s="23" t="s">
        <v>282</v>
      </c>
      <c r="C960" s="23" t="s">
        <v>280</v>
      </c>
      <c r="D960" s="23" t="s">
        <v>59</v>
      </c>
      <c r="E960" s="25">
        <v>0.8</v>
      </c>
      <c r="F960" s="25">
        <v>0.8</v>
      </c>
      <c r="G960" s="25">
        <v>0.8</v>
      </c>
      <c r="J960" s="32">
        <v>0.76200000000000001</v>
      </c>
      <c r="K960" s="32">
        <v>0.76200000000000001</v>
      </c>
      <c r="L960" s="32">
        <v>0.76200000000000001</v>
      </c>
      <c r="M960" s="29">
        <f t="shared" si="448"/>
        <v>-3.8000000000000034E-2</v>
      </c>
      <c r="N960" s="29">
        <f t="shared" si="448"/>
        <v>-3.8000000000000034E-2</v>
      </c>
      <c r="O960" s="29">
        <f t="shared" si="448"/>
        <v>-3.8000000000000034E-2</v>
      </c>
      <c r="P960" s="16"/>
      <c r="Q960" s="16"/>
      <c r="R960" s="98" t="s">
        <v>58</v>
      </c>
      <c r="S960" s="96" t="s">
        <v>282</v>
      </c>
      <c r="T960" s="96" t="s">
        <v>280</v>
      </c>
      <c r="U960" s="96" t="s">
        <v>59</v>
      </c>
      <c r="V960" s="97">
        <v>0.76200000000000001</v>
      </c>
      <c r="W960" s="97">
        <v>0.76200000000000001</v>
      </c>
      <c r="X960" s="97">
        <v>0.76200000000000001</v>
      </c>
      <c r="Y960" s="16" t="b">
        <f t="shared" si="449"/>
        <v>1</v>
      </c>
      <c r="Z960" s="16" t="b">
        <f t="shared" si="449"/>
        <v>1</v>
      </c>
      <c r="AA960" s="16" t="b">
        <f t="shared" si="449"/>
        <v>1</v>
      </c>
      <c r="AB960" s="16" t="b">
        <f t="shared" si="449"/>
        <v>1</v>
      </c>
    </row>
    <row r="961" spans="1:28" ht="31.5">
      <c r="A961" s="22" t="s">
        <v>43</v>
      </c>
      <c r="B961" s="23" t="s">
        <v>282</v>
      </c>
      <c r="C961" s="23" t="s">
        <v>10</v>
      </c>
      <c r="D961" s="24" t="s">
        <v>9</v>
      </c>
      <c r="E961" s="25">
        <f>E962</f>
        <v>1404</v>
      </c>
      <c r="F961" s="25">
        <f t="shared" ref="F961:G964" si="476">F962</f>
        <v>1404</v>
      </c>
      <c r="G961" s="25">
        <f t="shared" si="476"/>
        <v>1404</v>
      </c>
      <c r="J961" s="32">
        <v>1404</v>
      </c>
      <c r="K961" s="32">
        <v>1404</v>
      </c>
      <c r="L961" s="32">
        <v>1404</v>
      </c>
      <c r="M961" s="29">
        <f t="shared" si="448"/>
        <v>0</v>
      </c>
      <c r="N961" s="29">
        <f t="shared" si="448"/>
        <v>0</v>
      </c>
      <c r="O961" s="29">
        <f t="shared" si="448"/>
        <v>0</v>
      </c>
      <c r="P961" s="16"/>
      <c r="Q961" s="16"/>
      <c r="R961" s="95" t="s">
        <v>43</v>
      </c>
      <c r="S961" s="96" t="s">
        <v>282</v>
      </c>
      <c r="T961" s="96" t="s">
        <v>10</v>
      </c>
      <c r="U961" s="92" t="s">
        <v>9</v>
      </c>
      <c r="V961" s="97">
        <v>1404</v>
      </c>
      <c r="W961" s="97">
        <v>1404</v>
      </c>
      <c r="X961" s="97">
        <v>1404</v>
      </c>
      <c r="Y961" s="16" t="b">
        <f t="shared" si="449"/>
        <v>1</v>
      </c>
      <c r="Z961" s="16" t="b">
        <f t="shared" si="449"/>
        <v>1</v>
      </c>
      <c r="AA961" s="16" t="b">
        <f t="shared" si="449"/>
        <v>1</v>
      </c>
      <c r="AB961" s="16" t="b">
        <f t="shared" si="449"/>
        <v>1</v>
      </c>
    </row>
    <row r="962" spans="1:28" ht="31.5">
      <c r="A962" s="22" t="s">
        <v>44</v>
      </c>
      <c r="B962" s="23" t="s">
        <v>282</v>
      </c>
      <c r="C962" s="23" t="s">
        <v>45</v>
      </c>
      <c r="D962" s="24" t="s">
        <v>9</v>
      </c>
      <c r="E962" s="25">
        <f>E963</f>
        <v>1404</v>
      </c>
      <c r="F962" s="25">
        <f t="shared" si="476"/>
        <v>1404</v>
      </c>
      <c r="G962" s="25">
        <f t="shared" si="476"/>
        <v>1404</v>
      </c>
      <c r="J962" s="32">
        <v>1404</v>
      </c>
      <c r="K962" s="32">
        <v>1404</v>
      </c>
      <c r="L962" s="32">
        <v>1404</v>
      </c>
      <c r="M962" s="29">
        <f t="shared" si="448"/>
        <v>0</v>
      </c>
      <c r="N962" s="29">
        <f t="shared" si="448"/>
        <v>0</v>
      </c>
      <c r="O962" s="29">
        <f t="shared" si="448"/>
        <v>0</v>
      </c>
      <c r="P962" s="16"/>
      <c r="Q962" s="16"/>
      <c r="R962" s="95" t="s">
        <v>44</v>
      </c>
      <c r="S962" s="96" t="s">
        <v>282</v>
      </c>
      <c r="T962" s="96" t="s">
        <v>45</v>
      </c>
      <c r="U962" s="92" t="s">
        <v>9</v>
      </c>
      <c r="V962" s="97">
        <v>1404</v>
      </c>
      <c r="W962" s="97">
        <v>1404</v>
      </c>
      <c r="X962" s="97">
        <v>1404</v>
      </c>
      <c r="Y962" s="16" t="b">
        <f t="shared" si="449"/>
        <v>1</v>
      </c>
      <c r="Z962" s="16" t="b">
        <f t="shared" si="449"/>
        <v>1</v>
      </c>
      <c r="AA962" s="16" t="b">
        <f t="shared" si="449"/>
        <v>1</v>
      </c>
      <c r="AB962" s="16" t="b">
        <f t="shared" si="449"/>
        <v>1</v>
      </c>
    </row>
    <row r="963" spans="1:28" ht="47.25">
      <c r="A963" s="22" t="s">
        <v>46</v>
      </c>
      <c r="B963" s="23" t="s">
        <v>282</v>
      </c>
      <c r="C963" s="23" t="s">
        <v>47</v>
      </c>
      <c r="D963" s="24" t="s">
        <v>9</v>
      </c>
      <c r="E963" s="25">
        <f>E964</f>
        <v>1404</v>
      </c>
      <c r="F963" s="25">
        <f t="shared" si="476"/>
        <v>1404</v>
      </c>
      <c r="G963" s="25">
        <f t="shared" si="476"/>
        <v>1404</v>
      </c>
      <c r="J963" s="32">
        <v>1404</v>
      </c>
      <c r="K963" s="32">
        <v>1404</v>
      </c>
      <c r="L963" s="32">
        <v>1404</v>
      </c>
      <c r="M963" s="29">
        <f t="shared" si="448"/>
        <v>0</v>
      </c>
      <c r="N963" s="29">
        <f t="shared" si="448"/>
        <v>0</v>
      </c>
      <c r="O963" s="29">
        <f t="shared" si="448"/>
        <v>0</v>
      </c>
      <c r="P963" s="16"/>
      <c r="Q963" s="16"/>
      <c r="R963" s="95" t="s">
        <v>46</v>
      </c>
      <c r="S963" s="96" t="s">
        <v>282</v>
      </c>
      <c r="T963" s="96" t="s">
        <v>47</v>
      </c>
      <c r="U963" s="92" t="s">
        <v>9</v>
      </c>
      <c r="V963" s="97">
        <v>1404</v>
      </c>
      <c r="W963" s="97">
        <v>1404</v>
      </c>
      <c r="X963" s="97">
        <v>1404</v>
      </c>
      <c r="Y963" s="16" t="b">
        <f t="shared" si="449"/>
        <v>1</v>
      </c>
      <c r="Z963" s="16" t="b">
        <f t="shared" si="449"/>
        <v>1</v>
      </c>
      <c r="AA963" s="16" t="b">
        <f t="shared" si="449"/>
        <v>1</v>
      </c>
      <c r="AB963" s="16" t="b">
        <f t="shared" si="449"/>
        <v>1</v>
      </c>
    </row>
    <row r="964" spans="1:28" ht="47.25">
      <c r="A964" s="31" t="s">
        <v>48</v>
      </c>
      <c r="B964" s="23" t="s">
        <v>282</v>
      </c>
      <c r="C964" s="23" t="s">
        <v>353</v>
      </c>
      <c r="D964" s="24" t="s">
        <v>9</v>
      </c>
      <c r="E964" s="25">
        <f>E965</f>
        <v>1404</v>
      </c>
      <c r="F964" s="25">
        <f t="shared" si="476"/>
        <v>1404</v>
      </c>
      <c r="G964" s="25">
        <f t="shared" si="476"/>
        <v>1404</v>
      </c>
      <c r="J964" s="32">
        <v>1404</v>
      </c>
      <c r="K964" s="32">
        <v>1404</v>
      </c>
      <c r="L964" s="32">
        <v>1404</v>
      </c>
      <c r="M964" s="29">
        <f t="shared" ref="M964:O1027" si="477">J964-E964</f>
        <v>0</v>
      </c>
      <c r="N964" s="29">
        <f t="shared" si="477"/>
        <v>0</v>
      </c>
      <c r="O964" s="29">
        <f t="shared" si="477"/>
        <v>0</v>
      </c>
      <c r="P964" s="16"/>
      <c r="Q964" s="16"/>
      <c r="R964" s="98" t="s">
        <v>48</v>
      </c>
      <c r="S964" s="96" t="s">
        <v>282</v>
      </c>
      <c r="T964" s="96" t="s">
        <v>353</v>
      </c>
      <c r="U964" s="92" t="s">
        <v>9</v>
      </c>
      <c r="V964" s="97">
        <v>1404</v>
      </c>
      <c r="W964" s="97">
        <v>1404</v>
      </c>
      <c r="X964" s="97">
        <v>1404</v>
      </c>
      <c r="Y964" s="16" t="b">
        <f t="shared" ref="Y964:AB1027" si="478">R964=A964</f>
        <v>1</v>
      </c>
      <c r="Z964" s="16" t="b">
        <f t="shared" si="478"/>
        <v>1</v>
      </c>
      <c r="AA964" s="16" t="b">
        <f t="shared" si="478"/>
        <v>1</v>
      </c>
      <c r="AB964" s="16" t="b">
        <f t="shared" si="478"/>
        <v>1</v>
      </c>
    </row>
    <row r="965" spans="1:28" ht="31.5">
      <c r="A965" s="31" t="s">
        <v>58</v>
      </c>
      <c r="B965" s="23" t="s">
        <v>282</v>
      </c>
      <c r="C965" s="23" t="s">
        <v>353</v>
      </c>
      <c r="D965" s="23" t="s">
        <v>59</v>
      </c>
      <c r="E965" s="25">
        <v>1404</v>
      </c>
      <c r="F965" s="25">
        <v>1404</v>
      </c>
      <c r="G965" s="25">
        <v>1404</v>
      </c>
      <c r="J965" s="32">
        <v>1404</v>
      </c>
      <c r="K965" s="32">
        <v>1404</v>
      </c>
      <c r="L965" s="32">
        <v>1404</v>
      </c>
      <c r="M965" s="29">
        <f t="shared" si="477"/>
        <v>0</v>
      </c>
      <c r="N965" s="29">
        <f t="shared" si="477"/>
        <v>0</v>
      </c>
      <c r="O965" s="29">
        <f t="shared" si="477"/>
        <v>0</v>
      </c>
      <c r="P965" s="16"/>
      <c r="Q965" s="16"/>
      <c r="R965" s="98" t="s">
        <v>58</v>
      </c>
      <c r="S965" s="96" t="s">
        <v>282</v>
      </c>
      <c r="T965" s="96" t="s">
        <v>353</v>
      </c>
      <c r="U965" s="96" t="s">
        <v>59</v>
      </c>
      <c r="V965" s="97">
        <v>1404</v>
      </c>
      <c r="W965" s="97">
        <v>1404</v>
      </c>
      <c r="X965" s="97">
        <v>1404</v>
      </c>
      <c r="Y965" s="16" t="b">
        <f t="shared" si="478"/>
        <v>1</v>
      </c>
      <c r="Z965" s="16" t="b">
        <f t="shared" si="478"/>
        <v>1</v>
      </c>
      <c r="AA965" s="16" t="b">
        <f t="shared" si="478"/>
        <v>1</v>
      </c>
      <c r="AB965" s="16" t="b">
        <f t="shared" si="478"/>
        <v>1</v>
      </c>
    </row>
    <row r="966" spans="1:28" ht="31.5">
      <c r="A966" s="22" t="s">
        <v>49</v>
      </c>
      <c r="B966" s="23" t="s">
        <v>282</v>
      </c>
      <c r="C966" s="23" t="s">
        <v>14</v>
      </c>
      <c r="D966" s="24" t="s">
        <v>9</v>
      </c>
      <c r="E966" s="25">
        <f>E967</f>
        <v>14521</v>
      </c>
      <c r="F966" s="25">
        <f t="shared" ref="F966:G969" si="479">F967</f>
        <v>14521</v>
      </c>
      <c r="G966" s="25">
        <f t="shared" si="479"/>
        <v>14521</v>
      </c>
      <c r="J966" s="32">
        <v>14521</v>
      </c>
      <c r="K966" s="32">
        <v>14521</v>
      </c>
      <c r="L966" s="32">
        <v>14521</v>
      </c>
      <c r="M966" s="29">
        <f t="shared" si="477"/>
        <v>0</v>
      </c>
      <c r="N966" s="29">
        <f t="shared" si="477"/>
        <v>0</v>
      </c>
      <c r="O966" s="29">
        <f t="shared" si="477"/>
        <v>0</v>
      </c>
      <c r="P966" s="16"/>
      <c r="Q966" s="16"/>
      <c r="R966" s="95" t="s">
        <v>49</v>
      </c>
      <c r="S966" s="96" t="s">
        <v>282</v>
      </c>
      <c r="T966" s="96" t="s">
        <v>14</v>
      </c>
      <c r="U966" s="92" t="s">
        <v>9</v>
      </c>
      <c r="V966" s="97">
        <v>14521</v>
      </c>
      <c r="W966" s="97">
        <v>14521</v>
      </c>
      <c r="X966" s="97">
        <v>14521</v>
      </c>
      <c r="Y966" s="16" t="b">
        <f t="shared" si="478"/>
        <v>1</v>
      </c>
      <c r="Z966" s="16" t="b">
        <f t="shared" si="478"/>
        <v>1</v>
      </c>
      <c r="AA966" s="16" t="b">
        <f t="shared" si="478"/>
        <v>1</v>
      </c>
      <c r="AB966" s="16" t="b">
        <f t="shared" si="478"/>
        <v>1</v>
      </c>
    </row>
    <row r="967" spans="1:28" ht="15.75">
      <c r="A967" s="22" t="s">
        <v>295</v>
      </c>
      <c r="B967" s="23" t="s">
        <v>282</v>
      </c>
      <c r="C967" s="23" t="s">
        <v>296</v>
      </c>
      <c r="D967" s="24" t="s">
        <v>9</v>
      </c>
      <c r="E967" s="25">
        <f>E968</f>
        <v>14521</v>
      </c>
      <c r="F967" s="25">
        <f t="shared" si="479"/>
        <v>14521</v>
      </c>
      <c r="G967" s="25">
        <f t="shared" si="479"/>
        <v>14521</v>
      </c>
      <c r="J967" s="32">
        <v>14521</v>
      </c>
      <c r="K967" s="32">
        <v>14521</v>
      </c>
      <c r="L967" s="32">
        <v>14521</v>
      </c>
      <c r="M967" s="29">
        <f t="shared" si="477"/>
        <v>0</v>
      </c>
      <c r="N967" s="29">
        <f t="shared" si="477"/>
        <v>0</v>
      </c>
      <c r="O967" s="29">
        <f t="shared" si="477"/>
        <v>0</v>
      </c>
      <c r="P967" s="16"/>
      <c r="Q967" s="16"/>
      <c r="R967" s="95" t="s">
        <v>295</v>
      </c>
      <c r="S967" s="96" t="s">
        <v>282</v>
      </c>
      <c r="T967" s="96" t="s">
        <v>296</v>
      </c>
      <c r="U967" s="92" t="s">
        <v>9</v>
      </c>
      <c r="V967" s="97">
        <v>14521</v>
      </c>
      <c r="W967" s="97">
        <v>14521</v>
      </c>
      <c r="X967" s="97">
        <v>14521</v>
      </c>
      <c r="Y967" s="16" t="b">
        <f t="shared" si="478"/>
        <v>1</v>
      </c>
      <c r="Z967" s="16" t="b">
        <f t="shared" si="478"/>
        <v>1</v>
      </c>
      <c r="AA967" s="16" t="b">
        <f t="shared" si="478"/>
        <v>1</v>
      </c>
      <c r="AB967" s="16" t="b">
        <f t="shared" si="478"/>
        <v>1</v>
      </c>
    </row>
    <row r="968" spans="1:28" ht="63">
      <c r="A968" s="22" t="s">
        <v>297</v>
      </c>
      <c r="B968" s="23" t="s">
        <v>282</v>
      </c>
      <c r="C968" s="23" t="s">
        <v>298</v>
      </c>
      <c r="D968" s="24" t="s">
        <v>9</v>
      </c>
      <c r="E968" s="25">
        <f>E969</f>
        <v>14521</v>
      </c>
      <c r="F968" s="25">
        <f t="shared" si="479"/>
        <v>14521</v>
      </c>
      <c r="G968" s="25">
        <f t="shared" si="479"/>
        <v>14521</v>
      </c>
      <c r="J968" s="32">
        <v>14521</v>
      </c>
      <c r="K968" s="32">
        <v>14521</v>
      </c>
      <c r="L968" s="32">
        <v>14521</v>
      </c>
      <c r="M968" s="29">
        <f t="shared" si="477"/>
        <v>0</v>
      </c>
      <c r="N968" s="29">
        <f t="shared" si="477"/>
        <v>0</v>
      </c>
      <c r="O968" s="29">
        <f t="shared" si="477"/>
        <v>0</v>
      </c>
      <c r="P968" s="16"/>
      <c r="Q968" s="16"/>
      <c r="R968" s="95" t="s">
        <v>297</v>
      </c>
      <c r="S968" s="96" t="s">
        <v>282</v>
      </c>
      <c r="T968" s="96" t="s">
        <v>298</v>
      </c>
      <c r="U968" s="92" t="s">
        <v>9</v>
      </c>
      <c r="V968" s="97">
        <v>14521</v>
      </c>
      <c r="W968" s="97">
        <v>14521</v>
      </c>
      <c r="X968" s="97">
        <v>14521</v>
      </c>
      <c r="Y968" s="16" t="b">
        <f t="shared" si="478"/>
        <v>1</v>
      </c>
      <c r="Z968" s="16" t="b">
        <f t="shared" si="478"/>
        <v>1</v>
      </c>
      <c r="AA968" s="16" t="b">
        <f t="shared" si="478"/>
        <v>1</v>
      </c>
      <c r="AB968" s="16" t="b">
        <f t="shared" si="478"/>
        <v>1</v>
      </c>
    </row>
    <row r="969" spans="1:28" ht="63">
      <c r="A969" s="31" t="s">
        <v>299</v>
      </c>
      <c r="B969" s="23" t="s">
        <v>282</v>
      </c>
      <c r="C969" s="23" t="s">
        <v>440</v>
      </c>
      <c r="D969" s="24" t="s">
        <v>9</v>
      </c>
      <c r="E969" s="25">
        <f>E970</f>
        <v>14521</v>
      </c>
      <c r="F969" s="25">
        <f t="shared" si="479"/>
        <v>14521</v>
      </c>
      <c r="G969" s="25">
        <f t="shared" si="479"/>
        <v>14521</v>
      </c>
      <c r="J969" s="32">
        <v>14521</v>
      </c>
      <c r="K969" s="32">
        <v>14521</v>
      </c>
      <c r="L969" s="32">
        <v>14521</v>
      </c>
      <c r="M969" s="29">
        <f t="shared" si="477"/>
        <v>0</v>
      </c>
      <c r="N969" s="29">
        <f t="shared" si="477"/>
        <v>0</v>
      </c>
      <c r="O969" s="29">
        <f t="shared" si="477"/>
        <v>0</v>
      </c>
      <c r="P969" s="16"/>
      <c r="Q969" s="16"/>
      <c r="R969" s="98" t="s">
        <v>299</v>
      </c>
      <c r="S969" s="96" t="s">
        <v>282</v>
      </c>
      <c r="T969" s="96" t="s">
        <v>440</v>
      </c>
      <c r="U969" s="92" t="s">
        <v>9</v>
      </c>
      <c r="V969" s="97">
        <v>14521</v>
      </c>
      <c r="W969" s="97">
        <v>14521</v>
      </c>
      <c r="X969" s="97">
        <v>14521</v>
      </c>
      <c r="Y969" s="16" t="b">
        <f t="shared" si="478"/>
        <v>1</v>
      </c>
      <c r="Z969" s="16" t="b">
        <f t="shared" si="478"/>
        <v>1</v>
      </c>
      <c r="AA969" s="16" t="b">
        <f t="shared" si="478"/>
        <v>1</v>
      </c>
      <c r="AB969" s="16" t="b">
        <f t="shared" si="478"/>
        <v>1</v>
      </c>
    </row>
    <row r="970" spans="1:28" ht="31.5">
      <c r="A970" s="31" t="s">
        <v>58</v>
      </c>
      <c r="B970" s="23" t="s">
        <v>282</v>
      </c>
      <c r="C970" s="23" t="s">
        <v>440</v>
      </c>
      <c r="D970" s="23" t="s">
        <v>59</v>
      </c>
      <c r="E970" s="25">
        <v>14521</v>
      </c>
      <c r="F970" s="25">
        <v>14521</v>
      </c>
      <c r="G970" s="25">
        <v>14521</v>
      </c>
      <c r="J970" s="32">
        <v>14521</v>
      </c>
      <c r="K970" s="32">
        <v>14521</v>
      </c>
      <c r="L970" s="32">
        <v>14521</v>
      </c>
      <c r="M970" s="29">
        <f t="shared" si="477"/>
        <v>0</v>
      </c>
      <c r="N970" s="29">
        <f t="shared" si="477"/>
        <v>0</v>
      </c>
      <c r="O970" s="29">
        <f t="shared" si="477"/>
        <v>0</v>
      </c>
      <c r="P970" s="16"/>
      <c r="Q970" s="16"/>
      <c r="R970" s="98" t="s">
        <v>58</v>
      </c>
      <c r="S970" s="96" t="s">
        <v>282</v>
      </c>
      <c r="T970" s="96" t="s">
        <v>440</v>
      </c>
      <c r="U970" s="96" t="s">
        <v>59</v>
      </c>
      <c r="V970" s="97">
        <v>14521</v>
      </c>
      <c r="W970" s="97">
        <v>14521</v>
      </c>
      <c r="X970" s="97">
        <v>14521</v>
      </c>
      <c r="Y970" s="16" t="b">
        <f t="shared" si="478"/>
        <v>1</v>
      </c>
      <c r="Z970" s="16" t="b">
        <f t="shared" si="478"/>
        <v>1</v>
      </c>
      <c r="AA970" s="16" t="b">
        <f t="shared" si="478"/>
        <v>1</v>
      </c>
      <c r="AB970" s="16" t="b">
        <f t="shared" si="478"/>
        <v>1</v>
      </c>
    </row>
    <row r="971" spans="1:28" ht="15.75">
      <c r="A971" s="22" t="s">
        <v>23</v>
      </c>
      <c r="B971" s="23" t="s">
        <v>282</v>
      </c>
      <c r="C971" s="23" t="s">
        <v>11</v>
      </c>
      <c r="D971" s="24" t="s">
        <v>9</v>
      </c>
      <c r="E971" s="25">
        <f>E972</f>
        <v>120</v>
      </c>
      <c r="F971" s="25">
        <f t="shared" ref="F971:G972" si="480">F972</f>
        <v>120</v>
      </c>
      <c r="G971" s="25">
        <f t="shared" si="480"/>
        <v>120</v>
      </c>
      <c r="J971" s="32">
        <v>120</v>
      </c>
      <c r="K971" s="32">
        <v>120</v>
      </c>
      <c r="L971" s="32">
        <v>120</v>
      </c>
      <c r="M971" s="29">
        <f t="shared" si="477"/>
        <v>0</v>
      </c>
      <c r="N971" s="29">
        <f t="shared" si="477"/>
        <v>0</v>
      </c>
      <c r="O971" s="29">
        <f t="shared" si="477"/>
        <v>0</v>
      </c>
      <c r="P971" s="16"/>
      <c r="Q971" s="16"/>
      <c r="R971" s="95" t="s">
        <v>23</v>
      </c>
      <c r="S971" s="96" t="s">
        <v>282</v>
      </c>
      <c r="T971" s="96" t="s">
        <v>11</v>
      </c>
      <c r="U971" s="92" t="s">
        <v>9</v>
      </c>
      <c r="V971" s="97">
        <v>120</v>
      </c>
      <c r="W971" s="97">
        <v>120</v>
      </c>
      <c r="X971" s="97">
        <v>120</v>
      </c>
      <c r="Y971" s="16" t="b">
        <f t="shared" si="478"/>
        <v>1</v>
      </c>
      <c r="Z971" s="16" t="b">
        <f t="shared" si="478"/>
        <v>1</v>
      </c>
      <c r="AA971" s="16" t="b">
        <f t="shared" si="478"/>
        <v>1</v>
      </c>
      <c r="AB971" s="16" t="b">
        <f t="shared" si="478"/>
        <v>1</v>
      </c>
    </row>
    <row r="972" spans="1:28" ht="31.5">
      <c r="A972" s="31" t="s">
        <v>345</v>
      </c>
      <c r="B972" s="23" t="s">
        <v>282</v>
      </c>
      <c r="C972" s="23" t="s">
        <v>347</v>
      </c>
      <c r="D972" s="24" t="s">
        <v>9</v>
      </c>
      <c r="E972" s="25">
        <f>E973</f>
        <v>120</v>
      </c>
      <c r="F972" s="25">
        <f t="shared" si="480"/>
        <v>120</v>
      </c>
      <c r="G972" s="25">
        <f t="shared" si="480"/>
        <v>120</v>
      </c>
      <c r="J972" s="32">
        <v>120</v>
      </c>
      <c r="K972" s="32">
        <v>120</v>
      </c>
      <c r="L972" s="32">
        <v>120</v>
      </c>
      <c r="M972" s="29">
        <f t="shared" si="477"/>
        <v>0</v>
      </c>
      <c r="N972" s="29">
        <f t="shared" si="477"/>
        <v>0</v>
      </c>
      <c r="O972" s="29">
        <f t="shared" si="477"/>
        <v>0</v>
      </c>
      <c r="P972" s="16"/>
      <c r="Q972" s="16"/>
      <c r="R972" s="98" t="s">
        <v>345</v>
      </c>
      <c r="S972" s="96" t="s">
        <v>282</v>
      </c>
      <c r="T972" s="96" t="s">
        <v>347</v>
      </c>
      <c r="U972" s="92" t="s">
        <v>9</v>
      </c>
      <c r="V972" s="97">
        <v>120</v>
      </c>
      <c r="W972" s="97">
        <v>120</v>
      </c>
      <c r="X972" s="97">
        <v>120</v>
      </c>
      <c r="Y972" s="16" t="b">
        <f t="shared" si="478"/>
        <v>1</v>
      </c>
      <c r="Z972" s="16" t="b">
        <f t="shared" si="478"/>
        <v>1</v>
      </c>
      <c r="AA972" s="16" t="b">
        <f t="shared" si="478"/>
        <v>1</v>
      </c>
      <c r="AB972" s="16" t="b">
        <f t="shared" si="478"/>
        <v>1</v>
      </c>
    </row>
    <row r="973" spans="1:28" ht="31.5">
      <c r="A973" s="31" t="s">
        <v>28</v>
      </c>
      <c r="B973" s="23" t="s">
        <v>282</v>
      </c>
      <c r="C973" s="23" t="s">
        <v>347</v>
      </c>
      <c r="D973" s="23" t="s">
        <v>29</v>
      </c>
      <c r="E973" s="25">
        <v>120</v>
      </c>
      <c r="F973" s="25">
        <v>120</v>
      </c>
      <c r="G973" s="25">
        <v>120</v>
      </c>
      <c r="J973" s="32">
        <v>120</v>
      </c>
      <c r="K973" s="32">
        <v>120</v>
      </c>
      <c r="L973" s="32">
        <v>120</v>
      </c>
      <c r="M973" s="29">
        <f t="shared" si="477"/>
        <v>0</v>
      </c>
      <c r="N973" s="29">
        <f t="shared" si="477"/>
        <v>0</v>
      </c>
      <c r="O973" s="29">
        <f t="shared" si="477"/>
        <v>0</v>
      </c>
      <c r="P973" s="16"/>
      <c r="Q973" s="16"/>
      <c r="R973" s="98" t="s">
        <v>28</v>
      </c>
      <c r="S973" s="96" t="s">
        <v>282</v>
      </c>
      <c r="T973" s="96" t="s">
        <v>347</v>
      </c>
      <c r="U973" s="96" t="s">
        <v>29</v>
      </c>
      <c r="V973" s="97">
        <v>120</v>
      </c>
      <c r="W973" s="97">
        <v>120</v>
      </c>
      <c r="X973" s="97">
        <v>120</v>
      </c>
      <c r="Y973" s="16" t="b">
        <f t="shared" si="478"/>
        <v>1</v>
      </c>
      <c r="Z973" s="16" t="b">
        <f t="shared" si="478"/>
        <v>1</v>
      </c>
      <c r="AA973" s="16" t="b">
        <f t="shared" si="478"/>
        <v>1</v>
      </c>
      <c r="AB973" s="16" t="b">
        <f t="shared" si="478"/>
        <v>1</v>
      </c>
    </row>
    <row r="974" spans="1:28" ht="78.75">
      <c r="A974" s="26" t="s">
        <v>300</v>
      </c>
      <c r="B974" s="24" t="s">
        <v>301</v>
      </c>
      <c r="C974" s="27" t="s">
        <v>9</v>
      </c>
      <c r="D974" s="27" t="s">
        <v>9</v>
      </c>
      <c r="E974" s="15">
        <f>E975+E980+E1022</f>
        <v>109832</v>
      </c>
      <c r="F974" s="15">
        <f t="shared" ref="F974" si="481">F975+F980+F1022</f>
        <v>116521.7</v>
      </c>
      <c r="G974" s="15">
        <f>G975+G980+G1022</f>
        <v>120846.9</v>
      </c>
      <c r="J974" s="28">
        <v>109832.01691000001</v>
      </c>
      <c r="K974" s="28">
        <v>116521.65852</v>
      </c>
      <c r="L974" s="28">
        <v>120846.85885</v>
      </c>
      <c r="M974" s="29">
        <f t="shared" si="477"/>
        <v>1.6910000005736947E-2</v>
      </c>
      <c r="N974" s="29">
        <f t="shared" si="477"/>
        <v>-4.1479999999864958E-2</v>
      </c>
      <c r="O974" s="29">
        <f t="shared" si="477"/>
        <v>-4.1149999990011565E-2</v>
      </c>
      <c r="P974" s="16"/>
      <c r="Q974" s="16"/>
      <c r="R974" s="91" t="s">
        <v>300</v>
      </c>
      <c r="S974" s="92" t="s">
        <v>301</v>
      </c>
      <c r="T974" s="93" t="s">
        <v>9</v>
      </c>
      <c r="U974" s="93" t="s">
        <v>9</v>
      </c>
      <c r="V974" s="94">
        <v>109832.01691000001</v>
      </c>
      <c r="W974" s="94">
        <v>116521.65852</v>
      </c>
      <c r="X974" s="94">
        <v>120846.85885</v>
      </c>
      <c r="Y974" s="16" t="b">
        <f t="shared" si="478"/>
        <v>1</v>
      </c>
      <c r="Z974" s="16" t="b">
        <f t="shared" si="478"/>
        <v>1</v>
      </c>
      <c r="AA974" s="16" t="b">
        <f t="shared" si="478"/>
        <v>1</v>
      </c>
      <c r="AB974" s="16" t="b">
        <f t="shared" si="478"/>
        <v>1</v>
      </c>
    </row>
    <row r="975" spans="1:28" ht="31.5">
      <c r="A975" s="22" t="s">
        <v>43</v>
      </c>
      <c r="B975" s="23" t="s">
        <v>301</v>
      </c>
      <c r="C975" s="23" t="s">
        <v>10</v>
      </c>
      <c r="D975" s="24" t="s">
        <v>9</v>
      </c>
      <c r="E975" s="25">
        <f>E976</f>
        <v>16.5</v>
      </c>
      <c r="F975" s="25">
        <f t="shared" ref="F975:G978" si="482">F976</f>
        <v>16.5</v>
      </c>
      <c r="G975" s="25">
        <f t="shared" si="482"/>
        <v>16.5</v>
      </c>
      <c r="J975" s="32">
        <v>16.5</v>
      </c>
      <c r="K975" s="32">
        <v>16.5</v>
      </c>
      <c r="L975" s="32">
        <v>16.5</v>
      </c>
      <c r="M975" s="29">
        <f t="shared" si="477"/>
        <v>0</v>
      </c>
      <c r="N975" s="29">
        <f t="shared" si="477"/>
        <v>0</v>
      </c>
      <c r="O975" s="29">
        <f t="shared" si="477"/>
        <v>0</v>
      </c>
      <c r="P975" s="16"/>
      <c r="Q975" s="16"/>
      <c r="R975" s="95" t="s">
        <v>43</v>
      </c>
      <c r="S975" s="96" t="s">
        <v>301</v>
      </c>
      <c r="T975" s="96" t="s">
        <v>10</v>
      </c>
      <c r="U975" s="92" t="s">
        <v>9</v>
      </c>
      <c r="V975" s="97">
        <v>16.5</v>
      </c>
      <c r="W975" s="97">
        <v>16.5</v>
      </c>
      <c r="X975" s="97">
        <v>16.5</v>
      </c>
      <c r="Y975" s="16" t="b">
        <f t="shared" si="478"/>
        <v>1</v>
      </c>
      <c r="Z975" s="16" t="b">
        <f t="shared" si="478"/>
        <v>1</v>
      </c>
      <c r="AA975" s="16" t="b">
        <f t="shared" si="478"/>
        <v>1</v>
      </c>
      <c r="AB975" s="16" t="b">
        <f t="shared" si="478"/>
        <v>1</v>
      </c>
    </row>
    <row r="976" spans="1:28" ht="31.5">
      <c r="A976" s="22" t="s">
        <v>44</v>
      </c>
      <c r="B976" s="23" t="s">
        <v>301</v>
      </c>
      <c r="C976" s="23" t="s">
        <v>45</v>
      </c>
      <c r="D976" s="24" t="s">
        <v>9</v>
      </c>
      <c r="E976" s="25">
        <f>E977</f>
        <v>16.5</v>
      </c>
      <c r="F976" s="25">
        <f t="shared" si="482"/>
        <v>16.5</v>
      </c>
      <c r="G976" s="25">
        <f t="shared" si="482"/>
        <v>16.5</v>
      </c>
      <c r="J976" s="32">
        <v>16.5</v>
      </c>
      <c r="K976" s="32">
        <v>16.5</v>
      </c>
      <c r="L976" s="32">
        <v>16.5</v>
      </c>
      <c r="M976" s="29">
        <f t="shared" si="477"/>
        <v>0</v>
      </c>
      <c r="N976" s="29">
        <f t="shared" si="477"/>
        <v>0</v>
      </c>
      <c r="O976" s="29">
        <f t="shared" si="477"/>
        <v>0</v>
      </c>
      <c r="P976" s="16"/>
      <c r="Q976" s="16"/>
      <c r="R976" s="95" t="s">
        <v>44</v>
      </c>
      <c r="S976" s="96" t="s">
        <v>301</v>
      </c>
      <c r="T976" s="96" t="s">
        <v>45</v>
      </c>
      <c r="U976" s="92" t="s">
        <v>9</v>
      </c>
      <c r="V976" s="97">
        <v>16.5</v>
      </c>
      <c r="W976" s="97">
        <v>16.5</v>
      </c>
      <c r="X976" s="97">
        <v>16.5</v>
      </c>
      <c r="Y976" s="16" t="b">
        <f t="shared" si="478"/>
        <v>1</v>
      </c>
      <c r="Z976" s="16" t="b">
        <f t="shared" si="478"/>
        <v>1</v>
      </c>
      <c r="AA976" s="16" t="b">
        <f t="shared" si="478"/>
        <v>1</v>
      </c>
      <c r="AB976" s="16" t="b">
        <f t="shared" si="478"/>
        <v>1</v>
      </c>
    </row>
    <row r="977" spans="1:28" ht="47.25">
      <c r="A977" s="22" t="s">
        <v>46</v>
      </c>
      <c r="B977" s="23" t="s">
        <v>301</v>
      </c>
      <c r="C977" s="23" t="s">
        <v>47</v>
      </c>
      <c r="D977" s="24" t="s">
        <v>9</v>
      </c>
      <c r="E977" s="25">
        <f>E978</f>
        <v>16.5</v>
      </c>
      <c r="F977" s="25">
        <f t="shared" si="482"/>
        <v>16.5</v>
      </c>
      <c r="G977" s="25">
        <f t="shared" si="482"/>
        <v>16.5</v>
      </c>
      <c r="J977" s="32">
        <v>16.5</v>
      </c>
      <c r="K977" s="32">
        <v>16.5</v>
      </c>
      <c r="L977" s="32">
        <v>16.5</v>
      </c>
      <c r="M977" s="29">
        <f t="shared" si="477"/>
        <v>0</v>
      </c>
      <c r="N977" s="29">
        <f t="shared" si="477"/>
        <v>0</v>
      </c>
      <c r="O977" s="29">
        <f t="shared" si="477"/>
        <v>0</v>
      </c>
      <c r="P977" s="16"/>
      <c r="Q977" s="16"/>
      <c r="R977" s="95" t="s">
        <v>46</v>
      </c>
      <c r="S977" s="96" t="s">
        <v>301</v>
      </c>
      <c r="T977" s="96" t="s">
        <v>47</v>
      </c>
      <c r="U977" s="92" t="s">
        <v>9</v>
      </c>
      <c r="V977" s="97">
        <v>16.5</v>
      </c>
      <c r="W977" s="97">
        <v>16.5</v>
      </c>
      <c r="X977" s="97">
        <v>16.5</v>
      </c>
      <c r="Y977" s="16" t="b">
        <f t="shared" si="478"/>
        <v>1</v>
      </c>
      <c r="Z977" s="16" t="b">
        <f t="shared" si="478"/>
        <v>1</v>
      </c>
      <c r="AA977" s="16" t="b">
        <f t="shared" si="478"/>
        <v>1</v>
      </c>
      <c r="AB977" s="16" t="b">
        <f t="shared" si="478"/>
        <v>1</v>
      </c>
    </row>
    <row r="978" spans="1:28" ht="47.25">
      <c r="A978" s="31" t="s">
        <v>48</v>
      </c>
      <c r="B978" s="23" t="s">
        <v>301</v>
      </c>
      <c r="C978" s="23" t="s">
        <v>353</v>
      </c>
      <c r="D978" s="24" t="s">
        <v>9</v>
      </c>
      <c r="E978" s="25">
        <f>E979</f>
        <v>16.5</v>
      </c>
      <c r="F978" s="25">
        <f t="shared" si="482"/>
        <v>16.5</v>
      </c>
      <c r="G978" s="25">
        <f t="shared" si="482"/>
        <v>16.5</v>
      </c>
      <c r="J978" s="32">
        <v>16.5</v>
      </c>
      <c r="K978" s="32">
        <v>16.5</v>
      </c>
      <c r="L978" s="32">
        <v>16.5</v>
      </c>
      <c r="M978" s="29">
        <f t="shared" si="477"/>
        <v>0</v>
      </c>
      <c r="N978" s="29">
        <f t="shared" si="477"/>
        <v>0</v>
      </c>
      <c r="O978" s="29">
        <f t="shared" si="477"/>
        <v>0</v>
      </c>
      <c r="P978" s="16"/>
      <c r="Q978" s="16"/>
      <c r="R978" s="98" t="s">
        <v>48</v>
      </c>
      <c r="S978" s="96" t="s">
        <v>301</v>
      </c>
      <c r="T978" s="96" t="s">
        <v>353</v>
      </c>
      <c r="U978" s="92" t="s">
        <v>9</v>
      </c>
      <c r="V978" s="97">
        <v>16.5</v>
      </c>
      <c r="W978" s="97">
        <v>16.5</v>
      </c>
      <c r="X978" s="97">
        <v>16.5</v>
      </c>
      <c r="Y978" s="16" t="b">
        <f t="shared" si="478"/>
        <v>1</v>
      </c>
      <c r="Z978" s="16" t="b">
        <f t="shared" si="478"/>
        <v>1</v>
      </c>
      <c r="AA978" s="16" t="b">
        <f t="shared" si="478"/>
        <v>1</v>
      </c>
      <c r="AB978" s="16" t="b">
        <f t="shared" si="478"/>
        <v>1</v>
      </c>
    </row>
    <row r="979" spans="1:28" ht="31.5">
      <c r="A979" s="31" t="s">
        <v>28</v>
      </c>
      <c r="B979" s="23" t="s">
        <v>301</v>
      </c>
      <c r="C979" s="23" t="s">
        <v>353</v>
      </c>
      <c r="D979" s="23" t="s">
        <v>29</v>
      </c>
      <c r="E979" s="25">
        <v>16.5</v>
      </c>
      <c r="F979" s="25">
        <v>16.5</v>
      </c>
      <c r="G979" s="25">
        <v>16.5</v>
      </c>
      <c r="J979" s="32">
        <v>16.5</v>
      </c>
      <c r="K979" s="32">
        <v>16.5</v>
      </c>
      <c r="L979" s="32">
        <v>16.5</v>
      </c>
      <c r="M979" s="29">
        <f t="shared" si="477"/>
        <v>0</v>
      </c>
      <c r="N979" s="29">
        <f t="shared" si="477"/>
        <v>0</v>
      </c>
      <c r="O979" s="29">
        <f t="shared" si="477"/>
        <v>0</v>
      </c>
      <c r="P979" s="16"/>
      <c r="Q979" s="16"/>
      <c r="R979" s="98" t="s">
        <v>28</v>
      </c>
      <c r="S979" s="96" t="s">
        <v>301</v>
      </c>
      <c r="T979" s="96" t="s">
        <v>353</v>
      </c>
      <c r="U979" s="96" t="s">
        <v>29</v>
      </c>
      <c r="V979" s="97">
        <v>16.5</v>
      </c>
      <c r="W979" s="97">
        <v>16.5</v>
      </c>
      <c r="X979" s="97">
        <v>16.5</v>
      </c>
      <c r="Y979" s="16" t="b">
        <f t="shared" si="478"/>
        <v>1</v>
      </c>
      <c r="Z979" s="16" t="b">
        <f t="shared" si="478"/>
        <v>1</v>
      </c>
      <c r="AA979" s="16" t="b">
        <f t="shared" si="478"/>
        <v>1</v>
      </c>
      <c r="AB979" s="16" t="b">
        <f t="shared" si="478"/>
        <v>1</v>
      </c>
    </row>
    <row r="980" spans="1:28" ht="31.5">
      <c r="A980" s="22" t="s">
        <v>191</v>
      </c>
      <c r="B980" s="23" t="s">
        <v>301</v>
      </c>
      <c r="C980" s="23" t="s">
        <v>19</v>
      </c>
      <c r="D980" s="24" t="s">
        <v>9</v>
      </c>
      <c r="E980" s="25">
        <f t="shared" ref="E980:G980" si="483">E981+E994+E1009</f>
        <v>109745.5</v>
      </c>
      <c r="F980" s="25">
        <f t="shared" si="483"/>
        <v>116435.2</v>
      </c>
      <c r="G980" s="25">
        <f t="shared" si="483"/>
        <v>120760.4</v>
      </c>
      <c r="J980" s="32">
        <v>109745.51691000001</v>
      </c>
      <c r="K980" s="32">
        <v>116435.15852</v>
      </c>
      <c r="L980" s="32">
        <v>120760.35885</v>
      </c>
      <c r="M980" s="29">
        <f t="shared" si="477"/>
        <v>1.6910000005736947E-2</v>
      </c>
      <c r="N980" s="29">
        <f t="shared" si="477"/>
        <v>-4.1479999999864958E-2</v>
      </c>
      <c r="O980" s="29">
        <f t="shared" si="477"/>
        <v>-4.1149999990011565E-2</v>
      </c>
      <c r="P980" s="16"/>
      <c r="Q980" s="16"/>
      <c r="R980" s="95" t="s">
        <v>191</v>
      </c>
      <c r="S980" s="96" t="s">
        <v>301</v>
      </c>
      <c r="T980" s="96" t="s">
        <v>19</v>
      </c>
      <c r="U980" s="92" t="s">
        <v>9</v>
      </c>
      <c r="V980" s="97">
        <v>109745.51691000001</v>
      </c>
      <c r="W980" s="97">
        <v>116435.15852</v>
      </c>
      <c r="X980" s="97">
        <v>120760.35885</v>
      </c>
      <c r="Y980" s="16" t="b">
        <f t="shared" si="478"/>
        <v>1</v>
      </c>
      <c r="Z980" s="16" t="b">
        <f t="shared" si="478"/>
        <v>1</v>
      </c>
      <c r="AA980" s="16" t="b">
        <f t="shared" si="478"/>
        <v>1</v>
      </c>
      <c r="AB980" s="16" t="b">
        <f t="shared" si="478"/>
        <v>1</v>
      </c>
    </row>
    <row r="981" spans="1:28" ht="47.25">
      <c r="A981" s="22" t="s">
        <v>302</v>
      </c>
      <c r="B981" s="23" t="s">
        <v>301</v>
      </c>
      <c r="C981" s="23" t="s">
        <v>303</v>
      </c>
      <c r="D981" s="24" t="s">
        <v>9</v>
      </c>
      <c r="E981" s="25">
        <f>E982+E985+E988+E991</f>
        <v>7755.1</v>
      </c>
      <c r="F981" s="25">
        <f>F982+F985+F988+F991</f>
        <v>9559.9</v>
      </c>
      <c r="G981" s="25">
        <f t="shared" ref="G981" si="484">G982+G985+G988+G991</f>
        <v>9669.4</v>
      </c>
      <c r="J981" s="32">
        <v>7755.0429000000004</v>
      </c>
      <c r="K981" s="32">
        <v>9559.8367500000004</v>
      </c>
      <c r="L981" s="32">
        <v>9669.3457500000004</v>
      </c>
      <c r="M981" s="29">
        <f t="shared" si="477"/>
        <v>-5.7099999999991269E-2</v>
      </c>
      <c r="N981" s="29">
        <f t="shared" si="477"/>
        <v>-6.32499999992433E-2</v>
      </c>
      <c r="O981" s="29">
        <f t="shared" si="477"/>
        <v>-5.4249999999228748E-2</v>
      </c>
      <c r="P981" s="16"/>
      <c r="Q981" s="16"/>
      <c r="R981" s="95" t="s">
        <v>302</v>
      </c>
      <c r="S981" s="96" t="s">
        <v>301</v>
      </c>
      <c r="T981" s="96" t="s">
        <v>303</v>
      </c>
      <c r="U981" s="92" t="s">
        <v>9</v>
      </c>
      <c r="V981" s="97">
        <v>7755.0429000000004</v>
      </c>
      <c r="W981" s="97">
        <v>9559.8367500000004</v>
      </c>
      <c r="X981" s="97">
        <v>9669.3457500000004</v>
      </c>
      <c r="Y981" s="16" t="b">
        <f t="shared" si="478"/>
        <v>1</v>
      </c>
      <c r="Z981" s="16" t="b">
        <f t="shared" si="478"/>
        <v>1</v>
      </c>
      <c r="AA981" s="16" t="b">
        <f t="shared" si="478"/>
        <v>1</v>
      </c>
      <c r="AB981" s="16" t="b">
        <f t="shared" si="478"/>
        <v>1</v>
      </c>
    </row>
    <row r="982" spans="1:28" ht="78.75">
      <c r="A982" s="22" t="s">
        <v>304</v>
      </c>
      <c r="B982" s="23" t="s">
        <v>301</v>
      </c>
      <c r="C982" s="23" t="s">
        <v>305</v>
      </c>
      <c r="D982" s="24" t="s">
        <v>9</v>
      </c>
      <c r="E982" s="25">
        <f>E983</f>
        <v>251.5</v>
      </c>
      <c r="F982" s="25">
        <f t="shared" ref="F982:G983" si="485">F983</f>
        <v>1253</v>
      </c>
      <c r="G982" s="25">
        <f t="shared" si="485"/>
        <v>1249</v>
      </c>
      <c r="J982" s="32">
        <v>251.47200000000001</v>
      </c>
      <c r="K982" s="32">
        <v>1252.99</v>
      </c>
      <c r="L982" s="32">
        <v>1248.99</v>
      </c>
      <c r="M982" s="29">
        <f t="shared" si="477"/>
        <v>-2.7999999999991587E-2</v>
      </c>
      <c r="N982" s="29">
        <f t="shared" si="477"/>
        <v>-9.9999999999909051E-3</v>
      </c>
      <c r="O982" s="29">
        <f t="shared" si="477"/>
        <v>-9.9999999999909051E-3</v>
      </c>
      <c r="P982" s="16"/>
      <c r="Q982" s="16"/>
      <c r="R982" s="95" t="s">
        <v>304</v>
      </c>
      <c r="S982" s="96" t="s">
        <v>301</v>
      </c>
      <c r="T982" s="96" t="s">
        <v>305</v>
      </c>
      <c r="U982" s="92" t="s">
        <v>9</v>
      </c>
      <c r="V982" s="97">
        <v>251.47200000000001</v>
      </c>
      <c r="W982" s="97">
        <v>1252.99</v>
      </c>
      <c r="X982" s="97">
        <v>1248.99</v>
      </c>
      <c r="Y982" s="16" t="b">
        <f t="shared" si="478"/>
        <v>1</v>
      </c>
      <c r="Z982" s="16" t="b">
        <f t="shared" si="478"/>
        <v>1</v>
      </c>
      <c r="AA982" s="16" t="b">
        <f t="shared" si="478"/>
        <v>1</v>
      </c>
      <c r="AB982" s="16" t="b">
        <f t="shared" si="478"/>
        <v>1</v>
      </c>
    </row>
    <row r="983" spans="1:28" ht="63">
      <c r="A983" s="31" t="s">
        <v>306</v>
      </c>
      <c r="B983" s="23" t="s">
        <v>301</v>
      </c>
      <c r="C983" s="23" t="s">
        <v>441</v>
      </c>
      <c r="D983" s="24" t="s">
        <v>9</v>
      </c>
      <c r="E983" s="25">
        <f>E984</f>
        <v>251.5</v>
      </c>
      <c r="F983" s="25">
        <f t="shared" si="485"/>
        <v>1253</v>
      </c>
      <c r="G983" s="25">
        <f t="shared" si="485"/>
        <v>1249</v>
      </c>
      <c r="J983" s="32">
        <v>251.47200000000001</v>
      </c>
      <c r="K983" s="32">
        <v>1252.99</v>
      </c>
      <c r="L983" s="32">
        <v>1248.99</v>
      </c>
      <c r="M983" s="29">
        <f t="shared" si="477"/>
        <v>-2.7999999999991587E-2</v>
      </c>
      <c r="N983" s="29">
        <f t="shared" si="477"/>
        <v>-9.9999999999909051E-3</v>
      </c>
      <c r="O983" s="29">
        <f t="shared" si="477"/>
        <v>-9.9999999999909051E-3</v>
      </c>
      <c r="P983" s="16"/>
      <c r="Q983" s="16"/>
      <c r="R983" s="98" t="s">
        <v>306</v>
      </c>
      <c r="S983" s="96" t="s">
        <v>301</v>
      </c>
      <c r="T983" s="96" t="s">
        <v>441</v>
      </c>
      <c r="U983" s="92" t="s">
        <v>9</v>
      </c>
      <c r="V983" s="97">
        <v>251.47200000000001</v>
      </c>
      <c r="W983" s="97">
        <v>1252.99</v>
      </c>
      <c r="X983" s="97">
        <v>1248.99</v>
      </c>
      <c r="Y983" s="16" t="b">
        <f t="shared" si="478"/>
        <v>1</v>
      </c>
      <c r="Z983" s="16" t="b">
        <f t="shared" si="478"/>
        <v>1</v>
      </c>
      <c r="AA983" s="16" t="b">
        <f t="shared" si="478"/>
        <v>1</v>
      </c>
      <c r="AB983" s="16" t="b">
        <f t="shared" si="478"/>
        <v>1</v>
      </c>
    </row>
    <row r="984" spans="1:28" ht="31.5">
      <c r="A984" s="31" t="s">
        <v>28</v>
      </c>
      <c r="B984" s="23" t="s">
        <v>301</v>
      </c>
      <c r="C984" s="23" t="s">
        <v>441</v>
      </c>
      <c r="D984" s="23" t="s">
        <v>29</v>
      </c>
      <c r="E984" s="25">
        <v>251.5</v>
      </c>
      <c r="F984" s="25">
        <v>1253</v>
      </c>
      <c r="G984" s="25">
        <v>1249</v>
      </c>
      <c r="J984" s="32">
        <v>251.47200000000001</v>
      </c>
      <c r="K984" s="32">
        <v>1252.99</v>
      </c>
      <c r="L984" s="32">
        <v>1248.99</v>
      </c>
      <c r="M984" s="29">
        <f t="shared" si="477"/>
        <v>-2.7999999999991587E-2</v>
      </c>
      <c r="N984" s="29">
        <f t="shared" si="477"/>
        <v>-9.9999999999909051E-3</v>
      </c>
      <c r="O984" s="29">
        <f t="shared" si="477"/>
        <v>-9.9999999999909051E-3</v>
      </c>
      <c r="P984" s="16"/>
      <c r="Q984" s="16"/>
      <c r="R984" s="98" t="s">
        <v>28</v>
      </c>
      <c r="S984" s="96" t="s">
        <v>301</v>
      </c>
      <c r="T984" s="96" t="s">
        <v>441</v>
      </c>
      <c r="U984" s="96" t="s">
        <v>29</v>
      </c>
      <c r="V984" s="97">
        <v>251.47200000000001</v>
      </c>
      <c r="W984" s="97">
        <v>1252.99</v>
      </c>
      <c r="X984" s="97">
        <v>1248.99</v>
      </c>
      <c r="Y984" s="16" t="b">
        <f t="shared" si="478"/>
        <v>1</v>
      </c>
      <c r="Z984" s="16" t="b">
        <f t="shared" si="478"/>
        <v>1</v>
      </c>
      <c r="AA984" s="16" t="b">
        <f t="shared" si="478"/>
        <v>1</v>
      </c>
      <c r="AB984" s="16" t="b">
        <f t="shared" si="478"/>
        <v>1</v>
      </c>
    </row>
    <row r="985" spans="1:28" ht="78.75">
      <c r="A985" s="22" t="s">
        <v>307</v>
      </c>
      <c r="B985" s="23" t="s">
        <v>301</v>
      </c>
      <c r="C985" s="23" t="s">
        <v>308</v>
      </c>
      <c r="D985" s="24" t="s">
        <v>9</v>
      </c>
      <c r="E985" s="25">
        <f>E986</f>
        <v>2600</v>
      </c>
      <c r="F985" s="25">
        <f t="shared" ref="F985:G986" si="486">F986</f>
        <v>3552.5</v>
      </c>
      <c r="G985" s="25">
        <f t="shared" si="486"/>
        <v>3552.5</v>
      </c>
      <c r="J985" s="32">
        <v>2600</v>
      </c>
      <c r="K985" s="32">
        <v>3552.5</v>
      </c>
      <c r="L985" s="32">
        <v>3552.5</v>
      </c>
      <c r="M985" s="29">
        <f t="shared" si="477"/>
        <v>0</v>
      </c>
      <c r="N985" s="29">
        <f t="shared" si="477"/>
        <v>0</v>
      </c>
      <c r="O985" s="29">
        <f t="shared" si="477"/>
        <v>0</v>
      </c>
      <c r="P985" s="16"/>
      <c r="Q985" s="16"/>
      <c r="R985" s="95" t="s">
        <v>307</v>
      </c>
      <c r="S985" s="96" t="s">
        <v>301</v>
      </c>
      <c r="T985" s="96" t="s">
        <v>308</v>
      </c>
      <c r="U985" s="92" t="s">
        <v>9</v>
      </c>
      <c r="V985" s="97">
        <v>2600</v>
      </c>
      <c r="W985" s="97">
        <v>3552.5</v>
      </c>
      <c r="X985" s="97">
        <v>3552.5</v>
      </c>
      <c r="Y985" s="16" t="b">
        <f t="shared" si="478"/>
        <v>1</v>
      </c>
      <c r="Z985" s="16" t="b">
        <f t="shared" si="478"/>
        <v>1</v>
      </c>
      <c r="AA985" s="16" t="b">
        <f t="shared" si="478"/>
        <v>1</v>
      </c>
      <c r="AB985" s="16" t="b">
        <f t="shared" si="478"/>
        <v>1</v>
      </c>
    </row>
    <row r="986" spans="1:28" ht="63">
      <c r="A986" s="31" t="s">
        <v>309</v>
      </c>
      <c r="B986" s="23" t="s">
        <v>301</v>
      </c>
      <c r="C986" s="23" t="s">
        <v>442</v>
      </c>
      <c r="D986" s="24" t="s">
        <v>9</v>
      </c>
      <c r="E986" s="25">
        <f>E987</f>
        <v>2600</v>
      </c>
      <c r="F986" s="25">
        <f t="shared" si="486"/>
        <v>3552.5</v>
      </c>
      <c r="G986" s="25">
        <f t="shared" si="486"/>
        <v>3552.5</v>
      </c>
      <c r="J986" s="32">
        <v>2600</v>
      </c>
      <c r="K986" s="32">
        <v>3552.5</v>
      </c>
      <c r="L986" s="32">
        <v>3552.5</v>
      </c>
      <c r="M986" s="29">
        <f t="shared" si="477"/>
        <v>0</v>
      </c>
      <c r="N986" s="29">
        <f t="shared" si="477"/>
        <v>0</v>
      </c>
      <c r="O986" s="29">
        <f t="shared" si="477"/>
        <v>0</v>
      </c>
      <c r="P986" s="16"/>
      <c r="Q986" s="16"/>
      <c r="R986" s="98" t="s">
        <v>309</v>
      </c>
      <c r="S986" s="96" t="s">
        <v>301</v>
      </c>
      <c r="T986" s="96" t="s">
        <v>442</v>
      </c>
      <c r="U986" s="92" t="s">
        <v>9</v>
      </c>
      <c r="V986" s="97">
        <v>2600</v>
      </c>
      <c r="W986" s="97">
        <v>3552.5</v>
      </c>
      <c r="X986" s="97">
        <v>3552.5</v>
      </c>
      <c r="Y986" s="16" t="b">
        <f t="shared" si="478"/>
        <v>1</v>
      </c>
      <c r="Z986" s="16" t="b">
        <f t="shared" si="478"/>
        <v>1</v>
      </c>
      <c r="AA986" s="16" t="b">
        <f t="shared" si="478"/>
        <v>1</v>
      </c>
      <c r="AB986" s="16" t="b">
        <f t="shared" si="478"/>
        <v>1</v>
      </c>
    </row>
    <row r="987" spans="1:28" ht="31.5">
      <c r="A987" s="31" t="s">
        <v>28</v>
      </c>
      <c r="B987" s="23" t="s">
        <v>301</v>
      </c>
      <c r="C987" s="23" t="s">
        <v>442</v>
      </c>
      <c r="D987" s="23" t="s">
        <v>29</v>
      </c>
      <c r="E987" s="25">
        <v>2600</v>
      </c>
      <c r="F987" s="25">
        <v>3552.5</v>
      </c>
      <c r="G987" s="25">
        <v>3552.5</v>
      </c>
      <c r="J987" s="32">
        <v>2600</v>
      </c>
      <c r="K987" s="32">
        <v>3552.5</v>
      </c>
      <c r="L987" s="32">
        <v>3552.5</v>
      </c>
      <c r="M987" s="29">
        <f t="shared" si="477"/>
        <v>0</v>
      </c>
      <c r="N987" s="29">
        <f t="shared" si="477"/>
        <v>0</v>
      </c>
      <c r="O987" s="29">
        <f t="shared" si="477"/>
        <v>0</v>
      </c>
      <c r="P987" s="16"/>
      <c r="Q987" s="16"/>
      <c r="R987" s="98" t="s">
        <v>28</v>
      </c>
      <c r="S987" s="96" t="s">
        <v>301</v>
      </c>
      <c r="T987" s="96" t="s">
        <v>442</v>
      </c>
      <c r="U987" s="96" t="s">
        <v>29</v>
      </c>
      <c r="V987" s="97">
        <v>2600</v>
      </c>
      <c r="W987" s="97">
        <v>3552.5</v>
      </c>
      <c r="X987" s="97">
        <v>3552.5</v>
      </c>
      <c r="Y987" s="16" t="b">
        <f t="shared" si="478"/>
        <v>1</v>
      </c>
      <c r="Z987" s="16" t="b">
        <f t="shared" si="478"/>
        <v>1</v>
      </c>
      <c r="AA987" s="16" t="b">
        <f t="shared" si="478"/>
        <v>1</v>
      </c>
      <c r="AB987" s="16" t="b">
        <f t="shared" si="478"/>
        <v>1</v>
      </c>
    </row>
    <row r="988" spans="1:28" ht="47.25">
      <c r="A988" s="22" t="s">
        <v>551</v>
      </c>
      <c r="B988" s="23" t="s">
        <v>301</v>
      </c>
      <c r="C988" s="23" t="s">
        <v>552</v>
      </c>
      <c r="D988" s="24" t="s">
        <v>9</v>
      </c>
      <c r="E988" s="25">
        <f>E989</f>
        <v>10</v>
      </c>
      <c r="F988" s="25">
        <f t="shared" ref="F988:G989" si="487">F989</f>
        <v>10</v>
      </c>
      <c r="G988" s="25">
        <f t="shared" si="487"/>
        <v>10</v>
      </c>
      <c r="J988" s="32">
        <v>10</v>
      </c>
      <c r="K988" s="32">
        <v>10</v>
      </c>
      <c r="L988" s="32">
        <v>10</v>
      </c>
      <c r="M988" s="29">
        <f t="shared" si="477"/>
        <v>0</v>
      </c>
      <c r="N988" s="29">
        <f t="shared" si="477"/>
        <v>0</v>
      </c>
      <c r="O988" s="29">
        <f t="shared" si="477"/>
        <v>0</v>
      </c>
      <c r="P988" s="16"/>
      <c r="Q988" s="16"/>
      <c r="R988" s="95" t="s">
        <v>551</v>
      </c>
      <c r="S988" s="96" t="s">
        <v>301</v>
      </c>
      <c r="T988" s="96" t="s">
        <v>552</v>
      </c>
      <c r="U988" s="92" t="s">
        <v>9</v>
      </c>
      <c r="V988" s="97">
        <v>10</v>
      </c>
      <c r="W988" s="97">
        <v>10</v>
      </c>
      <c r="X988" s="97">
        <v>10</v>
      </c>
      <c r="Y988" s="16" t="b">
        <f t="shared" si="478"/>
        <v>1</v>
      </c>
      <c r="Z988" s="16" t="b">
        <f t="shared" si="478"/>
        <v>1</v>
      </c>
      <c r="AA988" s="16" t="b">
        <f t="shared" si="478"/>
        <v>1</v>
      </c>
      <c r="AB988" s="16" t="b">
        <f t="shared" si="478"/>
        <v>1</v>
      </c>
    </row>
    <row r="989" spans="1:28" ht="47.25">
      <c r="A989" s="31" t="s">
        <v>553</v>
      </c>
      <c r="B989" s="23" t="s">
        <v>301</v>
      </c>
      <c r="C989" s="23" t="s">
        <v>554</v>
      </c>
      <c r="D989" s="24" t="s">
        <v>9</v>
      </c>
      <c r="E989" s="25">
        <f>E990</f>
        <v>10</v>
      </c>
      <c r="F989" s="25">
        <f t="shared" si="487"/>
        <v>10</v>
      </c>
      <c r="G989" s="25">
        <f t="shared" si="487"/>
        <v>10</v>
      </c>
      <c r="J989" s="32">
        <v>10</v>
      </c>
      <c r="K989" s="32">
        <v>10</v>
      </c>
      <c r="L989" s="32">
        <v>10</v>
      </c>
      <c r="M989" s="29">
        <f t="shared" si="477"/>
        <v>0</v>
      </c>
      <c r="N989" s="29">
        <f t="shared" si="477"/>
        <v>0</v>
      </c>
      <c r="O989" s="29">
        <f t="shared" si="477"/>
        <v>0</v>
      </c>
      <c r="P989" s="16"/>
      <c r="Q989" s="16"/>
      <c r="R989" s="98" t="s">
        <v>553</v>
      </c>
      <c r="S989" s="96" t="s">
        <v>301</v>
      </c>
      <c r="T989" s="96" t="s">
        <v>554</v>
      </c>
      <c r="U989" s="92" t="s">
        <v>9</v>
      </c>
      <c r="V989" s="97">
        <v>10</v>
      </c>
      <c r="W989" s="97">
        <v>10</v>
      </c>
      <c r="X989" s="97">
        <v>10</v>
      </c>
      <c r="Y989" s="16" t="b">
        <f t="shared" si="478"/>
        <v>1</v>
      </c>
      <c r="Z989" s="16" t="b">
        <f t="shared" si="478"/>
        <v>1</v>
      </c>
      <c r="AA989" s="16" t="b">
        <f t="shared" si="478"/>
        <v>1</v>
      </c>
      <c r="AB989" s="16" t="b">
        <f t="shared" si="478"/>
        <v>1</v>
      </c>
    </row>
    <row r="990" spans="1:28" ht="31.5">
      <c r="A990" s="31" t="s">
        <v>28</v>
      </c>
      <c r="B990" s="23" t="s">
        <v>301</v>
      </c>
      <c r="C990" s="23" t="s">
        <v>554</v>
      </c>
      <c r="D990" s="23" t="s">
        <v>29</v>
      </c>
      <c r="E990" s="25">
        <v>10</v>
      </c>
      <c r="F990" s="25">
        <v>10</v>
      </c>
      <c r="G990" s="25">
        <v>10</v>
      </c>
      <c r="J990" s="32">
        <v>10</v>
      </c>
      <c r="K990" s="32">
        <v>10</v>
      </c>
      <c r="L990" s="32">
        <v>10</v>
      </c>
      <c r="M990" s="29">
        <f t="shared" si="477"/>
        <v>0</v>
      </c>
      <c r="N990" s="29">
        <f t="shared" si="477"/>
        <v>0</v>
      </c>
      <c r="O990" s="29">
        <f t="shared" si="477"/>
        <v>0</v>
      </c>
      <c r="P990" s="16"/>
      <c r="Q990" s="16"/>
      <c r="R990" s="98" t="s">
        <v>28</v>
      </c>
      <c r="S990" s="96" t="s">
        <v>301</v>
      </c>
      <c r="T990" s="96" t="s">
        <v>554</v>
      </c>
      <c r="U990" s="96" t="s">
        <v>29</v>
      </c>
      <c r="V990" s="97">
        <v>10</v>
      </c>
      <c r="W990" s="97">
        <v>10</v>
      </c>
      <c r="X990" s="97">
        <v>10</v>
      </c>
      <c r="Y990" s="16" t="b">
        <f t="shared" si="478"/>
        <v>1</v>
      </c>
      <c r="Z990" s="16" t="b">
        <f t="shared" si="478"/>
        <v>1</v>
      </c>
      <c r="AA990" s="16" t="b">
        <f t="shared" si="478"/>
        <v>1</v>
      </c>
      <c r="AB990" s="16" t="b">
        <f t="shared" si="478"/>
        <v>1</v>
      </c>
    </row>
    <row r="991" spans="1:28" ht="94.5">
      <c r="A991" s="22" t="s">
        <v>310</v>
      </c>
      <c r="B991" s="23" t="s">
        <v>301</v>
      </c>
      <c r="C991" s="23" t="s">
        <v>311</v>
      </c>
      <c r="D991" s="24" t="s">
        <v>9</v>
      </c>
      <c r="E991" s="25">
        <f>E992</f>
        <v>4893.6000000000004</v>
      </c>
      <c r="F991" s="25">
        <f t="shared" ref="F991:G992" si="488">F992</f>
        <v>4744.3999999999996</v>
      </c>
      <c r="G991" s="25">
        <f t="shared" si="488"/>
        <v>4857.8999999999996</v>
      </c>
      <c r="J991" s="32">
        <v>4893.5708999999997</v>
      </c>
      <c r="K991" s="32">
        <v>4744.3467499999997</v>
      </c>
      <c r="L991" s="32">
        <v>4857.8557499999997</v>
      </c>
      <c r="M991" s="29">
        <f t="shared" si="477"/>
        <v>-2.9100000000653381E-2</v>
      </c>
      <c r="N991" s="29">
        <f t="shared" si="477"/>
        <v>-5.3249999999934516E-2</v>
      </c>
      <c r="O991" s="29">
        <f t="shared" si="477"/>
        <v>-4.4249999999919964E-2</v>
      </c>
      <c r="P991" s="16"/>
      <c r="Q991" s="16"/>
      <c r="R991" s="95" t="s">
        <v>310</v>
      </c>
      <c r="S991" s="96" t="s">
        <v>301</v>
      </c>
      <c r="T991" s="96" t="s">
        <v>311</v>
      </c>
      <c r="U991" s="92" t="s">
        <v>9</v>
      </c>
      <c r="V991" s="97">
        <v>4893.5708999999997</v>
      </c>
      <c r="W991" s="97">
        <v>4744.3467499999997</v>
      </c>
      <c r="X991" s="97">
        <v>4857.8557499999997</v>
      </c>
      <c r="Y991" s="16" t="b">
        <f t="shared" si="478"/>
        <v>1</v>
      </c>
      <c r="Z991" s="16" t="b">
        <f t="shared" si="478"/>
        <v>1</v>
      </c>
      <c r="AA991" s="16" t="b">
        <f t="shared" si="478"/>
        <v>1</v>
      </c>
      <c r="AB991" s="16" t="b">
        <f t="shared" si="478"/>
        <v>1</v>
      </c>
    </row>
    <row r="992" spans="1:28" ht="94.5">
      <c r="A992" s="31" t="s">
        <v>312</v>
      </c>
      <c r="B992" s="23" t="s">
        <v>301</v>
      </c>
      <c r="C992" s="23" t="s">
        <v>443</v>
      </c>
      <c r="D992" s="24" t="s">
        <v>9</v>
      </c>
      <c r="E992" s="25">
        <f>E993</f>
        <v>4893.6000000000004</v>
      </c>
      <c r="F992" s="25">
        <f t="shared" si="488"/>
        <v>4744.3999999999996</v>
      </c>
      <c r="G992" s="25">
        <f t="shared" si="488"/>
        <v>4857.8999999999996</v>
      </c>
      <c r="J992" s="32">
        <v>4893.5708999999997</v>
      </c>
      <c r="K992" s="32">
        <v>4744.3467499999997</v>
      </c>
      <c r="L992" s="32">
        <v>4857.8557499999997</v>
      </c>
      <c r="M992" s="29">
        <f t="shared" si="477"/>
        <v>-2.9100000000653381E-2</v>
      </c>
      <c r="N992" s="29">
        <f t="shared" si="477"/>
        <v>-5.3249999999934516E-2</v>
      </c>
      <c r="O992" s="29">
        <f t="shared" si="477"/>
        <v>-4.4249999999919964E-2</v>
      </c>
      <c r="P992" s="16"/>
      <c r="Q992" s="16"/>
      <c r="R992" s="98" t="s">
        <v>312</v>
      </c>
      <c r="S992" s="96" t="s">
        <v>301</v>
      </c>
      <c r="T992" s="96" t="s">
        <v>443</v>
      </c>
      <c r="U992" s="92" t="s">
        <v>9</v>
      </c>
      <c r="V992" s="97">
        <v>4893.5708999999997</v>
      </c>
      <c r="W992" s="97">
        <v>4744.3467499999997</v>
      </c>
      <c r="X992" s="97">
        <v>4857.8557499999997</v>
      </c>
      <c r="Y992" s="16" t="b">
        <f t="shared" si="478"/>
        <v>1</v>
      </c>
      <c r="Z992" s="16" t="b">
        <f t="shared" si="478"/>
        <v>1</v>
      </c>
      <c r="AA992" s="16" t="b">
        <f t="shared" si="478"/>
        <v>1</v>
      </c>
      <c r="AB992" s="16" t="b">
        <f t="shared" si="478"/>
        <v>1</v>
      </c>
    </row>
    <row r="993" spans="1:28" ht="31.5">
      <c r="A993" s="31" t="s">
        <v>28</v>
      </c>
      <c r="B993" s="23" t="s">
        <v>301</v>
      </c>
      <c r="C993" s="23" t="s">
        <v>443</v>
      </c>
      <c r="D993" s="23" t="s">
        <v>29</v>
      </c>
      <c r="E993" s="25">
        <v>4893.6000000000004</v>
      </c>
      <c r="F993" s="25">
        <v>4744.3999999999996</v>
      </c>
      <c r="G993" s="25">
        <v>4857.8999999999996</v>
      </c>
      <c r="J993" s="32">
        <v>4893.5708999999997</v>
      </c>
      <c r="K993" s="32">
        <v>4744.3467499999997</v>
      </c>
      <c r="L993" s="32">
        <v>4857.8557499999997</v>
      </c>
      <c r="M993" s="29">
        <f t="shared" si="477"/>
        <v>-2.9100000000653381E-2</v>
      </c>
      <c r="N993" s="29">
        <f t="shared" si="477"/>
        <v>-5.3249999999934516E-2</v>
      </c>
      <c r="O993" s="29">
        <f t="shared" si="477"/>
        <v>-4.4249999999919964E-2</v>
      </c>
      <c r="P993" s="16"/>
      <c r="Q993" s="16"/>
      <c r="R993" s="98" t="s">
        <v>28</v>
      </c>
      <c r="S993" s="96" t="s">
        <v>301</v>
      </c>
      <c r="T993" s="96" t="s">
        <v>443</v>
      </c>
      <c r="U993" s="96" t="s">
        <v>29</v>
      </c>
      <c r="V993" s="97">
        <v>4893.5708999999997</v>
      </c>
      <c r="W993" s="97">
        <v>4744.3467499999997</v>
      </c>
      <c r="X993" s="97">
        <v>4857.8557499999997</v>
      </c>
      <c r="Y993" s="16" t="b">
        <f t="shared" si="478"/>
        <v>1</v>
      </c>
      <c r="Z993" s="16" t="b">
        <f t="shared" si="478"/>
        <v>1</v>
      </c>
      <c r="AA993" s="16" t="b">
        <f t="shared" si="478"/>
        <v>1</v>
      </c>
      <c r="AB993" s="16" t="b">
        <f t="shared" si="478"/>
        <v>1</v>
      </c>
    </row>
    <row r="994" spans="1:28" ht="15.75">
      <c r="A994" s="22" t="s">
        <v>192</v>
      </c>
      <c r="B994" s="23" t="s">
        <v>301</v>
      </c>
      <c r="C994" s="23" t="s">
        <v>193</v>
      </c>
      <c r="D994" s="24" t="s">
        <v>9</v>
      </c>
      <c r="E994" s="25">
        <f>E995+E1000+E1003+E1006</f>
        <v>8147.5</v>
      </c>
      <c r="F994" s="25">
        <f t="shared" ref="F994" si="489">F995+F1000+F1003+F1006</f>
        <v>12844.1</v>
      </c>
      <c r="G994" s="25">
        <f>G995+G1000+G1003+G1006</f>
        <v>17059.8</v>
      </c>
      <c r="J994" s="32">
        <v>8147.4863699999996</v>
      </c>
      <c r="K994" s="32">
        <v>12844.126979999999</v>
      </c>
      <c r="L994" s="32">
        <v>17059.818309999999</v>
      </c>
      <c r="M994" s="29">
        <f t="shared" si="477"/>
        <v>-1.363000000037573E-2</v>
      </c>
      <c r="N994" s="29">
        <f t="shared" si="477"/>
        <v>2.6979999998729909E-2</v>
      </c>
      <c r="O994" s="29">
        <f t="shared" si="477"/>
        <v>1.8309999999473803E-2</v>
      </c>
      <c r="P994" s="16"/>
      <c r="Q994" s="16"/>
      <c r="R994" s="95" t="s">
        <v>192</v>
      </c>
      <c r="S994" s="96" t="s">
        <v>301</v>
      </c>
      <c r="T994" s="96" t="s">
        <v>193</v>
      </c>
      <c r="U994" s="92" t="s">
        <v>9</v>
      </c>
      <c r="V994" s="97">
        <v>8147.4863699999996</v>
      </c>
      <c r="W994" s="97">
        <v>12844.126979999999</v>
      </c>
      <c r="X994" s="97">
        <v>17059.818309999999</v>
      </c>
      <c r="Y994" s="16" t="b">
        <f t="shared" si="478"/>
        <v>1</v>
      </c>
      <c r="Z994" s="16" t="b">
        <f t="shared" si="478"/>
        <v>1</v>
      </c>
      <c r="AA994" s="16" t="b">
        <f t="shared" si="478"/>
        <v>1</v>
      </c>
      <c r="AB994" s="16" t="b">
        <f t="shared" si="478"/>
        <v>1</v>
      </c>
    </row>
    <row r="995" spans="1:28" ht="47.25">
      <c r="A995" s="22" t="s">
        <v>313</v>
      </c>
      <c r="B995" s="23" t="s">
        <v>301</v>
      </c>
      <c r="C995" s="23" t="s">
        <v>314</v>
      </c>
      <c r="D995" s="24" t="s">
        <v>9</v>
      </c>
      <c r="E995" s="25">
        <f>E996+E998</f>
        <v>6322.2</v>
      </c>
      <c r="F995" s="25">
        <f t="shared" ref="F995" si="490">F996+F998</f>
        <v>6366.6</v>
      </c>
      <c r="G995" s="25">
        <f>G996+G998</f>
        <v>10569</v>
      </c>
      <c r="J995" s="32">
        <v>6322.1994800000002</v>
      </c>
      <c r="K995" s="32">
        <v>6366.5814499999997</v>
      </c>
      <c r="L995" s="32">
        <v>10568.947700000001</v>
      </c>
      <c r="M995" s="29">
        <f t="shared" si="477"/>
        <v>-5.1999999959662091E-4</v>
      </c>
      <c r="N995" s="29">
        <f t="shared" si="477"/>
        <v>-1.855000000068685E-2</v>
      </c>
      <c r="O995" s="29">
        <f t="shared" si="477"/>
        <v>-5.2299999999377178E-2</v>
      </c>
      <c r="P995" s="16"/>
      <c r="Q995" s="16"/>
      <c r="R995" s="95" t="s">
        <v>313</v>
      </c>
      <c r="S995" s="96" t="s">
        <v>301</v>
      </c>
      <c r="T995" s="96" t="s">
        <v>314</v>
      </c>
      <c r="U995" s="92" t="s">
        <v>9</v>
      </c>
      <c r="V995" s="97">
        <v>6322.1994800000002</v>
      </c>
      <c r="W995" s="97">
        <v>6366.5814499999997</v>
      </c>
      <c r="X995" s="97">
        <v>10568.947700000001</v>
      </c>
      <c r="Y995" s="16" t="b">
        <f t="shared" si="478"/>
        <v>1</v>
      </c>
      <c r="Z995" s="16" t="b">
        <f t="shared" si="478"/>
        <v>1</v>
      </c>
      <c r="AA995" s="16" t="b">
        <f t="shared" si="478"/>
        <v>1</v>
      </c>
      <c r="AB995" s="16" t="b">
        <f t="shared" si="478"/>
        <v>1</v>
      </c>
    </row>
    <row r="996" spans="1:28" ht="94.5">
      <c r="A996" s="31" t="s">
        <v>523</v>
      </c>
      <c r="B996" s="23" t="s">
        <v>301</v>
      </c>
      <c r="C996" s="23" t="s">
        <v>524</v>
      </c>
      <c r="D996" s="24" t="s">
        <v>9</v>
      </c>
      <c r="E996" s="25">
        <f>E997</f>
        <v>700</v>
      </c>
      <c r="F996" s="25">
        <f t="shared" ref="F996:G996" si="491">F997</f>
        <v>0</v>
      </c>
      <c r="G996" s="25">
        <f t="shared" si="491"/>
        <v>4200</v>
      </c>
      <c r="J996" s="32">
        <v>700</v>
      </c>
      <c r="K996" s="32">
        <v>0</v>
      </c>
      <c r="L996" s="32">
        <v>4200</v>
      </c>
      <c r="M996" s="29">
        <f t="shared" si="477"/>
        <v>0</v>
      </c>
      <c r="N996" s="29">
        <f t="shared" si="477"/>
        <v>0</v>
      </c>
      <c r="O996" s="29">
        <f t="shared" si="477"/>
        <v>0</v>
      </c>
      <c r="P996" s="16"/>
      <c r="Q996" s="16"/>
      <c r="R996" s="98" t="s">
        <v>523</v>
      </c>
      <c r="S996" s="96" t="s">
        <v>301</v>
      </c>
      <c r="T996" s="96" t="s">
        <v>524</v>
      </c>
      <c r="U996" s="92" t="s">
        <v>9</v>
      </c>
      <c r="V996" s="97">
        <v>700</v>
      </c>
      <c r="W996" s="97" t="s">
        <v>9</v>
      </c>
      <c r="X996" s="97">
        <v>4200</v>
      </c>
      <c r="Y996" s="16" t="b">
        <f t="shared" si="478"/>
        <v>1</v>
      </c>
      <c r="Z996" s="16" t="b">
        <f t="shared" si="478"/>
        <v>1</v>
      </c>
      <c r="AA996" s="16" t="b">
        <f t="shared" si="478"/>
        <v>1</v>
      </c>
      <c r="AB996" s="16" t="b">
        <f t="shared" si="478"/>
        <v>1</v>
      </c>
    </row>
    <row r="997" spans="1:28" ht="31.5">
      <c r="A997" s="31" t="s">
        <v>28</v>
      </c>
      <c r="B997" s="23" t="s">
        <v>301</v>
      </c>
      <c r="C997" s="23" t="s">
        <v>524</v>
      </c>
      <c r="D997" s="23" t="s">
        <v>29</v>
      </c>
      <c r="E997" s="25">
        <v>700</v>
      </c>
      <c r="F997" s="25">
        <v>0</v>
      </c>
      <c r="G997" s="25">
        <v>4200</v>
      </c>
      <c r="J997" s="32">
        <v>700</v>
      </c>
      <c r="K997" s="32">
        <v>0</v>
      </c>
      <c r="L997" s="32">
        <v>4200</v>
      </c>
      <c r="M997" s="29">
        <f t="shared" si="477"/>
        <v>0</v>
      </c>
      <c r="N997" s="29">
        <f t="shared" si="477"/>
        <v>0</v>
      </c>
      <c r="O997" s="29">
        <f t="shared" si="477"/>
        <v>0</v>
      </c>
      <c r="P997" s="16"/>
      <c r="Q997" s="16"/>
      <c r="R997" s="98" t="s">
        <v>28</v>
      </c>
      <c r="S997" s="96" t="s">
        <v>301</v>
      </c>
      <c r="T997" s="96" t="s">
        <v>524</v>
      </c>
      <c r="U997" s="96" t="s">
        <v>29</v>
      </c>
      <c r="V997" s="97">
        <v>700</v>
      </c>
      <c r="W997" s="97" t="s">
        <v>9</v>
      </c>
      <c r="X997" s="97">
        <v>4200</v>
      </c>
      <c r="Y997" s="16" t="b">
        <f t="shared" si="478"/>
        <v>1</v>
      </c>
      <c r="Z997" s="16" t="b">
        <f t="shared" si="478"/>
        <v>1</v>
      </c>
      <c r="AA997" s="16" t="b">
        <f t="shared" si="478"/>
        <v>1</v>
      </c>
      <c r="AB997" s="16" t="b">
        <f t="shared" si="478"/>
        <v>1</v>
      </c>
    </row>
    <row r="998" spans="1:28" ht="47.25">
      <c r="A998" s="31" t="s">
        <v>315</v>
      </c>
      <c r="B998" s="23" t="s">
        <v>301</v>
      </c>
      <c r="C998" s="23" t="s">
        <v>444</v>
      </c>
      <c r="D998" s="24" t="s">
        <v>9</v>
      </c>
      <c r="E998" s="25">
        <f>E999</f>
        <v>5622.2</v>
      </c>
      <c r="F998" s="25">
        <f t="shared" ref="F998:G998" si="492">F999</f>
        <v>6366.6</v>
      </c>
      <c r="G998" s="25">
        <f t="shared" si="492"/>
        <v>6369</v>
      </c>
      <c r="J998" s="32">
        <v>5622.1994800000002</v>
      </c>
      <c r="K998" s="32">
        <v>6366.5814499999997</v>
      </c>
      <c r="L998" s="32">
        <v>6368.9476999999997</v>
      </c>
      <c r="M998" s="29">
        <f t="shared" si="477"/>
        <v>-5.1999999959662091E-4</v>
      </c>
      <c r="N998" s="29">
        <f t="shared" si="477"/>
        <v>-1.855000000068685E-2</v>
      </c>
      <c r="O998" s="29">
        <f t="shared" si="477"/>
        <v>-5.2300000000286673E-2</v>
      </c>
      <c r="P998" s="16"/>
      <c r="Q998" s="16"/>
      <c r="R998" s="98" t="s">
        <v>315</v>
      </c>
      <c r="S998" s="96" t="s">
        <v>301</v>
      </c>
      <c r="T998" s="96" t="s">
        <v>444</v>
      </c>
      <c r="U998" s="92" t="s">
        <v>9</v>
      </c>
      <c r="V998" s="97">
        <v>5622.1994800000002</v>
      </c>
      <c r="W998" s="97">
        <v>6366.5814499999997</v>
      </c>
      <c r="X998" s="97">
        <v>6368.9476999999997</v>
      </c>
      <c r="Y998" s="16" t="b">
        <f t="shared" si="478"/>
        <v>1</v>
      </c>
      <c r="Z998" s="16" t="b">
        <f t="shared" si="478"/>
        <v>1</v>
      </c>
      <c r="AA998" s="16" t="b">
        <f t="shared" si="478"/>
        <v>1</v>
      </c>
      <c r="AB998" s="16" t="b">
        <f t="shared" si="478"/>
        <v>1</v>
      </c>
    </row>
    <row r="999" spans="1:28" ht="31.5">
      <c r="A999" s="31" t="s">
        <v>28</v>
      </c>
      <c r="B999" s="23" t="s">
        <v>301</v>
      </c>
      <c r="C999" s="23" t="s">
        <v>444</v>
      </c>
      <c r="D999" s="23" t="s">
        <v>29</v>
      </c>
      <c r="E999" s="25">
        <v>5622.2</v>
      </c>
      <c r="F999" s="25">
        <v>6366.6</v>
      </c>
      <c r="G999" s="25">
        <v>6369</v>
      </c>
      <c r="J999" s="32">
        <v>5622.1994800000002</v>
      </c>
      <c r="K999" s="32">
        <v>6366.5814499999997</v>
      </c>
      <c r="L999" s="32">
        <v>6368.9476999999997</v>
      </c>
      <c r="M999" s="29">
        <f t="shared" si="477"/>
        <v>-5.1999999959662091E-4</v>
      </c>
      <c r="N999" s="29">
        <f t="shared" si="477"/>
        <v>-1.855000000068685E-2</v>
      </c>
      <c r="O999" s="29">
        <f t="shared" si="477"/>
        <v>-5.2300000000286673E-2</v>
      </c>
      <c r="P999" s="16"/>
      <c r="Q999" s="16"/>
      <c r="R999" s="98" t="s">
        <v>28</v>
      </c>
      <c r="S999" s="96" t="s">
        <v>301</v>
      </c>
      <c r="T999" s="96" t="s">
        <v>444</v>
      </c>
      <c r="U999" s="96" t="s">
        <v>29</v>
      </c>
      <c r="V999" s="97">
        <v>5622.1994800000002</v>
      </c>
      <c r="W999" s="97">
        <v>6366.5814499999997</v>
      </c>
      <c r="X999" s="97">
        <v>6368.9476999999997</v>
      </c>
      <c r="Y999" s="16" t="b">
        <f t="shared" si="478"/>
        <v>1</v>
      </c>
      <c r="Z999" s="16" t="b">
        <f t="shared" si="478"/>
        <v>1</v>
      </c>
      <c r="AA999" s="16" t="b">
        <f t="shared" si="478"/>
        <v>1</v>
      </c>
      <c r="AB999" s="16" t="b">
        <f t="shared" si="478"/>
        <v>1</v>
      </c>
    </row>
    <row r="1000" spans="1:28" ht="31.5">
      <c r="A1000" s="22" t="s">
        <v>194</v>
      </c>
      <c r="B1000" s="23" t="s">
        <v>301</v>
      </c>
      <c r="C1000" s="23" t="s">
        <v>195</v>
      </c>
      <c r="D1000" s="24" t="s">
        <v>9</v>
      </c>
      <c r="E1000" s="25">
        <f>E1001</f>
        <v>0</v>
      </c>
      <c r="F1000" s="25">
        <f t="shared" ref="F1000:G1001" si="493">F1001</f>
        <v>4000</v>
      </c>
      <c r="G1000" s="25">
        <f t="shared" si="493"/>
        <v>4000</v>
      </c>
      <c r="J1000" s="32">
        <v>0</v>
      </c>
      <c r="K1000" s="32">
        <v>4000</v>
      </c>
      <c r="L1000" s="32">
        <v>4000</v>
      </c>
      <c r="M1000" s="29">
        <f t="shared" si="477"/>
        <v>0</v>
      </c>
      <c r="N1000" s="29">
        <f t="shared" si="477"/>
        <v>0</v>
      </c>
      <c r="O1000" s="29">
        <f t="shared" si="477"/>
        <v>0</v>
      </c>
      <c r="P1000" s="16"/>
      <c r="Q1000" s="16"/>
      <c r="R1000" s="95" t="s">
        <v>194</v>
      </c>
      <c r="S1000" s="96" t="s">
        <v>301</v>
      </c>
      <c r="T1000" s="96" t="s">
        <v>195</v>
      </c>
      <c r="U1000" s="92" t="s">
        <v>9</v>
      </c>
      <c r="V1000" s="97" t="s">
        <v>9</v>
      </c>
      <c r="W1000" s="97">
        <v>4000</v>
      </c>
      <c r="X1000" s="97">
        <v>4000</v>
      </c>
      <c r="Y1000" s="16" t="b">
        <f t="shared" si="478"/>
        <v>1</v>
      </c>
      <c r="Z1000" s="16" t="b">
        <f t="shared" si="478"/>
        <v>1</v>
      </c>
      <c r="AA1000" s="16" t="b">
        <f t="shared" si="478"/>
        <v>1</v>
      </c>
      <c r="AB1000" s="16" t="b">
        <f t="shared" si="478"/>
        <v>1</v>
      </c>
    </row>
    <row r="1001" spans="1:28" ht="31.5">
      <c r="A1001" s="31" t="s">
        <v>196</v>
      </c>
      <c r="B1001" s="23" t="s">
        <v>301</v>
      </c>
      <c r="C1001" s="23" t="s">
        <v>402</v>
      </c>
      <c r="D1001" s="24" t="s">
        <v>9</v>
      </c>
      <c r="E1001" s="25">
        <f>E1002</f>
        <v>0</v>
      </c>
      <c r="F1001" s="25">
        <f t="shared" si="493"/>
        <v>4000</v>
      </c>
      <c r="G1001" s="25">
        <f t="shared" si="493"/>
        <v>4000</v>
      </c>
      <c r="J1001" s="32">
        <v>0</v>
      </c>
      <c r="K1001" s="32">
        <v>4000</v>
      </c>
      <c r="L1001" s="32">
        <v>4000</v>
      </c>
      <c r="M1001" s="29">
        <f t="shared" si="477"/>
        <v>0</v>
      </c>
      <c r="N1001" s="29">
        <f t="shared" si="477"/>
        <v>0</v>
      </c>
      <c r="O1001" s="29">
        <f t="shared" si="477"/>
        <v>0</v>
      </c>
      <c r="P1001" s="16"/>
      <c r="Q1001" s="16"/>
      <c r="R1001" s="98" t="s">
        <v>196</v>
      </c>
      <c r="S1001" s="96" t="s">
        <v>301</v>
      </c>
      <c r="T1001" s="96" t="s">
        <v>402</v>
      </c>
      <c r="U1001" s="92" t="s">
        <v>9</v>
      </c>
      <c r="V1001" s="97" t="s">
        <v>9</v>
      </c>
      <c r="W1001" s="97">
        <v>4000</v>
      </c>
      <c r="X1001" s="97">
        <v>4000</v>
      </c>
      <c r="Y1001" s="16" t="b">
        <f t="shared" si="478"/>
        <v>1</v>
      </c>
      <c r="Z1001" s="16" t="b">
        <f t="shared" si="478"/>
        <v>1</v>
      </c>
      <c r="AA1001" s="16" t="b">
        <f t="shared" si="478"/>
        <v>1</v>
      </c>
      <c r="AB1001" s="16" t="b">
        <f t="shared" si="478"/>
        <v>1</v>
      </c>
    </row>
    <row r="1002" spans="1:28" ht="31.5">
      <c r="A1002" s="31" t="s">
        <v>119</v>
      </c>
      <c r="B1002" s="23" t="s">
        <v>301</v>
      </c>
      <c r="C1002" s="23" t="s">
        <v>402</v>
      </c>
      <c r="D1002" s="23" t="s">
        <v>120</v>
      </c>
      <c r="E1002" s="25">
        <v>0</v>
      </c>
      <c r="F1002" s="25">
        <v>4000</v>
      </c>
      <c r="G1002" s="25">
        <v>4000</v>
      </c>
      <c r="J1002" s="32">
        <v>0</v>
      </c>
      <c r="K1002" s="32">
        <v>4000</v>
      </c>
      <c r="L1002" s="32">
        <v>4000</v>
      </c>
      <c r="M1002" s="29">
        <f t="shared" si="477"/>
        <v>0</v>
      </c>
      <c r="N1002" s="29">
        <f t="shared" si="477"/>
        <v>0</v>
      </c>
      <c r="O1002" s="29">
        <f t="shared" si="477"/>
        <v>0</v>
      </c>
      <c r="P1002" s="16"/>
      <c r="Q1002" s="16"/>
      <c r="R1002" s="98" t="s">
        <v>119</v>
      </c>
      <c r="S1002" s="96" t="s">
        <v>301</v>
      </c>
      <c r="T1002" s="96" t="s">
        <v>402</v>
      </c>
      <c r="U1002" s="96" t="s">
        <v>120</v>
      </c>
      <c r="V1002" s="97" t="s">
        <v>9</v>
      </c>
      <c r="W1002" s="97">
        <v>4000</v>
      </c>
      <c r="X1002" s="97">
        <v>4000</v>
      </c>
      <c r="Y1002" s="16" t="b">
        <f t="shared" si="478"/>
        <v>1</v>
      </c>
      <c r="Z1002" s="16" t="b">
        <f t="shared" si="478"/>
        <v>1</v>
      </c>
      <c r="AA1002" s="16" t="b">
        <f t="shared" si="478"/>
        <v>1</v>
      </c>
      <c r="AB1002" s="16" t="b">
        <f t="shared" si="478"/>
        <v>1</v>
      </c>
    </row>
    <row r="1003" spans="1:28" ht="47.25">
      <c r="A1003" s="22" t="s">
        <v>316</v>
      </c>
      <c r="B1003" s="23" t="s">
        <v>301</v>
      </c>
      <c r="C1003" s="23" t="s">
        <v>317</v>
      </c>
      <c r="D1003" s="24" t="s">
        <v>9</v>
      </c>
      <c r="E1003" s="25">
        <f>E1004</f>
        <v>1201.3</v>
      </c>
      <c r="F1003" s="25">
        <f t="shared" ref="F1003:G1004" si="494">F1004</f>
        <v>1835</v>
      </c>
      <c r="G1003" s="25">
        <f t="shared" si="494"/>
        <v>1848.3</v>
      </c>
      <c r="J1003" s="32">
        <v>1201.29089</v>
      </c>
      <c r="K1003" s="32">
        <v>1835.0155299999999</v>
      </c>
      <c r="L1003" s="32">
        <v>1848.34061</v>
      </c>
      <c r="M1003" s="29">
        <f t="shared" si="477"/>
        <v>-9.1099999999642023E-3</v>
      </c>
      <c r="N1003" s="29">
        <f t="shared" si="477"/>
        <v>1.5529999999898791E-2</v>
      </c>
      <c r="O1003" s="29">
        <f t="shared" si="477"/>
        <v>4.0610000000015134E-2</v>
      </c>
      <c r="P1003" s="16"/>
      <c r="Q1003" s="16"/>
      <c r="R1003" s="95" t="s">
        <v>316</v>
      </c>
      <c r="S1003" s="96" t="s">
        <v>301</v>
      </c>
      <c r="T1003" s="96" t="s">
        <v>317</v>
      </c>
      <c r="U1003" s="92" t="s">
        <v>9</v>
      </c>
      <c r="V1003" s="97">
        <v>1201.29089</v>
      </c>
      <c r="W1003" s="97">
        <v>1835.0155299999999</v>
      </c>
      <c r="X1003" s="97">
        <v>1848.34061</v>
      </c>
      <c r="Y1003" s="16" t="b">
        <f t="shared" si="478"/>
        <v>1</v>
      </c>
      <c r="Z1003" s="16" t="b">
        <f t="shared" si="478"/>
        <v>1</v>
      </c>
      <c r="AA1003" s="16" t="b">
        <f t="shared" si="478"/>
        <v>1</v>
      </c>
      <c r="AB1003" s="16" t="b">
        <f t="shared" si="478"/>
        <v>1</v>
      </c>
    </row>
    <row r="1004" spans="1:28" ht="31.5">
      <c r="A1004" s="31" t="s">
        <v>318</v>
      </c>
      <c r="B1004" s="23" t="s">
        <v>301</v>
      </c>
      <c r="C1004" s="23" t="s">
        <v>445</v>
      </c>
      <c r="D1004" s="24" t="s">
        <v>9</v>
      </c>
      <c r="E1004" s="25">
        <f>E1005</f>
        <v>1201.3</v>
      </c>
      <c r="F1004" s="25">
        <f t="shared" si="494"/>
        <v>1835</v>
      </c>
      <c r="G1004" s="25">
        <f t="shared" si="494"/>
        <v>1848.3</v>
      </c>
      <c r="J1004" s="32">
        <v>1201.29089</v>
      </c>
      <c r="K1004" s="32">
        <v>1835.0155299999999</v>
      </c>
      <c r="L1004" s="32">
        <v>1848.34061</v>
      </c>
      <c r="M1004" s="29">
        <f t="shared" si="477"/>
        <v>-9.1099999999642023E-3</v>
      </c>
      <c r="N1004" s="29">
        <f t="shared" si="477"/>
        <v>1.5529999999898791E-2</v>
      </c>
      <c r="O1004" s="29">
        <f t="shared" si="477"/>
        <v>4.0610000000015134E-2</v>
      </c>
      <c r="P1004" s="16"/>
      <c r="Q1004" s="16"/>
      <c r="R1004" s="98" t="s">
        <v>318</v>
      </c>
      <c r="S1004" s="96" t="s">
        <v>301</v>
      </c>
      <c r="T1004" s="96" t="s">
        <v>445</v>
      </c>
      <c r="U1004" s="92" t="s">
        <v>9</v>
      </c>
      <c r="V1004" s="97">
        <v>1201.29089</v>
      </c>
      <c r="W1004" s="97">
        <v>1835.0155299999999</v>
      </c>
      <c r="X1004" s="97">
        <v>1848.34061</v>
      </c>
      <c r="Y1004" s="16" t="b">
        <f t="shared" si="478"/>
        <v>1</v>
      </c>
      <c r="Z1004" s="16" t="b">
        <f t="shared" si="478"/>
        <v>1</v>
      </c>
      <c r="AA1004" s="16" t="b">
        <f t="shared" si="478"/>
        <v>1</v>
      </c>
      <c r="AB1004" s="16" t="b">
        <f t="shared" si="478"/>
        <v>1</v>
      </c>
    </row>
    <row r="1005" spans="1:28" ht="31.5">
      <c r="A1005" s="31" t="s">
        <v>28</v>
      </c>
      <c r="B1005" s="23" t="s">
        <v>301</v>
      </c>
      <c r="C1005" s="23" t="s">
        <v>445</v>
      </c>
      <c r="D1005" s="23" t="s">
        <v>29</v>
      </c>
      <c r="E1005" s="25">
        <v>1201.3</v>
      </c>
      <c r="F1005" s="25">
        <v>1835</v>
      </c>
      <c r="G1005" s="25">
        <v>1848.3</v>
      </c>
      <c r="J1005" s="32">
        <v>1201.29089</v>
      </c>
      <c r="K1005" s="32">
        <v>1835.0155299999999</v>
      </c>
      <c r="L1005" s="32">
        <v>1848.34061</v>
      </c>
      <c r="M1005" s="29">
        <f t="shared" si="477"/>
        <v>-9.1099999999642023E-3</v>
      </c>
      <c r="N1005" s="29">
        <f t="shared" si="477"/>
        <v>1.5529999999898791E-2</v>
      </c>
      <c r="O1005" s="29">
        <f t="shared" si="477"/>
        <v>4.0610000000015134E-2</v>
      </c>
      <c r="P1005" s="16"/>
      <c r="Q1005" s="16"/>
      <c r="R1005" s="98" t="s">
        <v>28</v>
      </c>
      <c r="S1005" s="96" t="s">
        <v>301</v>
      </c>
      <c r="T1005" s="96" t="s">
        <v>445</v>
      </c>
      <c r="U1005" s="96" t="s">
        <v>29</v>
      </c>
      <c r="V1005" s="97">
        <v>1201.29089</v>
      </c>
      <c r="W1005" s="97">
        <v>1835.0155299999999</v>
      </c>
      <c r="X1005" s="97">
        <v>1848.34061</v>
      </c>
      <c r="Y1005" s="16" t="b">
        <f t="shared" si="478"/>
        <v>1</v>
      </c>
      <c r="Z1005" s="16" t="b">
        <f t="shared" si="478"/>
        <v>1</v>
      </c>
      <c r="AA1005" s="16" t="b">
        <f t="shared" si="478"/>
        <v>1</v>
      </c>
      <c r="AB1005" s="16" t="b">
        <f t="shared" si="478"/>
        <v>1</v>
      </c>
    </row>
    <row r="1006" spans="1:28" ht="47.25">
      <c r="A1006" s="22" t="s">
        <v>319</v>
      </c>
      <c r="B1006" s="23" t="s">
        <v>301</v>
      </c>
      <c r="C1006" s="23" t="s">
        <v>320</v>
      </c>
      <c r="D1006" s="24" t="s">
        <v>9</v>
      </c>
      <c r="E1006" s="25">
        <f>E1007</f>
        <v>624</v>
      </c>
      <c r="F1006" s="25">
        <f t="shared" ref="F1006:G1007" si="495">F1007</f>
        <v>642.5</v>
      </c>
      <c r="G1006" s="25">
        <f t="shared" si="495"/>
        <v>642.5</v>
      </c>
      <c r="J1006" s="32">
        <v>623.99599999999998</v>
      </c>
      <c r="K1006" s="32">
        <v>642.53</v>
      </c>
      <c r="L1006" s="32">
        <v>642.53</v>
      </c>
      <c r="M1006" s="29">
        <f t="shared" si="477"/>
        <v>-4.0000000000190994E-3</v>
      </c>
      <c r="N1006" s="29">
        <f t="shared" si="477"/>
        <v>2.9999999999972715E-2</v>
      </c>
      <c r="O1006" s="29">
        <f t="shared" si="477"/>
        <v>2.9999999999972715E-2</v>
      </c>
      <c r="P1006" s="16"/>
      <c r="Q1006" s="16"/>
      <c r="R1006" s="95" t="s">
        <v>319</v>
      </c>
      <c r="S1006" s="96" t="s">
        <v>301</v>
      </c>
      <c r="T1006" s="96" t="s">
        <v>320</v>
      </c>
      <c r="U1006" s="92" t="s">
        <v>9</v>
      </c>
      <c r="V1006" s="97">
        <v>623.99599999999998</v>
      </c>
      <c r="W1006" s="97">
        <v>642.53</v>
      </c>
      <c r="X1006" s="97">
        <v>642.53</v>
      </c>
      <c r="Y1006" s="16" t="b">
        <f t="shared" si="478"/>
        <v>1</v>
      </c>
      <c r="Z1006" s="16" t="b">
        <f t="shared" si="478"/>
        <v>1</v>
      </c>
      <c r="AA1006" s="16" t="b">
        <f t="shared" si="478"/>
        <v>1</v>
      </c>
      <c r="AB1006" s="16" t="b">
        <f t="shared" si="478"/>
        <v>1</v>
      </c>
    </row>
    <row r="1007" spans="1:28" ht="31.5">
      <c r="A1007" s="31" t="s">
        <v>321</v>
      </c>
      <c r="B1007" s="23" t="s">
        <v>301</v>
      </c>
      <c r="C1007" s="23" t="s">
        <v>446</v>
      </c>
      <c r="D1007" s="24" t="s">
        <v>9</v>
      </c>
      <c r="E1007" s="25">
        <f>E1008</f>
        <v>624</v>
      </c>
      <c r="F1007" s="25">
        <f t="shared" si="495"/>
        <v>642.5</v>
      </c>
      <c r="G1007" s="25">
        <f t="shared" si="495"/>
        <v>642.5</v>
      </c>
      <c r="J1007" s="32">
        <v>623.99599999999998</v>
      </c>
      <c r="K1007" s="32">
        <v>642.53</v>
      </c>
      <c r="L1007" s="32">
        <v>642.53</v>
      </c>
      <c r="M1007" s="29">
        <f t="shared" si="477"/>
        <v>-4.0000000000190994E-3</v>
      </c>
      <c r="N1007" s="29">
        <f t="shared" si="477"/>
        <v>2.9999999999972715E-2</v>
      </c>
      <c r="O1007" s="29">
        <f t="shared" si="477"/>
        <v>2.9999999999972715E-2</v>
      </c>
      <c r="P1007" s="16"/>
      <c r="Q1007" s="16"/>
      <c r="R1007" s="98" t="s">
        <v>321</v>
      </c>
      <c r="S1007" s="96" t="s">
        <v>301</v>
      </c>
      <c r="T1007" s="96" t="s">
        <v>446</v>
      </c>
      <c r="U1007" s="92" t="s">
        <v>9</v>
      </c>
      <c r="V1007" s="97">
        <v>623.99599999999998</v>
      </c>
      <c r="W1007" s="97">
        <v>642.53</v>
      </c>
      <c r="X1007" s="97">
        <v>642.53</v>
      </c>
      <c r="Y1007" s="16" t="b">
        <f t="shared" si="478"/>
        <v>1</v>
      </c>
      <c r="Z1007" s="16" t="b">
        <f t="shared" si="478"/>
        <v>1</v>
      </c>
      <c r="AA1007" s="16" t="b">
        <f t="shared" si="478"/>
        <v>1</v>
      </c>
      <c r="AB1007" s="16" t="b">
        <f t="shared" si="478"/>
        <v>1</v>
      </c>
    </row>
    <row r="1008" spans="1:28" ht="31.5">
      <c r="A1008" s="31" t="s">
        <v>28</v>
      </c>
      <c r="B1008" s="23" t="s">
        <v>301</v>
      </c>
      <c r="C1008" s="23" t="s">
        <v>446</v>
      </c>
      <c r="D1008" s="23" t="s">
        <v>29</v>
      </c>
      <c r="E1008" s="25">
        <v>624</v>
      </c>
      <c r="F1008" s="25">
        <v>642.5</v>
      </c>
      <c r="G1008" s="25">
        <v>642.5</v>
      </c>
      <c r="J1008" s="32">
        <v>623.99599999999998</v>
      </c>
      <c r="K1008" s="32">
        <v>642.53</v>
      </c>
      <c r="L1008" s="32">
        <v>642.53</v>
      </c>
      <c r="M1008" s="29">
        <f t="shared" si="477"/>
        <v>-4.0000000000190994E-3</v>
      </c>
      <c r="N1008" s="29">
        <f t="shared" si="477"/>
        <v>2.9999999999972715E-2</v>
      </c>
      <c r="O1008" s="29">
        <f t="shared" si="477"/>
        <v>2.9999999999972715E-2</v>
      </c>
      <c r="P1008" s="16"/>
      <c r="Q1008" s="16"/>
      <c r="R1008" s="98" t="s">
        <v>28</v>
      </c>
      <c r="S1008" s="96" t="s">
        <v>301</v>
      </c>
      <c r="T1008" s="96" t="s">
        <v>446</v>
      </c>
      <c r="U1008" s="96" t="s">
        <v>29</v>
      </c>
      <c r="V1008" s="97">
        <v>623.99599999999998</v>
      </c>
      <c r="W1008" s="97">
        <v>642.53</v>
      </c>
      <c r="X1008" s="97">
        <v>642.53</v>
      </c>
      <c r="Y1008" s="16" t="b">
        <f t="shared" si="478"/>
        <v>1</v>
      </c>
      <c r="Z1008" s="16" t="b">
        <f t="shared" si="478"/>
        <v>1</v>
      </c>
      <c r="AA1008" s="16" t="b">
        <f t="shared" si="478"/>
        <v>1</v>
      </c>
      <c r="AB1008" s="16" t="b">
        <f t="shared" si="478"/>
        <v>1</v>
      </c>
    </row>
    <row r="1009" spans="1:28" ht="31.5">
      <c r="A1009" s="22" t="s">
        <v>74</v>
      </c>
      <c r="B1009" s="23" t="s">
        <v>301</v>
      </c>
      <c r="C1009" s="23" t="s">
        <v>322</v>
      </c>
      <c r="D1009" s="24" t="s">
        <v>9</v>
      </c>
      <c r="E1009" s="25">
        <f>E1010+E1015+E1019</f>
        <v>93842.9</v>
      </c>
      <c r="F1009" s="25">
        <f t="shared" ref="F1009:G1009" si="496">F1010+F1015+F1019</f>
        <v>94031.2</v>
      </c>
      <c r="G1009" s="25">
        <f t="shared" si="496"/>
        <v>94031.2</v>
      </c>
      <c r="J1009" s="32">
        <v>93842.987640000007</v>
      </c>
      <c r="K1009" s="32">
        <v>94031.194789999994</v>
      </c>
      <c r="L1009" s="32">
        <v>94031.194789999994</v>
      </c>
      <c r="M1009" s="29">
        <f t="shared" si="477"/>
        <v>8.7640000012470409E-2</v>
      </c>
      <c r="N1009" s="29">
        <f t="shared" si="477"/>
        <v>-5.2100000029895455E-3</v>
      </c>
      <c r="O1009" s="29">
        <f t="shared" si="477"/>
        <v>-5.2100000029895455E-3</v>
      </c>
      <c r="P1009" s="16"/>
      <c r="Q1009" s="16"/>
      <c r="R1009" s="95" t="s">
        <v>74</v>
      </c>
      <c r="S1009" s="96" t="s">
        <v>301</v>
      </c>
      <c r="T1009" s="96" t="s">
        <v>322</v>
      </c>
      <c r="U1009" s="92" t="s">
        <v>9</v>
      </c>
      <c r="V1009" s="97">
        <v>93842.987640000007</v>
      </c>
      <c r="W1009" s="97">
        <v>94031.194789999994</v>
      </c>
      <c r="X1009" s="97">
        <v>94031.194789999994</v>
      </c>
      <c r="Y1009" s="16" t="b">
        <f t="shared" si="478"/>
        <v>1</v>
      </c>
      <c r="Z1009" s="16" t="b">
        <f t="shared" si="478"/>
        <v>1</v>
      </c>
      <c r="AA1009" s="16" t="b">
        <f t="shared" si="478"/>
        <v>1</v>
      </c>
      <c r="AB1009" s="16" t="b">
        <f t="shared" si="478"/>
        <v>1</v>
      </c>
    </row>
    <row r="1010" spans="1:28" ht="47.25">
      <c r="A1010" s="22" t="s">
        <v>55</v>
      </c>
      <c r="B1010" s="23" t="s">
        <v>301</v>
      </c>
      <c r="C1010" s="23" t="s">
        <v>323</v>
      </c>
      <c r="D1010" s="24" t="s">
        <v>9</v>
      </c>
      <c r="E1010" s="25">
        <f>E1011</f>
        <v>47680</v>
      </c>
      <c r="F1010" s="25">
        <f t="shared" ref="F1010:G1010" si="497">F1011</f>
        <v>47849.7</v>
      </c>
      <c r="G1010" s="25">
        <f t="shared" si="497"/>
        <v>47849.7</v>
      </c>
      <c r="J1010" s="32">
        <v>47680.0481</v>
      </c>
      <c r="K1010" s="32">
        <v>47849.736360000003</v>
      </c>
      <c r="L1010" s="32">
        <v>47849.736360000003</v>
      </c>
      <c r="M1010" s="29">
        <f t="shared" si="477"/>
        <v>4.8099999999976717E-2</v>
      </c>
      <c r="N1010" s="29">
        <f t="shared" si="477"/>
        <v>3.6360000005515758E-2</v>
      </c>
      <c r="O1010" s="29">
        <f t="shared" si="477"/>
        <v>3.6360000005515758E-2</v>
      </c>
      <c r="P1010" s="16"/>
      <c r="Q1010" s="16"/>
      <c r="R1010" s="95" t="s">
        <v>55</v>
      </c>
      <c r="S1010" s="96" t="s">
        <v>301</v>
      </c>
      <c r="T1010" s="96" t="s">
        <v>323</v>
      </c>
      <c r="U1010" s="92" t="s">
        <v>9</v>
      </c>
      <c r="V1010" s="97">
        <v>47680.0481</v>
      </c>
      <c r="W1010" s="97">
        <v>47849.736360000003</v>
      </c>
      <c r="X1010" s="97">
        <v>47849.736360000003</v>
      </c>
      <c r="Y1010" s="16" t="b">
        <f t="shared" si="478"/>
        <v>1</v>
      </c>
      <c r="Z1010" s="16" t="b">
        <f t="shared" si="478"/>
        <v>1</v>
      </c>
      <c r="AA1010" s="16" t="b">
        <f t="shared" si="478"/>
        <v>1</v>
      </c>
      <c r="AB1010" s="16" t="b">
        <f t="shared" si="478"/>
        <v>1</v>
      </c>
    </row>
    <row r="1011" spans="1:28" ht="31.5">
      <c r="A1011" s="31" t="s">
        <v>57</v>
      </c>
      <c r="B1011" s="23" t="s">
        <v>301</v>
      </c>
      <c r="C1011" s="23" t="s">
        <v>447</v>
      </c>
      <c r="D1011" s="24" t="s">
        <v>9</v>
      </c>
      <c r="E1011" s="25">
        <f>E1012+E1013+E1014</f>
        <v>47680</v>
      </c>
      <c r="F1011" s="25">
        <f t="shared" ref="F1011:G1011" si="498">F1012+F1013+F1014</f>
        <v>47849.7</v>
      </c>
      <c r="G1011" s="25">
        <f t="shared" si="498"/>
        <v>47849.7</v>
      </c>
      <c r="J1011" s="32">
        <v>47680.0481</v>
      </c>
      <c r="K1011" s="32">
        <v>47849.736360000003</v>
      </c>
      <c r="L1011" s="32">
        <v>47849.736360000003</v>
      </c>
      <c r="M1011" s="29">
        <f t="shared" si="477"/>
        <v>4.8099999999976717E-2</v>
      </c>
      <c r="N1011" s="29">
        <f t="shared" si="477"/>
        <v>3.6360000005515758E-2</v>
      </c>
      <c r="O1011" s="29">
        <f t="shared" si="477"/>
        <v>3.6360000005515758E-2</v>
      </c>
      <c r="P1011" s="16"/>
      <c r="Q1011" s="16"/>
      <c r="R1011" s="98" t="s">
        <v>57</v>
      </c>
      <c r="S1011" s="96" t="s">
        <v>301</v>
      </c>
      <c r="T1011" s="96" t="s">
        <v>447</v>
      </c>
      <c r="U1011" s="92" t="s">
        <v>9</v>
      </c>
      <c r="V1011" s="97">
        <v>47680.0481</v>
      </c>
      <c r="W1011" s="97">
        <v>47849.736360000003</v>
      </c>
      <c r="X1011" s="97">
        <v>47849.736360000003</v>
      </c>
      <c r="Y1011" s="16" t="b">
        <f t="shared" si="478"/>
        <v>1</v>
      </c>
      <c r="Z1011" s="16" t="b">
        <f t="shared" si="478"/>
        <v>1</v>
      </c>
      <c r="AA1011" s="16" t="b">
        <f t="shared" si="478"/>
        <v>1</v>
      </c>
      <c r="AB1011" s="16" t="b">
        <f t="shared" si="478"/>
        <v>1</v>
      </c>
    </row>
    <row r="1012" spans="1:28" ht="78.75">
      <c r="A1012" s="31" t="s">
        <v>26</v>
      </c>
      <c r="B1012" s="23" t="s">
        <v>301</v>
      </c>
      <c r="C1012" s="23" t="s">
        <v>447</v>
      </c>
      <c r="D1012" s="23" t="s">
        <v>27</v>
      </c>
      <c r="E1012" s="25">
        <v>45662.5</v>
      </c>
      <c r="F1012" s="25">
        <v>45832.2</v>
      </c>
      <c r="G1012" s="25">
        <v>45832.2</v>
      </c>
      <c r="J1012" s="32">
        <v>45662.512750000002</v>
      </c>
      <c r="K1012" s="32">
        <v>45832.201000000001</v>
      </c>
      <c r="L1012" s="32">
        <v>45832.201000000001</v>
      </c>
      <c r="M1012" s="29">
        <f t="shared" si="477"/>
        <v>1.2750000001688022E-2</v>
      </c>
      <c r="N1012" s="29">
        <f t="shared" si="477"/>
        <v>1.0000000038417056E-3</v>
      </c>
      <c r="O1012" s="29">
        <f t="shared" si="477"/>
        <v>1.0000000038417056E-3</v>
      </c>
      <c r="P1012" s="16"/>
      <c r="Q1012" s="16"/>
      <c r="R1012" s="98" t="s">
        <v>26</v>
      </c>
      <c r="S1012" s="96" t="s">
        <v>301</v>
      </c>
      <c r="T1012" s="96" t="s">
        <v>447</v>
      </c>
      <c r="U1012" s="96" t="s">
        <v>27</v>
      </c>
      <c r="V1012" s="97">
        <v>45662.512750000002</v>
      </c>
      <c r="W1012" s="97">
        <v>45832.201000000001</v>
      </c>
      <c r="X1012" s="97">
        <v>45832.201000000001</v>
      </c>
      <c r="Y1012" s="16" t="b">
        <f t="shared" si="478"/>
        <v>1</v>
      </c>
      <c r="Z1012" s="16" t="b">
        <f t="shared" si="478"/>
        <v>1</v>
      </c>
      <c r="AA1012" s="16" t="b">
        <f t="shared" si="478"/>
        <v>1</v>
      </c>
      <c r="AB1012" s="16" t="b">
        <f t="shared" si="478"/>
        <v>1</v>
      </c>
    </row>
    <row r="1013" spans="1:28" ht="31.5">
      <c r="A1013" s="31" t="s">
        <v>28</v>
      </c>
      <c r="B1013" s="23" t="s">
        <v>301</v>
      </c>
      <c r="C1013" s="23" t="s">
        <v>447</v>
      </c>
      <c r="D1013" s="23" t="s">
        <v>29</v>
      </c>
      <c r="E1013" s="25">
        <v>1867.7</v>
      </c>
      <c r="F1013" s="25">
        <v>1867.7</v>
      </c>
      <c r="G1013" s="25">
        <v>1867.7</v>
      </c>
      <c r="J1013" s="32">
        <v>1867.72335</v>
      </c>
      <c r="K1013" s="32">
        <v>1867.72336</v>
      </c>
      <c r="L1013" s="32">
        <v>1867.72336</v>
      </c>
      <c r="M1013" s="29">
        <f t="shared" si="477"/>
        <v>2.3349999999936699E-2</v>
      </c>
      <c r="N1013" s="29">
        <f t="shared" si="477"/>
        <v>2.3359999999911452E-2</v>
      </c>
      <c r="O1013" s="29">
        <f t="shared" si="477"/>
        <v>2.3359999999911452E-2</v>
      </c>
      <c r="P1013" s="16"/>
      <c r="Q1013" s="16"/>
      <c r="R1013" s="98" t="s">
        <v>28</v>
      </c>
      <c r="S1013" s="96" t="s">
        <v>301</v>
      </c>
      <c r="T1013" s="96" t="s">
        <v>447</v>
      </c>
      <c r="U1013" s="96" t="s">
        <v>29</v>
      </c>
      <c r="V1013" s="97">
        <v>1867.72335</v>
      </c>
      <c r="W1013" s="97">
        <v>1867.72336</v>
      </c>
      <c r="X1013" s="97">
        <v>1867.72336</v>
      </c>
      <c r="Y1013" s="16" t="b">
        <f t="shared" si="478"/>
        <v>1</v>
      </c>
      <c r="Z1013" s="16" t="b">
        <f t="shared" si="478"/>
        <v>1</v>
      </c>
      <c r="AA1013" s="16" t="b">
        <f t="shared" si="478"/>
        <v>1</v>
      </c>
      <c r="AB1013" s="16" t="b">
        <f t="shared" si="478"/>
        <v>1</v>
      </c>
    </row>
    <row r="1014" spans="1:28" ht="25.5">
      <c r="A1014" s="31" t="s">
        <v>32</v>
      </c>
      <c r="B1014" s="23" t="s">
        <v>301</v>
      </c>
      <c r="C1014" s="23" t="s">
        <v>447</v>
      </c>
      <c r="D1014" s="23" t="s">
        <v>33</v>
      </c>
      <c r="E1014" s="25">
        <v>149.80000000000001</v>
      </c>
      <c r="F1014" s="25">
        <v>149.80000000000001</v>
      </c>
      <c r="G1014" s="25">
        <v>149.80000000000001</v>
      </c>
      <c r="J1014" s="32">
        <v>149.81200000000001</v>
      </c>
      <c r="K1014" s="32">
        <v>149.81200000000001</v>
      </c>
      <c r="L1014" s="32">
        <v>149.81200000000001</v>
      </c>
      <c r="M1014" s="29">
        <f t="shared" si="477"/>
        <v>1.2000000000000455E-2</v>
      </c>
      <c r="N1014" s="29">
        <f t="shared" si="477"/>
        <v>1.2000000000000455E-2</v>
      </c>
      <c r="O1014" s="29">
        <f t="shared" si="477"/>
        <v>1.2000000000000455E-2</v>
      </c>
      <c r="P1014" s="16"/>
      <c r="Q1014" s="16"/>
      <c r="R1014" s="98" t="s">
        <v>32</v>
      </c>
      <c r="S1014" s="96" t="s">
        <v>301</v>
      </c>
      <c r="T1014" s="96" t="s">
        <v>447</v>
      </c>
      <c r="U1014" s="96" t="s">
        <v>33</v>
      </c>
      <c r="V1014" s="97">
        <v>149.81200000000001</v>
      </c>
      <c r="W1014" s="97">
        <v>149.81200000000001</v>
      </c>
      <c r="X1014" s="97">
        <v>149.81200000000001</v>
      </c>
      <c r="Y1014" s="16" t="b">
        <f t="shared" si="478"/>
        <v>1</v>
      </c>
      <c r="Z1014" s="16" t="b">
        <f t="shared" si="478"/>
        <v>1</v>
      </c>
      <c r="AA1014" s="16" t="b">
        <f t="shared" si="478"/>
        <v>1</v>
      </c>
      <c r="AB1014" s="16" t="b">
        <f t="shared" si="478"/>
        <v>1</v>
      </c>
    </row>
    <row r="1015" spans="1:28" ht="47.25">
      <c r="A1015" s="22" t="s">
        <v>76</v>
      </c>
      <c r="B1015" s="23" t="s">
        <v>301</v>
      </c>
      <c r="C1015" s="23" t="s">
        <v>324</v>
      </c>
      <c r="D1015" s="24" t="s">
        <v>9</v>
      </c>
      <c r="E1015" s="25">
        <f>E1016</f>
        <v>44960.2</v>
      </c>
      <c r="F1015" s="25">
        <f t="shared" ref="F1015:G1015" si="499">F1016</f>
        <v>44978.8</v>
      </c>
      <c r="G1015" s="25">
        <f t="shared" si="499"/>
        <v>44978.8</v>
      </c>
      <c r="J1015" s="32">
        <v>44960.245540000004</v>
      </c>
      <c r="K1015" s="32">
        <v>44978.764430000003</v>
      </c>
      <c r="L1015" s="32">
        <v>44978.764430000003</v>
      </c>
      <c r="M1015" s="29">
        <f t="shared" si="477"/>
        <v>4.5540000006440096E-2</v>
      </c>
      <c r="N1015" s="29">
        <f t="shared" si="477"/>
        <v>-3.5570000000006985E-2</v>
      </c>
      <c r="O1015" s="29">
        <f t="shared" si="477"/>
        <v>-3.5570000000006985E-2</v>
      </c>
      <c r="P1015" s="16"/>
      <c r="Q1015" s="16"/>
      <c r="R1015" s="95" t="s">
        <v>76</v>
      </c>
      <c r="S1015" s="96" t="s">
        <v>301</v>
      </c>
      <c r="T1015" s="96" t="s">
        <v>324</v>
      </c>
      <c r="U1015" s="92" t="s">
        <v>9</v>
      </c>
      <c r="V1015" s="97">
        <v>44960.245540000004</v>
      </c>
      <c r="W1015" s="97">
        <v>44978.764430000003</v>
      </c>
      <c r="X1015" s="97">
        <v>44978.764430000003</v>
      </c>
      <c r="Y1015" s="16" t="b">
        <f t="shared" si="478"/>
        <v>1</v>
      </c>
      <c r="Z1015" s="16" t="b">
        <f t="shared" si="478"/>
        <v>1</v>
      </c>
      <c r="AA1015" s="16" t="b">
        <f t="shared" si="478"/>
        <v>1</v>
      </c>
      <c r="AB1015" s="16" t="b">
        <f t="shared" si="478"/>
        <v>1</v>
      </c>
    </row>
    <row r="1016" spans="1:28" ht="31.5">
      <c r="A1016" s="31" t="s">
        <v>25</v>
      </c>
      <c r="B1016" s="23" t="s">
        <v>301</v>
      </c>
      <c r="C1016" s="23" t="s">
        <v>448</v>
      </c>
      <c r="D1016" s="24" t="s">
        <v>9</v>
      </c>
      <c r="E1016" s="25">
        <f>E1017+E1018</f>
        <v>44960.2</v>
      </c>
      <c r="F1016" s="25">
        <f t="shared" ref="F1016:G1016" si="500">F1017+F1018</f>
        <v>44978.8</v>
      </c>
      <c r="G1016" s="25">
        <f t="shared" si="500"/>
        <v>44978.8</v>
      </c>
      <c r="J1016" s="32">
        <v>44960.245540000004</v>
      </c>
      <c r="K1016" s="32">
        <v>44978.764430000003</v>
      </c>
      <c r="L1016" s="32">
        <v>44978.764430000003</v>
      </c>
      <c r="M1016" s="29">
        <f t="shared" si="477"/>
        <v>4.5540000006440096E-2</v>
      </c>
      <c r="N1016" s="29">
        <f t="shared" si="477"/>
        <v>-3.5570000000006985E-2</v>
      </c>
      <c r="O1016" s="29">
        <f t="shared" si="477"/>
        <v>-3.5570000000006985E-2</v>
      </c>
      <c r="P1016" s="16"/>
      <c r="Q1016" s="16"/>
      <c r="R1016" s="98" t="s">
        <v>25</v>
      </c>
      <c r="S1016" s="96" t="s">
        <v>301</v>
      </c>
      <c r="T1016" s="96" t="s">
        <v>448</v>
      </c>
      <c r="U1016" s="92" t="s">
        <v>9</v>
      </c>
      <c r="V1016" s="97">
        <v>44960.245540000004</v>
      </c>
      <c r="W1016" s="97">
        <v>44978.764430000003</v>
      </c>
      <c r="X1016" s="97">
        <v>44978.764430000003</v>
      </c>
      <c r="Y1016" s="16" t="b">
        <f t="shared" si="478"/>
        <v>1</v>
      </c>
      <c r="Z1016" s="16" t="b">
        <f t="shared" si="478"/>
        <v>1</v>
      </c>
      <c r="AA1016" s="16" t="b">
        <f t="shared" si="478"/>
        <v>1</v>
      </c>
      <c r="AB1016" s="16" t="b">
        <f t="shared" si="478"/>
        <v>1</v>
      </c>
    </row>
    <row r="1017" spans="1:28" ht="78.75">
      <c r="A1017" s="31" t="s">
        <v>26</v>
      </c>
      <c r="B1017" s="23" t="s">
        <v>301</v>
      </c>
      <c r="C1017" s="23" t="s">
        <v>448</v>
      </c>
      <c r="D1017" s="23" t="s">
        <v>27</v>
      </c>
      <c r="E1017" s="25">
        <v>41781.5</v>
      </c>
      <c r="F1017" s="25">
        <v>41369</v>
      </c>
      <c r="G1017" s="25">
        <v>41369</v>
      </c>
      <c r="J1017" s="32">
        <v>41781.515700000004</v>
      </c>
      <c r="K1017" s="32">
        <v>41368.96931</v>
      </c>
      <c r="L1017" s="32">
        <v>41368.96931</v>
      </c>
      <c r="M1017" s="29">
        <f t="shared" si="477"/>
        <v>1.5700000003562309E-2</v>
      </c>
      <c r="N1017" s="29">
        <f t="shared" si="477"/>
        <v>-3.0689999999594875E-2</v>
      </c>
      <c r="O1017" s="29">
        <f t="shared" si="477"/>
        <v>-3.0689999999594875E-2</v>
      </c>
      <c r="P1017" s="16"/>
      <c r="Q1017" s="16"/>
      <c r="R1017" s="98" t="s">
        <v>26</v>
      </c>
      <c r="S1017" s="96" t="s">
        <v>301</v>
      </c>
      <c r="T1017" s="96" t="s">
        <v>448</v>
      </c>
      <c r="U1017" s="96" t="s">
        <v>27</v>
      </c>
      <c r="V1017" s="97">
        <v>41781.515700000004</v>
      </c>
      <c r="W1017" s="97">
        <v>41368.96931</v>
      </c>
      <c r="X1017" s="97">
        <v>41368.96931</v>
      </c>
      <c r="Y1017" s="16" t="b">
        <f t="shared" si="478"/>
        <v>1</v>
      </c>
      <c r="Z1017" s="16" t="b">
        <f t="shared" si="478"/>
        <v>1</v>
      </c>
      <c r="AA1017" s="16" t="b">
        <f t="shared" si="478"/>
        <v>1</v>
      </c>
      <c r="AB1017" s="16" t="b">
        <f t="shared" si="478"/>
        <v>1</v>
      </c>
    </row>
    <row r="1018" spans="1:28" ht="31.5">
      <c r="A1018" s="31" t="s">
        <v>28</v>
      </c>
      <c r="B1018" s="23" t="s">
        <v>301</v>
      </c>
      <c r="C1018" s="23" t="s">
        <v>448</v>
      </c>
      <c r="D1018" s="23" t="s">
        <v>29</v>
      </c>
      <c r="E1018" s="25">
        <v>3178.7</v>
      </c>
      <c r="F1018" s="25">
        <v>3609.8</v>
      </c>
      <c r="G1018" s="25">
        <v>3609.8</v>
      </c>
      <c r="J1018" s="32">
        <v>3178.72984</v>
      </c>
      <c r="K1018" s="32">
        <v>3609.7951200000002</v>
      </c>
      <c r="L1018" s="32">
        <v>3609.7951200000002</v>
      </c>
      <c r="M1018" s="29">
        <f t="shared" si="477"/>
        <v>2.9840000000149303E-2</v>
      </c>
      <c r="N1018" s="29">
        <f t="shared" si="477"/>
        <v>-4.8799999999573629E-3</v>
      </c>
      <c r="O1018" s="29">
        <f t="shared" si="477"/>
        <v>-4.8799999999573629E-3</v>
      </c>
      <c r="P1018" s="16"/>
      <c r="Q1018" s="16"/>
      <c r="R1018" s="98" t="s">
        <v>28</v>
      </c>
      <c r="S1018" s="96" t="s">
        <v>301</v>
      </c>
      <c r="T1018" s="96" t="s">
        <v>448</v>
      </c>
      <c r="U1018" s="96" t="s">
        <v>29</v>
      </c>
      <c r="V1018" s="97">
        <v>3178.72984</v>
      </c>
      <c r="W1018" s="97">
        <v>3609.7951200000002</v>
      </c>
      <c r="X1018" s="97">
        <v>3609.7951200000002</v>
      </c>
      <c r="Y1018" s="16" t="b">
        <f t="shared" si="478"/>
        <v>1</v>
      </c>
      <c r="Z1018" s="16" t="b">
        <f t="shared" si="478"/>
        <v>1</v>
      </c>
      <c r="AA1018" s="16" t="b">
        <f t="shared" si="478"/>
        <v>1</v>
      </c>
      <c r="AB1018" s="16" t="b">
        <f t="shared" si="478"/>
        <v>1</v>
      </c>
    </row>
    <row r="1019" spans="1:28" ht="31.5">
      <c r="A1019" s="22" t="s">
        <v>172</v>
      </c>
      <c r="B1019" s="23" t="s">
        <v>301</v>
      </c>
      <c r="C1019" s="23" t="s">
        <v>325</v>
      </c>
      <c r="D1019" s="24" t="s">
        <v>9</v>
      </c>
      <c r="E1019" s="25">
        <f>E1020</f>
        <v>1202.7</v>
      </c>
      <c r="F1019" s="25">
        <f t="shared" ref="F1019:G1020" si="501">F1020</f>
        <v>1202.7</v>
      </c>
      <c r="G1019" s="25">
        <f t="shared" si="501"/>
        <v>1202.7</v>
      </c>
      <c r="J1019" s="32">
        <v>1202.694</v>
      </c>
      <c r="K1019" s="32">
        <v>1202.694</v>
      </c>
      <c r="L1019" s="32">
        <v>1202.694</v>
      </c>
      <c r="M1019" s="29">
        <f t="shared" si="477"/>
        <v>-6.0000000000854925E-3</v>
      </c>
      <c r="N1019" s="29">
        <f t="shared" si="477"/>
        <v>-6.0000000000854925E-3</v>
      </c>
      <c r="O1019" s="29">
        <f t="shared" si="477"/>
        <v>-6.0000000000854925E-3</v>
      </c>
      <c r="P1019" s="16"/>
      <c r="Q1019" s="16"/>
      <c r="R1019" s="95" t="s">
        <v>172</v>
      </c>
      <c r="S1019" s="96" t="s">
        <v>301</v>
      </c>
      <c r="T1019" s="96" t="s">
        <v>325</v>
      </c>
      <c r="U1019" s="92" t="s">
        <v>9</v>
      </c>
      <c r="V1019" s="97">
        <v>1202.694</v>
      </c>
      <c r="W1019" s="97">
        <v>1202.694</v>
      </c>
      <c r="X1019" s="97">
        <v>1202.694</v>
      </c>
      <c r="Y1019" s="16" t="b">
        <f t="shared" si="478"/>
        <v>1</v>
      </c>
      <c r="Z1019" s="16" t="b">
        <f t="shared" si="478"/>
        <v>1</v>
      </c>
      <c r="AA1019" s="16" t="b">
        <f t="shared" si="478"/>
        <v>1</v>
      </c>
      <c r="AB1019" s="16" t="b">
        <f t="shared" si="478"/>
        <v>1</v>
      </c>
    </row>
    <row r="1020" spans="1:28" ht="31.5">
      <c r="A1020" s="31" t="s">
        <v>31</v>
      </c>
      <c r="B1020" s="23" t="s">
        <v>301</v>
      </c>
      <c r="C1020" s="23" t="s">
        <v>449</v>
      </c>
      <c r="D1020" s="24" t="s">
        <v>9</v>
      </c>
      <c r="E1020" s="25">
        <f>E1021</f>
        <v>1202.7</v>
      </c>
      <c r="F1020" s="25">
        <f t="shared" si="501"/>
        <v>1202.7</v>
      </c>
      <c r="G1020" s="25">
        <f t="shared" si="501"/>
        <v>1202.7</v>
      </c>
      <c r="J1020" s="32">
        <v>1202.694</v>
      </c>
      <c r="K1020" s="32">
        <v>1202.694</v>
      </c>
      <c r="L1020" s="32">
        <v>1202.694</v>
      </c>
      <c r="M1020" s="29">
        <f t="shared" si="477"/>
        <v>-6.0000000000854925E-3</v>
      </c>
      <c r="N1020" s="29">
        <f t="shared" si="477"/>
        <v>-6.0000000000854925E-3</v>
      </c>
      <c r="O1020" s="29">
        <f t="shared" si="477"/>
        <v>-6.0000000000854925E-3</v>
      </c>
      <c r="P1020" s="16"/>
      <c r="Q1020" s="16"/>
      <c r="R1020" s="98" t="s">
        <v>31</v>
      </c>
      <c r="S1020" s="96" t="s">
        <v>301</v>
      </c>
      <c r="T1020" s="96" t="s">
        <v>449</v>
      </c>
      <c r="U1020" s="92" t="s">
        <v>9</v>
      </c>
      <c r="V1020" s="97">
        <v>1202.694</v>
      </c>
      <c r="W1020" s="97">
        <v>1202.694</v>
      </c>
      <c r="X1020" s="97">
        <v>1202.694</v>
      </c>
      <c r="Y1020" s="16" t="b">
        <f t="shared" si="478"/>
        <v>1</v>
      </c>
      <c r="Z1020" s="16" t="b">
        <f t="shared" si="478"/>
        <v>1</v>
      </c>
      <c r="AA1020" s="16" t="b">
        <f t="shared" si="478"/>
        <v>1</v>
      </c>
      <c r="AB1020" s="16" t="b">
        <f t="shared" si="478"/>
        <v>1</v>
      </c>
    </row>
    <row r="1021" spans="1:28" ht="25.5">
      <c r="A1021" s="31" t="s">
        <v>32</v>
      </c>
      <c r="B1021" s="23" t="s">
        <v>301</v>
      </c>
      <c r="C1021" s="23" t="s">
        <v>449</v>
      </c>
      <c r="D1021" s="23" t="s">
        <v>33</v>
      </c>
      <c r="E1021" s="25">
        <v>1202.7</v>
      </c>
      <c r="F1021" s="25">
        <v>1202.7</v>
      </c>
      <c r="G1021" s="25">
        <v>1202.7</v>
      </c>
      <c r="J1021" s="32">
        <v>1202.694</v>
      </c>
      <c r="K1021" s="32">
        <v>1202.694</v>
      </c>
      <c r="L1021" s="32">
        <v>1202.694</v>
      </c>
      <c r="M1021" s="29">
        <f t="shared" si="477"/>
        <v>-6.0000000000854925E-3</v>
      </c>
      <c r="N1021" s="29">
        <f t="shared" si="477"/>
        <v>-6.0000000000854925E-3</v>
      </c>
      <c r="O1021" s="29">
        <f t="shared" si="477"/>
        <v>-6.0000000000854925E-3</v>
      </c>
      <c r="P1021" s="16"/>
      <c r="Q1021" s="16"/>
      <c r="R1021" s="98" t="s">
        <v>32</v>
      </c>
      <c r="S1021" s="96" t="s">
        <v>301</v>
      </c>
      <c r="T1021" s="96" t="s">
        <v>449</v>
      </c>
      <c r="U1021" s="96" t="s">
        <v>33</v>
      </c>
      <c r="V1021" s="97">
        <v>1202.694</v>
      </c>
      <c r="W1021" s="97">
        <v>1202.694</v>
      </c>
      <c r="X1021" s="97">
        <v>1202.694</v>
      </c>
      <c r="Y1021" s="16" t="b">
        <f t="shared" si="478"/>
        <v>1</v>
      </c>
      <c r="Z1021" s="16" t="b">
        <f t="shared" si="478"/>
        <v>1</v>
      </c>
      <c r="AA1021" s="16" t="b">
        <f t="shared" si="478"/>
        <v>1</v>
      </c>
      <c r="AB1021" s="16" t="b">
        <f t="shared" si="478"/>
        <v>1</v>
      </c>
    </row>
    <row r="1022" spans="1:28" ht="15.75">
      <c r="A1022" s="22" t="s">
        <v>23</v>
      </c>
      <c r="B1022" s="23" t="s">
        <v>301</v>
      </c>
      <c r="C1022" s="23" t="s">
        <v>11</v>
      </c>
      <c r="D1022" s="24" t="s">
        <v>9</v>
      </c>
      <c r="E1022" s="25">
        <f>E1023</f>
        <v>70</v>
      </c>
      <c r="F1022" s="25">
        <f t="shared" ref="F1022:G1023" si="502">F1023</f>
        <v>70</v>
      </c>
      <c r="G1022" s="25">
        <f t="shared" si="502"/>
        <v>70</v>
      </c>
      <c r="J1022" s="32">
        <v>70</v>
      </c>
      <c r="K1022" s="32">
        <v>70</v>
      </c>
      <c r="L1022" s="32">
        <v>70</v>
      </c>
      <c r="M1022" s="29">
        <f t="shared" si="477"/>
        <v>0</v>
      </c>
      <c r="N1022" s="29">
        <f t="shared" si="477"/>
        <v>0</v>
      </c>
      <c r="O1022" s="29">
        <f t="shared" si="477"/>
        <v>0</v>
      </c>
      <c r="P1022" s="16"/>
      <c r="Q1022" s="16"/>
      <c r="R1022" s="95" t="s">
        <v>23</v>
      </c>
      <c r="S1022" s="96" t="s">
        <v>301</v>
      </c>
      <c r="T1022" s="96" t="s">
        <v>11</v>
      </c>
      <c r="U1022" s="92" t="s">
        <v>9</v>
      </c>
      <c r="V1022" s="97">
        <v>70</v>
      </c>
      <c r="W1022" s="97">
        <v>70</v>
      </c>
      <c r="X1022" s="97">
        <v>70</v>
      </c>
      <c r="Y1022" s="16" t="b">
        <f t="shared" si="478"/>
        <v>1</v>
      </c>
      <c r="Z1022" s="16" t="b">
        <f t="shared" si="478"/>
        <v>1</v>
      </c>
      <c r="AA1022" s="16" t="b">
        <f t="shared" si="478"/>
        <v>1</v>
      </c>
      <c r="AB1022" s="16" t="b">
        <f t="shared" si="478"/>
        <v>1</v>
      </c>
    </row>
    <row r="1023" spans="1:28" ht="31.5">
      <c r="A1023" s="31" t="s">
        <v>345</v>
      </c>
      <c r="B1023" s="23" t="s">
        <v>301</v>
      </c>
      <c r="C1023" s="23" t="s">
        <v>347</v>
      </c>
      <c r="D1023" s="24" t="s">
        <v>9</v>
      </c>
      <c r="E1023" s="25">
        <f>E1024</f>
        <v>70</v>
      </c>
      <c r="F1023" s="25">
        <f t="shared" si="502"/>
        <v>70</v>
      </c>
      <c r="G1023" s="25">
        <f t="shared" si="502"/>
        <v>70</v>
      </c>
      <c r="J1023" s="32">
        <v>70</v>
      </c>
      <c r="K1023" s="32">
        <v>70</v>
      </c>
      <c r="L1023" s="32">
        <v>70</v>
      </c>
      <c r="M1023" s="29">
        <f t="shared" si="477"/>
        <v>0</v>
      </c>
      <c r="N1023" s="29">
        <f t="shared" si="477"/>
        <v>0</v>
      </c>
      <c r="O1023" s="29">
        <f t="shared" si="477"/>
        <v>0</v>
      </c>
      <c r="P1023" s="16"/>
      <c r="Q1023" s="16"/>
      <c r="R1023" s="98" t="s">
        <v>345</v>
      </c>
      <c r="S1023" s="96" t="s">
        <v>301</v>
      </c>
      <c r="T1023" s="96" t="s">
        <v>347</v>
      </c>
      <c r="U1023" s="92" t="s">
        <v>9</v>
      </c>
      <c r="V1023" s="97">
        <v>70</v>
      </c>
      <c r="W1023" s="97">
        <v>70</v>
      </c>
      <c r="X1023" s="97">
        <v>70</v>
      </c>
      <c r="Y1023" s="16" t="b">
        <f t="shared" si="478"/>
        <v>1</v>
      </c>
      <c r="Z1023" s="16" t="b">
        <f t="shared" si="478"/>
        <v>1</v>
      </c>
      <c r="AA1023" s="16" t="b">
        <f t="shared" si="478"/>
        <v>1</v>
      </c>
      <c r="AB1023" s="16" t="b">
        <f t="shared" si="478"/>
        <v>1</v>
      </c>
    </row>
    <row r="1024" spans="1:28" ht="31.5">
      <c r="A1024" s="31" t="s">
        <v>28</v>
      </c>
      <c r="B1024" s="23" t="s">
        <v>301</v>
      </c>
      <c r="C1024" s="23" t="s">
        <v>347</v>
      </c>
      <c r="D1024" s="23" t="s">
        <v>29</v>
      </c>
      <c r="E1024" s="25">
        <v>70</v>
      </c>
      <c r="F1024" s="25">
        <v>70</v>
      </c>
      <c r="G1024" s="25">
        <v>70</v>
      </c>
      <c r="J1024" s="32">
        <v>70</v>
      </c>
      <c r="K1024" s="32">
        <v>70</v>
      </c>
      <c r="L1024" s="32">
        <v>70</v>
      </c>
      <c r="M1024" s="29">
        <f t="shared" si="477"/>
        <v>0</v>
      </c>
      <c r="N1024" s="29">
        <f t="shared" si="477"/>
        <v>0</v>
      </c>
      <c r="O1024" s="29">
        <f t="shared" si="477"/>
        <v>0</v>
      </c>
      <c r="P1024" s="16"/>
      <c r="Q1024" s="16"/>
      <c r="R1024" s="98" t="s">
        <v>28</v>
      </c>
      <c r="S1024" s="96" t="s">
        <v>301</v>
      </c>
      <c r="T1024" s="96" t="s">
        <v>347</v>
      </c>
      <c r="U1024" s="96" t="s">
        <v>29</v>
      </c>
      <c r="V1024" s="97">
        <v>70</v>
      </c>
      <c r="W1024" s="97">
        <v>70</v>
      </c>
      <c r="X1024" s="97">
        <v>70</v>
      </c>
      <c r="Y1024" s="16" t="b">
        <f t="shared" si="478"/>
        <v>1</v>
      </c>
      <c r="Z1024" s="16" t="b">
        <f t="shared" si="478"/>
        <v>1</v>
      </c>
      <c r="AA1024" s="16" t="b">
        <f t="shared" si="478"/>
        <v>1</v>
      </c>
      <c r="AB1024" s="16" t="b">
        <f t="shared" si="478"/>
        <v>1</v>
      </c>
    </row>
    <row r="1025" spans="1:28" ht="47.25">
      <c r="A1025" s="26" t="s">
        <v>326</v>
      </c>
      <c r="B1025" s="24" t="s">
        <v>327</v>
      </c>
      <c r="C1025" s="27" t="s">
        <v>9</v>
      </c>
      <c r="D1025" s="27" t="s">
        <v>9</v>
      </c>
      <c r="E1025" s="15">
        <f>E1026+E1043+E1048</f>
        <v>482267.9</v>
      </c>
      <c r="F1025" s="15">
        <f t="shared" ref="F1025:G1025" si="503">F1026+F1043+F1048</f>
        <v>1319207.2</v>
      </c>
      <c r="G1025" s="15">
        <f t="shared" si="503"/>
        <v>1491770.5</v>
      </c>
      <c r="J1025" s="28">
        <v>482267.93929000001</v>
      </c>
      <c r="K1025" s="28">
        <v>1319543.2012700001</v>
      </c>
      <c r="L1025" s="28">
        <v>1492106.5218499999</v>
      </c>
      <c r="M1025" s="29">
        <f t="shared" si="477"/>
        <v>3.9289999986067414E-2</v>
      </c>
      <c r="N1025" s="29">
        <f t="shared" si="477"/>
        <v>336.00127000012435</v>
      </c>
      <c r="O1025" s="29">
        <f t="shared" si="477"/>
        <v>336.02184999990277</v>
      </c>
      <c r="P1025" s="16"/>
      <c r="Q1025" s="16"/>
      <c r="R1025" s="91" t="s">
        <v>326</v>
      </c>
      <c r="S1025" s="92" t="s">
        <v>327</v>
      </c>
      <c r="T1025" s="93" t="s">
        <v>9</v>
      </c>
      <c r="U1025" s="93" t="s">
        <v>9</v>
      </c>
      <c r="V1025" s="94">
        <v>482267.93929000001</v>
      </c>
      <c r="W1025" s="94">
        <v>1319543.2012700001</v>
      </c>
      <c r="X1025" s="94">
        <v>1492106.5218499999</v>
      </c>
      <c r="Y1025" s="16" t="b">
        <f t="shared" si="478"/>
        <v>1</v>
      </c>
      <c r="Z1025" s="16" t="b">
        <f t="shared" si="478"/>
        <v>1</v>
      </c>
      <c r="AA1025" s="16" t="b">
        <f t="shared" si="478"/>
        <v>1</v>
      </c>
      <c r="AB1025" s="16" t="b">
        <f t="shared" si="478"/>
        <v>1</v>
      </c>
    </row>
    <row r="1026" spans="1:28" ht="31.5">
      <c r="A1026" s="22" t="s">
        <v>134</v>
      </c>
      <c r="B1026" s="23" t="s">
        <v>327</v>
      </c>
      <c r="C1026" s="23" t="s">
        <v>17</v>
      </c>
      <c r="D1026" s="24" t="s">
        <v>9</v>
      </c>
      <c r="E1026" s="25">
        <f>E1027+E1031+E1035</f>
        <v>186119.7</v>
      </c>
      <c r="F1026" s="25">
        <f t="shared" ref="F1026:G1026" si="504">F1027+F1031+F1035</f>
        <v>188314.1</v>
      </c>
      <c r="G1026" s="25">
        <f t="shared" si="504"/>
        <v>200182.39999999999</v>
      </c>
      <c r="J1026" s="32">
        <v>186119.67004999999</v>
      </c>
      <c r="K1026" s="32">
        <v>188314.12354999999</v>
      </c>
      <c r="L1026" s="32">
        <v>200182.41914000001</v>
      </c>
      <c r="M1026" s="29">
        <f t="shared" si="477"/>
        <v>-2.9950000025564805E-2</v>
      </c>
      <c r="N1026" s="29">
        <f t="shared" si="477"/>
        <v>2.354999998351559E-2</v>
      </c>
      <c r="O1026" s="29">
        <f t="shared" si="477"/>
        <v>1.9140000018524006E-2</v>
      </c>
      <c r="P1026" s="16"/>
      <c r="Q1026" s="16"/>
      <c r="R1026" s="95" t="s">
        <v>134</v>
      </c>
      <c r="S1026" s="96" t="s">
        <v>327</v>
      </c>
      <c r="T1026" s="96" t="s">
        <v>17</v>
      </c>
      <c r="U1026" s="92" t="s">
        <v>9</v>
      </c>
      <c r="V1026" s="97">
        <v>186119.67004999999</v>
      </c>
      <c r="W1026" s="97">
        <v>188314.12354999999</v>
      </c>
      <c r="X1026" s="97">
        <v>200182.41914000001</v>
      </c>
      <c r="Y1026" s="16" t="b">
        <f t="shared" si="478"/>
        <v>1</v>
      </c>
      <c r="Z1026" s="16" t="b">
        <f t="shared" si="478"/>
        <v>1</v>
      </c>
      <c r="AA1026" s="16" t="b">
        <f t="shared" si="478"/>
        <v>1</v>
      </c>
      <c r="AB1026" s="16" t="b">
        <f t="shared" si="478"/>
        <v>1</v>
      </c>
    </row>
    <row r="1027" spans="1:28" ht="15.75">
      <c r="A1027" s="22" t="s">
        <v>135</v>
      </c>
      <c r="B1027" s="23" t="s">
        <v>327</v>
      </c>
      <c r="C1027" s="23" t="s">
        <v>136</v>
      </c>
      <c r="D1027" s="24" t="s">
        <v>9</v>
      </c>
      <c r="E1027" s="25">
        <f>E1028</f>
        <v>697.4</v>
      </c>
      <c r="F1027" s="25">
        <f t="shared" ref="F1027:G1029" si="505">F1028</f>
        <v>792.2</v>
      </c>
      <c r="G1027" s="25">
        <f t="shared" si="505"/>
        <v>702</v>
      </c>
      <c r="J1027" s="32">
        <v>697.4</v>
      </c>
      <c r="K1027" s="32">
        <v>792.2</v>
      </c>
      <c r="L1027" s="32">
        <v>702</v>
      </c>
      <c r="M1027" s="29">
        <f t="shared" si="477"/>
        <v>0</v>
      </c>
      <c r="N1027" s="29">
        <f t="shared" si="477"/>
        <v>0</v>
      </c>
      <c r="O1027" s="29">
        <f t="shared" si="477"/>
        <v>0</v>
      </c>
      <c r="P1027" s="16"/>
      <c r="Q1027" s="16"/>
      <c r="R1027" s="95" t="s">
        <v>135</v>
      </c>
      <c r="S1027" s="96" t="s">
        <v>327</v>
      </c>
      <c r="T1027" s="96" t="s">
        <v>136</v>
      </c>
      <c r="U1027" s="92" t="s">
        <v>9</v>
      </c>
      <c r="V1027" s="97">
        <v>697.4</v>
      </c>
      <c r="W1027" s="97">
        <v>792.2</v>
      </c>
      <c r="X1027" s="97">
        <v>702</v>
      </c>
      <c r="Y1027" s="16" t="b">
        <f t="shared" si="478"/>
        <v>1</v>
      </c>
      <c r="Z1027" s="16" t="b">
        <f t="shared" si="478"/>
        <v>1</v>
      </c>
      <c r="AA1027" s="16" t="b">
        <f t="shared" si="478"/>
        <v>1</v>
      </c>
      <c r="AB1027" s="16" t="b">
        <f t="shared" ref="AB1027:AB1058" si="506">U1027=D1027</f>
        <v>1</v>
      </c>
    </row>
    <row r="1028" spans="1:28" ht="63">
      <c r="A1028" s="22" t="s">
        <v>328</v>
      </c>
      <c r="B1028" s="23" t="s">
        <v>327</v>
      </c>
      <c r="C1028" s="23" t="s">
        <v>329</v>
      </c>
      <c r="D1028" s="24" t="s">
        <v>9</v>
      </c>
      <c r="E1028" s="25">
        <f>E1029</f>
        <v>697.4</v>
      </c>
      <c r="F1028" s="25">
        <f t="shared" si="505"/>
        <v>792.2</v>
      </c>
      <c r="G1028" s="25">
        <f t="shared" si="505"/>
        <v>702</v>
      </c>
      <c r="J1028" s="32">
        <v>697.4</v>
      </c>
      <c r="K1028" s="32">
        <v>792.2</v>
      </c>
      <c r="L1028" s="32">
        <v>702</v>
      </c>
      <c r="M1028" s="29">
        <f t="shared" ref="M1028:O1059" si="507">J1028-E1028</f>
        <v>0</v>
      </c>
      <c r="N1028" s="29">
        <f t="shared" si="507"/>
        <v>0</v>
      </c>
      <c r="O1028" s="29">
        <f t="shared" si="507"/>
        <v>0</v>
      </c>
      <c r="P1028" s="16"/>
      <c r="Q1028" s="16"/>
      <c r="R1028" s="95" t="s">
        <v>328</v>
      </c>
      <c r="S1028" s="96" t="s">
        <v>327</v>
      </c>
      <c r="T1028" s="96" t="s">
        <v>329</v>
      </c>
      <c r="U1028" s="92" t="s">
        <v>9</v>
      </c>
      <c r="V1028" s="97">
        <v>697.4</v>
      </c>
      <c r="W1028" s="97">
        <v>792.2</v>
      </c>
      <c r="X1028" s="97">
        <v>702</v>
      </c>
      <c r="Y1028" s="16" t="b">
        <f t="shared" ref="Y1028:AA1058" si="508">R1028=A1028</f>
        <v>1</v>
      </c>
      <c r="Z1028" s="16" t="b">
        <f t="shared" si="508"/>
        <v>1</v>
      </c>
      <c r="AA1028" s="16" t="b">
        <f t="shared" si="508"/>
        <v>1</v>
      </c>
      <c r="AB1028" s="16" t="b">
        <f t="shared" si="506"/>
        <v>1</v>
      </c>
    </row>
    <row r="1029" spans="1:28" ht="63">
      <c r="A1029" s="31" t="s">
        <v>330</v>
      </c>
      <c r="B1029" s="23" t="s">
        <v>327</v>
      </c>
      <c r="C1029" s="23" t="s">
        <v>450</v>
      </c>
      <c r="D1029" s="24" t="s">
        <v>9</v>
      </c>
      <c r="E1029" s="25">
        <f>E1030</f>
        <v>697.4</v>
      </c>
      <c r="F1029" s="25">
        <f t="shared" si="505"/>
        <v>792.2</v>
      </c>
      <c r="G1029" s="25">
        <f t="shared" si="505"/>
        <v>702</v>
      </c>
      <c r="J1029" s="32">
        <v>697.4</v>
      </c>
      <c r="K1029" s="32">
        <v>792.2</v>
      </c>
      <c r="L1029" s="32">
        <v>702</v>
      </c>
      <c r="M1029" s="29">
        <f t="shared" si="507"/>
        <v>0</v>
      </c>
      <c r="N1029" s="29">
        <f t="shared" si="507"/>
        <v>0</v>
      </c>
      <c r="O1029" s="29">
        <f t="shared" si="507"/>
        <v>0</v>
      </c>
      <c r="P1029" s="16"/>
      <c r="Q1029" s="16"/>
      <c r="R1029" s="98" t="s">
        <v>330</v>
      </c>
      <c r="S1029" s="96" t="s">
        <v>327</v>
      </c>
      <c r="T1029" s="96" t="s">
        <v>450</v>
      </c>
      <c r="U1029" s="92" t="s">
        <v>9</v>
      </c>
      <c r="V1029" s="97">
        <v>697.4</v>
      </c>
      <c r="W1029" s="97">
        <v>792.2</v>
      </c>
      <c r="X1029" s="97">
        <v>702</v>
      </c>
      <c r="Y1029" s="16" t="b">
        <f t="shared" si="508"/>
        <v>1</v>
      </c>
      <c r="Z1029" s="16" t="b">
        <f t="shared" si="508"/>
        <v>1</v>
      </c>
      <c r="AA1029" s="16" t="b">
        <f t="shared" si="508"/>
        <v>1</v>
      </c>
      <c r="AB1029" s="16" t="b">
        <f t="shared" si="506"/>
        <v>1</v>
      </c>
    </row>
    <row r="1030" spans="1:28" ht="31.5">
      <c r="A1030" s="31" t="s">
        <v>28</v>
      </c>
      <c r="B1030" s="23" t="s">
        <v>327</v>
      </c>
      <c r="C1030" s="23" t="s">
        <v>450</v>
      </c>
      <c r="D1030" s="23" t="s">
        <v>29</v>
      </c>
      <c r="E1030" s="25">
        <v>697.4</v>
      </c>
      <c r="F1030" s="25">
        <v>792.2</v>
      </c>
      <c r="G1030" s="25">
        <v>702</v>
      </c>
      <c r="J1030" s="32">
        <v>697.4</v>
      </c>
      <c r="K1030" s="32">
        <v>792.2</v>
      </c>
      <c r="L1030" s="32">
        <v>702</v>
      </c>
      <c r="M1030" s="29">
        <f t="shared" si="507"/>
        <v>0</v>
      </c>
      <c r="N1030" s="29">
        <f t="shared" si="507"/>
        <v>0</v>
      </c>
      <c r="O1030" s="29">
        <f t="shared" si="507"/>
        <v>0</v>
      </c>
      <c r="P1030" s="16"/>
      <c r="Q1030" s="16"/>
      <c r="R1030" s="98" t="s">
        <v>28</v>
      </c>
      <c r="S1030" s="96" t="s">
        <v>327</v>
      </c>
      <c r="T1030" s="96" t="s">
        <v>450</v>
      </c>
      <c r="U1030" s="96" t="s">
        <v>29</v>
      </c>
      <c r="V1030" s="97">
        <v>697.4</v>
      </c>
      <c r="W1030" s="97">
        <v>792.2</v>
      </c>
      <c r="X1030" s="97">
        <v>702</v>
      </c>
      <c r="Y1030" s="16" t="b">
        <f t="shared" si="508"/>
        <v>1</v>
      </c>
      <c r="Z1030" s="16" t="b">
        <f t="shared" si="508"/>
        <v>1</v>
      </c>
      <c r="AA1030" s="16" t="b">
        <f t="shared" si="508"/>
        <v>1</v>
      </c>
      <c r="AB1030" s="16" t="b">
        <f t="shared" si="506"/>
        <v>1</v>
      </c>
    </row>
    <row r="1031" spans="1:28" ht="15.75">
      <c r="A1031" s="22" t="s">
        <v>331</v>
      </c>
      <c r="B1031" s="23" t="s">
        <v>327</v>
      </c>
      <c r="C1031" s="23" t="s">
        <v>332</v>
      </c>
      <c r="D1031" s="24" t="s">
        <v>9</v>
      </c>
      <c r="E1031" s="25">
        <f>E1032</f>
        <v>126241.7</v>
      </c>
      <c r="F1031" s="25">
        <f t="shared" ref="F1031:G1033" si="509">F1032</f>
        <v>128026</v>
      </c>
      <c r="G1031" s="25">
        <f t="shared" si="509"/>
        <v>139880.4</v>
      </c>
      <c r="J1031" s="32">
        <v>126241.7</v>
      </c>
      <c r="K1031" s="32">
        <v>128026</v>
      </c>
      <c r="L1031" s="32">
        <v>139880.4</v>
      </c>
      <c r="M1031" s="29">
        <f t="shared" si="507"/>
        <v>0</v>
      </c>
      <c r="N1031" s="29">
        <f t="shared" si="507"/>
        <v>0</v>
      </c>
      <c r="O1031" s="29">
        <f t="shared" si="507"/>
        <v>0</v>
      </c>
      <c r="P1031" s="16"/>
      <c r="Q1031" s="16"/>
      <c r="R1031" s="95" t="s">
        <v>331</v>
      </c>
      <c r="S1031" s="96" t="s">
        <v>327</v>
      </c>
      <c r="T1031" s="96" t="s">
        <v>332</v>
      </c>
      <c r="U1031" s="92" t="s">
        <v>9</v>
      </c>
      <c r="V1031" s="97">
        <v>126241.7</v>
      </c>
      <c r="W1031" s="97">
        <v>128026</v>
      </c>
      <c r="X1031" s="97">
        <v>139880.4</v>
      </c>
      <c r="Y1031" s="16" t="b">
        <f t="shared" si="508"/>
        <v>1</v>
      </c>
      <c r="Z1031" s="16" t="b">
        <f t="shared" si="508"/>
        <v>1</v>
      </c>
      <c r="AA1031" s="16" t="b">
        <f t="shared" si="508"/>
        <v>1</v>
      </c>
      <c r="AB1031" s="16" t="b">
        <f t="shared" si="506"/>
        <v>1</v>
      </c>
    </row>
    <row r="1032" spans="1:28" ht="31.5">
      <c r="A1032" s="22" t="s">
        <v>333</v>
      </c>
      <c r="B1032" s="23" t="s">
        <v>327</v>
      </c>
      <c r="C1032" s="23" t="s">
        <v>334</v>
      </c>
      <c r="D1032" s="24" t="s">
        <v>9</v>
      </c>
      <c r="E1032" s="25">
        <f>E1033</f>
        <v>126241.7</v>
      </c>
      <c r="F1032" s="25">
        <f t="shared" si="509"/>
        <v>128026</v>
      </c>
      <c r="G1032" s="25">
        <f t="shared" si="509"/>
        <v>139880.4</v>
      </c>
      <c r="J1032" s="32">
        <v>126241.7</v>
      </c>
      <c r="K1032" s="32">
        <v>128026</v>
      </c>
      <c r="L1032" s="32">
        <v>139880.4</v>
      </c>
      <c r="M1032" s="29">
        <f t="shared" si="507"/>
        <v>0</v>
      </c>
      <c r="N1032" s="29">
        <f t="shared" si="507"/>
        <v>0</v>
      </c>
      <c r="O1032" s="29">
        <f t="shared" si="507"/>
        <v>0</v>
      </c>
      <c r="P1032" s="16"/>
      <c r="Q1032" s="16"/>
      <c r="R1032" s="95" t="s">
        <v>333</v>
      </c>
      <c r="S1032" s="96" t="s">
        <v>327</v>
      </c>
      <c r="T1032" s="96" t="s">
        <v>334</v>
      </c>
      <c r="U1032" s="92" t="s">
        <v>9</v>
      </c>
      <c r="V1032" s="97">
        <v>126241.7</v>
      </c>
      <c r="W1032" s="97">
        <v>128026</v>
      </c>
      <c r="X1032" s="97">
        <v>139880.4</v>
      </c>
      <c r="Y1032" s="16" t="b">
        <f t="shared" si="508"/>
        <v>1</v>
      </c>
      <c r="Z1032" s="16" t="b">
        <f t="shared" si="508"/>
        <v>1</v>
      </c>
      <c r="AA1032" s="16" t="b">
        <f t="shared" si="508"/>
        <v>1</v>
      </c>
      <c r="AB1032" s="16" t="b">
        <f t="shared" si="506"/>
        <v>1</v>
      </c>
    </row>
    <row r="1033" spans="1:28" ht="31.5">
      <c r="A1033" s="31" t="s">
        <v>335</v>
      </c>
      <c r="B1033" s="23" t="s">
        <v>327</v>
      </c>
      <c r="C1033" s="23" t="s">
        <v>451</v>
      </c>
      <c r="D1033" s="24" t="s">
        <v>9</v>
      </c>
      <c r="E1033" s="25">
        <f>E1034</f>
        <v>126241.7</v>
      </c>
      <c r="F1033" s="25">
        <f t="shared" si="509"/>
        <v>128026</v>
      </c>
      <c r="G1033" s="25">
        <f t="shared" si="509"/>
        <v>139880.4</v>
      </c>
      <c r="J1033" s="32">
        <v>126241.7</v>
      </c>
      <c r="K1033" s="32">
        <v>128026</v>
      </c>
      <c r="L1033" s="32">
        <v>139880.4</v>
      </c>
      <c r="M1033" s="29">
        <f t="shared" si="507"/>
        <v>0</v>
      </c>
      <c r="N1033" s="29">
        <f t="shared" si="507"/>
        <v>0</v>
      </c>
      <c r="O1033" s="29">
        <f t="shared" si="507"/>
        <v>0</v>
      </c>
      <c r="P1033" s="16"/>
      <c r="Q1033" s="16"/>
      <c r="R1033" s="98" t="s">
        <v>335</v>
      </c>
      <c r="S1033" s="96" t="s">
        <v>327</v>
      </c>
      <c r="T1033" s="96" t="s">
        <v>451</v>
      </c>
      <c r="U1033" s="92" t="s">
        <v>9</v>
      </c>
      <c r="V1033" s="97">
        <v>126241.7</v>
      </c>
      <c r="W1033" s="97">
        <v>128026</v>
      </c>
      <c r="X1033" s="97">
        <v>139880.4</v>
      </c>
      <c r="Y1033" s="16" t="b">
        <f t="shared" si="508"/>
        <v>1</v>
      </c>
      <c r="Z1033" s="16" t="b">
        <f t="shared" si="508"/>
        <v>1</v>
      </c>
      <c r="AA1033" s="16" t="b">
        <f t="shared" si="508"/>
        <v>1</v>
      </c>
      <c r="AB1033" s="16" t="b">
        <f t="shared" si="506"/>
        <v>1</v>
      </c>
    </row>
    <row r="1034" spans="1:28" ht="25.5">
      <c r="A1034" s="31" t="s">
        <v>336</v>
      </c>
      <c r="B1034" s="23" t="s">
        <v>327</v>
      </c>
      <c r="C1034" s="23" t="s">
        <v>451</v>
      </c>
      <c r="D1034" s="23" t="s">
        <v>337</v>
      </c>
      <c r="E1034" s="25">
        <f>96241.7+30000</f>
        <v>126241.7</v>
      </c>
      <c r="F1034" s="25">
        <v>128026</v>
      </c>
      <c r="G1034" s="25">
        <v>139880.4</v>
      </c>
      <c r="J1034" s="32">
        <v>126241.7</v>
      </c>
      <c r="K1034" s="32">
        <v>128026</v>
      </c>
      <c r="L1034" s="32">
        <v>139880.4</v>
      </c>
      <c r="M1034" s="29">
        <f t="shared" si="507"/>
        <v>0</v>
      </c>
      <c r="N1034" s="29">
        <f t="shared" si="507"/>
        <v>0</v>
      </c>
      <c r="O1034" s="29">
        <f t="shared" si="507"/>
        <v>0</v>
      </c>
      <c r="P1034" s="16"/>
      <c r="Q1034" s="16"/>
      <c r="R1034" s="98" t="s">
        <v>336</v>
      </c>
      <c r="S1034" s="96" t="s">
        <v>327</v>
      </c>
      <c r="T1034" s="96" t="s">
        <v>451</v>
      </c>
      <c r="U1034" s="96" t="s">
        <v>337</v>
      </c>
      <c r="V1034" s="97">
        <v>126241.7</v>
      </c>
      <c r="W1034" s="97">
        <v>128026</v>
      </c>
      <c r="X1034" s="97">
        <v>139880.4</v>
      </c>
      <c r="Y1034" s="16" t="b">
        <f t="shared" si="508"/>
        <v>1</v>
      </c>
      <c r="Z1034" s="16" t="b">
        <f t="shared" si="508"/>
        <v>1</v>
      </c>
      <c r="AA1034" s="16" t="b">
        <f t="shared" si="508"/>
        <v>1</v>
      </c>
      <c r="AB1034" s="16" t="b">
        <f t="shared" si="506"/>
        <v>1</v>
      </c>
    </row>
    <row r="1035" spans="1:28" ht="31.5">
      <c r="A1035" s="22" t="s">
        <v>74</v>
      </c>
      <c r="B1035" s="23" t="s">
        <v>327</v>
      </c>
      <c r="C1035" s="23" t="s">
        <v>239</v>
      </c>
      <c r="D1035" s="24" t="s">
        <v>9</v>
      </c>
      <c r="E1035" s="25">
        <f>E1036+E1040</f>
        <v>59180.600000000006</v>
      </c>
      <c r="F1035" s="25">
        <f t="shared" ref="F1035:G1035" si="510">F1036+F1040</f>
        <v>59495.9</v>
      </c>
      <c r="G1035" s="25">
        <f t="shared" si="510"/>
        <v>59600</v>
      </c>
      <c r="J1035" s="32">
        <v>59180.570050000002</v>
      </c>
      <c r="K1035" s="32">
        <v>59495.92355</v>
      </c>
      <c r="L1035" s="32">
        <v>59600.019139999997</v>
      </c>
      <c r="M1035" s="29">
        <f t="shared" si="507"/>
        <v>-2.9950000003736932E-2</v>
      </c>
      <c r="N1035" s="29">
        <f t="shared" si="507"/>
        <v>2.3549999998067506E-2</v>
      </c>
      <c r="O1035" s="29">
        <f t="shared" si="507"/>
        <v>1.9139999996696133E-2</v>
      </c>
      <c r="P1035" s="16"/>
      <c r="Q1035" s="16"/>
      <c r="R1035" s="95" t="s">
        <v>74</v>
      </c>
      <c r="S1035" s="96" t="s">
        <v>327</v>
      </c>
      <c r="T1035" s="96" t="s">
        <v>239</v>
      </c>
      <c r="U1035" s="92" t="s">
        <v>9</v>
      </c>
      <c r="V1035" s="97">
        <v>59180.570050000002</v>
      </c>
      <c r="W1035" s="97">
        <v>59495.92355</v>
      </c>
      <c r="X1035" s="97">
        <v>59600.019139999997</v>
      </c>
      <c r="Y1035" s="16" t="b">
        <f t="shared" si="508"/>
        <v>1</v>
      </c>
      <c r="Z1035" s="16" t="b">
        <f t="shared" si="508"/>
        <v>1</v>
      </c>
      <c r="AA1035" s="16" t="b">
        <f t="shared" si="508"/>
        <v>1</v>
      </c>
      <c r="AB1035" s="16" t="b">
        <f t="shared" si="506"/>
        <v>1</v>
      </c>
    </row>
    <row r="1036" spans="1:28" ht="47.25">
      <c r="A1036" s="22" t="s">
        <v>76</v>
      </c>
      <c r="B1036" s="23" t="s">
        <v>327</v>
      </c>
      <c r="C1036" s="23" t="s">
        <v>240</v>
      </c>
      <c r="D1036" s="24" t="s">
        <v>9</v>
      </c>
      <c r="E1036" s="25">
        <f>E1037</f>
        <v>59127.3</v>
      </c>
      <c r="F1036" s="25">
        <f t="shared" ref="F1036:G1036" si="511">F1037</f>
        <v>59442.6</v>
      </c>
      <c r="G1036" s="25">
        <f t="shared" si="511"/>
        <v>59546.7</v>
      </c>
      <c r="J1036" s="32">
        <v>59127.270049999999</v>
      </c>
      <c r="K1036" s="32">
        <v>59442.623549999997</v>
      </c>
      <c r="L1036" s="32">
        <v>59546.719140000001</v>
      </c>
      <c r="M1036" s="29">
        <f t="shared" si="507"/>
        <v>-2.9950000003736932E-2</v>
      </c>
      <c r="N1036" s="29">
        <f t="shared" si="507"/>
        <v>2.3549999998067506E-2</v>
      </c>
      <c r="O1036" s="29">
        <f t="shared" si="507"/>
        <v>1.9140000003972091E-2</v>
      </c>
      <c r="P1036" s="16"/>
      <c r="Q1036" s="16"/>
      <c r="R1036" s="95" t="s">
        <v>76</v>
      </c>
      <c r="S1036" s="96" t="s">
        <v>327</v>
      </c>
      <c r="T1036" s="96" t="s">
        <v>240</v>
      </c>
      <c r="U1036" s="92" t="s">
        <v>9</v>
      </c>
      <c r="V1036" s="97">
        <v>59127.270049999999</v>
      </c>
      <c r="W1036" s="97">
        <v>59442.623549999997</v>
      </c>
      <c r="X1036" s="97">
        <v>59546.719140000001</v>
      </c>
      <c r="Y1036" s="16" t="b">
        <f t="shared" si="508"/>
        <v>1</v>
      </c>
      <c r="Z1036" s="16" t="b">
        <f t="shared" si="508"/>
        <v>1</v>
      </c>
      <c r="AA1036" s="16" t="b">
        <f t="shared" si="508"/>
        <v>1</v>
      </c>
      <c r="AB1036" s="16" t="b">
        <f t="shared" si="506"/>
        <v>1</v>
      </c>
    </row>
    <row r="1037" spans="1:28" ht="31.5">
      <c r="A1037" s="31" t="s">
        <v>25</v>
      </c>
      <c r="B1037" s="23" t="s">
        <v>327</v>
      </c>
      <c r="C1037" s="23" t="s">
        <v>423</v>
      </c>
      <c r="D1037" s="24" t="s">
        <v>9</v>
      </c>
      <c r="E1037" s="25">
        <f>E1038+E1039</f>
        <v>59127.3</v>
      </c>
      <c r="F1037" s="25">
        <f t="shared" ref="F1037:G1037" si="512">F1038+F1039</f>
        <v>59442.6</v>
      </c>
      <c r="G1037" s="25">
        <f t="shared" si="512"/>
        <v>59546.7</v>
      </c>
      <c r="J1037" s="32">
        <v>59127.270049999999</v>
      </c>
      <c r="K1037" s="32">
        <v>59442.623549999997</v>
      </c>
      <c r="L1037" s="32">
        <v>59546.719140000001</v>
      </c>
      <c r="M1037" s="29">
        <f t="shared" si="507"/>
        <v>-2.9950000003736932E-2</v>
      </c>
      <c r="N1037" s="29">
        <f t="shared" si="507"/>
        <v>2.3549999998067506E-2</v>
      </c>
      <c r="O1037" s="29">
        <f t="shared" si="507"/>
        <v>1.9140000003972091E-2</v>
      </c>
      <c r="P1037" s="16"/>
      <c r="Q1037" s="16"/>
      <c r="R1037" s="98" t="s">
        <v>25</v>
      </c>
      <c r="S1037" s="96" t="s">
        <v>327</v>
      </c>
      <c r="T1037" s="96" t="s">
        <v>423</v>
      </c>
      <c r="U1037" s="92" t="s">
        <v>9</v>
      </c>
      <c r="V1037" s="97">
        <v>59127.270049999999</v>
      </c>
      <c r="W1037" s="97">
        <v>59442.623549999997</v>
      </c>
      <c r="X1037" s="97">
        <v>59546.719140000001</v>
      </c>
      <c r="Y1037" s="16" t="b">
        <f t="shared" si="508"/>
        <v>1</v>
      </c>
      <c r="Z1037" s="16" t="b">
        <f t="shared" si="508"/>
        <v>1</v>
      </c>
      <c r="AA1037" s="16" t="b">
        <f t="shared" si="508"/>
        <v>1</v>
      </c>
      <c r="AB1037" s="16" t="b">
        <f t="shared" si="506"/>
        <v>1</v>
      </c>
    </row>
    <row r="1038" spans="1:28" ht="78.75">
      <c r="A1038" s="31" t="s">
        <v>26</v>
      </c>
      <c r="B1038" s="23" t="s">
        <v>327</v>
      </c>
      <c r="C1038" s="23" t="s">
        <v>423</v>
      </c>
      <c r="D1038" s="23" t="s">
        <v>27</v>
      </c>
      <c r="E1038" s="25">
        <v>58237</v>
      </c>
      <c r="F1038" s="25">
        <v>58455.1</v>
      </c>
      <c r="G1038" s="25">
        <v>58455.1</v>
      </c>
      <c r="J1038" s="32">
        <v>58236.963450000003</v>
      </c>
      <c r="K1038" s="32">
        <v>58455.13005</v>
      </c>
      <c r="L1038" s="32">
        <v>58455.13005</v>
      </c>
      <c r="M1038" s="29">
        <f t="shared" si="507"/>
        <v>-3.6549999997077975E-2</v>
      </c>
      <c r="N1038" s="29">
        <f t="shared" si="507"/>
        <v>3.0050000001210719E-2</v>
      </c>
      <c r="O1038" s="29">
        <f t="shared" si="507"/>
        <v>3.0050000001210719E-2</v>
      </c>
      <c r="P1038" s="16"/>
      <c r="Q1038" s="16"/>
      <c r="R1038" s="98" t="s">
        <v>26</v>
      </c>
      <c r="S1038" s="96" t="s">
        <v>327</v>
      </c>
      <c r="T1038" s="96" t="s">
        <v>423</v>
      </c>
      <c r="U1038" s="96" t="s">
        <v>27</v>
      </c>
      <c r="V1038" s="97">
        <v>58236.963450000003</v>
      </c>
      <c r="W1038" s="97">
        <v>58455.13005</v>
      </c>
      <c r="X1038" s="97">
        <v>58455.13005</v>
      </c>
      <c r="Y1038" s="16" t="b">
        <f t="shared" si="508"/>
        <v>1</v>
      </c>
      <c r="Z1038" s="16" t="b">
        <f t="shared" si="508"/>
        <v>1</v>
      </c>
      <c r="AA1038" s="16" t="b">
        <f t="shared" si="508"/>
        <v>1</v>
      </c>
      <c r="AB1038" s="16" t="b">
        <f t="shared" si="506"/>
        <v>1</v>
      </c>
    </row>
    <row r="1039" spans="1:28" ht="31.5">
      <c r="A1039" s="31" t="s">
        <v>28</v>
      </c>
      <c r="B1039" s="23" t="s">
        <v>327</v>
      </c>
      <c r="C1039" s="23" t="s">
        <v>423</v>
      </c>
      <c r="D1039" s="23" t="s">
        <v>29</v>
      </c>
      <c r="E1039" s="25">
        <v>890.3</v>
      </c>
      <c r="F1039" s="25">
        <v>987.5</v>
      </c>
      <c r="G1039" s="25">
        <v>1091.5999999999999</v>
      </c>
      <c r="J1039" s="32">
        <v>890.3066</v>
      </c>
      <c r="K1039" s="32">
        <v>987.49350000000004</v>
      </c>
      <c r="L1039" s="32">
        <v>1091.5890899999999</v>
      </c>
      <c r="M1039" s="29">
        <f t="shared" si="507"/>
        <v>6.600000000048567E-3</v>
      </c>
      <c r="N1039" s="29">
        <f t="shared" si="507"/>
        <v>-6.4999999999599822E-3</v>
      </c>
      <c r="O1039" s="29">
        <f t="shared" si="507"/>
        <v>-1.0909999999967113E-2</v>
      </c>
      <c r="P1039" s="16"/>
      <c r="Q1039" s="16"/>
      <c r="R1039" s="98" t="s">
        <v>28</v>
      </c>
      <c r="S1039" s="96" t="s">
        <v>327</v>
      </c>
      <c r="T1039" s="96" t="s">
        <v>423</v>
      </c>
      <c r="U1039" s="96" t="s">
        <v>29</v>
      </c>
      <c r="V1039" s="97">
        <v>890.3066</v>
      </c>
      <c r="W1039" s="97">
        <v>987.49350000000004</v>
      </c>
      <c r="X1039" s="97">
        <v>1091.5890899999999</v>
      </c>
      <c r="Y1039" s="16" t="b">
        <f t="shared" si="508"/>
        <v>1</v>
      </c>
      <c r="Z1039" s="16" t="b">
        <f t="shared" si="508"/>
        <v>1</v>
      </c>
      <c r="AA1039" s="16" t="b">
        <f t="shared" si="508"/>
        <v>1</v>
      </c>
      <c r="AB1039" s="16" t="b">
        <f t="shared" si="506"/>
        <v>1</v>
      </c>
    </row>
    <row r="1040" spans="1:28" ht="31.5">
      <c r="A1040" s="22" t="s">
        <v>172</v>
      </c>
      <c r="B1040" s="23" t="s">
        <v>327</v>
      </c>
      <c r="C1040" s="23" t="s">
        <v>241</v>
      </c>
      <c r="D1040" s="24" t="s">
        <v>9</v>
      </c>
      <c r="E1040" s="25">
        <f>E1041</f>
        <v>53.3</v>
      </c>
      <c r="F1040" s="25">
        <f t="shared" ref="F1040:G1041" si="513">F1041</f>
        <v>53.3</v>
      </c>
      <c r="G1040" s="25">
        <f t="shared" si="513"/>
        <v>53.3</v>
      </c>
      <c r="J1040" s="32">
        <v>53.3</v>
      </c>
      <c r="K1040" s="32">
        <v>53.3</v>
      </c>
      <c r="L1040" s="32">
        <v>53.3</v>
      </c>
      <c r="M1040" s="29">
        <f t="shared" si="507"/>
        <v>0</v>
      </c>
      <c r="N1040" s="29">
        <f t="shared" si="507"/>
        <v>0</v>
      </c>
      <c r="O1040" s="29">
        <f t="shared" si="507"/>
        <v>0</v>
      </c>
      <c r="P1040" s="16"/>
      <c r="Q1040" s="16"/>
      <c r="R1040" s="95" t="s">
        <v>172</v>
      </c>
      <c r="S1040" s="96" t="s">
        <v>327</v>
      </c>
      <c r="T1040" s="96" t="s">
        <v>241</v>
      </c>
      <c r="U1040" s="92" t="s">
        <v>9</v>
      </c>
      <c r="V1040" s="97">
        <v>53.3</v>
      </c>
      <c r="W1040" s="97">
        <v>53.3</v>
      </c>
      <c r="X1040" s="97">
        <v>53.3</v>
      </c>
      <c r="Y1040" s="16" t="b">
        <f t="shared" si="508"/>
        <v>1</v>
      </c>
      <c r="Z1040" s="16" t="b">
        <f t="shared" si="508"/>
        <v>1</v>
      </c>
      <c r="AA1040" s="16" t="b">
        <f t="shared" si="508"/>
        <v>1</v>
      </c>
      <c r="AB1040" s="16" t="b">
        <f t="shared" si="506"/>
        <v>1</v>
      </c>
    </row>
    <row r="1041" spans="1:28" ht="31.5">
      <c r="A1041" s="31" t="s">
        <v>31</v>
      </c>
      <c r="B1041" s="23" t="s">
        <v>327</v>
      </c>
      <c r="C1041" s="23" t="s">
        <v>424</v>
      </c>
      <c r="D1041" s="24" t="s">
        <v>9</v>
      </c>
      <c r="E1041" s="25">
        <f>E1042</f>
        <v>53.3</v>
      </c>
      <c r="F1041" s="25">
        <f t="shared" si="513"/>
        <v>53.3</v>
      </c>
      <c r="G1041" s="25">
        <f t="shared" si="513"/>
        <v>53.3</v>
      </c>
      <c r="J1041" s="32">
        <v>53.3</v>
      </c>
      <c r="K1041" s="32">
        <v>53.3</v>
      </c>
      <c r="L1041" s="32">
        <v>53.3</v>
      </c>
      <c r="M1041" s="29">
        <f t="shared" si="507"/>
        <v>0</v>
      </c>
      <c r="N1041" s="29">
        <f t="shared" si="507"/>
        <v>0</v>
      </c>
      <c r="O1041" s="29">
        <f t="shared" si="507"/>
        <v>0</v>
      </c>
      <c r="P1041" s="16"/>
      <c r="Q1041" s="16"/>
      <c r="R1041" s="98" t="s">
        <v>31</v>
      </c>
      <c r="S1041" s="96" t="s">
        <v>327</v>
      </c>
      <c r="T1041" s="96" t="s">
        <v>424</v>
      </c>
      <c r="U1041" s="92" t="s">
        <v>9</v>
      </c>
      <c r="V1041" s="97">
        <v>53.3</v>
      </c>
      <c r="W1041" s="97">
        <v>53.3</v>
      </c>
      <c r="X1041" s="97">
        <v>53.3</v>
      </c>
      <c r="Y1041" s="16" t="b">
        <f t="shared" si="508"/>
        <v>1</v>
      </c>
      <c r="Z1041" s="16" t="b">
        <f t="shared" si="508"/>
        <v>1</v>
      </c>
      <c r="AA1041" s="16" t="b">
        <f t="shared" si="508"/>
        <v>1</v>
      </c>
      <c r="AB1041" s="16" t="b">
        <f t="shared" si="506"/>
        <v>1</v>
      </c>
    </row>
    <row r="1042" spans="1:28" ht="25.5">
      <c r="A1042" s="31" t="s">
        <v>32</v>
      </c>
      <c r="B1042" s="23" t="s">
        <v>327</v>
      </c>
      <c r="C1042" s="23" t="s">
        <v>424</v>
      </c>
      <c r="D1042" s="23" t="s">
        <v>33</v>
      </c>
      <c r="E1042" s="25">
        <v>53.3</v>
      </c>
      <c r="F1042" s="25">
        <v>53.3</v>
      </c>
      <c r="G1042" s="25">
        <v>53.3</v>
      </c>
      <c r="J1042" s="32">
        <v>53.3</v>
      </c>
      <c r="K1042" s="32">
        <v>53.3</v>
      </c>
      <c r="L1042" s="32">
        <v>53.3</v>
      </c>
      <c r="M1042" s="29">
        <f t="shared" si="507"/>
        <v>0</v>
      </c>
      <c r="N1042" s="29">
        <f t="shared" si="507"/>
        <v>0</v>
      </c>
      <c r="O1042" s="29">
        <f t="shared" si="507"/>
        <v>0</v>
      </c>
      <c r="P1042" s="16"/>
      <c r="Q1042" s="16"/>
      <c r="R1042" s="98" t="s">
        <v>32</v>
      </c>
      <c r="S1042" s="96" t="s">
        <v>327</v>
      </c>
      <c r="T1042" s="96" t="s">
        <v>424</v>
      </c>
      <c r="U1042" s="96" t="s">
        <v>33</v>
      </c>
      <c r="V1042" s="97">
        <v>53.3</v>
      </c>
      <c r="W1042" s="97">
        <v>53.3</v>
      </c>
      <c r="X1042" s="97">
        <v>53.3</v>
      </c>
      <c r="Y1042" s="16" t="b">
        <f t="shared" si="508"/>
        <v>1</v>
      </c>
      <c r="Z1042" s="16" t="b">
        <f t="shared" si="508"/>
        <v>1</v>
      </c>
      <c r="AA1042" s="16" t="b">
        <f t="shared" si="508"/>
        <v>1</v>
      </c>
      <c r="AB1042" s="16" t="b">
        <f t="shared" si="506"/>
        <v>1</v>
      </c>
    </row>
    <row r="1043" spans="1:28" ht="31.5">
      <c r="A1043" s="22" t="s">
        <v>454</v>
      </c>
      <c r="B1043" s="23" t="s">
        <v>327</v>
      </c>
      <c r="C1043" s="23" t="s">
        <v>15</v>
      </c>
      <c r="D1043" s="24" t="s">
        <v>9</v>
      </c>
      <c r="E1043" s="25">
        <f>E1044</f>
        <v>180600.5</v>
      </c>
      <c r="F1043" s="25">
        <f t="shared" ref="F1043:G1046" si="514">F1044</f>
        <v>285000</v>
      </c>
      <c r="G1043" s="25">
        <f t="shared" si="514"/>
        <v>285000</v>
      </c>
      <c r="J1043" s="32">
        <v>180600.50357</v>
      </c>
      <c r="K1043" s="32">
        <v>285000</v>
      </c>
      <c r="L1043" s="32">
        <v>285000</v>
      </c>
      <c r="M1043" s="29">
        <f t="shared" si="507"/>
        <v>3.5700000007636845E-3</v>
      </c>
      <c r="N1043" s="29">
        <f t="shared" si="507"/>
        <v>0</v>
      </c>
      <c r="O1043" s="29">
        <f t="shared" si="507"/>
        <v>0</v>
      </c>
      <c r="P1043" s="16"/>
      <c r="Q1043" s="16"/>
      <c r="R1043" s="95" t="s">
        <v>454</v>
      </c>
      <c r="S1043" s="96" t="s">
        <v>327</v>
      </c>
      <c r="T1043" s="96" t="s">
        <v>15</v>
      </c>
      <c r="U1043" s="92" t="s">
        <v>9</v>
      </c>
      <c r="V1043" s="97">
        <v>180600.50357</v>
      </c>
      <c r="W1043" s="97">
        <v>285000</v>
      </c>
      <c r="X1043" s="97">
        <v>285000</v>
      </c>
      <c r="Y1043" s="16" t="b">
        <f t="shared" si="508"/>
        <v>1</v>
      </c>
      <c r="Z1043" s="16" t="b">
        <f t="shared" si="508"/>
        <v>1</v>
      </c>
      <c r="AA1043" s="16" t="b">
        <f t="shared" si="508"/>
        <v>1</v>
      </c>
      <c r="AB1043" s="16" t="b">
        <f t="shared" si="506"/>
        <v>1</v>
      </c>
    </row>
    <row r="1044" spans="1:28" ht="47.25">
      <c r="A1044" s="22" t="s">
        <v>503</v>
      </c>
      <c r="B1044" s="23" t="s">
        <v>327</v>
      </c>
      <c r="C1044" s="23" t="s">
        <v>210</v>
      </c>
      <c r="D1044" s="24" t="s">
        <v>9</v>
      </c>
      <c r="E1044" s="25">
        <f>E1045</f>
        <v>180600.5</v>
      </c>
      <c r="F1044" s="25">
        <f t="shared" si="514"/>
        <v>285000</v>
      </c>
      <c r="G1044" s="25">
        <f t="shared" si="514"/>
        <v>285000</v>
      </c>
      <c r="J1044" s="32">
        <v>180600.50357</v>
      </c>
      <c r="K1044" s="32">
        <v>285000</v>
      </c>
      <c r="L1044" s="32">
        <v>285000</v>
      </c>
      <c r="M1044" s="29">
        <f t="shared" si="507"/>
        <v>3.5700000007636845E-3</v>
      </c>
      <c r="N1044" s="29">
        <f t="shared" si="507"/>
        <v>0</v>
      </c>
      <c r="O1044" s="29">
        <f t="shared" si="507"/>
        <v>0</v>
      </c>
      <c r="P1044" s="16"/>
      <c r="Q1044" s="16"/>
      <c r="R1044" s="95" t="s">
        <v>503</v>
      </c>
      <c r="S1044" s="96" t="s">
        <v>327</v>
      </c>
      <c r="T1044" s="96" t="s">
        <v>210</v>
      </c>
      <c r="U1044" s="92" t="s">
        <v>9</v>
      </c>
      <c r="V1044" s="97">
        <v>180600.50357</v>
      </c>
      <c r="W1044" s="97">
        <v>285000</v>
      </c>
      <c r="X1044" s="97">
        <v>285000</v>
      </c>
      <c r="Y1044" s="16" t="b">
        <f t="shared" si="508"/>
        <v>1</v>
      </c>
      <c r="Z1044" s="16" t="b">
        <f t="shared" si="508"/>
        <v>1</v>
      </c>
      <c r="AA1044" s="16" t="b">
        <f t="shared" si="508"/>
        <v>1</v>
      </c>
      <c r="AB1044" s="16" t="b">
        <f t="shared" si="506"/>
        <v>1</v>
      </c>
    </row>
    <row r="1045" spans="1:28" ht="47.25">
      <c r="A1045" s="22" t="s">
        <v>508</v>
      </c>
      <c r="B1045" s="23" t="s">
        <v>327</v>
      </c>
      <c r="C1045" s="23" t="s">
        <v>509</v>
      </c>
      <c r="D1045" s="24" t="s">
        <v>9</v>
      </c>
      <c r="E1045" s="25">
        <f>E1046</f>
        <v>180600.5</v>
      </c>
      <c r="F1045" s="25">
        <f t="shared" si="514"/>
        <v>285000</v>
      </c>
      <c r="G1045" s="25">
        <f t="shared" si="514"/>
        <v>285000</v>
      </c>
      <c r="J1045" s="32">
        <v>180600.50357</v>
      </c>
      <c r="K1045" s="32">
        <v>285000</v>
      </c>
      <c r="L1045" s="32">
        <v>285000</v>
      </c>
      <c r="M1045" s="29">
        <f t="shared" si="507"/>
        <v>3.5700000007636845E-3</v>
      </c>
      <c r="N1045" s="29">
        <f t="shared" si="507"/>
        <v>0</v>
      </c>
      <c r="O1045" s="29">
        <f t="shared" si="507"/>
        <v>0</v>
      </c>
      <c r="P1045" s="16"/>
      <c r="Q1045" s="16"/>
      <c r="R1045" s="95" t="s">
        <v>508</v>
      </c>
      <c r="S1045" s="96" t="s">
        <v>327</v>
      </c>
      <c r="T1045" s="96" t="s">
        <v>509</v>
      </c>
      <c r="U1045" s="92" t="s">
        <v>9</v>
      </c>
      <c r="V1045" s="97">
        <v>180600.50357</v>
      </c>
      <c r="W1045" s="97">
        <v>285000</v>
      </c>
      <c r="X1045" s="97">
        <v>285000</v>
      </c>
      <c r="Y1045" s="16" t="b">
        <f t="shared" si="508"/>
        <v>1</v>
      </c>
      <c r="Z1045" s="16" t="b">
        <f t="shared" si="508"/>
        <v>1</v>
      </c>
      <c r="AA1045" s="16" t="b">
        <f t="shared" si="508"/>
        <v>1</v>
      </c>
      <c r="AB1045" s="16" t="b">
        <f t="shared" si="506"/>
        <v>1</v>
      </c>
    </row>
    <row r="1046" spans="1:28" ht="31.5">
      <c r="A1046" s="31" t="s">
        <v>510</v>
      </c>
      <c r="B1046" s="23" t="s">
        <v>327</v>
      </c>
      <c r="C1046" s="23" t="s">
        <v>416</v>
      </c>
      <c r="D1046" s="24" t="s">
        <v>9</v>
      </c>
      <c r="E1046" s="25">
        <f>E1047</f>
        <v>180600.5</v>
      </c>
      <c r="F1046" s="25">
        <f t="shared" si="514"/>
        <v>285000</v>
      </c>
      <c r="G1046" s="25">
        <f t="shared" si="514"/>
        <v>285000</v>
      </c>
      <c r="J1046" s="32">
        <v>180600.50357</v>
      </c>
      <c r="K1046" s="32">
        <v>285000</v>
      </c>
      <c r="L1046" s="32">
        <v>285000</v>
      </c>
      <c r="M1046" s="29">
        <f t="shared" si="507"/>
        <v>3.5700000007636845E-3</v>
      </c>
      <c r="N1046" s="29">
        <f t="shared" si="507"/>
        <v>0</v>
      </c>
      <c r="O1046" s="29">
        <f t="shared" si="507"/>
        <v>0</v>
      </c>
      <c r="P1046" s="16"/>
      <c r="Q1046" s="16"/>
      <c r="R1046" s="98" t="s">
        <v>510</v>
      </c>
      <c r="S1046" s="96" t="s">
        <v>327</v>
      </c>
      <c r="T1046" s="96" t="s">
        <v>416</v>
      </c>
      <c r="U1046" s="92" t="s">
        <v>9</v>
      </c>
      <c r="V1046" s="97">
        <v>180600.50357</v>
      </c>
      <c r="W1046" s="97">
        <v>285000</v>
      </c>
      <c r="X1046" s="97">
        <v>285000</v>
      </c>
      <c r="Y1046" s="16" t="b">
        <f t="shared" si="508"/>
        <v>1</v>
      </c>
      <c r="Z1046" s="16" t="b">
        <f t="shared" si="508"/>
        <v>1</v>
      </c>
      <c r="AA1046" s="16" t="b">
        <f t="shared" si="508"/>
        <v>1</v>
      </c>
      <c r="AB1046" s="16" t="b">
        <f t="shared" si="506"/>
        <v>1</v>
      </c>
    </row>
    <row r="1047" spans="1:28" ht="25.5">
      <c r="A1047" s="31" t="s">
        <v>32</v>
      </c>
      <c r="B1047" s="23" t="s">
        <v>327</v>
      </c>
      <c r="C1047" s="23" t="s">
        <v>416</v>
      </c>
      <c r="D1047" s="23" t="s">
        <v>33</v>
      </c>
      <c r="E1047" s="25">
        <f>180500+100.5</f>
        <v>180600.5</v>
      </c>
      <c r="F1047" s="25">
        <v>285000</v>
      </c>
      <c r="G1047" s="25">
        <v>285000</v>
      </c>
      <c r="J1047" s="32">
        <v>180600.50357</v>
      </c>
      <c r="K1047" s="32">
        <v>285000</v>
      </c>
      <c r="L1047" s="32">
        <v>285000</v>
      </c>
      <c r="M1047" s="29">
        <f t="shared" si="507"/>
        <v>3.5700000007636845E-3</v>
      </c>
      <c r="N1047" s="29">
        <f t="shared" si="507"/>
        <v>0</v>
      </c>
      <c r="O1047" s="29">
        <f t="shared" si="507"/>
        <v>0</v>
      </c>
      <c r="P1047" s="16"/>
      <c r="Q1047" s="16"/>
      <c r="R1047" s="98" t="s">
        <v>32</v>
      </c>
      <c r="S1047" s="96" t="s">
        <v>327</v>
      </c>
      <c r="T1047" s="96" t="s">
        <v>416</v>
      </c>
      <c r="U1047" s="96" t="s">
        <v>33</v>
      </c>
      <c r="V1047" s="97">
        <v>180600.50357</v>
      </c>
      <c r="W1047" s="97">
        <v>285000</v>
      </c>
      <c r="X1047" s="97">
        <v>285000</v>
      </c>
      <c r="Y1047" s="16" t="b">
        <f t="shared" si="508"/>
        <v>1</v>
      </c>
      <c r="Z1047" s="16" t="b">
        <f t="shared" si="508"/>
        <v>1</v>
      </c>
      <c r="AA1047" s="16" t="b">
        <f t="shared" si="508"/>
        <v>1</v>
      </c>
      <c r="AB1047" s="16" t="b">
        <f t="shared" si="506"/>
        <v>1</v>
      </c>
    </row>
    <row r="1048" spans="1:28" ht="15.75">
      <c r="A1048" s="22" t="s">
        <v>23</v>
      </c>
      <c r="B1048" s="23" t="s">
        <v>327</v>
      </c>
      <c r="C1048" s="23" t="s">
        <v>11</v>
      </c>
      <c r="D1048" s="24" t="s">
        <v>9</v>
      </c>
      <c r="E1048" s="25">
        <f>E1049+E1051+E1053+E1055+E1057</f>
        <v>115547.69999999998</v>
      </c>
      <c r="F1048" s="25">
        <f t="shared" ref="F1048:G1048" si="515">F1049+F1051+F1053+F1055+F1057</f>
        <v>845893.1</v>
      </c>
      <c r="G1048" s="25">
        <f t="shared" si="515"/>
        <v>1006588.1000000001</v>
      </c>
      <c r="J1048" s="32">
        <v>115547.76566999999</v>
      </c>
      <c r="K1048" s="32">
        <v>846229.07771999994</v>
      </c>
      <c r="L1048" s="32">
        <v>1006924.10271</v>
      </c>
      <c r="M1048" s="29">
        <f t="shared" si="507"/>
        <v>6.5670000010868534E-2</v>
      </c>
      <c r="N1048" s="29">
        <f t="shared" si="507"/>
        <v>335.97771999996621</v>
      </c>
      <c r="O1048" s="29">
        <f t="shared" si="507"/>
        <v>336.00270999991335</v>
      </c>
      <c r="P1048" s="16"/>
      <c r="Q1048" s="16"/>
      <c r="R1048" s="95" t="s">
        <v>23</v>
      </c>
      <c r="S1048" s="96" t="s">
        <v>327</v>
      </c>
      <c r="T1048" s="96" t="s">
        <v>11</v>
      </c>
      <c r="U1048" s="92" t="s">
        <v>9</v>
      </c>
      <c r="V1048" s="97">
        <v>115547.76566999999</v>
      </c>
      <c r="W1048" s="97">
        <v>846229.07771999994</v>
      </c>
      <c r="X1048" s="97">
        <v>1006924.10271</v>
      </c>
      <c r="Y1048" s="16" t="b">
        <f t="shared" si="508"/>
        <v>1</v>
      </c>
      <c r="Z1048" s="16" t="b">
        <f t="shared" si="508"/>
        <v>1</v>
      </c>
      <c r="AA1048" s="16" t="b">
        <f t="shared" si="508"/>
        <v>1</v>
      </c>
      <c r="AB1048" s="16" t="b">
        <f t="shared" si="506"/>
        <v>1</v>
      </c>
    </row>
    <row r="1049" spans="1:28" ht="31.5">
      <c r="A1049" s="31" t="s">
        <v>345</v>
      </c>
      <c r="B1049" s="23" t="s">
        <v>327</v>
      </c>
      <c r="C1049" s="23" t="s">
        <v>347</v>
      </c>
      <c r="D1049" s="24" t="s">
        <v>9</v>
      </c>
      <c r="E1049" s="25">
        <f>E1050</f>
        <v>159.30000000000001</v>
      </c>
      <c r="F1049" s="25">
        <f t="shared" ref="F1049:G1049" si="516">F1050</f>
        <v>160</v>
      </c>
      <c r="G1049" s="25">
        <f t="shared" si="516"/>
        <v>165.8</v>
      </c>
      <c r="J1049" s="32">
        <v>159.29</v>
      </c>
      <c r="K1049" s="32">
        <v>160</v>
      </c>
      <c r="L1049" s="32">
        <v>165.785</v>
      </c>
      <c r="M1049" s="29">
        <f t="shared" si="507"/>
        <v>-1.0000000000019327E-2</v>
      </c>
      <c r="N1049" s="29">
        <f t="shared" si="507"/>
        <v>0</v>
      </c>
      <c r="O1049" s="29">
        <f t="shared" si="507"/>
        <v>-1.5000000000014779E-2</v>
      </c>
      <c r="P1049" s="16"/>
      <c r="Q1049" s="16"/>
      <c r="R1049" s="98" t="s">
        <v>345</v>
      </c>
      <c r="S1049" s="96" t="s">
        <v>327</v>
      </c>
      <c r="T1049" s="96" t="s">
        <v>347</v>
      </c>
      <c r="U1049" s="92" t="s">
        <v>9</v>
      </c>
      <c r="V1049" s="97">
        <v>159.29</v>
      </c>
      <c r="W1049" s="97">
        <v>160</v>
      </c>
      <c r="X1049" s="97">
        <v>165.785</v>
      </c>
      <c r="Y1049" s="16" t="b">
        <f t="shared" si="508"/>
        <v>1</v>
      </c>
      <c r="Z1049" s="16" t="b">
        <f t="shared" si="508"/>
        <v>1</v>
      </c>
      <c r="AA1049" s="16" t="b">
        <f t="shared" si="508"/>
        <v>1</v>
      </c>
      <c r="AB1049" s="16" t="b">
        <f t="shared" si="506"/>
        <v>1</v>
      </c>
    </row>
    <row r="1050" spans="1:28" ht="31.5">
      <c r="A1050" s="31" t="s">
        <v>28</v>
      </c>
      <c r="B1050" s="23" t="s">
        <v>327</v>
      </c>
      <c r="C1050" s="23" t="s">
        <v>347</v>
      </c>
      <c r="D1050" s="23" t="s">
        <v>29</v>
      </c>
      <c r="E1050" s="25">
        <v>159.30000000000001</v>
      </c>
      <c r="F1050" s="25">
        <v>160</v>
      </c>
      <c r="G1050" s="25">
        <v>165.8</v>
      </c>
      <c r="J1050" s="32">
        <v>159.29</v>
      </c>
      <c r="K1050" s="32">
        <v>160</v>
      </c>
      <c r="L1050" s="32">
        <v>165.785</v>
      </c>
      <c r="M1050" s="29">
        <f t="shared" si="507"/>
        <v>-1.0000000000019327E-2</v>
      </c>
      <c r="N1050" s="29">
        <f t="shared" si="507"/>
        <v>0</v>
      </c>
      <c r="O1050" s="29">
        <f t="shared" si="507"/>
        <v>-1.5000000000014779E-2</v>
      </c>
      <c r="P1050" s="16"/>
      <c r="Q1050" s="16"/>
      <c r="R1050" s="98" t="s">
        <v>28</v>
      </c>
      <c r="S1050" s="96" t="s">
        <v>327</v>
      </c>
      <c r="T1050" s="96" t="s">
        <v>347</v>
      </c>
      <c r="U1050" s="96" t="s">
        <v>29</v>
      </c>
      <c r="V1050" s="97">
        <v>159.29</v>
      </c>
      <c r="W1050" s="97">
        <v>160</v>
      </c>
      <c r="X1050" s="97">
        <v>165.785</v>
      </c>
      <c r="Y1050" s="16" t="b">
        <f t="shared" si="508"/>
        <v>1</v>
      </c>
      <c r="Z1050" s="16" t="b">
        <f t="shared" si="508"/>
        <v>1</v>
      </c>
      <c r="AA1050" s="16" t="b">
        <f t="shared" si="508"/>
        <v>1</v>
      </c>
      <c r="AB1050" s="16" t="b">
        <f t="shared" si="506"/>
        <v>1</v>
      </c>
    </row>
    <row r="1051" spans="1:28" ht="31.5">
      <c r="A1051" s="31" t="s">
        <v>99</v>
      </c>
      <c r="B1051" s="23" t="s">
        <v>327</v>
      </c>
      <c r="C1051" s="23" t="s">
        <v>368</v>
      </c>
      <c r="D1051" s="24" t="s">
        <v>9</v>
      </c>
      <c r="E1051" s="25">
        <f>E1052</f>
        <v>9399.5</v>
      </c>
      <c r="F1051" s="25">
        <f t="shared" ref="F1051:G1051" si="517">F1052</f>
        <v>15000</v>
      </c>
      <c r="G1051" s="25">
        <f t="shared" si="517"/>
        <v>15000</v>
      </c>
      <c r="J1051" s="32">
        <v>9399.4964299999992</v>
      </c>
      <c r="K1051" s="32">
        <v>15000</v>
      </c>
      <c r="L1051" s="32">
        <v>15000</v>
      </c>
      <c r="M1051" s="29">
        <f t="shared" si="507"/>
        <v>-3.5700000007636845E-3</v>
      </c>
      <c r="N1051" s="29">
        <f t="shared" si="507"/>
        <v>0</v>
      </c>
      <c r="O1051" s="29">
        <f t="shared" si="507"/>
        <v>0</v>
      </c>
      <c r="P1051" s="16"/>
      <c r="Q1051" s="16"/>
      <c r="R1051" s="98" t="s">
        <v>99</v>
      </c>
      <c r="S1051" s="96" t="s">
        <v>327</v>
      </c>
      <c r="T1051" s="96" t="s">
        <v>368</v>
      </c>
      <c r="U1051" s="92" t="s">
        <v>9</v>
      </c>
      <c r="V1051" s="97">
        <v>9399.4964299999992</v>
      </c>
      <c r="W1051" s="97">
        <v>15000</v>
      </c>
      <c r="X1051" s="97">
        <v>15000</v>
      </c>
      <c r="Y1051" s="16" t="b">
        <f t="shared" si="508"/>
        <v>1</v>
      </c>
      <c r="Z1051" s="16" t="b">
        <f t="shared" si="508"/>
        <v>1</v>
      </c>
      <c r="AA1051" s="16" t="b">
        <f t="shared" si="508"/>
        <v>1</v>
      </c>
      <c r="AB1051" s="16" t="b">
        <f t="shared" si="506"/>
        <v>1</v>
      </c>
    </row>
    <row r="1052" spans="1:28" ht="15.75">
      <c r="A1052" s="31" t="s">
        <v>32</v>
      </c>
      <c r="B1052" s="23" t="s">
        <v>327</v>
      </c>
      <c r="C1052" s="23" t="s">
        <v>368</v>
      </c>
      <c r="D1052" s="23" t="s">
        <v>33</v>
      </c>
      <c r="E1052" s="25">
        <f>9500-100.5</f>
        <v>9399.5</v>
      </c>
      <c r="F1052" s="25">
        <v>15000</v>
      </c>
      <c r="G1052" s="25">
        <v>15000</v>
      </c>
      <c r="J1052" s="32">
        <v>9399.4964299999992</v>
      </c>
      <c r="K1052" s="32">
        <v>15000</v>
      </c>
      <c r="L1052" s="32">
        <v>15000</v>
      </c>
      <c r="M1052" s="29">
        <f t="shared" si="507"/>
        <v>-3.5700000007636845E-3</v>
      </c>
      <c r="N1052" s="29">
        <f t="shared" si="507"/>
        <v>0</v>
      </c>
      <c r="O1052" s="29">
        <f t="shared" si="507"/>
        <v>0</v>
      </c>
      <c r="P1052" s="16"/>
      <c r="Q1052" s="16"/>
      <c r="R1052" s="98" t="s">
        <v>32</v>
      </c>
      <c r="S1052" s="96" t="s">
        <v>327</v>
      </c>
      <c r="T1052" s="96" t="s">
        <v>368</v>
      </c>
      <c r="U1052" s="96" t="s">
        <v>33</v>
      </c>
      <c r="V1052" s="97">
        <v>9399.4964299999992</v>
      </c>
      <c r="W1052" s="97">
        <v>15000</v>
      </c>
      <c r="X1052" s="97">
        <v>15000</v>
      </c>
      <c r="Y1052" s="16" t="b">
        <f t="shared" si="508"/>
        <v>1</v>
      </c>
      <c r="Z1052" s="16" t="b">
        <f t="shared" si="508"/>
        <v>1</v>
      </c>
      <c r="AA1052" s="16" t="b">
        <f t="shared" si="508"/>
        <v>1</v>
      </c>
      <c r="AB1052" s="16" t="b">
        <f t="shared" si="506"/>
        <v>1</v>
      </c>
    </row>
    <row r="1053" spans="1:28" ht="15.75">
      <c r="A1053" s="31" t="s">
        <v>338</v>
      </c>
      <c r="B1053" s="23" t="s">
        <v>327</v>
      </c>
      <c r="C1053" s="23" t="s">
        <v>339</v>
      </c>
      <c r="D1053" s="24" t="s">
        <v>9</v>
      </c>
      <c r="E1053" s="25">
        <f>E1054</f>
        <v>5960.7</v>
      </c>
      <c r="F1053" s="25">
        <f t="shared" ref="F1053:G1053" si="518">F1054</f>
        <v>10000</v>
      </c>
      <c r="G1053" s="25">
        <f t="shared" si="518"/>
        <v>10000</v>
      </c>
      <c r="J1053" s="32">
        <v>5960.75</v>
      </c>
      <c r="K1053" s="32">
        <v>10000</v>
      </c>
      <c r="L1053" s="32">
        <v>10000</v>
      </c>
      <c r="M1053" s="29">
        <f t="shared" si="507"/>
        <v>5.0000000000181899E-2</v>
      </c>
      <c r="N1053" s="29">
        <f t="shared" si="507"/>
        <v>0</v>
      </c>
      <c r="O1053" s="29">
        <f t="shared" si="507"/>
        <v>0</v>
      </c>
      <c r="P1053" s="16"/>
      <c r="Q1053" s="16"/>
      <c r="R1053" s="98" t="s">
        <v>338</v>
      </c>
      <c r="S1053" s="96" t="s">
        <v>327</v>
      </c>
      <c r="T1053" s="96" t="s">
        <v>339</v>
      </c>
      <c r="U1053" s="92" t="s">
        <v>9</v>
      </c>
      <c r="V1053" s="97">
        <v>5960.75</v>
      </c>
      <c r="W1053" s="97">
        <v>10000</v>
      </c>
      <c r="X1053" s="97">
        <v>10000</v>
      </c>
      <c r="Y1053" s="16" t="b">
        <f t="shared" si="508"/>
        <v>1</v>
      </c>
      <c r="Z1053" s="16" t="b">
        <f t="shared" si="508"/>
        <v>1</v>
      </c>
      <c r="AA1053" s="16" t="b">
        <f t="shared" si="508"/>
        <v>1</v>
      </c>
      <c r="AB1053" s="16" t="b">
        <f t="shared" si="506"/>
        <v>1</v>
      </c>
    </row>
    <row r="1054" spans="1:28" ht="15.75">
      <c r="A1054" s="31" t="s">
        <v>32</v>
      </c>
      <c r="B1054" s="23" t="s">
        <v>327</v>
      </c>
      <c r="C1054" s="23" t="s">
        <v>339</v>
      </c>
      <c r="D1054" s="23" t="s">
        <v>33</v>
      </c>
      <c r="E1054" s="25">
        <f>7000-1039.3</f>
        <v>5960.7</v>
      </c>
      <c r="F1054" s="25">
        <v>10000</v>
      </c>
      <c r="G1054" s="25">
        <v>10000</v>
      </c>
      <c r="J1054" s="32">
        <v>5960.75</v>
      </c>
      <c r="K1054" s="32">
        <v>10000</v>
      </c>
      <c r="L1054" s="32">
        <v>10000</v>
      </c>
      <c r="M1054" s="29">
        <f t="shared" si="507"/>
        <v>5.0000000000181899E-2</v>
      </c>
      <c r="N1054" s="29">
        <f t="shared" si="507"/>
        <v>0</v>
      </c>
      <c r="O1054" s="29">
        <f t="shared" si="507"/>
        <v>0</v>
      </c>
      <c r="P1054" s="16"/>
      <c r="Q1054" s="16"/>
      <c r="R1054" s="98" t="s">
        <v>32</v>
      </c>
      <c r="S1054" s="96" t="s">
        <v>327</v>
      </c>
      <c r="T1054" s="96" t="s">
        <v>339</v>
      </c>
      <c r="U1054" s="96" t="s">
        <v>33</v>
      </c>
      <c r="V1054" s="97">
        <v>5960.75</v>
      </c>
      <c r="W1054" s="97">
        <v>10000</v>
      </c>
      <c r="X1054" s="97">
        <v>10000</v>
      </c>
      <c r="Y1054" s="16" t="b">
        <f t="shared" si="508"/>
        <v>1</v>
      </c>
      <c r="Z1054" s="16" t="b">
        <f t="shared" si="508"/>
        <v>1</v>
      </c>
      <c r="AA1054" s="16" t="b">
        <f t="shared" si="508"/>
        <v>1</v>
      </c>
      <c r="AB1054" s="16" t="b">
        <f t="shared" si="506"/>
        <v>1</v>
      </c>
    </row>
    <row r="1055" spans="1:28" ht="248.25" customHeight="1">
      <c r="A1055" s="31" t="s">
        <v>525</v>
      </c>
      <c r="B1055" s="23" t="s">
        <v>327</v>
      </c>
      <c r="C1055" s="23" t="s">
        <v>340</v>
      </c>
      <c r="D1055" s="24" t="s">
        <v>9</v>
      </c>
      <c r="E1055" s="25">
        <f>E1056</f>
        <v>100028.19999999998</v>
      </c>
      <c r="F1055" s="25">
        <f t="shared" ref="F1055:G1055" si="519">F1056</f>
        <v>440069.1</v>
      </c>
      <c r="G1055" s="25">
        <f t="shared" si="519"/>
        <v>450758.30000000005</v>
      </c>
      <c r="J1055" s="32">
        <v>100028.22924</v>
      </c>
      <c r="K1055" s="32">
        <v>440069.07772</v>
      </c>
      <c r="L1055" s="32">
        <v>450758.31770999997</v>
      </c>
      <c r="M1055" s="29">
        <f t="shared" si="507"/>
        <v>2.9240000018035062E-2</v>
      </c>
      <c r="N1055" s="29">
        <f t="shared" si="507"/>
        <v>-2.2279999975580722E-2</v>
      </c>
      <c r="O1055" s="29">
        <f t="shared" si="507"/>
        <v>1.7709999927319586E-2</v>
      </c>
      <c r="P1055" s="16"/>
      <c r="Q1055" s="16"/>
      <c r="R1055" s="98" t="s">
        <v>525</v>
      </c>
      <c r="S1055" s="96" t="s">
        <v>327</v>
      </c>
      <c r="T1055" s="96" t="s">
        <v>340</v>
      </c>
      <c r="U1055" s="92" t="s">
        <v>9</v>
      </c>
      <c r="V1055" s="97">
        <v>100028.22924</v>
      </c>
      <c r="W1055" s="97">
        <v>440069.07772</v>
      </c>
      <c r="X1055" s="97">
        <v>450758.31770999997</v>
      </c>
      <c r="Y1055" s="16" t="b">
        <f t="shared" si="508"/>
        <v>1</v>
      </c>
      <c r="Z1055" s="16" t="b">
        <f t="shared" si="508"/>
        <v>1</v>
      </c>
      <c r="AA1055" s="16" t="b">
        <f t="shared" si="508"/>
        <v>1</v>
      </c>
      <c r="AB1055" s="16" t="b">
        <f t="shared" si="506"/>
        <v>1</v>
      </c>
    </row>
    <row r="1056" spans="1:28" ht="15.75">
      <c r="A1056" s="31" t="s">
        <v>32</v>
      </c>
      <c r="B1056" s="23" t="s">
        <v>327</v>
      </c>
      <c r="C1056" s="23" t="s">
        <v>340</v>
      </c>
      <c r="D1056" s="23" t="s">
        <v>33</v>
      </c>
      <c r="E1056" s="25">
        <f>243611.4+12000-155583.2</f>
        <v>100028.19999999998</v>
      </c>
      <c r="F1056" s="25">
        <f>510315.3-70246.2</f>
        <v>440069.1</v>
      </c>
      <c r="G1056" s="25">
        <f>521800.9-71042.6</f>
        <v>450758.30000000005</v>
      </c>
      <c r="J1056" s="32">
        <v>100028.22924</v>
      </c>
      <c r="K1056" s="32">
        <v>440069.07772</v>
      </c>
      <c r="L1056" s="32">
        <v>450758.31770999997</v>
      </c>
      <c r="M1056" s="29">
        <f t="shared" si="507"/>
        <v>2.9240000018035062E-2</v>
      </c>
      <c r="N1056" s="29">
        <f t="shared" si="507"/>
        <v>-2.2279999975580722E-2</v>
      </c>
      <c r="O1056" s="29">
        <f t="shared" si="507"/>
        <v>1.7709999927319586E-2</v>
      </c>
      <c r="P1056" s="16"/>
      <c r="Q1056" s="16"/>
      <c r="R1056" s="98" t="s">
        <v>32</v>
      </c>
      <c r="S1056" s="96" t="s">
        <v>327</v>
      </c>
      <c r="T1056" s="96" t="s">
        <v>340</v>
      </c>
      <c r="U1056" s="96" t="s">
        <v>33</v>
      </c>
      <c r="V1056" s="97">
        <v>100028.22924</v>
      </c>
      <c r="W1056" s="97">
        <v>440069.07772</v>
      </c>
      <c r="X1056" s="97">
        <v>450758.31770999997</v>
      </c>
      <c r="Y1056" s="16" t="b">
        <f t="shared" si="508"/>
        <v>1</v>
      </c>
      <c r="Z1056" s="16" t="b">
        <f t="shared" si="508"/>
        <v>1</v>
      </c>
      <c r="AA1056" s="16" t="b">
        <f t="shared" si="508"/>
        <v>1</v>
      </c>
      <c r="AB1056" s="16" t="b">
        <f t="shared" si="506"/>
        <v>1</v>
      </c>
    </row>
    <row r="1057" spans="1:28" ht="15.75">
      <c r="A1057" s="31" t="s">
        <v>341</v>
      </c>
      <c r="B1057" s="23" t="s">
        <v>327</v>
      </c>
      <c r="C1057" s="23" t="s">
        <v>342</v>
      </c>
      <c r="D1057" s="24" t="s">
        <v>9</v>
      </c>
      <c r="E1057" s="25">
        <f>E1058</f>
        <v>0</v>
      </c>
      <c r="F1057" s="25">
        <f t="shared" ref="F1057:G1057" si="520">F1058</f>
        <v>380664</v>
      </c>
      <c r="G1057" s="25">
        <f t="shared" si="520"/>
        <v>530664</v>
      </c>
      <c r="J1057" s="32">
        <v>0</v>
      </c>
      <c r="K1057" s="32">
        <v>381000</v>
      </c>
      <c r="L1057" s="32">
        <v>531000</v>
      </c>
      <c r="M1057" s="29">
        <f t="shared" si="507"/>
        <v>0</v>
      </c>
      <c r="N1057" s="29">
        <f t="shared" si="507"/>
        <v>336</v>
      </c>
      <c r="O1057" s="29">
        <f t="shared" si="507"/>
        <v>336</v>
      </c>
      <c r="P1057" s="16"/>
      <c r="Q1057" s="16"/>
      <c r="R1057" s="98" t="s">
        <v>341</v>
      </c>
      <c r="S1057" s="96" t="s">
        <v>327</v>
      </c>
      <c r="T1057" s="96" t="s">
        <v>342</v>
      </c>
      <c r="U1057" s="92" t="s">
        <v>9</v>
      </c>
      <c r="V1057" s="97" t="s">
        <v>9</v>
      </c>
      <c r="W1057" s="97">
        <v>381000</v>
      </c>
      <c r="X1057" s="97">
        <v>531000</v>
      </c>
      <c r="Y1057" s="16" t="b">
        <f t="shared" si="508"/>
        <v>1</v>
      </c>
      <c r="Z1057" s="16" t="b">
        <f t="shared" si="508"/>
        <v>1</v>
      </c>
      <c r="AA1057" s="16" t="b">
        <f t="shared" si="508"/>
        <v>1</v>
      </c>
      <c r="AB1057" s="16" t="b">
        <f t="shared" si="506"/>
        <v>1</v>
      </c>
    </row>
    <row r="1058" spans="1:28" ht="15.75">
      <c r="A1058" s="31" t="s">
        <v>32</v>
      </c>
      <c r="B1058" s="23" t="s">
        <v>327</v>
      </c>
      <c r="C1058" s="23" t="s">
        <v>342</v>
      </c>
      <c r="D1058" s="23" t="s">
        <v>33</v>
      </c>
      <c r="E1058" s="25">
        <v>0</v>
      </c>
      <c r="F1058" s="25">
        <f>265000+116000-336</f>
        <v>380664</v>
      </c>
      <c r="G1058" s="25">
        <f>410000+121000-336</f>
        <v>530664</v>
      </c>
      <c r="J1058" s="32">
        <v>0</v>
      </c>
      <c r="K1058" s="32">
        <f>381000-336</f>
        <v>380664</v>
      </c>
      <c r="L1058" s="32">
        <f>531000-336</f>
        <v>530664</v>
      </c>
      <c r="M1058" s="29">
        <f t="shared" si="507"/>
        <v>0</v>
      </c>
      <c r="N1058" s="29">
        <f t="shared" si="507"/>
        <v>0</v>
      </c>
      <c r="O1058" s="29">
        <f t="shared" si="507"/>
        <v>0</v>
      </c>
      <c r="P1058" s="16"/>
      <c r="Q1058" s="16"/>
      <c r="R1058" s="98" t="s">
        <v>32</v>
      </c>
      <c r="S1058" s="96" t="s">
        <v>327</v>
      </c>
      <c r="T1058" s="96" t="s">
        <v>342</v>
      </c>
      <c r="U1058" s="96" t="s">
        <v>33</v>
      </c>
      <c r="V1058" s="97" t="s">
        <v>9</v>
      </c>
      <c r="W1058" s="97">
        <v>381000</v>
      </c>
      <c r="X1058" s="97">
        <v>531000</v>
      </c>
      <c r="Y1058" s="16" t="b">
        <f t="shared" si="508"/>
        <v>1</v>
      </c>
      <c r="Z1058" s="16" t="b">
        <f t="shared" si="508"/>
        <v>1</v>
      </c>
      <c r="AA1058" s="16" t="b">
        <f t="shared" si="508"/>
        <v>1</v>
      </c>
      <c r="AB1058" s="16" t="b">
        <f t="shared" si="506"/>
        <v>1</v>
      </c>
    </row>
    <row r="1059" spans="1:28" ht="15.75">
      <c r="A1059" s="17" t="s">
        <v>511</v>
      </c>
      <c r="B1059" s="18" t="s">
        <v>9</v>
      </c>
      <c r="C1059" s="18" t="s">
        <v>9</v>
      </c>
      <c r="D1059" s="18" t="s">
        <v>9</v>
      </c>
      <c r="E1059" s="15">
        <f>E14+E27+E44+E156+E286+E395+E475+E585+E597+E646+E717+E768+E804+E878+E974+E1025</f>
        <v>15141272.100000001</v>
      </c>
      <c r="F1059" s="15">
        <f t="shared" ref="F1059:G1059" si="521">F14+F27+F44+F156+F286+F395+F475+F585+F597+F646+F717+F768+F804+F878+F974+F1025</f>
        <v>14556581.599999998</v>
      </c>
      <c r="G1059" s="15">
        <f t="shared" si="521"/>
        <v>14531473.700000001</v>
      </c>
      <c r="H1059" s="90" t="s">
        <v>736</v>
      </c>
      <c r="J1059" s="15">
        <f>J14+J27+J44+J156+J286+J395+J475+J585+J597+J646+J717+J768+J804+J878+J974+J1025</f>
        <v>15141272.101939999</v>
      </c>
      <c r="K1059" s="15">
        <f>K14+K27+K44+K156+K286+K395+K475+K585+K597+K646+K717+K768+K804+K878+K974+K1025</f>
        <v>14556581.72143</v>
      </c>
      <c r="L1059" s="15">
        <f>L14+L27+L44+L156+L286+L395+L475+L585+L597+L646+L717+L768+L804+L878+L974+L1025</f>
        <v>14531473.7936</v>
      </c>
      <c r="M1059" s="29">
        <f t="shared" si="507"/>
        <v>1.9399970769882202E-3</v>
      </c>
      <c r="N1059" s="29">
        <f t="shared" si="507"/>
        <v>0.12143000215291977</v>
      </c>
      <c r="O1059" s="29">
        <f t="shared" si="507"/>
        <v>9.3599999323487282E-2</v>
      </c>
      <c r="P1059" s="15"/>
      <c r="Q1059" s="15"/>
      <c r="R1059" s="69"/>
      <c r="S1059" s="69"/>
      <c r="T1059" s="69"/>
      <c r="U1059" s="69"/>
      <c r="V1059" s="69">
        <f>V14+V27+V44+V156+V286+V395+V475+V585+V597+V646+V717+V768+V804+V878+V974+V1025</f>
        <v>15141272.101939999</v>
      </c>
      <c r="W1059" s="69">
        <f>W14+W27+W44+W156+W286+W395+W475+W585+W597+W646+W717+W768+W804+W878+W974+W1025</f>
        <v>14556581.72143</v>
      </c>
      <c r="X1059" s="69">
        <f>X14+X27+X44+X156+X286+X395+X475+X585+X597+X646+X717+X768+X804+X878+X974+X1025</f>
        <v>14531473.7936</v>
      </c>
      <c r="Y1059" s="16"/>
      <c r="Z1059" s="16"/>
      <c r="AA1059" s="16"/>
      <c r="AB1059" s="16"/>
    </row>
    <row r="1060" spans="1:28" ht="15.75">
      <c r="J1060" s="16">
        <v>15141272.1</v>
      </c>
      <c r="K1060" s="16">
        <v>14556581.6</v>
      </c>
      <c r="L1060" s="16">
        <v>14531473.699999999</v>
      </c>
      <c r="M1060" s="36"/>
      <c r="N1060" s="36"/>
      <c r="O1060" s="36"/>
      <c r="P1060" s="16"/>
      <c r="Q1060" s="16"/>
      <c r="R1060" s="99" t="s">
        <v>731</v>
      </c>
      <c r="S1060" s="99"/>
      <c r="T1060" s="99"/>
      <c r="U1060" s="99"/>
      <c r="V1060" s="100">
        <v>15141272.1</v>
      </c>
      <c r="W1060" s="100">
        <v>14556581.6</v>
      </c>
      <c r="X1060" s="100">
        <v>14531473.699999999</v>
      </c>
      <c r="Y1060" s="19"/>
      <c r="Z1060" s="16"/>
      <c r="AA1060" s="16"/>
      <c r="AB1060" s="16"/>
    </row>
    <row r="1061" spans="1:28" ht="15">
      <c r="J1061" s="30">
        <f>J1059-J1060</f>
        <v>1.9399989396333694E-3</v>
      </c>
      <c r="K1061" s="30">
        <f t="shared" ref="K1061:L1061" si="522">K1059-K1060</f>
        <v>0.12143000029027462</v>
      </c>
      <c r="L1061" s="30">
        <f t="shared" si="522"/>
        <v>9.3600001186132431E-2</v>
      </c>
      <c r="M1061" s="36"/>
      <c r="N1061" s="36"/>
      <c r="O1061" s="36"/>
      <c r="P1061" s="16"/>
      <c r="Q1061" s="16"/>
      <c r="R1061" s="16"/>
      <c r="S1061" s="16"/>
      <c r="T1061" s="16"/>
      <c r="U1061" s="16"/>
      <c r="V1061" s="35" t="e">
        <f>C1059-V1060</f>
        <v>#VALUE!</v>
      </c>
      <c r="W1061" s="35" t="e">
        <f t="shared" ref="W1061:X1061" si="523">D1059-W1060</f>
        <v>#VALUE!</v>
      </c>
      <c r="X1061" s="35">
        <f t="shared" si="523"/>
        <v>609798.40000000224</v>
      </c>
      <c r="Y1061" s="19"/>
      <c r="Z1061" s="16"/>
      <c r="AA1061" s="16"/>
      <c r="AB1061" s="16"/>
    </row>
  </sheetData>
  <sheetProtection password="CEE1" sheet="1" objects="1" scenarios="1"/>
  <autoFilter ref="A13:AH1061"/>
  <mergeCells count="9">
    <mergeCell ref="A8:G8"/>
    <mergeCell ref="A9:G9"/>
    <mergeCell ref="A11:G11"/>
    <mergeCell ref="A1:G1"/>
    <mergeCell ref="A2:G2"/>
    <mergeCell ref="A3:G3"/>
    <mergeCell ref="A4:G4"/>
    <mergeCell ref="A6:G6"/>
    <mergeCell ref="A7:G7"/>
  </mergeCells>
  <pageMargins left="0.39370078740157483" right="0.19685039370078741" top="0.39370078740157483" bottom="0.39370078740157483" header="0.19685039370078741" footer="0.19685039370078741"/>
  <pageSetup paperSize="9" scale="60" firstPageNumber="23" orientation="portrait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B1061"/>
  <sheetViews>
    <sheetView view="pageBreakPreview" topLeftCell="A1006" zoomScale="55" zoomScaleNormal="100" zoomScaleSheetLayoutView="55" workbookViewId="0">
      <selection activeCell="F16" sqref="F16:F17"/>
    </sheetView>
  </sheetViews>
  <sheetFormatPr defaultRowHeight="12.75"/>
  <cols>
    <col min="1" max="1" width="72.6640625" style="3" customWidth="1"/>
    <col min="2" max="2" width="11.6640625" style="3" customWidth="1"/>
    <col min="3" max="3" width="19.5" style="3" bestFit="1" customWidth="1"/>
    <col min="4" max="4" width="8.83203125" style="3" customWidth="1"/>
    <col min="5" max="7" width="21.33203125" style="3" bestFit="1" customWidth="1"/>
    <col min="8" max="8" width="5.6640625" style="3" customWidth="1"/>
    <col min="9" max="9" width="9.33203125" style="3"/>
    <col min="10" max="12" width="28.6640625" style="14" customWidth="1"/>
    <col min="13" max="13" width="16.6640625" style="14" bestFit="1" customWidth="1"/>
    <col min="14" max="15" width="18.33203125" style="14" bestFit="1" customWidth="1"/>
    <col min="16" max="17" width="9.33203125" style="3"/>
    <col min="18" max="18" width="60.1640625" style="21" customWidth="1"/>
    <col min="19" max="19" width="9.33203125" style="21"/>
    <col min="20" max="20" width="12.6640625" style="21" bestFit="1" customWidth="1"/>
    <col min="21" max="21" width="9.33203125" style="21"/>
    <col min="22" max="24" width="19.33203125" style="21" bestFit="1" customWidth="1"/>
    <col min="25" max="28" width="12.6640625" style="3" bestFit="1" customWidth="1"/>
    <col min="29" max="16384" width="9.33203125" style="3"/>
  </cols>
  <sheetData>
    <row r="1" spans="1:28" ht="15.75">
      <c r="A1" s="138" t="s">
        <v>0</v>
      </c>
      <c r="B1" s="138"/>
      <c r="C1" s="138"/>
      <c r="D1" s="138"/>
      <c r="E1" s="138"/>
      <c r="F1" s="138"/>
      <c r="G1" s="138"/>
      <c r="H1" s="66"/>
      <c r="I1" s="101"/>
      <c r="J1" s="67"/>
      <c r="K1" s="67"/>
      <c r="L1" s="67"/>
      <c r="M1" s="3"/>
      <c r="N1" s="3"/>
      <c r="O1" s="3"/>
      <c r="R1" s="3"/>
      <c r="S1" s="3"/>
      <c r="T1" s="3"/>
      <c r="U1" s="3"/>
      <c r="V1" s="3"/>
      <c r="W1" s="3"/>
      <c r="X1" s="3"/>
    </row>
    <row r="2" spans="1:28" ht="15.75">
      <c r="A2" s="138" t="s">
        <v>1</v>
      </c>
      <c r="B2" s="138"/>
      <c r="C2" s="138"/>
      <c r="D2" s="138"/>
      <c r="E2" s="138"/>
      <c r="F2" s="138"/>
      <c r="G2" s="138"/>
      <c r="H2" s="66"/>
      <c r="I2" s="101"/>
      <c r="J2" s="67"/>
      <c r="K2" s="67"/>
      <c r="L2" s="67"/>
      <c r="M2" s="3"/>
      <c r="N2" s="3"/>
      <c r="O2" s="3"/>
      <c r="R2" s="3"/>
      <c r="S2" s="3"/>
      <c r="T2" s="3"/>
      <c r="U2" s="3"/>
      <c r="V2" s="3"/>
      <c r="W2" s="3"/>
      <c r="X2" s="3"/>
    </row>
    <row r="3" spans="1:28" ht="15.75">
      <c r="A3" s="138" t="s">
        <v>2</v>
      </c>
      <c r="B3" s="138"/>
      <c r="C3" s="138"/>
      <c r="D3" s="138"/>
      <c r="E3" s="138"/>
      <c r="F3" s="138"/>
      <c r="G3" s="138"/>
      <c r="H3" s="66"/>
      <c r="I3" s="101"/>
      <c r="J3" s="67"/>
      <c r="K3" s="67"/>
      <c r="L3" s="67"/>
      <c r="M3" s="3"/>
      <c r="N3" s="3"/>
      <c r="O3" s="3"/>
      <c r="R3" s="3"/>
      <c r="S3" s="3"/>
      <c r="T3" s="3"/>
      <c r="U3" s="3"/>
      <c r="V3" s="3"/>
      <c r="W3" s="3"/>
      <c r="X3" s="3"/>
    </row>
    <row r="4" spans="1:28" ht="15.75">
      <c r="A4" s="138" t="s">
        <v>8</v>
      </c>
      <c r="B4" s="138"/>
      <c r="C4" s="138"/>
      <c r="D4" s="138"/>
      <c r="E4" s="138"/>
      <c r="F4" s="138"/>
      <c r="G4" s="138"/>
      <c r="H4" s="66"/>
      <c r="I4" s="101"/>
      <c r="J4" s="67"/>
      <c r="K4" s="67"/>
      <c r="L4" s="67"/>
      <c r="M4" s="3"/>
      <c r="N4" s="3"/>
      <c r="O4" s="3"/>
      <c r="R4" s="3"/>
      <c r="S4" s="3"/>
      <c r="T4" s="3"/>
      <c r="U4" s="3"/>
      <c r="V4" s="3"/>
      <c r="W4" s="3"/>
      <c r="X4" s="3"/>
    </row>
    <row r="5" spans="1:28" ht="15.75">
      <c r="A5" s="101"/>
      <c r="B5" s="101"/>
      <c r="C5" s="101"/>
      <c r="D5" s="101"/>
      <c r="E5" s="101"/>
      <c r="F5" s="101"/>
      <c r="G5" s="101"/>
      <c r="H5" s="101"/>
      <c r="I5" s="101"/>
      <c r="J5" s="67"/>
      <c r="K5" s="67"/>
      <c r="L5" s="67"/>
      <c r="M5" s="3"/>
      <c r="N5" s="3"/>
      <c r="O5" s="3"/>
      <c r="R5" s="3"/>
      <c r="S5" s="3"/>
      <c r="T5" s="3"/>
      <c r="U5" s="3"/>
      <c r="V5" s="3"/>
      <c r="W5" s="3"/>
      <c r="X5" s="3"/>
    </row>
    <row r="6" spans="1:28" ht="15.75">
      <c r="A6" s="138" t="s">
        <v>631</v>
      </c>
      <c r="B6" s="138"/>
      <c r="C6" s="138"/>
      <c r="D6" s="138"/>
      <c r="E6" s="138"/>
      <c r="F6" s="138"/>
      <c r="G6" s="138"/>
      <c r="J6" s="67"/>
      <c r="K6" s="67"/>
      <c r="L6" s="67"/>
      <c r="M6" s="3"/>
      <c r="N6" s="3"/>
      <c r="O6" s="3"/>
      <c r="R6" s="3"/>
      <c r="S6" s="3"/>
      <c r="T6" s="3"/>
      <c r="U6" s="3"/>
      <c r="V6" s="3"/>
      <c r="W6" s="3"/>
      <c r="X6" s="3"/>
    </row>
    <row r="7" spans="1:28" ht="15.75">
      <c r="A7" s="138" t="s">
        <v>1</v>
      </c>
      <c r="B7" s="138"/>
      <c r="C7" s="138"/>
      <c r="D7" s="138"/>
      <c r="E7" s="138"/>
      <c r="F7" s="138"/>
      <c r="G7" s="138"/>
      <c r="J7" s="67"/>
      <c r="K7" s="67"/>
      <c r="L7" s="67"/>
      <c r="M7" s="3"/>
      <c r="N7" s="3"/>
      <c r="O7" s="3"/>
      <c r="R7" s="3"/>
      <c r="S7" s="3"/>
      <c r="T7" s="3"/>
      <c r="U7" s="3"/>
      <c r="V7" s="3"/>
      <c r="W7" s="3"/>
      <c r="X7" s="3"/>
    </row>
    <row r="8" spans="1:28" ht="15.75">
      <c r="A8" s="138" t="s">
        <v>2</v>
      </c>
      <c r="B8" s="138"/>
      <c r="C8" s="138"/>
      <c r="D8" s="138"/>
      <c r="E8" s="138"/>
      <c r="F8" s="138"/>
      <c r="G8" s="138"/>
      <c r="J8" s="67"/>
      <c r="K8" s="67"/>
      <c r="L8" s="67"/>
      <c r="M8" s="3"/>
      <c r="N8" s="3"/>
      <c r="O8" s="3"/>
      <c r="R8" s="3"/>
      <c r="S8" s="3"/>
      <c r="T8" s="3"/>
      <c r="U8" s="3"/>
      <c r="V8" s="3"/>
      <c r="W8" s="3"/>
      <c r="X8" s="3"/>
    </row>
    <row r="9" spans="1:28" ht="15.75">
      <c r="A9" s="138" t="s">
        <v>632</v>
      </c>
      <c r="B9" s="138"/>
      <c r="C9" s="138"/>
      <c r="D9" s="138"/>
      <c r="E9" s="138"/>
      <c r="F9" s="138"/>
      <c r="G9" s="138"/>
      <c r="J9" s="67"/>
      <c r="K9" s="67"/>
      <c r="L9" s="67"/>
      <c r="M9" s="3"/>
      <c r="N9" s="3"/>
      <c r="O9" s="3"/>
      <c r="R9" s="3"/>
      <c r="S9" s="3"/>
      <c r="T9" s="3"/>
      <c r="U9" s="3"/>
      <c r="V9" s="3"/>
      <c r="W9" s="3"/>
      <c r="X9" s="3"/>
    </row>
    <row r="10" spans="1:28" ht="15.75">
      <c r="J10" s="67"/>
      <c r="K10" s="67"/>
      <c r="L10" s="67"/>
      <c r="M10" s="3"/>
      <c r="N10" s="3"/>
      <c r="O10" s="3"/>
      <c r="R10" s="3"/>
      <c r="S10" s="3"/>
      <c r="T10" s="3"/>
      <c r="U10" s="3"/>
      <c r="V10" s="3"/>
      <c r="W10" s="3"/>
      <c r="X10" s="3"/>
    </row>
    <row r="11" spans="1:28" ht="33.75" customHeight="1">
      <c r="A11" s="139" t="s">
        <v>541</v>
      </c>
      <c r="B11" s="139"/>
      <c r="C11" s="139"/>
      <c r="D11" s="139"/>
      <c r="E11" s="139"/>
      <c r="F11" s="139"/>
      <c r="G11" s="139"/>
      <c r="H11" s="102"/>
    </row>
    <row r="12" spans="1:28">
      <c r="G12" s="4" t="s">
        <v>3</v>
      </c>
      <c r="H12" s="4"/>
    </row>
    <row r="13" spans="1:28" ht="15.75">
      <c r="A13" s="5" t="s">
        <v>4</v>
      </c>
      <c r="B13" s="5" t="s">
        <v>5</v>
      </c>
      <c r="C13" s="5" t="s">
        <v>6</v>
      </c>
      <c r="D13" s="5" t="s">
        <v>7</v>
      </c>
      <c r="E13" s="5" t="s">
        <v>517</v>
      </c>
      <c r="F13" s="5" t="s">
        <v>518</v>
      </c>
      <c r="G13" s="5" t="s">
        <v>542</v>
      </c>
      <c r="H13" s="41"/>
    </row>
    <row r="14" spans="1:28" s="16" customFormat="1" ht="47.25">
      <c r="A14" s="26" t="s">
        <v>21</v>
      </c>
      <c r="B14" s="24" t="s">
        <v>22</v>
      </c>
      <c r="C14" s="27" t="s">
        <v>9</v>
      </c>
      <c r="D14" s="27" t="s">
        <v>9</v>
      </c>
      <c r="E14" s="15">
        <f>E15</f>
        <v>10395.699999999999</v>
      </c>
      <c r="F14" s="15">
        <f t="shared" ref="F14:G14" si="0">F15</f>
        <v>10585.4</v>
      </c>
      <c r="G14" s="15">
        <f t="shared" si="0"/>
        <v>10585.4</v>
      </c>
      <c r="H14" s="42"/>
      <c r="J14" s="28">
        <v>10395.7215</v>
      </c>
      <c r="K14" s="28">
        <v>10585.3804</v>
      </c>
      <c r="L14" s="28">
        <v>10585.3804</v>
      </c>
      <c r="M14" s="29">
        <f>J14-E14</f>
        <v>2.1500000000742148E-2</v>
      </c>
      <c r="N14" s="29">
        <f t="shared" ref="N14:O29" si="1">K14-F14</f>
        <v>-1.9599999999627471E-2</v>
      </c>
      <c r="O14" s="29">
        <f t="shared" si="1"/>
        <v>-1.9599999999627471E-2</v>
      </c>
      <c r="P14" s="19"/>
      <c r="Q14" s="19"/>
      <c r="R14" s="91" t="s">
        <v>21</v>
      </c>
      <c r="S14" s="92" t="s">
        <v>22</v>
      </c>
      <c r="T14" s="93" t="s">
        <v>9</v>
      </c>
      <c r="U14" s="93" t="s">
        <v>9</v>
      </c>
      <c r="V14" s="94">
        <v>10395.7215</v>
      </c>
      <c r="W14" s="94">
        <v>10585.3804</v>
      </c>
      <c r="X14" s="94">
        <v>10585.3804</v>
      </c>
      <c r="Y14" s="16" t="b">
        <f>R14=A14</f>
        <v>1</v>
      </c>
      <c r="Z14" s="16" t="b">
        <f t="shared" ref="Z14:AB29" si="2">S14=B14</f>
        <v>1</v>
      </c>
      <c r="AA14" s="16" t="b">
        <f t="shared" si="2"/>
        <v>1</v>
      </c>
      <c r="AB14" s="16" t="b">
        <f t="shared" si="2"/>
        <v>1</v>
      </c>
    </row>
    <row r="15" spans="1:28" s="16" customFormat="1" ht="15.75">
      <c r="A15" s="22" t="s">
        <v>23</v>
      </c>
      <c r="B15" s="23" t="s">
        <v>22</v>
      </c>
      <c r="C15" s="23" t="s">
        <v>11</v>
      </c>
      <c r="D15" s="24" t="s">
        <v>9</v>
      </c>
      <c r="E15" s="25">
        <f>E16+E18+E24</f>
        <v>10395.699999999999</v>
      </c>
      <c r="F15" s="25">
        <f t="shared" ref="F15:G15" si="3">F16+F18+F24</f>
        <v>10585.4</v>
      </c>
      <c r="G15" s="25">
        <f t="shared" si="3"/>
        <v>10585.4</v>
      </c>
      <c r="H15" s="43"/>
      <c r="J15" s="32">
        <v>10395.7215</v>
      </c>
      <c r="K15" s="32">
        <v>10585.3804</v>
      </c>
      <c r="L15" s="32">
        <v>10585.3804</v>
      </c>
      <c r="M15" s="29">
        <f t="shared" ref="M15:O78" si="4">J15-E15</f>
        <v>2.1500000000742148E-2</v>
      </c>
      <c r="N15" s="29">
        <f t="shared" si="1"/>
        <v>-1.9599999999627471E-2</v>
      </c>
      <c r="O15" s="29">
        <f t="shared" si="1"/>
        <v>-1.9599999999627471E-2</v>
      </c>
      <c r="R15" s="95" t="s">
        <v>23</v>
      </c>
      <c r="S15" s="96" t="s">
        <v>22</v>
      </c>
      <c r="T15" s="96" t="s">
        <v>11</v>
      </c>
      <c r="U15" s="92" t="s">
        <v>9</v>
      </c>
      <c r="V15" s="97">
        <v>10395.7215</v>
      </c>
      <c r="W15" s="97">
        <v>10585.3804</v>
      </c>
      <c r="X15" s="97">
        <v>10585.3804</v>
      </c>
      <c r="Y15" s="16" t="b">
        <f t="shared" ref="Y15:AB78" si="5">R15=A15</f>
        <v>1</v>
      </c>
      <c r="Z15" s="16" t="b">
        <f t="shared" si="2"/>
        <v>1</v>
      </c>
      <c r="AA15" s="16" t="b">
        <f t="shared" si="2"/>
        <v>1</v>
      </c>
      <c r="AB15" s="16" t="b">
        <f t="shared" si="2"/>
        <v>1</v>
      </c>
    </row>
    <row r="16" spans="1:28" s="16" customFormat="1" ht="31.5">
      <c r="A16" s="31" t="s">
        <v>345</v>
      </c>
      <c r="B16" s="23" t="s">
        <v>22</v>
      </c>
      <c r="C16" s="23" t="s">
        <v>347</v>
      </c>
      <c r="D16" s="24" t="s">
        <v>9</v>
      </c>
      <c r="E16" s="25">
        <f>E17</f>
        <v>17.899999999999999</v>
      </c>
      <c r="F16" s="25">
        <f t="shared" ref="F16:G16" si="6">F17</f>
        <v>17.899999999999999</v>
      </c>
      <c r="G16" s="25">
        <f t="shared" si="6"/>
        <v>17.899999999999999</v>
      </c>
      <c r="H16" s="43"/>
      <c r="J16" s="32">
        <v>17.899999999999999</v>
      </c>
      <c r="K16" s="32">
        <v>17.899999999999999</v>
      </c>
      <c r="L16" s="32">
        <v>17.899999999999999</v>
      </c>
      <c r="M16" s="29">
        <f t="shared" si="4"/>
        <v>0</v>
      </c>
      <c r="N16" s="29">
        <f t="shared" si="1"/>
        <v>0</v>
      </c>
      <c r="O16" s="29">
        <f t="shared" si="1"/>
        <v>0</v>
      </c>
      <c r="R16" s="98" t="s">
        <v>345</v>
      </c>
      <c r="S16" s="96" t="s">
        <v>22</v>
      </c>
      <c r="T16" s="96" t="s">
        <v>347</v>
      </c>
      <c r="U16" s="92" t="s">
        <v>9</v>
      </c>
      <c r="V16" s="97">
        <v>17.899999999999999</v>
      </c>
      <c r="W16" s="97">
        <v>17.899999999999999</v>
      </c>
      <c r="X16" s="97">
        <v>17.899999999999999</v>
      </c>
      <c r="Y16" s="16" t="b">
        <f t="shared" si="5"/>
        <v>1</v>
      </c>
      <c r="Z16" s="16" t="b">
        <f t="shared" si="2"/>
        <v>1</v>
      </c>
      <c r="AA16" s="16" t="b">
        <f t="shared" si="2"/>
        <v>1</v>
      </c>
      <c r="AB16" s="16" t="b">
        <f t="shared" si="2"/>
        <v>1</v>
      </c>
    </row>
    <row r="17" spans="1:28" s="16" customFormat="1" ht="31.5">
      <c r="A17" s="31" t="s">
        <v>28</v>
      </c>
      <c r="B17" s="23" t="s">
        <v>22</v>
      </c>
      <c r="C17" s="23" t="s">
        <v>347</v>
      </c>
      <c r="D17" s="23" t="s">
        <v>29</v>
      </c>
      <c r="E17" s="25">
        <v>17.899999999999999</v>
      </c>
      <c r="F17" s="25">
        <v>17.899999999999999</v>
      </c>
      <c r="G17" s="25">
        <v>17.899999999999999</v>
      </c>
      <c r="H17" s="43"/>
      <c r="J17" s="32">
        <v>17.899999999999999</v>
      </c>
      <c r="K17" s="32">
        <v>17.899999999999999</v>
      </c>
      <c r="L17" s="32">
        <v>17.899999999999999</v>
      </c>
      <c r="M17" s="29">
        <f t="shared" si="4"/>
        <v>0</v>
      </c>
      <c r="N17" s="29">
        <f t="shared" si="1"/>
        <v>0</v>
      </c>
      <c r="O17" s="29">
        <f t="shared" si="1"/>
        <v>0</v>
      </c>
      <c r="R17" s="98" t="s">
        <v>28</v>
      </c>
      <c r="S17" s="96" t="s">
        <v>22</v>
      </c>
      <c r="T17" s="96" t="s">
        <v>347</v>
      </c>
      <c r="U17" s="96" t="s">
        <v>29</v>
      </c>
      <c r="V17" s="97">
        <v>17.899999999999999</v>
      </c>
      <c r="W17" s="97">
        <v>17.899999999999999</v>
      </c>
      <c r="X17" s="97">
        <v>17.899999999999999</v>
      </c>
      <c r="Y17" s="16" t="b">
        <f t="shared" si="5"/>
        <v>1</v>
      </c>
      <c r="Z17" s="16" t="b">
        <f t="shared" si="2"/>
        <v>1</v>
      </c>
      <c r="AA17" s="16" t="b">
        <f t="shared" si="2"/>
        <v>1</v>
      </c>
      <c r="AB17" s="16" t="b">
        <f t="shared" si="2"/>
        <v>1</v>
      </c>
    </row>
    <row r="18" spans="1:28" s="16" customFormat="1" ht="31.5">
      <c r="A18" s="22" t="s">
        <v>25</v>
      </c>
      <c r="B18" s="23" t="s">
        <v>22</v>
      </c>
      <c r="C18" s="23" t="s">
        <v>24</v>
      </c>
      <c r="D18" s="24" t="s">
        <v>9</v>
      </c>
      <c r="E18" s="25">
        <f>E19+E21</f>
        <v>10347.799999999999</v>
      </c>
      <c r="F18" s="25">
        <f t="shared" ref="F18:G18" si="7">F19+F21</f>
        <v>10522.5</v>
      </c>
      <c r="G18" s="25">
        <f t="shared" si="7"/>
        <v>10522.5</v>
      </c>
      <c r="H18" s="43"/>
      <c r="J18" s="32">
        <v>10347.8215</v>
      </c>
      <c r="K18" s="32">
        <v>10522.4804</v>
      </c>
      <c r="L18" s="32">
        <v>10522.4804</v>
      </c>
      <c r="M18" s="29">
        <f t="shared" si="4"/>
        <v>2.1500000000742148E-2</v>
      </c>
      <c r="N18" s="29">
        <f t="shared" si="1"/>
        <v>-1.9599999999627471E-2</v>
      </c>
      <c r="O18" s="29">
        <f t="shared" si="1"/>
        <v>-1.9599999999627471E-2</v>
      </c>
      <c r="R18" s="95" t="s">
        <v>25</v>
      </c>
      <c r="S18" s="96" t="s">
        <v>22</v>
      </c>
      <c r="T18" s="96" t="s">
        <v>24</v>
      </c>
      <c r="U18" s="92" t="s">
        <v>9</v>
      </c>
      <c r="V18" s="97">
        <v>10347.8215</v>
      </c>
      <c r="W18" s="97">
        <v>10522.4804</v>
      </c>
      <c r="X18" s="97">
        <v>10522.4804</v>
      </c>
      <c r="Y18" s="16" t="b">
        <f t="shared" si="5"/>
        <v>1</v>
      </c>
      <c r="Z18" s="16" t="b">
        <f t="shared" si="2"/>
        <v>1</v>
      </c>
      <c r="AA18" s="16" t="b">
        <f t="shared" si="2"/>
        <v>1</v>
      </c>
      <c r="AB18" s="16" t="b">
        <f t="shared" si="2"/>
        <v>1</v>
      </c>
    </row>
    <row r="19" spans="1:28" s="16" customFormat="1" ht="31.5">
      <c r="A19" s="31" t="s">
        <v>452</v>
      </c>
      <c r="B19" s="23" t="s">
        <v>22</v>
      </c>
      <c r="C19" s="23" t="s">
        <v>348</v>
      </c>
      <c r="D19" s="24" t="s">
        <v>9</v>
      </c>
      <c r="E19" s="25">
        <f>E20</f>
        <v>4308.5</v>
      </c>
      <c r="F19" s="25">
        <f t="shared" ref="F19:G19" si="8">F20</f>
        <v>4265.5</v>
      </c>
      <c r="G19" s="25">
        <f t="shared" si="8"/>
        <v>4265.5</v>
      </c>
      <c r="H19" s="43"/>
      <c r="J19" s="32">
        <v>4308.5352300000004</v>
      </c>
      <c r="K19" s="32">
        <v>4265.4610300000004</v>
      </c>
      <c r="L19" s="32">
        <v>4265.4610300000004</v>
      </c>
      <c r="M19" s="29">
        <f t="shared" si="4"/>
        <v>3.5230000000410655E-2</v>
      </c>
      <c r="N19" s="29">
        <f t="shared" si="1"/>
        <v>-3.8969999999608262E-2</v>
      </c>
      <c r="O19" s="29">
        <f t="shared" si="1"/>
        <v>-3.8969999999608262E-2</v>
      </c>
      <c r="R19" s="98" t="s">
        <v>452</v>
      </c>
      <c r="S19" s="96" t="s">
        <v>22</v>
      </c>
      <c r="T19" s="96" t="s">
        <v>348</v>
      </c>
      <c r="U19" s="92" t="s">
        <v>9</v>
      </c>
      <c r="V19" s="97">
        <v>4308.5352300000004</v>
      </c>
      <c r="W19" s="97">
        <v>4265.4610300000004</v>
      </c>
      <c r="X19" s="97">
        <v>4265.4610300000004</v>
      </c>
      <c r="Y19" s="16" t="b">
        <f t="shared" si="5"/>
        <v>1</v>
      </c>
      <c r="Z19" s="16" t="b">
        <f t="shared" si="2"/>
        <v>1</v>
      </c>
      <c r="AA19" s="16" t="b">
        <f t="shared" si="2"/>
        <v>1</v>
      </c>
      <c r="AB19" s="16" t="b">
        <f t="shared" si="2"/>
        <v>1</v>
      </c>
    </row>
    <row r="20" spans="1:28" s="16" customFormat="1" ht="78.75">
      <c r="A20" s="31" t="s">
        <v>26</v>
      </c>
      <c r="B20" s="23" t="s">
        <v>22</v>
      </c>
      <c r="C20" s="23" t="s">
        <v>348</v>
      </c>
      <c r="D20" s="23" t="s">
        <v>27</v>
      </c>
      <c r="E20" s="25">
        <f>4277.2+31.3</f>
        <v>4308.5</v>
      </c>
      <c r="F20" s="25">
        <v>4265.5</v>
      </c>
      <c r="G20" s="25">
        <v>4265.5</v>
      </c>
      <c r="H20" s="43"/>
      <c r="J20" s="32">
        <v>4308.5352300000004</v>
      </c>
      <c r="K20" s="32">
        <v>4265.4610300000004</v>
      </c>
      <c r="L20" s="32">
        <v>4265.4610300000004</v>
      </c>
      <c r="M20" s="29">
        <f t="shared" si="4"/>
        <v>3.5230000000410655E-2</v>
      </c>
      <c r="N20" s="29">
        <f t="shared" si="1"/>
        <v>-3.8969999999608262E-2</v>
      </c>
      <c r="O20" s="29">
        <f t="shared" si="1"/>
        <v>-3.8969999999608262E-2</v>
      </c>
      <c r="R20" s="98" t="s">
        <v>26</v>
      </c>
      <c r="S20" s="96" t="s">
        <v>22</v>
      </c>
      <c r="T20" s="96" t="s">
        <v>348</v>
      </c>
      <c r="U20" s="96" t="s">
        <v>27</v>
      </c>
      <c r="V20" s="97">
        <v>4308.5352300000004</v>
      </c>
      <c r="W20" s="97">
        <v>4265.4610300000004</v>
      </c>
      <c r="X20" s="97">
        <v>4265.4610300000004</v>
      </c>
      <c r="Y20" s="16" t="b">
        <f t="shared" si="5"/>
        <v>1</v>
      </c>
      <c r="Z20" s="16" t="b">
        <f t="shared" si="2"/>
        <v>1</v>
      </c>
      <c r="AA20" s="16" t="b">
        <f t="shared" si="2"/>
        <v>1</v>
      </c>
      <c r="AB20" s="16" t="b">
        <f t="shared" si="2"/>
        <v>1</v>
      </c>
    </row>
    <row r="21" spans="1:28" s="16" customFormat="1" ht="31.5">
      <c r="A21" s="31" t="s">
        <v>25</v>
      </c>
      <c r="B21" s="23" t="s">
        <v>22</v>
      </c>
      <c r="C21" s="23" t="s">
        <v>349</v>
      </c>
      <c r="D21" s="24" t="s">
        <v>9</v>
      </c>
      <c r="E21" s="25">
        <f>E22+E23</f>
        <v>6039.3</v>
      </c>
      <c r="F21" s="25">
        <f t="shared" ref="F21:G21" si="9">F22+F23</f>
        <v>6257</v>
      </c>
      <c r="G21" s="25">
        <f t="shared" si="9"/>
        <v>6257</v>
      </c>
      <c r="H21" s="43"/>
      <c r="J21" s="32">
        <v>6039.2862699999996</v>
      </c>
      <c r="K21" s="32">
        <v>6257.01937</v>
      </c>
      <c r="L21" s="32">
        <v>6257.01937</v>
      </c>
      <c r="M21" s="29">
        <f t="shared" si="4"/>
        <v>-1.3730000000578002E-2</v>
      </c>
      <c r="N21" s="29">
        <f t="shared" si="1"/>
        <v>1.9369999999980791E-2</v>
      </c>
      <c r="O21" s="29">
        <f t="shared" si="1"/>
        <v>1.9369999999980791E-2</v>
      </c>
      <c r="R21" s="98" t="s">
        <v>25</v>
      </c>
      <c r="S21" s="96" t="s">
        <v>22</v>
      </c>
      <c r="T21" s="96" t="s">
        <v>349</v>
      </c>
      <c r="U21" s="92" t="s">
        <v>9</v>
      </c>
      <c r="V21" s="97">
        <v>6039.2862699999996</v>
      </c>
      <c r="W21" s="97">
        <v>6257.01937</v>
      </c>
      <c r="X21" s="97">
        <v>6257.01937</v>
      </c>
      <c r="Y21" s="16" t="b">
        <f t="shared" si="5"/>
        <v>1</v>
      </c>
      <c r="Z21" s="16" t="b">
        <f t="shared" si="2"/>
        <v>1</v>
      </c>
      <c r="AA21" s="16" t="b">
        <f t="shared" si="2"/>
        <v>1</v>
      </c>
      <c r="AB21" s="16" t="b">
        <f t="shared" si="2"/>
        <v>1</v>
      </c>
    </row>
    <row r="22" spans="1:28" s="16" customFormat="1" ht="78.75">
      <c r="A22" s="31" t="s">
        <v>26</v>
      </c>
      <c r="B22" s="23" t="s">
        <v>22</v>
      </c>
      <c r="C22" s="23" t="s">
        <v>349</v>
      </c>
      <c r="D22" s="23" t="s">
        <v>27</v>
      </c>
      <c r="E22" s="25">
        <v>5613</v>
      </c>
      <c r="F22" s="25">
        <v>5726.7</v>
      </c>
      <c r="G22" s="25">
        <v>5726.7</v>
      </c>
      <c r="H22" s="43"/>
      <c r="J22" s="32">
        <v>5612.9644799999996</v>
      </c>
      <c r="K22" s="32">
        <v>5726.7373799999996</v>
      </c>
      <c r="L22" s="32">
        <v>5726.7373799999996</v>
      </c>
      <c r="M22" s="29">
        <f t="shared" si="4"/>
        <v>-3.5520000000360596E-2</v>
      </c>
      <c r="N22" s="29">
        <f t="shared" si="1"/>
        <v>3.7379999999757274E-2</v>
      </c>
      <c r="O22" s="29">
        <f t="shared" si="1"/>
        <v>3.7379999999757274E-2</v>
      </c>
      <c r="R22" s="98" t="s">
        <v>26</v>
      </c>
      <c r="S22" s="96" t="s">
        <v>22</v>
      </c>
      <c r="T22" s="96" t="s">
        <v>349</v>
      </c>
      <c r="U22" s="96" t="s">
        <v>27</v>
      </c>
      <c r="V22" s="97">
        <v>5612.9644799999996</v>
      </c>
      <c r="W22" s="97">
        <v>5726.7373799999996</v>
      </c>
      <c r="X22" s="97">
        <v>5726.7373799999996</v>
      </c>
      <c r="Y22" s="16" t="b">
        <f t="shared" si="5"/>
        <v>1</v>
      </c>
      <c r="Z22" s="16" t="b">
        <f t="shared" si="2"/>
        <v>1</v>
      </c>
      <c r="AA22" s="16" t="b">
        <f t="shared" si="2"/>
        <v>1</v>
      </c>
      <c r="AB22" s="16" t="b">
        <f t="shared" si="2"/>
        <v>1</v>
      </c>
    </row>
    <row r="23" spans="1:28" s="16" customFormat="1" ht="31.5">
      <c r="A23" s="31" t="s">
        <v>28</v>
      </c>
      <c r="B23" s="23" t="s">
        <v>22</v>
      </c>
      <c r="C23" s="23" t="s">
        <v>349</v>
      </c>
      <c r="D23" s="23" t="s">
        <v>29</v>
      </c>
      <c r="E23" s="25">
        <f>457.6-31.3</f>
        <v>426.3</v>
      </c>
      <c r="F23" s="25">
        <v>530.29999999999995</v>
      </c>
      <c r="G23" s="25">
        <v>530.29999999999995</v>
      </c>
      <c r="H23" s="43"/>
      <c r="J23" s="32">
        <v>426.32179000000002</v>
      </c>
      <c r="K23" s="32">
        <v>530.28198999999995</v>
      </c>
      <c r="L23" s="32">
        <v>530.28198999999995</v>
      </c>
      <c r="M23" s="29">
        <f t="shared" si="4"/>
        <v>2.1790000000009968E-2</v>
      </c>
      <c r="N23" s="29">
        <f t="shared" si="1"/>
        <v>-1.8010000000003856E-2</v>
      </c>
      <c r="O23" s="29">
        <f t="shared" si="1"/>
        <v>-1.8010000000003856E-2</v>
      </c>
      <c r="R23" s="98" t="s">
        <v>28</v>
      </c>
      <c r="S23" s="96" t="s">
        <v>22</v>
      </c>
      <c r="T23" s="96" t="s">
        <v>349</v>
      </c>
      <c r="U23" s="96" t="s">
        <v>29</v>
      </c>
      <c r="V23" s="97">
        <v>426.32179000000002</v>
      </c>
      <c r="W23" s="97">
        <v>530.28198999999995</v>
      </c>
      <c r="X23" s="97">
        <v>530.28198999999995</v>
      </c>
      <c r="Y23" s="16" t="b">
        <f t="shared" si="5"/>
        <v>1</v>
      </c>
      <c r="Z23" s="16" t="b">
        <f t="shared" si="2"/>
        <v>1</v>
      </c>
      <c r="AA23" s="16" t="b">
        <f t="shared" si="2"/>
        <v>1</v>
      </c>
      <c r="AB23" s="16" t="b">
        <f t="shared" si="2"/>
        <v>1</v>
      </c>
    </row>
    <row r="24" spans="1:28" s="16" customFormat="1" ht="31.5">
      <c r="A24" s="22" t="s">
        <v>31</v>
      </c>
      <c r="B24" s="23" t="s">
        <v>22</v>
      </c>
      <c r="C24" s="23" t="s">
        <v>30</v>
      </c>
      <c r="D24" s="24" t="s">
        <v>9</v>
      </c>
      <c r="E24" s="25">
        <f>E25+E26</f>
        <v>30</v>
      </c>
      <c r="F24" s="25">
        <f t="shared" ref="F24:G24" si="10">F25+F26</f>
        <v>45</v>
      </c>
      <c r="G24" s="25">
        <f t="shared" si="10"/>
        <v>45</v>
      </c>
      <c r="H24" s="43"/>
      <c r="J24" s="32">
        <v>30</v>
      </c>
      <c r="K24" s="32">
        <v>45</v>
      </c>
      <c r="L24" s="32">
        <v>45</v>
      </c>
      <c r="M24" s="29">
        <f t="shared" si="4"/>
        <v>0</v>
      </c>
      <c r="N24" s="29">
        <f t="shared" si="1"/>
        <v>0</v>
      </c>
      <c r="O24" s="29">
        <f t="shared" si="1"/>
        <v>0</v>
      </c>
      <c r="R24" s="95" t="s">
        <v>31</v>
      </c>
      <c r="S24" s="96" t="s">
        <v>22</v>
      </c>
      <c r="T24" s="96" t="s">
        <v>30</v>
      </c>
      <c r="U24" s="92" t="s">
        <v>9</v>
      </c>
      <c r="V24" s="97">
        <v>30</v>
      </c>
      <c r="W24" s="97">
        <v>45</v>
      </c>
      <c r="X24" s="97">
        <v>45</v>
      </c>
      <c r="Y24" s="16" t="b">
        <f t="shared" si="5"/>
        <v>1</v>
      </c>
      <c r="Z24" s="16" t="b">
        <f t="shared" si="2"/>
        <v>1</v>
      </c>
      <c r="AA24" s="16" t="b">
        <f t="shared" si="2"/>
        <v>1</v>
      </c>
      <c r="AB24" s="16" t="b">
        <f t="shared" si="2"/>
        <v>1</v>
      </c>
    </row>
    <row r="25" spans="1:28" s="16" customFormat="1" ht="31.5">
      <c r="A25" s="31" t="s">
        <v>28</v>
      </c>
      <c r="B25" s="23" t="s">
        <v>22</v>
      </c>
      <c r="C25" s="23" t="s">
        <v>30</v>
      </c>
      <c r="D25" s="23" t="s">
        <v>29</v>
      </c>
      <c r="E25" s="25">
        <v>10</v>
      </c>
      <c r="F25" s="25">
        <v>10</v>
      </c>
      <c r="G25" s="25">
        <v>10</v>
      </c>
      <c r="H25" s="43"/>
      <c r="J25" s="32">
        <v>10</v>
      </c>
      <c r="K25" s="32">
        <v>10</v>
      </c>
      <c r="L25" s="32">
        <v>10</v>
      </c>
      <c r="M25" s="29">
        <f t="shared" si="4"/>
        <v>0</v>
      </c>
      <c r="N25" s="29">
        <f t="shared" si="1"/>
        <v>0</v>
      </c>
      <c r="O25" s="29">
        <f t="shared" si="1"/>
        <v>0</v>
      </c>
      <c r="R25" s="98" t="s">
        <v>28</v>
      </c>
      <c r="S25" s="96" t="s">
        <v>22</v>
      </c>
      <c r="T25" s="96" t="s">
        <v>30</v>
      </c>
      <c r="U25" s="96" t="s">
        <v>29</v>
      </c>
      <c r="V25" s="97">
        <v>10</v>
      </c>
      <c r="W25" s="97">
        <v>10</v>
      </c>
      <c r="X25" s="97">
        <v>10</v>
      </c>
      <c r="Y25" s="16" t="b">
        <f t="shared" si="5"/>
        <v>1</v>
      </c>
      <c r="Z25" s="16" t="b">
        <f t="shared" si="2"/>
        <v>1</v>
      </c>
      <c r="AA25" s="16" t="b">
        <f t="shared" si="2"/>
        <v>1</v>
      </c>
      <c r="AB25" s="16" t="b">
        <f t="shared" si="2"/>
        <v>1</v>
      </c>
    </row>
    <row r="26" spans="1:28" s="16" customFormat="1" ht="15.75">
      <c r="A26" s="31" t="s">
        <v>32</v>
      </c>
      <c r="B26" s="23" t="s">
        <v>22</v>
      </c>
      <c r="C26" s="23" t="s">
        <v>30</v>
      </c>
      <c r="D26" s="23" t="s">
        <v>33</v>
      </c>
      <c r="E26" s="25">
        <v>20</v>
      </c>
      <c r="F26" s="25">
        <v>35</v>
      </c>
      <c r="G26" s="25">
        <v>35</v>
      </c>
      <c r="H26" s="43"/>
      <c r="J26" s="32">
        <v>20</v>
      </c>
      <c r="K26" s="32">
        <v>35</v>
      </c>
      <c r="L26" s="32">
        <v>35</v>
      </c>
      <c r="M26" s="29">
        <f t="shared" si="4"/>
        <v>0</v>
      </c>
      <c r="N26" s="29">
        <f t="shared" si="1"/>
        <v>0</v>
      </c>
      <c r="O26" s="29">
        <f t="shared" si="1"/>
        <v>0</v>
      </c>
      <c r="R26" s="98" t="s">
        <v>32</v>
      </c>
      <c r="S26" s="96" t="s">
        <v>22</v>
      </c>
      <c r="T26" s="96" t="s">
        <v>30</v>
      </c>
      <c r="U26" s="96" t="s">
        <v>33</v>
      </c>
      <c r="V26" s="97">
        <v>20</v>
      </c>
      <c r="W26" s="97">
        <v>35</v>
      </c>
      <c r="X26" s="97">
        <v>35</v>
      </c>
      <c r="Y26" s="16" t="b">
        <f t="shared" si="5"/>
        <v>1</v>
      </c>
      <c r="Z26" s="16" t="b">
        <f t="shared" si="2"/>
        <v>1</v>
      </c>
      <c r="AA26" s="16" t="b">
        <f t="shared" si="2"/>
        <v>1</v>
      </c>
      <c r="AB26" s="16" t="b">
        <f t="shared" si="2"/>
        <v>1</v>
      </c>
    </row>
    <row r="27" spans="1:28" s="16" customFormat="1" ht="31.5">
      <c r="A27" s="26" t="s">
        <v>34</v>
      </c>
      <c r="B27" s="24" t="s">
        <v>35</v>
      </c>
      <c r="C27" s="27" t="s">
        <v>9</v>
      </c>
      <c r="D27" s="27" t="s">
        <v>9</v>
      </c>
      <c r="E27" s="15">
        <f>E28</f>
        <v>18659.500000000004</v>
      </c>
      <c r="F27" s="15">
        <f t="shared" ref="F27:G27" si="11">F28</f>
        <v>20239.800000000003</v>
      </c>
      <c r="G27" s="15">
        <f t="shared" si="11"/>
        <v>20239.800000000003</v>
      </c>
      <c r="H27" s="42"/>
      <c r="J27" s="28">
        <v>18659.550500000001</v>
      </c>
      <c r="K27" s="28">
        <v>20239.848429999998</v>
      </c>
      <c r="L27" s="28">
        <v>20239.848429999998</v>
      </c>
      <c r="M27" s="29">
        <f t="shared" si="4"/>
        <v>5.0499999997555278E-2</v>
      </c>
      <c r="N27" s="29">
        <f t="shared" si="1"/>
        <v>4.8429999995278195E-2</v>
      </c>
      <c r="O27" s="29">
        <f t="shared" si="1"/>
        <v>4.8429999995278195E-2</v>
      </c>
      <c r="R27" s="91" t="s">
        <v>34</v>
      </c>
      <c r="S27" s="92" t="s">
        <v>35</v>
      </c>
      <c r="T27" s="93" t="s">
        <v>9</v>
      </c>
      <c r="U27" s="93" t="s">
        <v>9</v>
      </c>
      <c r="V27" s="94">
        <v>18659.550500000001</v>
      </c>
      <c r="W27" s="94">
        <v>20239.848429999998</v>
      </c>
      <c r="X27" s="94">
        <v>20239.848429999998</v>
      </c>
      <c r="Y27" s="16" t="b">
        <f t="shared" si="5"/>
        <v>1</v>
      </c>
      <c r="Z27" s="16" t="b">
        <f t="shared" si="2"/>
        <v>1</v>
      </c>
      <c r="AA27" s="16" t="b">
        <f t="shared" si="2"/>
        <v>1</v>
      </c>
      <c r="AB27" s="16" t="b">
        <f t="shared" si="2"/>
        <v>1</v>
      </c>
    </row>
    <row r="28" spans="1:28" s="16" customFormat="1" ht="15.75">
      <c r="A28" s="22" t="s">
        <v>23</v>
      </c>
      <c r="B28" s="23" t="s">
        <v>35</v>
      </c>
      <c r="C28" s="23" t="s">
        <v>11</v>
      </c>
      <c r="D28" s="24" t="s">
        <v>9</v>
      </c>
      <c r="E28" s="25">
        <f>E29+E31+E41</f>
        <v>18659.500000000004</v>
      </c>
      <c r="F28" s="25">
        <f>F29+F31+F41</f>
        <v>20239.800000000003</v>
      </c>
      <c r="G28" s="25">
        <f t="shared" ref="G28" si="12">G29+G31+G41</f>
        <v>20239.800000000003</v>
      </c>
      <c r="H28" s="43"/>
      <c r="J28" s="32">
        <v>18659.550500000001</v>
      </c>
      <c r="K28" s="32">
        <v>20239.848429999998</v>
      </c>
      <c r="L28" s="32">
        <v>20239.848429999998</v>
      </c>
      <c r="M28" s="29">
        <f t="shared" si="4"/>
        <v>5.0499999997555278E-2</v>
      </c>
      <c r="N28" s="29">
        <f t="shared" si="1"/>
        <v>4.8429999995278195E-2</v>
      </c>
      <c r="O28" s="29">
        <f t="shared" si="1"/>
        <v>4.8429999995278195E-2</v>
      </c>
      <c r="R28" s="95" t="s">
        <v>23</v>
      </c>
      <c r="S28" s="96" t="s">
        <v>35</v>
      </c>
      <c r="T28" s="96" t="s">
        <v>11</v>
      </c>
      <c r="U28" s="92" t="s">
        <v>9</v>
      </c>
      <c r="V28" s="97">
        <v>18659.550500000001</v>
      </c>
      <c r="W28" s="97">
        <v>20239.848429999998</v>
      </c>
      <c r="X28" s="97">
        <v>20239.848429999998</v>
      </c>
      <c r="Y28" s="16" t="b">
        <f t="shared" si="5"/>
        <v>1</v>
      </c>
      <c r="Z28" s="16" t="b">
        <f t="shared" si="2"/>
        <v>1</v>
      </c>
      <c r="AA28" s="16" t="b">
        <f t="shared" si="2"/>
        <v>1</v>
      </c>
      <c r="AB28" s="16" t="b">
        <f t="shared" si="2"/>
        <v>1</v>
      </c>
    </row>
    <row r="29" spans="1:28" s="16" customFormat="1" ht="31.5">
      <c r="A29" s="31" t="s">
        <v>36</v>
      </c>
      <c r="B29" s="23" t="s">
        <v>35</v>
      </c>
      <c r="C29" s="23" t="s">
        <v>350</v>
      </c>
      <c r="D29" s="24" t="s">
        <v>9</v>
      </c>
      <c r="E29" s="25">
        <f>E30</f>
        <v>80</v>
      </c>
      <c r="F29" s="25">
        <f t="shared" ref="F29:G29" si="13">F30</f>
        <v>20</v>
      </c>
      <c r="G29" s="25">
        <f t="shared" si="13"/>
        <v>20</v>
      </c>
      <c r="H29" s="43"/>
      <c r="J29" s="32">
        <v>80</v>
      </c>
      <c r="K29" s="32">
        <v>20</v>
      </c>
      <c r="L29" s="32">
        <v>20</v>
      </c>
      <c r="M29" s="29">
        <f t="shared" si="4"/>
        <v>0</v>
      </c>
      <c r="N29" s="29">
        <f t="shared" si="1"/>
        <v>0</v>
      </c>
      <c r="O29" s="29">
        <f t="shared" si="1"/>
        <v>0</v>
      </c>
      <c r="R29" s="98" t="s">
        <v>36</v>
      </c>
      <c r="S29" s="96" t="s">
        <v>35</v>
      </c>
      <c r="T29" s="96" t="s">
        <v>350</v>
      </c>
      <c r="U29" s="92" t="s">
        <v>9</v>
      </c>
      <c r="V29" s="97">
        <v>80</v>
      </c>
      <c r="W29" s="97">
        <v>20</v>
      </c>
      <c r="X29" s="97">
        <v>20</v>
      </c>
      <c r="Y29" s="16" t="b">
        <f t="shared" si="5"/>
        <v>1</v>
      </c>
      <c r="Z29" s="16" t="b">
        <f t="shared" si="2"/>
        <v>1</v>
      </c>
      <c r="AA29" s="16" t="b">
        <f t="shared" si="2"/>
        <v>1</v>
      </c>
      <c r="AB29" s="16" t="b">
        <f t="shared" si="2"/>
        <v>1</v>
      </c>
    </row>
    <row r="30" spans="1:28" s="16" customFormat="1" ht="15.75">
      <c r="A30" s="31" t="s">
        <v>37</v>
      </c>
      <c r="B30" s="23" t="s">
        <v>35</v>
      </c>
      <c r="C30" s="23" t="s">
        <v>350</v>
      </c>
      <c r="D30" s="23" t="s">
        <v>38</v>
      </c>
      <c r="E30" s="25">
        <f>30+50</f>
        <v>80</v>
      </c>
      <c r="F30" s="25">
        <v>20</v>
      </c>
      <c r="G30" s="25">
        <v>20</v>
      </c>
      <c r="H30" s="43"/>
      <c r="J30" s="32">
        <v>80</v>
      </c>
      <c r="K30" s="32">
        <v>20</v>
      </c>
      <c r="L30" s="32">
        <v>20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R30" s="98" t="s">
        <v>37</v>
      </c>
      <c r="S30" s="96" t="s">
        <v>35</v>
      </c>
      <c r="T30" s="96" t="s">
        <v>350</v>
      </c>
      <c r="U30" s="96" t="s">
        <v>38</v>
      </c>
      <c r="V30" s="97">
        <v>80</v>
      </c>
      <c r="W30" s="97">
        <v>20</v>
      </c>
      <c r="X30" s="97">
        <v>20</v>
      </c>
      <c r="Y30" s="16" t="b">
        <f t="shared" si="5"/>
        <v>1</v>
      </c>
      <c r="Z30" s="16" t="b">
        <f t="shared" si="5"/>
        <v>1</v>
      </c>
      <c r="AA30" s="16" t="b">
        <f t="shared" si="5"/>
        <v>1</v>
      </c>
      <c r="AB30" s="16" t="b">
        <f t="shared" si="5"/>
        <v>1</v>
      </c>
    </row>
    <row r="31" spans="1:28" s="16" customFormat="1" ht="31.5">
      <c r="A31" s="22" t="s">
        <v>25</v>
      </c>
      <c r="B31" s="23" t="s">
        <v>35</v>
      </c>
      <c r="C31" s="23" t="s">
        <v>24</v>
      </c>
      <c r="D31" s="24" t="s">
        <v>9</v>
      </c>
      <c r="E31" s="25">
        <f>E32+E35+E38</f>
        <v>17683.800000000003</v>
      </c>
      <c r="F31" s="25">
        <f>F32+F35+F38</f>
        <v>19117.100000000002</v>
      </c>
      <c r="G31" s="25">
        <f t="shared" ref="G31" si="14">G32+G35+G38</f>
        <v>19117.100000000002</v>
      </c>
      <c r="H31" s="43"/>
      <c r="J31" s="32">
        <v>17683.8187</v>
      </c>
      <c r="K31" s="32">
        <v>19117.084630000001</v>
      </c>
      <c r="L31" s="32">
        <v>19117.084630000001</v>
      </c>
      <c r="M31" s="29">
        <f t="shared" si="4"/>
        <v>1.8699999996897532E-2</v>
      </c>
      <c r="N31" s="29">
        <f t="shared" si="4"/>
        <v>-1.5370000000984874E-2</v>
      </c>
      <c r="O31" s="29">
        <f t="shared" si="4"/>
        <v>-1.5370000000984874E-2</v>
      </c>
      <c r="R31" s="95" t="s">
        <v>25</v>
      </c>
      <c r="S31" s="96" t="s">
        <v>35</v>
      </c>
      <c r="T31" s="96" t="s">
        <v>24</v>
      </c>
      <c r="U31" s="92" t="s">
        <v>9</v>
      </c>
      <c r="V31" s="97">
        <v>17683.8187</v>
      </c>
      <c r="W31" s="97">
        <v>19117.084630000001</v>
      </c>
      <c r="X31" s="97">
        <v>19117.084630000001</v>
      </c>
      <c r="Y31" s="16" t="b">
        <f t="shared" si="5"/>
        <v>1</v>
      </c>
      <c r="Z31" s="16" t="b">
        <f t="shared" si="5"/>
        <v>1</v>
      </c>
      <c r="AA31" s="16" t="b">
        <f t="shared" si="5"/>
        <v>1</v>
      </c>
      <c r="AB31" s="16" t="b">
        <f t="shared" si="5"/>
        <v>1</v>
      </c>
    </row>
    <row r="32" spans="1:28" s="16" customFormat="1" ht="31.5">
      <c r="A32" s="31" t="s">
        <v>39</v>
      </c>
      <c r="B32" s="23" t="s">
        <v>35</v>
      </c>
      <c r="C32" s="23" t="s">
        <v>351</v>
      </c>
      <c r="D32" s="24" t="s">
        <v>9</v>
      </c>
      <c r="E32" s="25">
        <f>E33+E34</f>
        <v>4607.8</v>
      </c>
      <c r="F32" s="25">
        <f t="shared" ref="F32:G32" si="15">F33+F34</f>
        <v>4856.7</v>
      </c>
      <c r="G32" s="25">
        <f t="shared" si="15"/>
        <v>4856.7</v>
      </c>
      <c r="H32" s="43"/>
      <c r="J32" s="32">
        <v>4607.7620999999999</v>
      </c>
      <c r="K32" s="32">
        <v>4856.6409599999997</v>
      </c>
      <c r="L32" s="32">
        <v>4856.6409599999997</v>
      </c>
      <c r="M32" s="29">
        <f t="shared" si="4"/>
        <v>-3.790000000026339E-2</v>
      </c>
      <c r="N32" s="29">
        <f t="shared" si="4"/>
        <v>-5.9040000000095461E-2</v>
      </c>
      <c r="O32" s="29">
        <f t="shared" si="4"/>
        <v>-5.9040000000095461E-2</v>
      </c>
      <c r="R32" s="98" t="s">
        <v>39</v>
      </c>
      <c r="S32" s="96" t="s">
        <v>35</v>
      </c>
      <c r="T32" s="96" t="s">
        <v>351</v>
      </c>
      <c r="U32" s="92" t="s">
        <v>9</v>
      </c>
      <c r="V32" s="97">
        <v>4607.7620999999999</v>
      </c>
      <c r="W32" s="97">
        <v>4856.6409599999997</v>
      </c>
      <c r="X32" s="97">
        <v>4856.6409599999997</v>
      </c>
      <c r="Y32" s="16" t="b">
        <f t="shared" si="5"/>
        <v>1</v>
      </c>
      <c r="Z32" s="16" t="b">
        <f t="shared" si="5"/>
        <v>1</v>
      </c>
      <c r="AA32" s="16" t="b">
        <f t="shared" si="5"/>
        <v>1</v>
      </c>
      <c r="AB32" s="16" t="b">
        <f t="shared" si="5"/>
        <v>1</v>
      </c>
    </row>
    <row r="33" spans="1:28" s="16" customFormat="1" ht="78.75">
      <c r="A33" s="31" t="s">
        <v>26</v>
      </c>
      <c r="B33" s="23" t="s">
        <v>35</v>
      </c>
      <c r="C33" s="23" t="s">
        <v>351</v>
      </c>
      <c r="D33" s="23" t="s">
        <v>27</v>
      </c>
      <c r="E33" s="25">
        <v>4537.8</v>
      </c>
      <c r="F33" s="25">
        <v>4756.7</v>
      </c>
      <c r="G33" s="25">
        <v>4756.7</v>
      </c>
      <c r="H33" s="43"/>
      <c r="J33" s="32">
        <v>4537.7620999999999</v>
      </c>
      <c r="K33" s="32">
        <v>4756.6409599999997</v>
      </c>
      <c r="L33" s="32">
        <v>4756.6409599999997</v>
      </c>
      <c r="M33" s="29">
        <f t="shared" si="4"/>
        <v>-3.790000000026339E-2</v>
      </c>
      <c r="N33" s="29">
        <f t="shared" si="4"/>
        <v>-5.9040000000095461E-2</v>
      </c>
      <c r="O33" s="29">
        <f t="shared" si="4"/>
        <v>-5.9040000000095461E-2</v>
      </c>
      <c r="R33" s="98" t="s">
        <v>26</v>
      </c>
      <c r="S33" s="96" t="s">
        <v>35</v>
      </c>
      <c r="T33" s="96" t="s">
        <v>351</v>
      </c>
      <c r="U33" s="96" t="s">
        <v>27</v>
      </c>
      <c r="V33" s="97">
        <v>4537.7620999999999</v>
      </c>
      <c r="W33" s="97">
        <v>4756.6409599999997</v>
      </c>
      <c r="X33" s="97">
        <v>4756.6409599999997</v>
      </c>
      <c r="Y33" s="16" t="b">
        <f t="shared" si="5"/>
        <v>1</v>
      </c>
      <c r="Z33" s="16" t="b">
        <f t="shared" si="5"/>
        <v>1</v>
      </c>
      <c r="AA33" s="16" t="b">
        <f t="shared" si="5"/>
        <v>1</v>
      </c>
      <c r="AB33" s="16" t="b">
        <f t="shared" si="5"/>
        <v>1</v>
      </c>
    </row>
    <row r="34" spans="1:28" s="16" customFormat="1" ht="31.5">
      <c r="A34" s="31" t="s">
        <v>28</v>
      </c>
      <c r="B34" s="23" t="s">
        <v>35</v>
      </c>
      <c r="C34" s="23" t="s">
        <v>351</v>
      </c>
      <c r="D34" s="23" t="s">
        <v>29</v>
      </c>
      <c r="E34" s="25">
        <v>70</v>
      </c>
      <c r="F34" s="25">
        <v>100</v>
      </c>
      <c r="G34" s="25">
        <v>100</v>
      </c>
      <c r="H34" s="43"/>
      <c r="J34" s="32">
        <v>70</v>
      </c>
      <c r="K34" s="32">
        <v>100</v>
      </c>
      <c r="L34" s="32">
        <v>100</v>
      </c>
      <c r="M34" s="29">
        <f t="shared" si="4"/>
        <v>0</v>
      </c>
      <c r="N34" s="29">
        <f t="shared" si="4"/>
        <v>0</v>
      </c>
      <c r="O34" s="29">
        <f t="shared" si="4"/>
        <v>0</v>
      </c>
      <c r="R34" s="98" t="s">
        <v>28</v>
      </c>
      <c r="S34" s="96" t="s">
        <v>35</v>
      </c>
      <c r="T34" s="96" t="s">
        <v>351</v>
      </c>
      <c r="U34" s="96" t="s">
        <v>29</v>
      </c>
      <c r="V34" s="97">
        <v>70</v>
      </c>
      <c r="W34" s="97">
        <v>100</v>
      </c>
      <c r="X34" s="97">
        <v>100</v>
      </c>
      <c r="Y34" s="16" t="b">
        <f t="shared" si="5"/>
        <v>1</v>
      </c>
      <c r="Z34" s="16" t="b">
        <f t="shared" si="5"/>
        <v>1</v>
      </c>
      <c r="AA34" s="16" t="b">
        <f t="shared" si="5"/>
        <v>1</v>
      </c>
      <c r="AB34" s="16" t="b">
        <f t="shared" si="5"/>
        <v>1</v>
      </c>
    </row>
    <row r="35" spans="1:28" s="16" customFormat="1" ht="31.5">
      <c r="A35" s="31" t="s">
        <v>40</v>
      </c>
      <c r="B35" s="23" t="s">
        <v>35</v>
      </c>
      <c r="C35" s="23" t="s">
        <v>352</v>
      </c>
      <c r="D35" s="24" t="s">
        <v>9</v>
      </c>
      <c r="E35" s="25">
        <f>E36+E37</f>
        <v>5576.4</v>
      </c>
      <c r="F35" s="25">
        <f t="shared" ref="F35:G35" si="16">F36+F37</f>
        <v>6327</v>
      </c>
      <c r="G35" s="25">
        <f t="shared" si="16"/>
        <v>6327</v>
      </c>
      <c r="H35" s="43"/>
      <c r="J35" s="32">
        <v>5576.4331300000003</v>
      </c>
      <c r="K35" s="32">
        <v>6327.03413</v>
      </c>
      <c r="L35" s="32">
        <v>6327.03413</v>
      </c>
      <c r="M35" s="29">
        <f t="shared" si="4"/>
        <v>3.3130000000710425E-2</v>
      </c>
      <c r="N35" s="29">
        <f t="shared" si="4"/>
        <v>3.4130000000004657E-2</v>
      </c>
      <c r="O35" s="29">
        <f t="shared" si="4"/>
        <v>3.4130000000004657E-2</v>
      </c>
      <c r="R35" s="98" t="s">
        <v>40</v>
      </c>
      <c r="S35" s="96" t="s">
        <v>35</v>
      </c>
      <c r="T35" s="96" t="s">
        <v>352</v>
      </c>
      <c r="U35" s="92" t="s">
        <v>9</v>
      </c>
      <c r="V35" s="97">
        <v>5576.4331300000003</v>
      </c>
      <c r="W35" s="97">
        <v>6327.03413</v>
      </c>
      <c r="X35" s="97">
        <v>6327.03413</v>
      </c>
      <c r="Y35" s="16" t="b">
        <f t="shared" si="5"/>
        <v>1</v>
      </c>
      <c r="Z35" s="16" t="b">
        <f t="shared" si="5"/>
        <v>1</v>
      </c>
      <c r="AA35" s="16" t="b">
        <f t="shared" si="5"/>
        <v>1</v>
      </c>
      <c r="AB35" s="16" t="b">
        <f t="shared" si="5"/>
        <v>1</v>
      </c>
    </row>
    <row r="36" spans="1:28" s="16" customFormat="1" ht="78.75">
      <c r="A36" s="31" t="s">
        <v>26</v>
      </c>
      <c r="B36" s="23" t="s">
        <v>35</v>
      </c>
      <c r="C36" s="23" t="s">
        <v>352</v>
      </c>
      <c r="D36" s="23" t="s">
        <v>27</v>
      </c>
      <c r="E36" s="25">
        <v>5576.4</v>
      </c>
      <c r="F36" s="25">
        <v>6187</v>
      </c>
      <c r="G36" s="25">
        <v>6187</v>
      </c>
      <c r="H36" s="43"/>
      <c r="J36" s="32">
        <v>5576.4331300000003</v>
      </c>
      <c r="K36" s="32">
        <v>6187.03413</v>
      </c>
      <c r="L36" s="32">
        <v>6187.03413</v>
      </c>
      <c r="M36" s="29">
        <f t="shared" si="4"/>
        <v>3.3130000000710425E-2</v>
      </c>
      <c r="N36" s="29">
        <f t="shared" si="4"/>
        <v>3.4130000000004657E-2</v>
      </c>
      <c r="O36" s="29">
        <f t="shared" si="4"/>
        <v>3.4130000000004657E-2</v>
      </c>
      <c r="R36" s="98" t="s">
        <v>26</v>
      </c>
      <c r="S36" s="96" t="s">
        <v>35</v>
      </c>
      <c r="T36" s="96" t="s">
        <v>352</v>
      </c>
      <c r="U36" s="96" t="s">
        <v>27</v>
      </c>
      <c r="V36" s="97">
        <v>5576.4331300000003</v>
      </c>
      <c r="W36" s="97">
        <v>6187.03413</v>
      </c>
      <c r="X36" s="97">
        <v>6187.03413</v>
      </c>
      <c r="Y36" s="16" t="b">
        <f t="shared" si="5"/>
        <v>1</v>
      </c>
      <c r="Z36" s="16" t="b">
        <f t="shared" si="5"/>
        <v>1</v>
      </c>
      <c r="AA36" s="16" t="b">
        <f t="shared" si="5"/>
        <v>1</v>
      </c>
      <c r="AB36" s="16" t="b">
        <f t="shared" si="5"/>
        <v>1</v>
      </c>
    </row>
    <row r="37" spans="1:28" s="16" customFormat="1" ht="31.5">
      <c r="A37" s="31" t="s">
        <v>28</v>
      </c>
      <c r="B37" s="23" t="s">
        <v>35</v>
      </c>
      <c r="C37" s="23" t="s">
        <v>352</v>
      </c>
      <c r="D37" s="23" t="s">
        <v>29</v>
      </c>
      <c r="E37" s="25">
        <v>0</v>
      </c>
      <c r="F37" s="25">
        <v>140</v>
      </c>
      <c r="G37" s="25">
        <v>140</v>
      </c>
      <c r="H37" s="43"/>
      <c r="J37" s="32">
        <v>0</v>
      </c>
      <c r="K37" s="32">
        <v>140</v>
      </c>
      <c r="L37" s="32">
        <v>140</v>
      </c>
      <c r="M37" s="29">
        <f t="shared" si="4"/>
        <v>0</v>
      </c>
      <c r="N37" s="29">
        <f t="shared" si="4"/>
        <v>0</v>
      </c>
      <c r="O37" s="29">
        <f t="shared" si="4"/>
        <v>0</v>
      </c>
      <c r="R37" s="98" t="s">
        <v>28</v>
      </c>
      <c r="S37" s="96" t="s">
        <v>35</v>
      </c>
      <c r="T37" s="96" t="s">
        <v>352</v>
      </c>
      <c r="U37" s="96" t="s">
        <v>29</v>
      </c>
      <c r="V37" s="97" t="s">
        <v>9</v>
      </c>
      <c r="W37" s="97">
        <v>140</v>
      </c>
      <c r="X37" s="97">
        <v>140</v>
      </c>
      <c r="Y37" s="16" t="b">
        <f t="shared" si="5"/>
        <v>1</v>
      </c>
      <c r="Z37" s="16" t="b">
        <f t="shared" si="5"/>
        <v>1</v>
      </c>
      <c r="AA37" s="16" t="b">
        <f t="shared" si="5"/>
        <v>1</v>
      </c>
      <c r="AB37" s="16" t="b">
        <f t="shared" si="5"/>
        <v>1</v>
      </c>
    </row>
    <row r="38" spans="1:28" s="16" customFormat="1" ht="31.5">
      <c r="A38" s="31" t="s">
        <v>25</v>
      </c>
      <c r="B38" s="23" t="s">
        <v>35</v>
      </c>
      <c r="C38" s="23" t="s">
        <v>349</v>
      </c>
      <c r="D38" s="24" t="s">
        <v>9</v>
      </c>
      <c r="E38" s="25">
        <f>E39+E40</f>
        <v>7499.6</v>
      </c>
      <c r="F38" s="25">
        <f t="shared" ref="F38:G38" si="17">F39+F40</f>
        <v>7933.4000000000005</v>
      </c>
      <c r="G38" s="25">
        <f t="shared" si="17"/>
        <v>7933.4000000000005</v>
      </c>
      <c r="H38" s="43"/>
      <c r="J38" s="32">
        <v>7499.6234700000005</v>
      </c>
      <c r="K38" s="32">
        <v>7933.4095399999997</v>
      </c>
      <c r="L38" s="32">
        <v>7933.4095399999997</v>
      </c>
      <c r="M38" s="29">
        <f t="shared" si="4"/>
        <v>2.3470000000088476E-2</v>
      </c>
      <c r="N38" s="29">
        <f t="shared" si="4"/>
        <v>9.5399999991059303E-3</v>
      </c>
      <c r="O38" s="29">
        <f t="shared" si="4"/>
        <v>9.5399999991059303E-3</v>
      </c>
      <c r="R38" s="98" t="s">
        <v>25</v>
      </c>
      <c r="S38" s="96" t="s">
        <v>35</v>
      </c>
      <c r="T38" s="96" t="s">
        <v>349</v>
      </c>
      <c r="U38" s="92" t="s">
        <v>9</v>
      </c>
      <c r="V38" s="97">
        <v>7499.6234700000005</v>
      </c>
      <c r="W38" s="97">
        <v>7933.4095399999997</v>
      </c>
      <c r="X38" s="97">
        <v>7933.4095399999997</v>
      </c>
      <c r="Y38" s="16" t="b">
        <f t="shared" si="5"/>
        <v>1</v>
      </c>
      <c r="Z38" s="16" t="b">
        <f t="shared" si="5"/>
        <v>1</v>
      </c>
      <c r="AA38" s="16" t="b">
        <f t="shared" si="5"/>
        <v>1</v>
      </c>
      <c r="AB38" s="16" t="b">
        <f t="shared" si="5"/>
        <v>1</v>
      </c>
    </row>
    <row r="39" spans="1:28" s="16" customFormat="1" ht="78.75">
      <c r="A39" s="31" t="s">
        <v>26</v>
      </c>
      <c r="B39" s="23" t="s">
        <v>35</v>
      </c>
      <c r="C39" s="23" t="s">
        <v>349</v>
      </c>
      <c r="D39" s="23" t="s">
        <v>27</v>
      </c>
      <c r="E39" s="25">
        <v>5899.3</v>
      </c>
      <c r="F39" s="25">
        <v>6073.6</v>
      </c>
      <c r="G39" s="25">
        <v>6073.6</v>
      </c>
      <c r="H39" s="43"/>
      <c r="J39" s="32">
        <v>5899.2854699999998</v>
      </c>
      <c r="K39" s="32">
        <v>6073.5865400000002</v>
      </c>
      <c r="L39" s="32">
        <v>6073.5865400000002</v>
      </c>
      <c r="M39" s="29">
        <f t="shared" si="4"/>
        <v>-1.4530000000377186E-2</v>
      </c>
      <c r="N39" s="29">
        <f t="shared" si="4"/>
        <v>-1.3460000000122818E-2</v>
      </c>
      <c r="O39" s="29">
        <f t="shared" si="4"/>
        <v>-1.3460000000122818E-2</v>
      </c>
      <c r="R39" s="98" t="s">
        <v>26</v>
      </c>
      <c r="S39" s="96" t="s">
        <v>35</v>
      </c>
      <c r="T39" s="96" t="s">
        <v>349</v>
      </c>
      <c r="U39" s="96" t="s">
        <v>27</v>
      </c>
      <c r="V39" s="97">
        <v>5899.2854699999998</v>
      </c>
      <c r="W39" s="97">
        <v>6073.5865400000002</v>
      </c>
      <c r="X39" s="97">
        <v>6073.5865400000002</v>
      </c>
      <c r="Y39" s="16" t="b">
        <f t="shared" si="5"/>
        <v>1</v>
      </c>
      <c r="Z39" s="16" t="b">
        <f t="shared" si="5"/>
        <v>1</v>
      </c>
      <c r="AA39" s="16" t="b">
        <f t="shared" si="5"/>
        <v>1</v>
      </c>
      <c r="AB39" s="16" t="b">
        <f t="shared" si="5"/>
        <v>1</v>
      </c>
    </row>
    <row r="40" spans="1:28" s="16" customFormat="1" ht="31.5">
      <c r="A40" s="31" t="s">
        <v>28</v>
      </c>
      <c r="B40" s="23" t="s">
        <v>35</v>
      </c>
      <c r="C40" s="23" t="s">
        <v>349</v>
      </c>
      <c r="D40" s="23" t="s">
        <v>29</v>
      </c>
      <c r="E40" s="25">
        <v>1600.3</v>
      </c>
      <c r="F40" s="25">
        <v>1859.8</v>
      </c>
      <c r="G40" s="25">
        <v>1859.8</v>
      </c>
      <c r="H40" s="43"/>
      <c r="J40" s="32">
        <v>1600.338</v>
      </c>
      <c r="K40" s="32">
        <v>1859.8230000000001</v>
      </c>
      <c r="L40" s="32">
        <v>1859.8230000000001</v>
      </c>
      <c r="M40" s="29">
        <f t="shared" si="4"/>
        <v>3.8000000000010914E-2</v>
      </c>
      <c r="N40" s="29">
        <f t="shared" si="4"/>
        <v>2.3000000000138243E-2</v>
      </c>
      <c r="O40" s="29">
        <f t="shared" si="4"/>
        <v>2.3000000000138243E-2</v>
      </c>
      <c r="R40" s="98" t="s">
        <v>28</v>
      </c>
      <c r="S40" s="96" t="s">
        <v>35</v>
      </c>
      <c r="T40" s="96" t="s">
        <v>349</v>
      </c>
      <c r="U40" s="96" t="s">
        <v>29</v>
      </c>
      <c r="V40" s="97">
        <v>1600.338</v>
      </c>
      <c r="W40" s="97">
        <v>1859.8230000000001</v>
      </c>
      <c r="X40" s="97">
        <v>1859.8230000000001</v>
      </c>
      <c r="Y40" s="16" t="b">
        <f t="shared" si="5"/>
        <v>1</v>
      </c>
      <c r="Z40" s="16" t="b">
        <f t="shared" si="5"/>
        <v>1</v>
      </c>
      <c r="AA40" s="16" t="b">
        <f t="shared" si="5"/>
        <v>1</v>
      </c>
      <c r="AB40" s="16" t="b">
        <f t="shared" si="5"/>
        <v>1</v>
      </c>
    </row>
    <row r="41" spans="1:28" s="16" customFormat="1" ht="31.5">
      <c r="A41" s="22" t="s">
        <v>31</v>
      </c>
      <c r="B41" s="23" t="s">
        <v>35</v>
      </c>
      <c r="C41" s="23" t="s">
        <v>30</v>
      </c>
      <c r="D41" s="24" t="s">
        <v>9</v>
      </c>
      <c r="E41" s="25">
        <f>E42+E43</f>
        <v>895.7</v>
      </c>
      <c r="F41" s="25">
        <f t="shared" ref="F41:G41" si="18">F42+F43</f>
        <v>1102.7</v>
      </c>
      <c r="G41" s="25">
        <f t="shared" si="18"/>
        <v>1102.7</v>
      </c>
      <c r="H41" s="43"/>
      <c r="J41" s="32">
        <v>895.73180000000002</v>
      </c>
      <c r="K41" s="32">
        <v>1102.7637999999999</v>
      </c>
      <c r="L41" s="32">
        <v>1102.7637999999999</v>
      </c>
      <c r="M41" s="29">
        <f t="shared" si="4"/>
        <v>3.1799999999975626E-2</v>
      </c>
      <c r="N41" s="29">
        <f t="shared" si="4"/>
        <v>6.3799999999901047E-2</v>
      </c>
      <c r="O41" s="29">
        <f t="shared" si="4"/>
        <v>6.3799999999901047E-2</v>
      </c>
      <c r="R41" s="95" t="s">
        <v>31</v>
      </c>
      <c r="S41" s="96" t="s">
        <v>35</v>
      </c>
      <c r="T41" s="96" t="s">
        <v>30</v>
      </c>
      <c r="U41" s="92" t="s">
        <v>9</v>
      </c>
      <c r="V41" s="97">
        <v>895.73180000000002</v>
      </c>
      <c r="W41" s="97">
        <v>1102.7637999999999</v>
      </c>
      <c r="X41" s="97">
        <v>1102.7637999999999</v>
      </c>
      <c r="Y41" s="16" t="b">
        <f t="shared" si="5"/>
        <v>1</v>
      </c>
      <c r="Z41" s="16" t="b">
        <f t="shared" si="5"/>
        <v>1</v>
      </c>
      <c r="AA41" s="16" t="b">
        <f t="shared" si="5"/>
        <v>1</v>
      </c>
      <c r="AB41" s="16" t="b">
        <f t="shared" si="5"/>
        <v>1</v>
      </c>
    </row>
    <row r="42" spans="1:28" s="16" customFormat="1" ht="31.5">
      <c r="A42" s="31" t="s">
        <v>28</v>
      </c>
      <c r="B42" s="23" t="s">
        <v>35</v>
      </c>
      <c r="C42" s="23" t="s">
        <v>30</v>
      </c>
      <c r="D42" s="23" t="s">
        <v>29</v>
      </c>
      <c r="E42" s="25">
        <v>591.70000000000005</v>
      </c>
      <c r="F42" s="25">
        <v>798.7</v>
      </c>
      <c r="G42" s="25">
        <v>798.7</v>
      </c>
      <c r="H42" s="43"/>
      <c r="J42" s="32">
        <v>591.69280000000003</v>
      </c>
      <c r="K42" s="32">
        <v>798.72479999999996</v>
      </c>
      <c r="L42" s="32">
        <v>798.72479999999996</v>
      </c>
      <c r="M42" s="29">
        <f t="shared" si="4"/>
        <v>-7.2000000000116415E-3</v>
      </c>
      <c r="N42" s="29">
        <f t="shared" si="4"/>
        <v>2.479999999991378E-2</v>
      </c>
      <c r="O42" s="29">
        <f t="shared" si="4"/>
        <v>2.479999999991378E-2</v>
      </c>
      <c r="R42" s="98" t="s">
        <v>28</v>
      </c>
      <c r="S42" s="96" t="s">
        <v>35</v>
      </c>
      <c r="T42" s="96" t="s">
        <v>30</v>
      </c>
      <c r="U42" s="96" t="s">
        <v>29</v>
      </c>
      <c r="V42" s="97">
        <v>591.69280000000003</v>
      </c>
      <c r="W42" s="97">
        <v>798.72479999999996</v>
      </c>
      <c r="X42" s="97">
        <v>798.72479999999996</v>
      </c>
      <c r="Y42" s="16" t="b">
        <f t="shared" si="5"/>
        <v>1</v>
      </c>
      <c r="Z42" s="16" t="b">
        <f t="shared" si="5"/>
        <v>1</v>
      </c>
      <c r="AA42" s="16" t="b">
        <f t="shared" si="5"/>
        <v>1</v>
      </c>
      <c r="AB42" s="16" t="b">
        <f t="shared" si="5"/>
        <v>1</v>
      </c>
    </row>
    <row r="43" spans="1:28" s="16" customFormat="1" ht="15.75">
      <c r="A43" s="31" t="s">
        <v>32</v>
      </c>
      <c r="B43" s="23" t="s">
        <v>35</v>
      </c>
      <c r="C43" s="23" t="s">
        <v>30</v>
      </c>
      <c r="D43" s="23" t="s">
        <v>33</v>
      </c>
      <c r="E43" s="25">
        <v>304</v>
      </c>
      <c r="F43" s="25">
        <v>304</v>
      </c>
      <c r="G43" s="25">
        <v>304</v>
      </c>
      <c r="H43" s="43"/>
      <c r="J43" s="32">
        <v>304.03899999999999</v>
      </c>
      <c r="K43" s="32">
        <v>304.03899999999999</v>
      </c>
      <c r="L43" s="32">
        <v>304.03899999999999</v>
      </c>
      <c r="M43" s="29">
        <f t="shared" si="4"/>
        <v>3.8999999999987267E-2</v>
      </c>
      <c r="N43" s="29">
        <f t="shared" si="4"/>
        <v>3.8999999999987267E-2</v>
      </c>
      <c r="O43" s="29">
        <f t="shared" si="4"/>
        <v>3.8999999999987267E-2</v>
      </c>
      <c r="R43" s="98" t="s">
        <v>32</v>
      </c>
      <c r="S43" s="96" t="s">
        <v>35</v>
      </c>
      <c r="T43" s="96" t="s">
        <v>30</v>
      </c>
      <c r="U43" s="96" t="s">
        <v>33</v>
      </c>
      <c r="V43" s="97">
        <v>304.03899999999999</v>
      </c>
      <c r="W43" s="97">
        <v>304.03899999999999</v>
      </c>
      <c r="X43" s="97">
        <v>304.03899999999999</v>
      </c>
      <c r="Y43" s="16" t="b">
        <f t="shared" si="5"/>
        <v>1</v>
      </c>
      <c r="Z43" s="16" t="b">
        <f t="shared" si="5"/>
        <v>1</v>
      </c>
      <c r="AA43" s="16" t="b">
        <f t="shared" si="5"/>
        <v>1</v>
      </c>
      <c r="AB43" s="16" t="b">
        <f t="shared" si="5"/>
        <v>1</v>
      </c>
    </row>
    <row r="44" spans="1:28" s="16" customFormat="1" ht="47.25">
      <c r="A44" s="26" t="s">
        <v>41</v>
      </c>
      <c r="B44" s="24" t="s">
        <v>42</v>
      </c>
      <c r="C44" s="27" t="s">
        <v>9</v>
      </c>
      <c r="D44" s="27" t="s">
        <v>9</v>
      </c>
      <c r="E44" s="15">
        <f t="shared" ref="E44:G44" si="19">E45+E50+E69+E84+E89+E100+E109+E114</f>
        <v>591402.30000000005</v>
      </c>
      <c r="F44" s="15">
        <f t="shared" si="19"/>
        <v>557089.69999999995</v>
      </c>
      <c r="G44" s="15">
        <f t="shared" si="19"/>
        <v>557512.1</v>
      </c>
      <c r="H44" s="42"/>
      <c r="J44" s="28">
        <v>591402.29391000001</v>
      </c>
      <c r="K44" s="28">
        <v>556753.77177999995</v>
      </c>
      <c r="L44" s="28">
        <v>557176.15246000001</v>
      </c>
      <c r="M44" s="29">
        <f t="shared" si="4"/>
        <v>-6.0900000389665365E-3</v>
      </c>
      <c r="N44" s="29">
        <f t="shared" si="4"/>
        <v>-335.9282200000016</v>
      </c>
      <c r="O44" s="29">
        <f t="shared" si="4"/>
        <v>-335.94753999996465</v>
      </c>
      <c r="R44" s="91" t="s">
        <v>41</v>
      </c>
      <c r="S44" s="92" t="s">
        <v>42</v>
      </c>
      <c r="T44" s="93" t="s">
        <v>9</v>
      </c>
      <c r="U44" s="93" t="s">
        <v>9</v>
      </c>
      <c r="V44" s="94">
        <v>591402.29391000001</v>
      </c>
      <c r="W44" s="94">
        <v>556753.77177999995</v>
      </c>
      <c r="X44" s="94">
        <v>557176.15246000001</v>
      </c>
      <c r="Y44" s="16" t="b">
        <f t="shared" si="5"/>
        <v>1</v>
      </c>
      <c r="Z44" s="16" t="b">
        <f t="shared" si="5"/>
        <v>1</v>
      </c>
      <c r="AA44" s="16" t="b">
        <f t="shared" si="5"/>
        <v>1</v>
      </c>
      <c r="AB44" s="16" t="b">
        <f t="shared" si="5"/>
        <v>1</v>
      </c>
    </row>
    <row r="45" spans="1:28" s="16" customFormat="1" ht="31.5">
      <c r="A45" s="22" t="s">
        <v>43</v>
      </c>
      <c r="B45" s="23" t="s">
        <v>42</v>
      </c>
      <c r="C45" s="23" t="s">
        <v>10</v>
      </c>
      <c r="D45" s="24" t="s">
        <v>9</v>
      </c>
      <c r="E45" s="25">
        <f>E46</f>
        <v>230</v>
      </c>
      <c r="F45" s="25">
        <f t="shared" ref="F45:G48" si="20">F46</f>
        <v>230</v>
      </c>
      <c r="G45" s="25">
        <f t="shared" si="20"/>
        <v>230</v>
      </c>
      <c r="H45" s="43"/>
      <c r="J45" s="32">
        <v>230</v>
      </c>
      <c r="K45" s="32">
        <v>230</v>
      </c>
      <c r="L45" s="32">
        <v>230</v>
      </c>
      <c r="M45" s="29">
        <f t="shared" si="4"/>
        <v>0</v>
      </c>
      <c r="N45" s="29">
        <f t="shared" si="4"/>
        <v>0</v>
      </c>
      <c r="O45" s="29">
        <f t="shared" si="4"/>
        <v>0</v>
      </c>
      <c r="R45" s="95" t="s">
        <v>43</v>
      </c>
      <c r="S45" s="96" t="s">
        <v>42</v>
      </c>
      <c r="T45" s="96" t="s">
        <v>10</v>
      </c>
      <c r="U45" s="92" t="s">
        <v>9</v>
      </c>
      <c r="V45" s="97">
        <v>230</v>
      </c>
      <c r="W45" s="97">
        <v>230</v>
      </c>
      <c r="X45" s="97">
        <v>230</v>
      </c>
      <c r="Y45" s="16" t="b">
        <f t="shared" si="5"/>
        <v>1</v>
      </c>
      <c r="Z45" s="16" t="b">
        <f t="shared" si="5"/>
        <v>1</v>
      </c>
      <c r="AA45" s="16" t="b">
        <f t="shared" si="5"/>
        <v>1</v>
      </c>
      <c r="AB45" s="16" t="b">
        <f t="shared" si="5"/>
        <v>1</v>
      </c>
    </row>
    <row r="46" spans="1:28" s="16" customFormat="1" ht="31.5">
      <c r="A46" s="22" t="s">
        <v>44</v>
      </c>
      <c r="B46" s="23" t="s">
        <v>42</v>
      </c>
      <c r="C46" s="23" t="s">
        <v>45</v>
      </c>
      <c r="D46" s="24" t="s">
        <v>9</v>
      </c>
      <c r="E46" s="25">
        <f>E47</f>
        <v>230</v>
      </c>
      <c r="F46" s="25">
        <f t="shared" si="20"/>
        <v>230</v>
      </c>
      <c r="G46" s="25">
        <f t="shared" si="20"/>
        <v>230</v>
      </c>
      <c r="H46" s="43"/>
      <c r="J46" s="32">
        <v>230</v>
      </c>
      <c r="K46" s="32">
        <v>230</v>
      </c>
      <c r="L46" s="32">
        <v>230</v>
      </c>
      <c r="M46" s="29">
        <f t="shared" si="4"/>
        <v>0</v>
      </c>
      <c r="N46" s="29">
        <f t="shared" si="4"/>
        <v>0</v>
      </c>
      <c r="O46" s="29">
        <f t="shared" si="4"/>
        <v>0</v>
      </c>
      <c r="R46" s="95" t="s">
        <v>44</v>
      </c>
      <c r="S46" s="96" t="s">
        <v>42</v>
      </c>
      <c r="T46" s="96" t="s">
        <v>45</v>
      </c>
      <c r="U46" s="92" t="s">
        <v>9</v>
      </c>
      <c r="V46" s="97">
        <v>230</v>
      </c>
      <c r="W46" s="97">
        <v>230</v>
      </c>
      <c r="X46" s="97">
        <v>230</v>
      </c>
      <c r="Y46" s="16" t="b">
        <f t="shared" si="5"/>
        <v>1</v>
      </c>
      <c r="Z46" s="16" t="b">
        <f t="shared" si="5"/>
        <v>1</v>
      </c>
      <c r="AA46" s="16" t="b">
        <f t="shared" si="5"/>
        <v>1</v>
      </c>
      <c r="AB46" s="16" t="b">
        <f t="shared" si="5"/>
        <v>1</v>
      </c>
    </row>
    <row r="47" spans="1:28" s="16" customFormat="1" ht="47.25">
      <c r="A47" s="22" t="s">
        <v>46</v>
      </c>
      <c r="B47" s="23" t="s">
        <v>42</v>
      </c>
      <c r="C47" s="23" t="s">
        <v>47</v>
      </c>
      <c r="D47" s="24" t="s">
        <v>9</v>
      </c>
      <c r="E47" s="25">
        <f>E48</f>
        <v>230</v>
      </c>
      <c r="F47" s="25">
        <f t="shared" si="20"/>
        <v>230</v>
      </c>
      <c r="G47" s="25">
        <f t="shared" si="20"/>
        <v>230</v>
      </c>
      <c r="H47" s="43"/>
      <c r="J47" s="32">
        <v>230</v>
      </c>
      <c r="K47" s="32">
        <v>230</v>
      </c>
      <c r="L47" s="32">
        <v>230</v>
      </c>
      <c r="M47" s="29">
        <f t="shared" si="4"/>
        <v>0</v>
      </c>
      <c r="N47" s="29">
        <f t="shared" si="4"/>
        <v>0</v>
      </c>
      <c r="O47" s="29">
        <f t="shared" si="4"/>
        <v>0</v>
      </c>
      <c r="R47" s="95" t="s">
        <v>46</v>
      </c>
      <c r="S47" s="96" t="s">
        <v>42</v>
      </c>
      <c r="T47" s="96" t="s">
        <v>47</v>
      </c>
      <c r="U47" s="92" t="s">
        <v>9</v>
      </c>
      <c r="V47" s="97">
        <v>230</v>
      </c>
      <c r="W47" s="97">
        <v>230</v>
      </c>
      <c r="X47" s="97">
        <v>230</v>
      </c>
      <c r="Y47" s="16" t="b">
        <f t="shared" si="5"/>
        <v>1</v>
      </c>
      <c r="Z47" s="16" t="b">
        <f t="shared" si="5"/>
        <v>1</v>
      </c>
      <c r="AA47" s="16" t="b">
        <f t="shared" si="5"/>
        <v>1</v>
      </c>
      <c r="AB47" s="16" t="b">
        <f t="shared" si="5"/>
        <v>1</v>
      </c>
    </row>
    <row r="48" spans="1:28" s="16" customFormat="1" ht="47.25">
      <c r="A48" s="31" t="s">
        <v>48</v>
      </c>
      <c r="B48" s="23" t="s">
        <v>42</v>
      </c>
      <c r="C48" s="23" t="s">
        <v>353</v>
      </c>
      <c r="D48" s="24" t="s">
        <v>9</v>
      </c>
      <c r="E48" s="25">
        <f>E49</f>
        <v>230</v>
      </c>
      <c r="F48" s="25">
        <f t="shared" si="20"/>
        <v>230</v>
      </c>
      <c r="G48" s="25">
        <f t="shared" si="20"/>
        <v>230</v>
      </c>
      <c r="H48" s="43"/>
      <c r="J48" s="32">
        <v>230</v>
      </c>
      <c r="K48" s="32">
        <v>230</v>
      </c>
      <c r="L48" s="32">
        <v>230</v>
      </c>
      <c r="M48" s="29">
        <f t="shared" si="4"/>
        <v>0</v>
      </c>
      <c r="N48" s="29">
        <f t="shared" si="4"/>
        <v>0</v>
      </c>
      <c r="O48" s="29">
        <f t="shared" si="4"/>
        <v>0</v>
      </c>
      <c r="R48" s="98" t="s">
        <v>48</v>
      </c>
      <c r="S48" s="96" t="s">
        <v>42</v>
      </c>
      <c r="T48" s="96" t="s">
        <v>353</v>
      </c>
      <c r="U48" s="92" t="s">
        <v>9</v>
      </c>
      <c r="V48" s="97">
        <v>230</v>
      </c>
      <c r="W48" s="97">
        <v>230</v>
      </c>
      <c r="X48" s="97">
        <v>230</v>
      </c>
      <c r="Y48" s="16" t="b">
        <f t="shared" si="5"/>
        <v>1</v>
      </c>
      <c r="Z48" s="16" t="b">
        <f t="shared" si="5"/>
        <v>1</v>
      </c>
      <c r="AA48" s="16" t="b">
        <f t="shared" si="5"/>
        <v>1</v>
      </c>
      <c r="AB48" s="16" t="b">
        <f t="shared" si="5"/>
        <v>1</v>
      </c>
    </row>
    <row r="49" spans="1:28" s="16" customFormat="1" ht="31.5">
      <c r="A49" s="31" t="s">
        <v>28</v>
      </c>
      <c r="B49" s="23" t="s">
        <v>42</v>
      </c>
      <c r="C49" s="23" t="s">
        <v>353</v>
      </c>
      <c r="D49" s="23" t="s">
        <v>29</v>
      </c>
      <c r="E49" s="25">
        <v>230</v>
      </c>
      <c r="F49" s="25">
        <v>230</v>
      </c>
      <c r="G49" s="25">
        <v>230</v>
      </c>
      <c r="H49" s="43"/>
      <c r="J49" s="32">
        <v>230</v>
      </c>
      <c r="K49" s="32">
        <v>230</v>
      </c>
      <c r="L49" s="32">
        <v>230</v>
      </c>
      <c r="M49" s="29">
        <f t="shared" si="4"/>
        <v>0</v>
      </c>
      <c r="N49" s="29">
        <f t="shared" si="4"/>
        <v>0</v>
      </c>
      <c r="O49" s="29">
        <f t="shared" si="4"/>
        <v>0</v>
      </c>
      <c r="R49" s="98" t="s">
        <v>28</v>
      </c>
      <c r="S49" s="96" t="s">
        <v>42</v>
      </c>
      <c r="T49" s="96" t="s">
        <v>353</v>
      </c>
      <c r="U49" s="96" t="s">
        <v>29</v>
      </c>
      <c r="V49" s="97">
        <v>230</v>
      </c>
      <c r="W49" s="97">
        <v>230</v>
      </c>
      <c r="X49" s="97">
        <v>230</v>
      </c>
      <c r="Y49" s="16" t="b">
        <f t="shared" si="5"/>
        <v>1</v>
      </c>
      <c r="Z49" s="16" t="b">
        <f t="shared" si="5"/>
        <v>1</v>
      </c>
      <c r="AA49" s="16" t="b">
        <f t="shared" si="5"/>
        <v>1</v>
      </c>
      <c r="AB49" s="16" t="b">
        <f t="shared" si="5"/>
        <v>1</v>
      </c>
    </row>
    <row r="50" spans="1:28" s="16" customFormat="1" ht="31.5">
      <c r="A50" s="22" t="s">
        <v>49</v>
      </c>
      <c r="B50" s="23" t="s">
        <v>42</v>
      </c>
      <c r="C50" s="23" t="s">
        <v>14</v>
      </c>
      <c r="D50" s="24" t="s">
        <v>9</v>
      </c>
      <c r="E50" s="25">
        <f>E51+E55+E65</f>
        <v>23982.799999999999</v>
      </c>
      <c r="F50" s="25">
        <f t="shared" ref="F50:G50" si="21">F51+F55+F65</f>
        <v>19039</v>
      </c>
      <c r="G50" s="25">
        <f t="shared" si="21"/>
        <v>19053.900000000001</v>
      </c>
      <c r="H50" s="43"/>
      <c r="J50" s="32">
        <v>23982.79005</v>
      </c>
      <c r="K50" s="32">
        <v>19038.97105</v>
      </c>
      <c r="L50" s="32">
        <v>19053.891049999998</v>
      </c>
      <c r="M50" s="29">
        <f t="shared" si="4"/>
        <v>-9.9499999996623956E-3</v>
      </c>
      <c r="N50" s="29">
        <f t="shared" si="4"/>
        <v>-2.8949999999895226E-2</v>
      </c>
      <c r="O50" s="29">
        <f t="shared" si="4"/>
        <v>-8.9500000030966476E-3</v>
      </c>
      <c r="R50" s="95" t="s">
        <v>49</v>
      </c>
      <c r="S50" s="96" t="s">
        <v>42</v>
      </c>
      <c r="T50" s="96" t="s">
        <v>14</v>
      </c>
      <c r="U50" s="92" t="s">
        <v>9</v>
      </c>
      <c r="V50" s="97">
        <v>23982.79005</v>
      </c>
      <c r="W50" s="97">
        <v>19038.97105</v>
      </c>
      <c r="X50" s="97">
        <v>19053.891049999998</v>
      </c>
      <c r="Y50" s="16" t="b">
        <f t="shared" si="5"/>
        <v>1</v>
      </c>
      <c r="Z50" s="16" t="b">
        <f t="shared" si="5"/>
        <v>1</v>
      </c>
      <c r="AA50" s="16" t="b">
        <f t="shared" si="5"/>
        <v>1</v>
      </c>
      <c r="AB50" s="16" t="b">
        <f t="shared" si="5"/>
        <v>1</v>
      </c>
    </row>
    <row r="51" spans="1:28" s="16" customFormat="1" ht="15.75">
      <c r="A51" s="22" t="s">
        <v>479</v>
      </c>
      <c r="B51" s="23" t="s">
        <v>42</v>
      </c>
      <c r="C51" s="23" t="s">
        <v>480</v>
      </c>
      <c r="D51" s="24" t="s">
        <v>9</v>
      </c>
      <c r="E51" s="25">
        <f t="shared" ref="E51:G53" si="22">E52</f>
        <v>1950.5</v>
      </c>
      <c r="F51" s="25">
        <f t="shared" si="22"/>
        <v>0</v>
      </c>
      <c r="G51" s="25">
        <f t="shared" si="22"/>
        <v>0</v>
      </c>
      <c r="H51" s="43"/>
      <c r="J51" s="32">
        <v>1950.53</v>
      </c>
      <c r="K51" s="32">
        <v>0</v>
      </c>
      <c r="L51" s="32">
        <v>0</v>
      </c>
      <c r="M51" s="29">
        <f t="shared" si="4"/>
        <v>2.9999999999972715E-2</v>
      </c>
      <c r="N51" s="29">
        <f t="shared" si="4"/>
        <v>0</v>
      </c>
      <c r="O51" s="29">
        <f t="shared" si="4"/>
        <v>0</v>
      </c>
      <c r="R51" s="95" t="s">
        <v>479</v>
      </c>
      <c r="S51" s="96" t="s">
        <v>42</v>
      </c>
      <c r="T51" s="96" t="s">
        <v>480</v>
      </c>
      <c r="U51" s="92" t="s">
        <v>9</v>
      </c>
      <c r="V51" s="97">
        <v>1950.53</v>
      </c>
      <c r="W51" s="97" t="s">
        <v>9</v>
      </c>
      <c r="X51" s="97" t="s">
        <v>9</v>
      </c>
      <c r="Y51" s="16" t="b">
        <f t="shared" si="5"/>
        <v>1</v>
      </c>
      <c r="Z51" s="16" t="b">
        <f t="shared" si="5"/>
        <v>1</v>
      </c>
      <c r="AA51" s="16" t="b">
        <f t="shared" si="5"/>
        <v>1</v>
      </c>
      <c r="AB51" s="16" t="b">
        <f t="shared" si="5"/>
        <v>1</v>
      </c>
    </row>
    <row r="52" spans="1:28" s="16" customFormat="1" ht="15.75">
      <c r="A52" s="22" t="s">
        <v>526</v>
      </c>
      <c r="B52" s="23" t="s">
        <v>42</v>
      </c>
      <c r="C52" s="23" t="s">
        <v>633</v>
      </c>
      <c r="D52" s="24" t="s">
        <v>9</v>
      </c>
      <c r="E52" s="25">
        <f t="shared" si="22"/>
        <v>1950.5</v>
      </c>
      <c r="F52" s="25">
        <f t="shared" si="22"/>
        <v>0</v>
      </c>
      <c r="G52" s="25">
        <f t="shared" si="22"/>
        <v>0</v>
      </c>
      <c r="H52" s="43"/>
      <c r="J52" s="32">
        <v>1950.53</v>
      </c>
      <c r="K52" s="32">
        <v>0</v>
      </c>
      <c r="L52" s="32">
        <v>0</v>
      </c>
      <c r="M52" s="29">
        <f t="shared" si="4"/>
        <v>2.9999999999972715E-2</v>
      </c>
      <c r="N52" s="29">
        <f t="shared" si="4"/>
        <v>0</v>
      </c>
      <c r="O52" s="29">
        <f t="shared" si="4"/>
        <v>0</v>
      </c>
      <c r="R52" s="95" t="s">
        <v>526</v>
      </c>
      <c r="S52" s="96" t="s">
        <v>42</v>
      </c>
      <c r="T52" s="96" t="s">
        <v>633</v>
      </c>
      <c r="U52" s="92" t="s">
        <v>9</v>
      </c>
      <c r="V52" s="97">
        <v>1950.53</v>
      </c>
      <c r="W52" s="97" t="s">
        <v>9</v>
      </c>
      <c r="X52" s="97" t="s">
        <v>9</v>
      </c>
      <c r="Y52" s="16" t="b">
        <f t="shared" si="5"/>
        <v>1</v>
      </c>
      <c r="Z52" s="16" t="b">
        <f t="shared" si="5"/>
        <v>1</v>
      </c>
      <c r="AA52" s="16" t="b">
        <f t="shared" si="5"/>
        <v>1</v>
      </c>
      <c r="AB52" s="16" t="b">
        <f t="shared" si="5"/>
        <v>1</v>
      </c>
    </row>
    <row r="53" spans="1:28" s="16" customFormat="1" ht="47.25">
      <c r="A53" s="22" t="s">
        <v>634</v>
      </c>
      <c r="B53" s="23" t="s">
        <v>42</v>
      </c>
      <c r="C53" s="23" t="s">
        <v>635</v>
      </c>
      <c r="D53" s="24" t="s">
        <v>9</v>
      </c>
      <c r="E53" s="25">
        <f t="shared" si="22"/>
        <v>1950.5</v>
      </c>
      <c r="F53" s="25">
        <f t="shared" si="22"/>
        <v>0</v>
      </c>
      <c r="G53" s="25">
        <f t="shared" si="22"/>
        <v>0</v>
      </c>
      <c r="H53" s="43"/>
      <c r="J53" s="32">
        <v>1950.53</v>
      </c>
      <c r="K53" s="32">
        <v>0</v>
      </c>
      <c r="L53" s="32">
        <v>0</v>
      </c>
      <c r="M53" s="29">
        <f t="shared" si="4"/>
        <v>2.9999999999972715E-2</v>
      </c>
      <c r="N53" s="29">
        <f t="shared" si="4"/>
        <v>0</v>
      </c>
      <c r="O53" s="29">
        <f t="shared" si="4"/>
        <v>0</v>
      </c>
      <c r="R53" s="98" t="s">
        <v>634</v>
      </c>
      <c r="S53" s="96" t="s">
        <v>42</v>
      </c>
      <c r="T53" s="96" t="s">
        <v>635</v>
      </c>
      <c r="U53" s="92" t="s">
        <v>9</v>
      </c>
      <c r="V53" s="97">
        <v>1950.53</v>
      </c>
      <c r="W53" s="97" t="s">
        <v>9</v>
      </c>
      <c r="X53" s="97" t="s">
        <v>9</v>
      </c>
      <c r="Y53" s="16" t="b">
        <f t="shared" si="5"/>
        <v>1</v>
      </c>
      <c r="Z53" s="16" t="b">
        <f t="shared" si="5"/>
        <v>1</v>
      </c>
      <c r="AA53" s="16" t="b">
        <f t="shared" si="5"/>
        <v>1</v>
      </c>
      <c r="AB53" s="16" t="b">
        <f t="shared" si="5"/>
        <v>1</v>
      </c>
    </row>
    <row r="54" spans="1:28" s="16" customFormat="1" ht="25.5">
      <c r="A54" s="22" t="s">
        <v>32</v>
      </c>
      <c r="B54" s="23" t="s">
        <v>42</v>
      </c>
      <c r="C54" s="23" t="s">
        <v>635</v>
      </c>
      <c r="D54" s="23" t="s">
        <v>33</v>
      </c>
      <c r="E54" s="25">
        <f>0+1950.5</f>
        <v>1950.5</v>
      </c>
      <c r="F54" s="25">
        <v>0</v>
      </c>
      <c r="G54" s="25">
        <v>0</v>
      </c>
      <c r="H54" s="43"/>
      <c r="J54" s="32">
        <v>1950.53</v>
      </c>
      <c r="K54" s="32">
        <v>0</v>
      </c>
      <c r="L54" s="32">
        <v>0</v>
      </c>
      <c r="M54" s="29">
        <f t="shared" si="4"/>
        <v>2.9999999999972715E-2</v>
      </c>
      <c r="N54" s="29">
        <f t="shared" si="4"/>
        <v>0</v>
      </c>
      <c r="O54" s="29">
        <f t="shared" si="4"/>
        <v>0</v>
      </c>
      <c r="R54" s="98" t="s">
        <v>32</v>
      </c>
      <c r="S54" s="96" t="s">
        <v>42</v>
      </c>
      <c r="T54" s="96" t="s">
        <v>635</v>
      </c>
      <c r="U54" s="96" t="s">
        <v>33</v>
      </c>
      <c r="V54" s="97">
        <v>1950.53</v>
      </c>
      <c r="W54" s="97" t="s">
        <v>9</v>
      </c>
      <c r="X54" s="97" t="s">
        <v>9</v>
      </c>
      <c r="Y54" s="16" t="b">
        <f t="shared" si="5"/>
        <v>1</v>
      </c>
      <c r="Z54" s="16" t="b">
        <f t="shared" si="5"/>
        <v>1</v>
      </c>
      <c r="AA54" s="16" t="b">
        <f t="shared" si="5"/>
        <v>1</v>
      </c>
      <c r="AB54" s="16" t="b">
        <f t="shared" si="5"/>
        <v>1</v>
      </c>
    </row>
    <row r="55" spans="1:28" s="16" customFormat="1" ht="15.75">
      <c r="A55" s="22" t="s">
        <v>50</v>
      </c>
      <c r="B55" s="23" t="s">
        <v>42</v>
      </c>
      <c r="C55" s="23" t="s">
        <v>51</v>
      </c>
      <c r="D55" s="24" t="s">
        <v>9</v>
      </c>
      <c r="E55" s="25">
        <f t="shared" ref="E55:G55" si="23">E56+E59+E62</f>
        <v>21032.3</v>
      </c>
      <c r="F55" s="25">
        <f t="shared" si="23"/>
        <v>19039</v>
      </c>
      <c r="G55" s="25">
        <f t="shared" si="23"/>
        <v>19053.900000000001</v>
      </c>
      <c r="H55" s="43"/>
      <c r="J55" s="32">
        <v>21032.260050000001</v>
      </c>
      <c r="K55" s="32">
        <v>19038.97105</v>
      </c>
      <c r="L55" s="32">
        <v>19053.891049999998</v>
      </c>
      <c r="M55" s="29">
        <f t="shared" si="4"/>
        <v>-3.9949999998498242E-2</v>
      </c>
      <c r="N55" s="29">
        <f t="shared" si="4"/>
        <v>-2.8949999999895226E-2</v>
      </c>
      <c r="O55" s="29">
        <f t="shared" si="4"/>
        <v>-8.9500000030966476E-3</v>
      </c>
      <c r="R55" s="95" t="s">
        <v>50</v>
      </c>
      <c r="S55" s="96" t="s">
        <v>42</v>
      </c>
      <c r="T55" s="96" t="s">
        <v>51</v>
      </c>
      <c r="U55" s="92" t="s">
        <v>9</v>
      </c>
      <c r="V55" s="97">
        <v>21032.260050000001</v>
      </c>
      <c r="W55" s="97">
        <v>19038.97105</v>
      </c>
      <c r="X55" s="97">
        <v>19053.891049999998</v>
      </c>
      <c r="Y55" s="16" t="b">
        <f t="shared" si="5"/>
        <v>1</v>
      </c>
      <c r="Z55" s="16" t="b">
        <f t="shared" si="5"/>
        <v>1</v>
      </c>
      <c r="AA55" s="16" t="b">
        <f t="shared" si="5"/>
        <v>1</v>
      </c>
      <c r="AB55" s="16" t="b">
        <f t="shared" si="5"/>
        <v>1</v>
      </c>
    </row>
    <row r="56" spans="1:28" s="16" customFormat="1" ht="63">
      <c r="A56" s="22" t="s">
        <v>52</v>
      </c>
      <c r="B56" s="23" t="s">
        <v>42</v>
      </c>
      <c r="C56" s="23" t="s">
        <v>53</v>
      </c>
      <c r="D56" s="24" t="s">
        <v>9</v>
      </c>
      <c r="E56" s="25">
        <f>E57</f>
        <v>358.7</v>
      </c>
      <c r="F56" s="25">
        <f t="shared" ref="F56:G57" si="24">F57</f>
        <v>373</v>
      </c>
      <c r="G56" s="25">
        <f t="shared" si="24"/>
        <v>387.9</v>
      </c>
      <c r="H56" s="43"/>
      <c r="J56" s="32">
        <v>358.654</v>
      </c>
      <c r="K56" s="32">
        <v>373</v>
      </c>
      <c r="L56" s="32">
        <v>387.92</v>
      </c>
      <c r="M56" s="29">
        <f t="shared" si="4"/>
        <v>-4.5999999999992269E-2</v>
      </c>
      <c r="N56" s="29">
        <f t="shared" si="4"/>
        <v>0</v>
      </c>
      <c r="O56" s="29">
        <f t="shared" si="4"/>
        <v>2.0000000000038654E-2</v>
      </c>
      <c r="R56" s="95" t="s">
        <v>52</v>
      </c>
      <c r="S56" s="96" t="s">
        <v>42</v>
      </c>
      <c r="T56" s="96" t="s">
        <v>53</v>
      </c>
      <c r="U56" s="92" t="s">
        <v>9</v>
      </c>
      <c r="V56" s="97">
        <v>358.654</v>
      </c>
      <c r="W56" s="97">
        <v>373</v>
      </c>
      <c r="X56" s="97">
        <v>387.92</v>
      </c>
      <c r="Y56" s="16" t="b">
        <f t="shared" si="5"/>
        <v>1</v>
      </c>
      <c r="Z56" s="16" t="b">
        <f t="shared" si="5"/>
        <v>1</v>
      </c>
      <c r="AA56" s="16" t="b">
        <f t="shared" si="5"/>
        <v>1</v>
      </c>
      <c r="AB56" s="16" t="b">
        <f t="shared" si="5"/>
        <v>1</v>
      </c>
    </row>
    <row r="57" spans="1:28" s="16" customFormat="1" ht="47.25">
      <c r="A57" s="31" t="s">
        <v>54</v>
      </c>
      <c r="B57" s="23" t="s">
        <v>42</v>
      </c>
      <c r="C57" s="23" t="s">
        <v>354</v>
      </c>
      <c r="D57" s="24" t="s">
        <v>9</v>
      </c>
      <c r="E57" s="25">
        <f>E58</f>
        <v>358.7</v>
      </c>
      <c r="F57" s="25">
        <f t="shared" si="24"/>
        <v>373</v>
      </c>
      <c r="G57" s="25">
        <f t="shared" si="24"/>
        <v>387.9</v>
      </c>
      <c r="H57" s="43"/>
      <c r="J57" s="32">
        <v>358.654</v>
      </c>
      <c r="K57" s="32">
        <v>373</v>
      </c>
      <c r="L57" s="32">
        <v>387.92</v>
      </c>
      <c r="M57" s="29">
        <f t="shared" si="4"/>
        <v>-4.5999999999992269E-2</v>
      </c>
      <c r="N57" s="29">
        <f t="shared" si="4"/>
        <v>0</v>
      </c>
      <c r="O57" s="29">
        <f t="shared" si="4"/>
        <v>2.0000000000038654E-2</v>
      </c>
      <c r="R57" s="98" t="s">
        <v>54</v>
      </c>
      <c r="S57" s="96" t="s">
        <v>42</v>
      </c>
      <c r="T57" s="96" t="s">
        <v>354</v>
      </c>
      <c r="U57" s="92" t="s">
        <v>9</v>
      </c>
      <c r="V57" s="97">
        <v>358.654</v>
      </c>
      <c r="W57" s="97">
        <v>373</v>
      </c>
      <c r="X57" s="97">
        <v>387.92</v>
      </c>
      <c r="Y57" s="16" t="b">
        <f t="shared" si="5"/>
        <v>1</v>
      </c>
      <c r="Z57" s="16" t="b">
        <f t="shared" si="5"/>
        <v>1</v>
      </c>
      <c r="AA57" s="16" t="b">
        <f t="shared" si="5"/>
        <v>1</v>
      </c>
      <c r="AB57" s="16" t="b">
        <f t="shared" si="5"/>
        <v>1</v>
      </c>
    </row>
    <row r="58" spans="1:28" s="16" customFormat="1" ht="31.5">
      <c r="A58" s="31" t="s">
        <v>28</v>
      </c>
      <c r="B58" s="23" t="s">
        <v>42</v>
      </c>
      <c r="C58" s="23" t="s">
        <v>354</v>
      </c>
      <c r="D58" s="23" t="s">
        <v>29</v>
      </c>
      <c r="E58" s="25">
        <v>358.7</v>
      </c>
      <c r="F58" s="25">
        <v>373</v>
      </c>
      <c r="G58" s="25">
        <v>387.9</v>
      </c>
      <c r="H58" s="43"/>
      <c r="J58" s="32">
        <v>358.654</v>
      </c>
      <c r="K58" s="32">
        <v>373</v>
      </c>
      <c r="L58" s="32">
        <v>387.92</v>
      </c>
      <c r="M58" s="29">
        <f t="shared" si="4"/>
        <v>-4.5999999999992269E-2</v>
      </c>
      <c r="N58" s="29">
        <f t="shared" si="4"/>
        <v>0</v>
      </c>
      <c r="O58" s="29">
        <f t="shared" si="4"/>
        <v>2.0000000000038654E-2</v>
      </c>
      <c r="R58" s="98" t="s">
        <v>28</v>
      </c>
      <c r="S58" s="96" t="s">
        <v>42</v>
      </c>
      <c r="T58" s="96" t="s">
        <v>354</v>
      </c>
      <c r="U58" s="96" t="s">
        <v>29</v>
      </c>
      <c r="V58" s="97">
        <v>358.654</v>
      </c>
      <c r="W58" s="97">
        <v>373</v>
      </c>
      <c r="X58" s="97">
        <v>387.92</v>
      </c>
      <c r="Y58" s="16" t="b">
        <f t="shared" si="5"/>
        <v>1</v>
      </c>
      <c r="Z58" s="16" t="b">
        <f t="shared" si="5"/>
        <v>1</v>
      </c>
      <c r="AA58" s="16" t="b">
        <f t="shared" si="5"/>
        <v>1</v>
      </c>
      <c r="AB58" s="16" t="b">
        <f t="shared" si="5"/>
        <v>1</v>
      </c>
    </row>
    <row r="59" spans="1:28" s="16" customFormat="1" ht="47.25">
      <c r="A59" s="22" t="s">
        <v>55</v>
      </c>
      <c r="B59" s="23" t="s">
        <v>42</v>
      </c>
      <c r="C59" s="23" t="s">
        <v>56</v>
      </c>
      <c r="D59" s="24" t="s">
        <v>9</v>
      </c>
      <c r="E59" s="25">
        <f>E60</f>
        <v>18668.099999999999</v>
      </c>
      <c r="F59" s="25">
        <f t="shared" ref="F59:G60" si="25">F60</f>
        <v>18666</v>
      </c>
      <c r="G59" s="25">
        <f t="shared" si="25"/>
        <v>18666</v>
      </c>
      <c r="H59" s="43"/>
      <c r="J59" s="32">
        <v>18668.071049999999</v>
      </c>
      <c r="K59" s="32">
        <v>18665.97105</v>
      </c>
      <c r="L59" s="32">
        <v>18665.97105</v>
      </c>
      <c r="M59" s="29">
        <f t="shared" si="4"/>
        <v>-2.8949999999895226E-2</v>
      </c>
      <c r="N59" s="29">
        <f t="shared" si="4"/>
        <v>-2.8949999999895226E-2</v>
      </c>
      <c r="O59" s="29">
        <f t="shared" si="4"/>
        <v>-2.8949999999895226E-2</v>
      </c>
      <c r="R59" s="95" t="s">
        <v>55</v>
      </c>
      <c r="S59" s="96" t="s">
        <v>42</v>
      </c>
      <c r="T59" s="96" t="s">
        <v>56</v>
      </c>
      <c r="U59" s="92" t="s">
        <v>9</v>
      </c>
      <c r="V59" s="97">
        <v>18668.071049999999</v>
      </c>
      <c r="W59" s="97">
        <v>18665.97105</v>
      </c>
      <c r="X59" s="97">
        <v>18665.97105</v>
      </c>
      <c r="Y59" s="16" t="b">
        <f t="shared" si="5"/>
        <v>1</v>
      </c>
      <c r="Z59" s="16" t="b">
        <f t="shared" si="5"/>
        <v>1</v>
      </c>
      <c r="AA59" s="16" t="b">
        <f t="shared" si="5"/>
        <v>1</v>
      </c>
      <c r="AB59" s="16" t="b">
        <f t="shared" si="5"/>
        <v>1</v>
      </c>
    </row>
    <row r="60" spans="1:28" s="16" customFormat="1" ht="31.5">
      <c r="A60" s="31" t="s">
        <v>57</v>
      </c>
      <c r="B60" s="23" t="s">
        <v>42</v>
      </c>
      <c r="C60" s="23" t="s">
        <v>355</v>
      </c>
      <c r="D60" s="24" t="s">
        <v>9</v>
      </c>
      <c r="E60" s="25">
        <f>E61</f>
        <v>18668.099999999999</v>
      </c>
      <c r="F60" s="25">
        <f t="shared" si="25"/>
        <v>18666</v>
      </c>
      <c r="G60" s="25">
        <f t="shared" si="25"/>
        <v>18666</v>
      </c>
      <c r="H60" s="43"/>
      <c r="J60" s="32">
        <v>18668.071049999999</v>
      </c>
      <c r="K60" s="32">
        <v>18665.97105</v>
      </c>
      <c r="L60" s="32">
        <v>18665.97105</v>
      </c>
      <c r="M60" s="29">
        <f t="shared" si="4"/>
        <v>-2.8949999999895226E-2</v>
      </c>
      <c r="N60" s="29">
        <f t="shared" si="4"/>
        <v>-2.8949999999895226E-2</v>
      </c>
      <c r="O60" s="29">
        <f t="shared" si="4"/>
        <v>-2.8949999999895226E-2</v>
      </c>
      <c r="R60" s="98" t="s">
        <v>57</v>
      </c>
      <c r="S60" s="96" t="s">
        <v>42</v>
      </c>
      <c r="T60" s="96" t="s">
        <v>355</v>
      </c>
      <c r="U60" s="92" t="s">
        <v>9</v>
      </c>
      <c r="V60" s="97">
        <v>18668.071049999999</v>
      </c>
      <c r="W60" s="97">
        <v>18665.97105</v>
      </c>
      <c r="X60" s="97">
        <v>18665.97105</v>
      </c>
      <c r="Y60" s="16" t="b">
        <f t="shared" si="5"/>
        <v>1</v>
      </c>
      <c r="Z60" s="16" t="b">
        <f t="shared" si="5"/>
        <v>1</v>
      </c>
      <c r="AA60" s="16" t="b">
        <f t="shared" si="5"/>
        <v>1</v>
      </c>
      <c r="AB60" s="16" t="b">
        <f t="shared" si="5"/>
        <v>1</v>
      </c>
    </row>
    <row r="61" spans="1:28" s="16" customFormat="1" ht="31.5">
      <c r="A61" s="31" t="s">
        <v>58</v>
      </c>
      <c r="B61" s="23" t="s">
        <v>42</v>
      </c>
      <c r="C61" s="23" t="s">
        <v>355</v>
      </c>
      <c r="D61" s="23" t="s">
        <v>59</v>
      </c>
      <c r="E61" s="25">
        <f>20673.6-2005.5</f>
        <v>18668.099999999999</v>
      </c>
      <c r="F61" s="25">
        <v>18666</v>
      </c>
      <c r="G61" s="25">
        <v>18666</v>
      </c>
      <c r="H61" s="43"/>
      <c r="J61" s="32">
        <v>18668.071049999999</v>
      </c>
      <c r="K61" s="32">
        <v>18665.97105</v>
      </c>
      <c r="L61" s="32">
        <v>18665.97105</v>
      </c>
      <c r="M61" s="29">
        <f t="shared" si="4"/>
        <v>-2.8949999999895226E-2</v>
      </c>
      <c r="N61" s="29">
        <f t="shared" si="4"/>
        <v>-2.8949999999895226E-2</v>
      </c>
      <c r="O61" s="29">
        <f t="shared" si="4"/>
        <v>-2.8949999999895226E-2</v>
      </c>
      <c r="R61" s="98" t="s">
        <v>58</v>
      </c>
      <c r="S61" s="96" t="s">
        <v>42</v>
      </c>
      <c r="T61" s="96" t="s">
        <v>355</v>
      </c>
      <c r="U61" s="96" t="s">
        <v>59</v>
      </c>
      <c r="V61" s="97">
        <v>18668.071049999999</v>
      </c>
      <c r="W61" s="97">
        <v>18665.97105</v>
      </c>
      <c r="X61" s="97">
        <v>18665.97105</v>
      </c>
      <c r="Y61" s="16" t="b">
        <f t="shared" si="5"/>
        <v>1</v>
      </c>
      <c r="Z61" s="16" t="b">
        <f t="shared" si="5"/>
        <v>1</v>
      </c>
      <c r="AA61" s="16" t="b">
        <f t="shared" si="5"/>
        <v>1</v>
      </c>
      <c r="AB61" s="16" t="b">
        <f t="shared" si="5"/>
        <v>1</v>
      </c>
    </row>
    <row r="62" spans="1:28" s="16" customFormat="1" ht="47.25">
      <c r="A62" s="31" t="s">
        <v>60</v>
      </c>
      <c r="B62" s="23" t="s">
        <v>42</v>
      </c>
      <c r="C62" s="23" t="s">
        <v>636</v>
      </c>
      <c r="D62" s="23" t="s">
        <v>9</v>
      </c>
      <c r="E62" s="25">
        <f t="shared" ref="E62:G63" si="26">E63</f>
        <v>2005.5</v>
      </c>
      <c r="F62" s="25">
        <f t="shared" si="26"/>
        <v>0</v>
      </c>
      <c r="G62" s="25">
        <f t="shared" si="26"/>
        <v>0</v>
      </c>
      <c r="H62" s="43"/>
      <c r="J62" s="32">
        <v>2005.5350000000001</v>
      </c>
      <c r="K62" s="32">
        <v>0</v>
      </c>
      <c r="L62" s="32">
        <v>0</v>
      </c>
      <c r="M62" s="29">
        <f t="shared" si="4"/>
        <v>3.5000000000081855E-2</v>
      </c>
      <c r="N62" s="29">
        <f t="shared" si="4"/>
        <v>0</v>
      </c>
      <c r="O62" s="29">
        <f t="shared" si="4"/>
        <v>0</v>
      </c>
      <c r="R62" s="95" t="s">
        <v>60</v>
      </c>
      <c r="S62" s="96" t="s">
        <v>42</v>
      </c>
      <c r="T62" s="96" t="s">
        <v>636</v>
      </c>
      <c r="U62" s="92" t="s">
        <v>9</v>
      </c>
      <c r="V62" s="97">
        <v>2005.5350000000001</v>
      </c>
      <c r="W62" s="97" t="s">
        <v>9</v>
      </c>
      <c r="X62" s="97" t="s">
        <v>9</v>
      </c>
      <c r="Y62" s="16" t="b">
        <f t="shared" si="5"/>
        <v>1</v>
      </c>
      <c r="Z62" s="16" t="b">
        <f t="shared" si="5"/>
        <v>1</v>
      </c>
      <c r="AA62" s="16" t="b">
        <f t="shared" si="5"/>
        <v>1</v>
      </c>
      <c r="AB62" s="16" t="b">
        <f t="shared" si="5"/>
        <v>1</v>
      </c>
    </row>
    <row r="63" spans="1:28" s="16" customFormat="1" ht="31.5">
      <c r="A63" s="31" t="s">
        <v>61</v>
      </c>
      <c r="B63" s="23" t="s">
        <v>42</v>
      </c>
      <c r="C63" s="23" t="s">
        <v>637</v>
      </c>
      <c r="D63" s="23" t="s">
        <v>9</v>
      </c>
      <c r="E63" s="25">
        <f t="shared" si="26"/>
        <v>2005.5</v>
      </c>
      <c r="F63" s="25">
        <f t="shared" si="26"/>
        <v>0</v>
      </c>
      <c r="G63" s="25">
        <f t="shared" si="26"/>
        <v>0</v>
      </c>
      <c r="H63" s="43"/>
      <c r="J63" s="32">
        <v>2005.5350000000001</v>
      </c>
      <c r="K63" s="32">
        <v>0</v>
      </c>
      <c r="L63" s="32">
        <v>0</v>
      </c>
      <c r="M63" s="29">
        <f t="shared" si="4"/>
        <v>3.5000000000081855E-2</v>
      </c>
      <c r="N63" s="29">
        <f t="shared" si="4"/>
        <v>0</v>
      </c>
      <c r="O63" s="29">
        <f t="shared" si="4"/>
        <v>0</v>
      </c>
      <c r="R63" s="98" t="s">
        <v>61</v>
      </c>
      <c r="S63" s="96" t="s">
        <v>42</v>
      </c>
      <c r="T63" s="96" t="s">
        <v>637</v>
      </c>
      <c r="U63" s="92" t="s">
        <v>9</v>
      </c>
      <c r="V63" s="97">
        <v>2005.5350000000001</v>
      </c>
      <c r="W63" s="97" t="s">
        <v>9</v>
      </c>
      <c r="X63" s="97" t="s">
        <v>9</v>
      </c>
      <c r="Y63" s="16" t="b">
        <f t="shared" si="5"/>
        <v>1</v>
      </c>
      <c r="Z63" s="16" t="b">
        <f t="shared" si="5"/>
        <v>1</v>
      </c>
      <c r="AA63" s="16" t="b">
        <f t="shared" si="5"/>
        <v>1</v>
      </c>
      <c r="AB63" s="16" t="b">
        <f t="shared" si="5"/>
        <v>1</v>
      </c>
    </row>
    <row r="64" spans="1:28" s="16" customFormat="1" ht="31.5">
      <c r="A64" s="31" t="s">
        <v>58</v>
      </c>
      <c r="B64" s="23" t="s">
        <v>42</v>
      </c>
      <c r="C64" s="23" t="s">
        <v>637</v>
      </c>
      <c r="D64" s="23" t="s">
        <v>59</v>
      </c>
      <c r="E64" s="25">
        <f>0+2005.5</f>
        <v>2005.5</v>
      </c>
      <c r="F64" s="25">
        <v>0</v>
      </c>
      <c r="G64" s="25">
        <v>0</v>
      </c>
      <c r="H64" s="43"/>
      <c r="J64" s="32">
        <v>2005.5350000000001</v>
      </c>
      <c r="K64" s="32">
        <v>0</v>
      </c>
      <c r="L64" s="32">
        <v>0</v>
      </c>
      <c r="M64" s="29">
        <f t="shared" si="4"/>
        <v>3.5000000000081855E-2</v>
      </c>
      <c r="N64" s="29">
        <f t="shared" si="4"/>
        <v>0</v>
      </c>
      <c r="O64" s="29">
        <f t="shared" si="4"/>
        <v>0</v>
      </c>
      <c r="R64" s="98" t="s">
        <v>58</v>
      </c>
      <c r="S64" s="96" t="s">
        <v>42</v>
      </c>
      <c r="T64" s="96" t="s">
        <v>637</v>
      </c>
      <c r="U64" s="96" t="s">
        <v>59</v>
      </c>
      <c r="V64" s="97">
        <v>2005.5350000000001</v>
      </c>
      <c r="W64" s="97" t="s">
        <v>9</v>
      </c>
      <c r="X64" s="97" t="s">
        <v>9</v>
      </c>
      <c r="Y64" s="16" t="b">
        <f t="shared" si="5"/>
        <v>1</v>
      </c>
      <c r="Z64" s="16" t="b">
        <f t="shared" si="5"/>
        <v>1</v>
      </c>
      <c r="AA64" s="16" t="b">
        <f t="shared" si="5"/>
        <v>1</v>
      </c>
      <c r="AB64" s="16" t="b">
        <f t="shared" si="5"/>
        <v>1</v>
      </c>
    </row>
    <row r="65" spans="1:28" s="16" customFormat="1" ht="15.75">
      <c r="A65" s="22" t="s">
        <v>629</v>
      </c>
      <c r="B65" s="23" t="s">
        <v>42</v>
      </c>
      <c r="C65" s="23" t="s">
        <v>590</v>
      </c>
      <c r="D65" s="24" t="s">
        <v>9</v>
      </c>
      <c r="E65" s="25">
        <f>E67</f>
        <v>1000</v>
      </c>
      <c r="F65" s="25">
        <f t="shared" ref="F65:G65" si="27">F67</f>
        <v>0</v>
      </c>
      <c r="G65" s="25">
        <f t="shared" si="27"/>
        <v>0</v>
      </c>
      <c r="H65" s="43"/>
      <c r="J65" s="32">
        <v>1000</v>
      </c>
      <c r="K65" s="32">
        <v>0</v>
      </c>
      <c r="L65" s="32">
        <v>0</v>
      </c>
      <c r="M65" s="29">
        <f t="shared" si="4"/>
        <v>0</v>
      </c>
      <c r="N65" s="29">
        <f t="shared" si="4"/>
        <v>0</v>
      </c>
      <c r="O65" s="29">
        <f t="shared" si="4"/>
        <v>0</v>
      </c>
      <c r="R65" s="95" t="s">
        <v>629</v>
      </c>
      <c r="S65" s="96" t="s">
        <v>42</v>
      </c>
      <c r="T65" s="96" t="s">
        <v>590</v>
      </c>
      <c r="U65" s="92" t="s">
        <v>9</v>
      </c>
      <c r="V65" s="97">
        <v>1000</v>
      </c>
      <c r="W65" s="97" t="s">
        <v>9</v>
      </c>
      <c r="X65" s="97" t="s">
        <v>9</v>
      </c>
      <c r="Y65" s="16" t="b">
        <f t="shared" si="5"/>
        <v>1</v>
      </c>
      <c r="Z65" s="16" t="b">
        <f t="shared" si="5"/>
        <v>1</v>
      </c>
      <c r="AA65" s="16" t="b">
        <f t="shared" si="5"/>
        <v>1</v>
      </c>
      <c r="AB65" s="16" t="b">
        <f t="shared" si="5"/>
        <v>1</v>
      </c>
    </row>
    <row r="66" spans="1:28" s="16" customFormat="1" ht="47.25">
      <c r="A66" s="22" t="s">
        <v>591</v>
      </c>
      <c r="B66" s="23" t="s">
        <v>42</v>
      </c>
      <c r="C66" s="23" t="s">
        <v>592</v>
      </c>
      <c r="D66" s="24" t="s">
        <v>9</v>
      </c>
      <c r="E66" s="25">
        <f>E67</f>
        <v>1000</v>
      </c>
      <c r="F66" s="25">
        <f t="shared" ref="F66:G67" si="28">F67</f>
        <v>0</v>
      </c>
      <c r="G66" s="25">
        <f t="shared" si="28"/>
        <v>0</v>
      </c>
      <c r="H66" s="43"/>
      <c r="J66" s="32">
        <v>1000</v>
      </c>
      <c r="K66" s="32">
        <v>0</v>
      </c>
      <c r="L66" s="32">
        <v>0</v>
      </c>
      <c r="M66" s="29">
        <f t="shared" si="4"/>
        <v>0</v>
      </c>
      <c r="N66" s="29">
        <f t="shared" si="4"/>
        <v>0</v>
      </c>
      <c r="O66" s="29">
        <f t="shared" si="4"/>
        <v>0</v>
      </c>
      <c r="R66" s="95" t="s">
        <v>591</v>
      </c>
      <c r="S66" s="96" t="s">
        <v>42</v>
      </c>
      <c r="T66" s="96" t="s">
        <v>592</v>
      </c>
      <c r="U66" s="92" t="s">
        <v>9</v>
      </c>
      <c r="V66" s="97">
        <v>1000</v>
      </c>
      <c r="W66" s="97" t="s">
        <v>9</v>
      </c>
      <c r="X66" s="97" t="s">
        <v>9</v>
      </c>
      <c r="Y66" s="16" t="b">
        <f t="shared" si="5"/>
        <v>1</v>
      </c>
      <c r="Z66" s="16" t="b">
        <f t="shared" si="5"/>
        <v>1</v>
      </c>
      <c r="AA66" s="16" t="b">
        <f t="shared" si="5"/>
        <v>1</v>
      </c>
      <c r="AB66" s="16" t="b">
        <f t="shared" si="5"/>
        <v>1</v>
      </c>
    </row>
    <row r="67" spans="1:28" s="16" customFormat="1" ht="47.25">
      <c r="A67" s="31" t="s">
        <v>593</v>
      </c>
      <c r="B67" s="23" t="s">
        <v>42</v>
      </c>
      <c r="C67" s="23" t="s">
        <v>594</v>
      </c>
      <c r="D67" s="24" t="s">
        <v>9</v>
      </c>
      <c r="E67" s="25">
        <f>E68</f>
        <v>1000</v>
      </c>
      <c r="F67" s="25">
        <f t="shared" si="28"/>
        <v>0</v>
      </c>
      <c r="G67" s="25">
        <f t="shared" si="28"/>
        <v>0</v>
      </c>
      <c r="H67" s="43"/>
      <c r="J67" s="32">
        <v>1000</v>
      </c>
      <c r="K67" s="32">
        <v>0</v>
      </c>
      <c r="L67" s="32">
        <v>0</v>
      </c>
      <c r="M67" s="29">
        <f t="shared" si="4"/>
        <v>0</v>
      </c>
      <c r="N67" s="29">
        <f t="shared" si="4"/>
        <v>0</v>
      </c>
      <c r="O67" s="29">
        <f t="shared" si="4"/>
        <v>0</v>
      </c>
      <c r="R67" s="98" t="s">
        <v>593</v>
      </c>
      <c r="S67" s="96" t="s">
        <v>42</v>
      </c>
      <c r="T67" s="96" t="s">
        <v>594</v>
      </c>
      <c r="U67" s="92" t="s">
        <v>9</v>
      </c>
      <c r="V67" s="97">
        <v>1000</v>
      </c>
      <c r="W67" s="97" t="s">
        <v>9</v>
      </c>
      <c r="X67" s="97" t="s">
        <v>9</v>
      </c>
      <c r="Y67" s="16" t="b">
        <f t="shared" si="5"/>
        <v>1</v>
      </c>
      <c r="Z67" s="16" t="b">
        <f t="shared" si="5"/>
        <v>1</v>
      </c>
      <c r="AA67" s="16" t="b">
        <f t="shared" si="5"/>
        <v>1</v>
      </c>
      <c r="AB67" s="16" t="b">
        <f t="shared" si="5"/>
        <v>1</v>
      </c>
    </row>
    <row r="68" spans="1:28" s="16" customFormat="1" ht="31.5">
      <c r="A68" s="31" t="s">
        <v>28</v>
      </c>
      <c r="B68" s="23" t="s">
        <v>42</v>
      </c>
      <c r="C68" s="23" t="s">
        <v>594</v>
      </c>
      <c r="D68" s="23" t="s">
        <v>29</v>
      </c>
      <c r="E68" s="25">
        <v>1000</v>
      </c>
      <c r="F68" s="25">
        <v>0</v>
      </c>
      <c r="G68" s="25">
        <v>0</v>
      </c>
      <c r="H68" s="43"/>
      <c r="J68" s="32">
        <v>1000</v>
      </c>
      <c r="K68" s="32">
        <v>0</v>
      </c>
      <c r="L68" s="32">
        <v>0</v>
      </c>
      <c r="M68" s="29">
        <f t="shared" si="4"/>
        <v>0</v>
      </c>
      <c r="N68" s="29">
        <f t="shared" si="4"/>
        <v>0</v>
      </c>
      <c r="O68" s="29">
        <f t="shared" si="4"/>
        <v>0</v>
      </c>
      <c r="R68" s="98" t="s">
        <v>28</v>
      </c>
      <c r="S68" s="96" t="s">
        <v>42</v>
      </c>
      <c r="T68" s="96" t="s">
        <v>594</v>
      </c>
      <c r="U68" s="96" t="s">
        <v>29</v>
      </c>
      <c r="V68" s="97">
        <v>1000</v>
      </c>
      <c r="W68" s="97" t="s">
        <v>9</v>
      </c>
      <c r="X68" s="97" t="s">
        <v>9</v>
      </c>
      <c r="Y68" s="16" t="b">
        <f t="shared" si="5"/>
        <v>1</v>
      </c>
      <c r="Z68" s="16" t="b">
        <f t="shared" si="5"/>
        <v>1</v>
      </c>
      <c r="AA68" s="16" t="b">
        <f t="shared" si="5"/>
        <v>1</v>
      </c>
      <c r="AB68" s="16" t="b">
        <f t="shared" si="5"/>
        <v>1</v>
      </c>
    </row>
    <row r="69" spans="1:28" s="16" customFormat="1" ht="15.75">
      <c r="A69" s="22" t="s">
        <v>62</v>
      </c>
      <c r="B69" s="23" t="s">
        <v>42</v>
      </c>
      <c r="C69" s="23" t="s">
        <v>20</v>
      </c>
      <c r="D69" s="24" t="s">
        <v>9</v>
      </c>
      <c r="E69" s="25">
        <f>E70+E77</f>
        <v>76449.100000000006</v>
      </c>
      <c r="F69" s="25">
        <f>F70+F77</f>
        <v>83419.400000000009</v>
      </c>
      <c r="G69" s="25">
        <f t="shared" ref="G69" si="29">G70+G77</f>
        <v>83419.400000000009</v>
      </c>
      <c r="H69" s="43"/>
      <c r="J69" s="32">
        <v>76449.100980000003</v>
      </c>
      <c r="K69" s="32">
        <v>83419.397979999994</v>
      </c>
      <c r="L69" s="32">
        <v>83419.397979999994</v>
      </c>
      <c r="M69" s="29">
        <f t="shared" si="4"/>
        <v>9.799999970709905E-4</v>
      </c>
      <c r="N69" s="29">
        <f t="shared" si="4"/>
        <v>-2.0200000144541264E-3</v>
      </c>
      <c r="O69" s="29">
        <f t="shared" si="4"/>
        <v>-2.0200000144541264E-3</v>
      </c>
      <c r="R69" s="95" t="s">
        <v>62</v>
      </c>
      <c r="S69" s="96" t="s">
        <v>42</v>
      </c>
      <c r="T69" s="96" t="s">
        <v>20</v>
      </c>
      <c r="U69" s="92" t="s">
        <v>9</v>
      </c>
      <c r="V69" s="97">
        <v>76449.100980000003</v>
      </c>
      <c r="W69" s="97">
        <v>83419.397979999994</v>
      </c>
      <c r="X69" s="97">
        <v>83419.397979999994</v>
      </c>
      <c r="Y69" s="16" t="b">
        <f t="shared" si="5"/>
        <v>1</v>
      </c>
      <c r="Z69" s="16" t="b">
        <f t="shared" si="5"/>
        <v>1</v>
      </c>
      <c r="AA69" s="16" t="b">
        <f t="shared" si="5"/>
        <v>1</v>
      </c>
      <c r="AB69" s="16" t="b">
        <f t="shared" si="5"/>
        <v>1</v>
      </c>
    </row>
    <row r="70" spans="1:28" s="16" customFormat="1" ht="15.75">
      <c r="A70" s="22" t="s">
        <v>63</v>
      </c>
      <c r="B70" s="23" t="s">
        <v>42</v>
      </c>
      <c r="C70" s="23" t="s">
        <v>64</v>
      </c>
      <c r="D70" s="24" t="s">
        <v>9</v>
      </c>
      <c r="E70" s="25">
        <f>E71+E74</f>
        <v>13119.3</v>
      </c>
      <c r="F70" s="25">
        <f t="shared" ref="F70:G70" si="30">F71+F74</f>
        <v>13119.3</v>
      </c>
      <c r="G70" s="25">
        <f t="shared" si="30"/>
        <v>13119.3</v>
      </c>
      <c r="H70" s="43"/>
      <c r="J70" s="32">
        <v>13119.34317</v>
      </c>
      <c r="K70" s="32">
        <v>13119.34317</v>
      </c>
      <c r="L70" s="32">
        <v>13119.34317</v>
      </c>
      <c r="M70" s="29">
        <f t="shared" si="4"/>
        <v>4.3170000000827713E-2</v>
      </c>
      <c r="N70" s="29">
        <f t="shared" si="4"/>
        <v>4.3170000000827713E-2</v>
      </c>
      <c r="O70" s="29">
        <f t="shared" si="4"/>
        <v>4.3170000000827713E-2</v>
      </c>
      <c r="R70" s="95" t="s">
        <v>63</v>
      </c>
      <c r="S70" s="96" t="s">
        <v>42</v>
      </c>
      <c r="T70" s="96" t="s">
        <v>64</v>
      </c>
      <c r="U70" s="92" t="s">
        <v>9</v>
      </c>
      <c r="V70" s="97">
        <v>13119.34317</v>
      </c>
      <c r="W70" s="97">
        <v>13119.34317</v>
      </c>
      <c r="X70" s="97">
        <v>13119.34317</v>
      </c>
      <c r="Y70" s="16" t="b">
        <f t="shared" si="5"/>
        <v>1</v>
      </c>
      <c r="Z70" s="16" t="b">
        <f t="shared" si="5"/>
        <v>1</v>
      </c>
      <c r="AA70" s="16" t="b">
        <f t="shared" si="5"/>
        <v>1</v>
      </c>
      <c r="AB70" s="16" t="b">
        <f t="shared" si="5"/>
        <v>1</v>
      </c>
    </row>
    <row r="71" spans="1:28" s="16" customFormat="1" ht="47.25">
      <c r="A71" s="22" t="s">
        <v>65</v>
      </c>
      <c r="B71" s="23" t="s">
        <v>42</v>
      </c>
      <c r="C71" s="23" t="s">
        <v>66</v>
      </c>
      <c r="D71" s="24" t="s">
        <v>9</v>
      </c>
      <c r="E71" s="25">
        <f>E72</f>
        <v>600</v>
      </c>
      <c r="F71" s="25">
        <f t="shared" ref="F71:G72" si="31">F72</f>
        <v>600</v>
      </c>
      <c r="G71" s="25">
        <f t="shared" si="31"/>
        <v>600</v>
      </c>
      <c r="H71" s="43"/>
      <c r="J71" s="32">
        <v>600</v>
      </c>
      <c r="K71" s="32">
        <v>600</v>
      </c>
      <c r="L71" s="32">
        <v>600</v>
      </c>
      <c r="M71" s="29">
        <f t="shared" si="4"/>
        <v>0</v>
      </c>
      <c r="N71" s="29">
        <f t="shared" si="4"/>
        <v>0</v>
      </c>
      <c r="O71" s="29">
        <f t="shared" si="4"/>
        <v>0</v>
      </c>
      <c r="R71" s="95" t="s">
        <v>65</v>
      </c>
      <c r="S71" s="96" t="s">
        <v>42</v>
      </c>
      <c r="T71" s="96" t="s">
        <v>66</v>
      </c>
      <c r="U71" s="92" t="s">
        <v>9</v>
      </c>
      <c r="V71" s="97">
        <v>600</v>
      </c>
      <c r="W71" s="97">
        <v>600</v>
      </c>
      <c r="X71" s="97">
        <v>600</v>
      </c>
      <c r="Y71" s="16" t="b">
        <f t="shared" si="5"/>
        <v>1</v>
      </c>
      <c r="Z71" s="16" t="b">
        <f t="shared" si="5"/>
        <v>1</v>
      </c>
      <c r="AA71" s="16" t="b">
        <f t="shared" si="5"/>
        <v>1</v>
      </c>
      <c r="AB71" s="16" t="b">
        <f t="shared" si="5"/>
        <v>1</v>
      </c>
    </row>
    <row r="72" spans="1:28" s="16" customFormat="1" ht="47.25">
      <c r="A72" s="31" t="s">
        <v>67</v>
      </c>
      <c r="B72" s="23" t="s">
        <v>42</v>
      </c>
      <c r="C72" s="23" t="s">
        <v>356</v>
      </c>
      <c r="D72" s="24" t="s">
        <v>9</v>
      </c>
      <c r="E72" s="25">
        <f>E73</f>
        <v>600</v>
      </c>
      <c r="F72" s="25">
        <f t="shared" si="31"/>
        <v>600</v>
      </c>
      <c r="G72" s="25">
        <f t="shared" si="31"/>
        <v>600</v>
      </c>
      <c r="H72" s="43"/>
      <c r="J72" s="32">
        <v>600</v>
      </c>
      <c r="K72" s="32">
        <v>600</v>
      </c>
      <c r="L72" s="32">
        <v>600</v>
      </c>
      <c r="M72" s="29">
        <f t="shared" si="4"/>
        <v>0</v>
      </c>
      <c r="N72" s="29">
        <f t="shared" si="4"/>
        <v>0</v>
      </c>
      <c r="O72" s="29">
        <f t="shared" si="4"/>
        <v>0</v>
      </c>
      <c r="R72" s="98" t="s">
        <v>67</v>
      </c>
      <c r="S72" s="96" t="s">
        <v>42</v>
      </c>
      <c r="T72" s="96" t="s">
        <v>356</v>
      </c>
      <c r="U72" s="92" t="s">
        <v>9</v>
      </c>
      <c r="V72" s="97">
        <v>600</v>
      </c>
      <c r="W72" s="97">
        <v>600</v>
      </c>
      <c r="X72" s="97">
        <v>600</v>
      </c>
      <c r="Y72" s="16" t="b">
        <f t="shared" si="5"/>
        <v>1</v>
      </c>
      <c r="Z72" s="16" t="b">
        <f t="shared" si="5"/>
        <v>1</v>
      </c>
      <c r="AA72" s="16" t="b">
        <f t="shared" si="5"/>
        <v>1</v>
      </c>
      <c r="AB72" s="16" t="b">
        <f t="shared" si="5"/>
        <v>1</v>
      </c>
    </row>
    <row r="73" spans="1:28" s="16" customFormat="1" ht="31.5">
      <c r="A73" s="31" t="s">
        <v>28</v>
      </c>
      <c r="B73" s="23" t="s">
        <v>42</v>
      </c>
      <c r="C73" s="23" t="s">
        <v>356</v>
      </c>
      <c r="D73" s="23" t="s">
        <v>29</v>
      </c>
      <c r="E73" s="25">
        <v>600</v>
      </c>
      <c r="F73" s="25">
        <v>600</v>
      </c>
      <c r="G73" s="25">
        <v>600</v>
      </c>
      <c r="H73" s="43"/>
      <c r="J73" s="32">
        <v>600</v>
      </c>
      <c r="K73" s="32">
        <v>600</v>
      </c>
      <c r="L73" s="32">
        <v>600</v>
      </c>
      <c r="M73" s="29">
        <f t="shared" si="4"/>
        <v>0</v>
      </c>
      <c r="N73" s="29">
        <f t="shared" si="4"/>
        <v>0</v>
      </c>
      <c r="O73" s="29">
        <f t="shared" si="4"/>
        <v>0</v>
      </c>
      <c r="R73" s="98" t="s">
        <v>28</v>
      </c>
      <c r="S73" s="96" t="s">
        <v>42</v>
      </c>
      <c r="T73" s="96" t="s">
        <v>356</v>
      </c>
      <c r="U73" s="96" t="s">
        <v>29</v>
      </c>
      <c r="V73" s="97">
        <v>600</v>
      </c>
      <c r="W73" s="97">
        <v>600</v>
      </c>
      <c r="X73" s="97">
        <v>600</v>
      </c>
      <c r="Y73" s="16" t="b">
        <f t="shared" si="5"/>
        <v>1</v>
      </c>
      <c r="Z73" s="16" t="b">
        <f t="shared" si="5"/>
        <v>1</v>
      </c>
      <c r="AA73" s="16" t="b">
        <f t="shared" si="5"/>
        <v>1</v>
      </c>
      <c r="AB73" s="16" t="b">
        <f t="shared" si="5"/>
        <v>1</v>
      </c>
    </row>
    <row r="74" spans="1:28" s="16" customFormat="1" ht="47.25">
      <c r="A74" s="22" t="s">
        <v>55</v>
      </c>
      <c r="B74" s="23" t="s">
        <v>42</v>
      </c>
      <c r="C74" s="23" t="s">
        <v>68</v>
      </c>
      <c r="D74" s="24" t="s">
        <v>9</v>
      </c>
      <c r="E74" s="25">
        <f>E75</f>
        <v>12519.3</v>
      </c>
      <c r="F74" s="25">
        <f t="shared" ref="F74:G75" si="32">F75</f>
        <v>12519.3</v>
      </c>
      <c r="G74" s="25">
        <f t="shared" si="32"/>
        <v>12519.3</v>
      </c>
      <c r="H74" s="43"/>
      <c r="J74" s="32">
        <v>12519.34317</v>
      </c>
      <c r="K74" s="32">
        <v>12519.34317</v>
      </c>
      <c r="L74" s="32">
        <v>12519.34317</v>
      </c>
      <c r="M74" s="29">
        <f t="shared" si="4"/>
        <v>4.3170000000827713E-2</v>
      </c>
      <c r="N74" s="29">
        <f t="shared" si="4"/>
        <v>4.3170000000827713E-2</v>
      </c>
      <c r="O74" s="29">
        <f t="shared" si="4"/>
        <v>4.3170000000827713E-2</v>
      </c>
      <c r="R74" s="95" t="s">
        <v>55</v>
      </c>
      <c r="S74" s="96" t="s">
        <v>42</v>
      </c>
      <c r="T74" s="96" t="s">
        <v>68</v>
      </c>
      <c r="U74" s="92" t="s">
        <v>9</v>
      </c>
      <c r="V74" s="97">
        <v>12519.34317</v>
      </c>
      <c r="W74" s="97">
        <v>12519.34317</v>
      </c>
      <c r="X74" s="97">
        <v>12519.34317</v>
      </c>
      <c r="Y74" s="16" t="b">
        <f t="shared" si="5"/>
        <v>1</v>
      </c>
      <c r="Z74" s="16" t="b">
        <f t="shared" si="5"/>
        <v>1</v>
      </c>
      <c r="AA74" s="16" t="b">
        <f t="shared" si="5"/>
        <v>1</v>
      </c>
      <c r="AB74" s="16" t="b">
        <f t="shared" si="5"/>
        <v>1</v>
      </c>
    </row>
    <row r="75" spans="1:28" s="16" customFormat="1" ht="31.5">
      <c r="A75" s="31" t="s">
        <v>57</v>
      </c>
      <c r="B75" s="23" t="s">
        <v>42</v>
      </c>
      <c r="C75" s="23" t="s">
        <v>357</v>
      </c>
      <c r="D75" s="24" t="s">
        <v>9</v>
      </c>
      <c r="E75" s="25">
        <f>E76</f>
        <v>12519.3</v>
      </c>
      <c r="F75" s="25">
        <f t="shared" si="32"/>
        <v>12519.3</v>
      </c>
      <c r="G75" s="25">
        <f t="shared" si="32"/>
        <v>12519.3</v>
      </c>
      <c r="H75" s="43"/>
      <c r="J75" s="32">
        <v>12519.34317</v>
      </c>
      <c r="K75" s="32">
        <v>12519.34317</v>
      </c>
      <c r="L75" s="32">
        <v>12519.34317</v>
      </c>
      <c r="M75" s="29">
        <f t="shared" si="4"/>
        <v>4.3170000000827713E-2</v>
      </c>
      <c r="N75" s="29">
        <f t="shared" si="4"/>
        <v>4.3170000000827713E-2</v>
      </c>
      <c r="O75" s="29">
        <f t="shared" si="4"/>
        <v>4.3170000000827713E-2</v>
      </c>
      <c r="R75" s="98" t="s">
        <v>57</v>
      </c>
      <c r="S75" s="96" t="s">
        <v>42</v>
      </c>
      <c r="T75" s="96" t="s">
        <v>357</v>
      </c>
      <c r="U75" s="92" t="s">
        <v>9</v>
      </c>
      <c r="V75" s="97">
        <v>12519.34317</v>
      </c>
      <c r="W75" s="97">
        <v>12519.34317</v>
      </c>
      <c r="X75" s="97">
        <v>12519.34317</v>
      </c>
      <c r="Y75" s="16" t="b">
        <f t="shared" si="5"/>
        <v>1</v>
      </c>
      <c r="Z75" s="16" t="b">
        <f t="shared" si="5"/>
        <v>1</v>
      </c>
      <c r="AA75" s="16" t="b">
        <f t="shared" si="5"/>
        <v>1</v>
      </c>
      <c r="AB75" s="16" t="b">
        <f t="shared" si="5"/>
        <v>1</v>
      </c>
    </row>
    <row r="76" spans="1:28" s="16" customFormat="1" ht="31.5">
      <c r="A76" s="31" t="s">
        <v>58</v>
      </c>
      <c r="B76" s="23" t="s">
        <v>42</v>
      </c>
      <c r="C76" s="23" t="s">
        <v>357</v>
      </c>
      <c r="D76" s="23" t="s">
        <v>59</v>
      </c>
      <c r="E76" s="25">
        <v>12519.3</v>
      </c>
      <c r="F76" s="25">
        <v>12519.3</v>
      </c>
      <c r="G76" s="25">
        <v>12519.3</v>
      </c>
      <c r="H76" s="43"/>
      <c r="J76" s="32">
        <v>12519.34317</v>
      </c>
      <c r="K76" s="32">
        <v>12519.34317</v>
      </c>
      <c r="L76" s="32">
        <v>12519.34317</v>
      </c>
      <c r="M76" s="29">
        <f t="shared" si="4"/>
        <v>4.3170000000827713E-2</v>
      </c>
      <c r="N76" s="29">
        <f t="shared" si="4"/>
        <v>4.3170000000827713E-2</v>
      </c>
      <c r="O76" s="29">
        <f t="shared" si="4"/>
        <v>4.3170000000827713E-2</v>
      </c>
      <c r="R76" s="98" t="s">
        <v>58</v>
      </c>
      <c r="S76" s="96" t="s">
        <v>42</v>
      </c>
      <c r="T76" s="96" t="s">
        <v>357</v>
      </c>
      <c r="U76" s="96" t="s">
        <v>59</v>
      </c>
      <c r="V76" s="97">
        <v>12519.34317</v>
      </c>
      <c r="W76" s="97">
        <v>12519.34317</v>
      </c>
      <c r="X76" s="97">
        <v>12519.34317</v>
      </c>
      <c r="Y76" s="16" t="b">
        <f t="shared" si="5"/>
        <v>1</v>
      </c>
      <c r="Z76" s="16" t="b">
        <f t="shared" si="5"/>
        <v>1</v>
      </c>
      <c r="AA76" s="16" t="b">
        <f t="shared" si="5"/>
        <v>1</v>
      </c>
      <c r="AB76" s="16" t="b">
        <f t="shared" si="5"/>
        <v>1</v>
      </c>
    </row>
    <row r="77" spans="1:28" s="16" customFormat="1" ht="15.75">
      <c r="A77" s="22" t="s">
        <v>69</v>
      </c>
      <c r="B77" s="23" t="s">
        <v>42</v>
      </c>
      <c r="C77" s="23" t="s">
        <v>70</v>
      </c>
      <c r="D77" s="24" t="s">
        <v>9</v>
      </c>
      <c r="E77" s="25">
        <f>E78+E81</f>
        <v>63329.8</v>
      </c>
      <c r="F77" s="25">
        <f>F78+F81</f>
        <v>70300.100000000006</v>
      </c>
      <c r="G77" s="25">
        <f t="shared" ref="G77" si="33">G78+G81</f>
        <v>70300.100000000006</v>
      </c>
      <c r="H77" s="43"/>
      <c r="J77" s="32">
        <v>63329.757810000003</v>
      </c>
      <c r="K77" s="32">
        <v>70300.054810000001</v>
      </c>
      <c r="L77" s="32">
        <v>70300.054810000001</v>
      </c>
      <c r="M77" s="29">
        <f t="shared" si="4"/>
        <v>-4.2190000000118744E-2</v>
      </c>
      <c r="N77" s="29">
        <f t="shared" si="4"/>
        <v>-4.5190000004367903E-2</v>
      </c>
      <c r="O77" s="29">
        <f t="shared" si="4"/>
        <v>-4.5190000004367903E-2</v>
      </c>
      <c r="R77" s="95" t="s">
        <v>69</v>
      </c>
      <c r="S77" s="96" t="s">
        <v>42</v>
      </c>
      <c r="T77" s="96" t="s">
        <v>70</v>
      </c>
      <c r="U77" s="92" t="s">
        <v>9</v>
      </c>
      <c r="V77" s="97">
        <v>63329.757810000003</v>
      </c>
      <c r="W77" s="97">
        <v>70300.054810000001</v>
      </c>
      <c r="X77" s="97">
        <v>70300.054810000001</v>
      </c>
      <c r="Y77" s="16" t="b">
        <f t="shared" si="5"/>
        <v>1</v>
      </c>
      <c r="Z77" s="16" t="b">
        <f t="shared" si="5"/>
        <v>1</v>
      </c>
      <c r="AA77" s="16" t="b">
        <f t="shared" si="5"/>
        <v>1</v>
      </c>
      <c r="AB77" s="16" t="b">
        <f t="shared" si="5"/>
        <v>1</v>
      </c>
    </row>
    <row r="78" spans="1:28" s="16" customFormat="1" ht="47.25">
      <c r="A78" s="22" t="s">
        <v>55</v>
      </c>
      <c r="B78" s="23" t="s">
        <v>42</v>
      </c>
      <c r="C78" s="23" t="s">
        <v>71</v>
      </c>
      <c r="D78" s="24" t="s">
        <v>9</v>
      </c>
      <c r="E78" s="25">
        <f>E79</f>
        <v>44585.8</v>
      </c>
      <c r="F78" s="25">
        <f t="shared" ref="F78:G79" si="34">F79</f>
        <v>44486.1</v>
      </c>
      <c r="G78" s="25">
        <f t="shared" si="34"/>
        <v>44486.1</v>
      </c>
      <c r="H78" s="43"/>
      <c r="J78" s="32">
        <v>44585.772929999999</v>
      </c>
      <c r="K78" s="32">
        <v>44486.053930000002</v>
      </c>
      <c r="L78" s="32">
        <v>44486.053930000002</v>
      </c>
      <c r="M78" s="29">
        <f t="shared" si="4"/>
        <v>-2.7070000003732275E-2</v>
      </c>
      <c r="N78" s="29">
        <f t="shared" si="4"/>
        <v>-4.6069999996689148E-2</v>
      </c>
      <c r="O78" s="29">
        <f t="shared" si="4"/>
        <v>-4.6069999996689148E-2</v>
      </c>
      <c r="R78" s="95" t="s">
        <v>55</v>
      </c>
      <c r="S78" s="96" t="s">
        <v>42</v>
      </c>
      <c r="T78" s="96" t="s">
        <v>71</v>
      </c>
      <c r="U78" s="92" t="s">
        <v>9</v>
      </c>
      <c r="V78" s="97">
        <v>44585.772929999999</v>
      </c>
      <c r="W78" s="97">
        <v>44486.053930000002</v>
      </c>
      <c r="X78" s="97">
        <v>44486.053930000002</v>
      </c>
      <c r="Y78" s="16" t="b">
        <f t="shared" si="5"/>
        <v>1</v>
      </c>
      <c r="Z78" s="16" t="b">
        <f t="shared" si="5"/>
        <v>1</v>
      </c>
      <c r="AA78" s="16" t="b">
        <f t="shared" si="5"/>
        <v>1</v>
      </c>
      <c r="AB78" s="16" t="b">
        <f t="shared" si="5"/>
        <v>1</v>
      </c>
    </row>
    <row r="79" spans="1:28" s="16" customFormat="1" ht="31.5">
      <c r="A79" s="31" t="s">
        <v>57</v>
      </c>
      <c r="B79" s="23" t="s">
        <v>42</v>
      </c>
      <c r="C79" s="23" t="s">
        <v>358</v>
      </c>
      <c r="D79" s="24" t="s">
        <v>9</v>
      </c>
      <c r="E79" s="25">
        <f>E80</f>
        <v>44585.8</v>
      </c>
      <c r="F79" s="25">
        <f t="shared" si="34"/>
        <v>44486.1</v>
      </c>
      <c r="G79" s="25">
        <f t="shared" si="34"/>
        <v>44486.1</v>
      </c>
      <c r="H79" s="43"/>
      <c r="J79" s="32">
        <v>44585.772929999999</v>
      </c>
      <c r="K79" s="32">
        <v>44486.053930000002</v>
      </c>
      <c r="L79" s="32">
        <v>44486.053930000002</v>
      </c>
      <c r="M79" s="29">
        <f t="shared" ref="M79:O142" si="35">J79-E79</f>
        <v>-2.7070000003732275E-2</v>
      </c>
      <c r="N79" s="29">
        <f t="shared" si="35"/>
        <v>-4.6069999996689148E-2</v>
      </c>
      <c r="O79" s="29">
        <f t="shared" si="35"/>
        <v>-4.6069999996689148E-2</v>
      </c>
      <c r="R79" s="98" t="s">
        <v>57</v>
      </c>
      <c r="S79" s="96" t="s">
        <v>42</v>
      </c>
      <c r="T79" s="96" t="s">
        <v>358</v>
      </c>
      <c r="U79" s="92" t="s">
        <v>9</v>
      </c>
      <c r="V79" s="97">
        <v>44585.772929999999</v>
      </c>
      <c r="W79" s="97">
        <v>44486.053930000002</v>
      </c>
      <c r="X79" s="97">
        <v>44486.053930000002</v>
      </c>
      <c r="Y79" s="16" t="b">
        <f t="shared" ref="Y79:AB142" si="36">R79=A79</f>
        <v>1</v>
      </c>
      <c r="Z79" s="16" t="b">
        <f t="shared" si="36"/>
        <v>1</v>
      </c>
      <c r="AA79" s="16" t="b">
        <f t="shared" si="36"/>
        <v>1</v>
      </c>
      <c r="AB79" s="16" t="b">
        <f t="shared" si="36"/>
        <v>1</v>
      </c>
    </row>
    <row r="80" spans="1:28" s="16" customFormat="1" ht="31.5">
      <c r="A80" s="31" t="s">
        <v>58</v>
      </c>
      <c r="B80" s="23" t="s">
        <v>42</v>
      </c>
      <c r="C80" s="23" t="s">
        <v>358</v>
      </c>
      <c r="D80" s="23" t="s">
        <v>59</v>
      </c>
      <c r="E80" s="25">
        <v>44585.8</v>
      </c>
      <c r="F80" s="25">
        <v>44486.1</v>
      </c>
      <c r="G80" s="25">
        <v>44486.1</v>
      </c>
      <c r="H80" s="43"/>
      <c r="J80" s="32">
        <v>44585.772929999999</v>
      </c>
      <c r="K80" s="32">
        <v>44486.053930000002</v>
      </c>
      <c r="L80" s="32">
        <v>44486.053930000002</v>
      </c>
      <c r="M80" s="29">
        <f t="shared" si="35"/>
        <v>-2.7070000003732275E-2</v>
      </c>
      <c r="N80" s="29">
        <f t="shared" si="35"/>
        <v>-4.6069999996689148E-2</v>
      </c>
      <c r="O80" s="29">
        <f t="shared" si="35"/>
        <v>-4.6069999996689148E-2</v>
      </c>
      <c r="R80" s="98" t="s">
        <v>58</v>
      </c>
      <c r="S80" s="96" t="s">
        <v>42</v>
      </c>
      <c r="T80" s="96" t="s">
        <v>358</v>
      </c>
      <c r="U80" s="96" t="s">
        <v>59</v>
      </c>
      <c r="V80" s="97">
        <v>44585.772929999999</v>
      </c>
      <c r="W80" s="97">
        <v>44486.053930000002</v>
      </c>
      <c r="X80" s="97">
        <v>44486.053930000002</v>
      </c>
      <c r="Y80" s="16" t="b">
        <f t="shared" si="36"/>
        <v>1</v>
      </c>
      <c r="Z80" s="16" t="b">
        <f t="shared" si="36"/>
        <v>1</v>
      </c>
      <c r="AA80" s="16" t="b">
        <f t="shared" si="36"/>
        <v>1</v>
      </c>
      <c r="AB80" s="16" t="b">
        <f t="shared" si="36"/>
        <v>1</v>
      </c>
    </row>
    <row r="81" spans="1:28" s="16" customFormat="1" ht="47.25">
      <c r="A81" s="22" t="s">
        <v>60</v>
      </c>
      <c r="B81" s="23" t="s">
        <v>42</v>
      </c>
      <c r="C81" s="23" t="s">
        <v>72</v>
      </c>
      <c r="D81" s="24" t="s">
        <v>9</v>
      </c>
      <c r="E81" s="25">
        <f>E82</f>
        <v>18744</v>
      </c>
      <c r="F81" s="25">
        <f t="shared" ref="F81:G82" si="37">F82</f>
        <v>25814</v>
      </c>
      <c r="G81" s="25">
        <f t="shared" si="37"/>
        <v>25814</v>
      </c>
      <c r="H81" s="43"/>
      <c r="J81" s="32">
        <v>18743.98488</v>
      </c>
      <c r="K81" s="32">
        <v>25814.00088</v>
      </c>
      <c r="L81" s="32">
        <v>25814.00088</v>
      </c>
      <c r="M81" s="29">
        <f t="shared" si="35"/>
        <v>-1.5120000000024447E-2</v>
      </c>
      <c r="N81" s="29">
        <f t="shared" si="35"/>
        <v>8.7999999959720299E-4</v>
      </c>
      <c r="O81" s="29">
        <f t="shared" si="35"/>
        <v>8.7999999959720299E-4</v>
      </c>
      <c r="R81" s="95" t="s">
        <v>60</v>
      </c>
      <c r="S81" s="96" t="s">
        <v>42</v>
      </c>
      <c r="T81" s="96" t="s">
        <v>72</v>
      </c>
      <c r="U81" s="92" t="s">
        <v>9</v>
      </c>
      <c r="V81" s="97">
        <v>18743.98488</v>
      </c>
      <c r="W81" s="97">
        <v>25814.00088</v>
      </c>
      <c r="X81" s="97">
        <v>25814.00088</v>
      </c>
      <c r="Y81" s="16" t="b">
        <f t="shared" si="36"/>
        <v>1</v>
      </c>
      <c r="Z81" s="16" t="b">
        <f t="shared" si="36"/>
        <v>1</v>
      </c>
      <c r="AA81" s="16" t="b">
        <f t="shared" si="36"/>
        <v>1</v>
      </c>
      <c r="AB81" s="16" t="b">
        <f t="shared" si="36"/>
        <v>1</v>
      </c>
    </row>
    <row r="82" spans="1:28" s="16" customFormat="1" ht="31.5">
      <c r="A82" s="31" t="s">
        <v>61</v>
      </c>
      <c r="B82" s="23" t="s">
        <v>42</v>
      </c>
      <c r="C82" s="23" t="s">
        <v>359</v>
      </c>
      <c r="D82" s="24" t="s">
        <v>9</v>
      </c>
      <c r="E82" s="25">
        <f>E83</f>
        <v>18744</v>
      </c>
      <c r="F82" s="25">
        <f t="shared" si="37"/>
        <v>25814</v>
      </c>
      <c r="G82" s="25">
        <f t="shared" si="37"/>
        <v>25814</v>
      </c>
      <c r="H82" s="43"/>
      <c r="J82" s="32">
        <v>18743.98488</v>
      </c>
      <c r="K82" s="32">
        <v>25814.00088</v>
      </c>
      <c r="L82" s="32">
        <v>25814.00088</v>
      </c>
      <c r="M82" s="29">
        <f t="shared" si="35"/>
        <v>-1.5120000000024447E-2</v>
      </c>
      <c r="N82" s="29">
        <f t="shared" si="35"/>
        <v>8.7999999959720299E-4</v>
      </c>
      <c r="O82" s="29">
        <f t="shared" si="35"/>
        <v>8.7999999959720299E-4</v>
      </c>
      <c r="R82" s="98" t="s">
        <v>61</v>
      </c>
      <c r="S82" s="96" t="s">
        <v>42</v>
      </c>
      <c r="T82" s="96" t="s">
        <v>359</v>
      </c>
      <c r="U82" s="92" t="s">
        <v>9</v>
      </c>
      <c r="V82" s="97">
        <v>18743.98488</v>
      </c>
      <c r="W82" s="97">
        <v>25814.00088</v>
      </c>
      <c r="X82" s="97">
        <v>25814.00088</v>
      </c>
      <c r="Y82" s="16" t="b">
        <f t="shared" si="36"/>
        <v>1</v>
      </c>
      <c r="Z82" s="16" t="b">
        <f t="shared" si="36"/>
        <v>1</v>
      </c>
      <c r="AA82" s="16" t="b">
        <f t="shared" si="36"/>
        <v>1</v>
      </c>
      <c r="AB82" s="16" t="b">
        <f t="shared" si="36"/>
        <v>1</v>
      </c>
    </row>
    <row r="83" spans="1:28" s="16" customFormat="1" ht="31.5">
      <c r="A83" s="31" t="s">
        <v>58</v>
      </c>
      <c r="B83" s="23" t="s">
        <v>42</v>
      </c>
      <c r="C83" s="23" t="s">
        <v>359</v>
      </c>
      <c r="D83" s="23" t="s">
        <v>59</v>
      </c>
      <c r="E83" s="25">
        <v>18744</v>
      </c>
      <c r="F83" s="25">
        <v>25814</v>
      </c>
      <c r="G83" s="25">
        <v>25814</v>
      </c>
      <c r="H83" s="43"/>
      <c r="J83" s="32">
        <v>18743.98488</v>
      </c>
      <c r="K83" s="32">
        <v>25814.00088</v>
      </c>
      <c r="L83" s="32">
        <v>25814.00088</v>
      </c>
      <c r="M83" s="29">
        <f t="shared" si="35"/>
        <v>-1.5120000000024447E-2</v>
      </c>
      <c r="N83" s="29">
        <f t="shared" si="35"/>
        <v>8.7999999959720299E-4</v>
      </c>
      <c r="O83" s="29">
        <f t="shared" si="35"/>
        <v>8.7999999959720299E-4</v>
      </c>
      <c r="R83" s="98" t="s">
        <v>58</v>
      </c>
      <c r="S83" s="96" t="s">
        <v>42</v>
      </c>
      <c r="T83" s="96" t="s">
        <v>359</v>
      </c>
      <c r="U83" s="96" t="s">
        <v>59</v>
      </c>
      <c r="V83" s="97">
        <v>18743.98488</v>
      </c>
      <c r="W83" s="97">
        <v>25814.00088</v>
      </c>
      <c r="X83" s="97">
        <v>25814.00088</v>
      </c>
      <c r="Y83" s="16" t="b">
        <f t="shared" si="36"/>
        <v>1</v>
      </c>
      <c r="Z83" s="16" t="b">
        <f t="shared" si="36"/>
        <v>1</v>
      </c>
      <c r="AA83" s="16" t="b">
        <f t="shared" si="36"/>
        <v>1</v>
      </c>
      <c r="AB83" s="16" t="b">
        <f t="shared" si="36"/>
        <v>1</v>
      </c>
    </row>
    <row r="84" spans="1:28" s="16" customFormat="1" ht="31.5">
      <c r="A84" s="22" t="s">
        <v>73</v>
      </c>
      <c r="B84" s="23" t="s">
        <v>42</v>
      </c>
      <c r="C84" s="23" t="s">
        <v>12</v>
      </c>
      <c r="D84" s="24" t="s">
        <v>9</v>
      </c>
      <c r="E84" s="25">
        <f>E85</f>
        <v>492.6</v>
      </c>
      <c r="F84" s="25">
        <f t="shared" ref="F84:G87" si="38">F85</f>
        <v>492.6</v>
      </c>
      <c r="G84" s="25">
        <f t="shared" si="38"/>
        <v>492.6</v>
      </c>
      <c r="H84" s="43"/>
      <c r="J84" s="32">
        <v>492.6</v>
      </c>
      <c r="K84" s="32">
        <v>492.6</v>
      </c>
      <c r="L84" s="32">
        <v>492.6</v>
      </c>
      <c r="M84" s="29">
        <f t="shared" si="35"/>
        <v>0</v>
      </c>
      <c r="N84" s="29">
        <f t="shared" si="35"/>
        <v>0</v>
      </c>
      <c r="O84" s="29">
        <f t="shared" si="35"/>
        <v>0</v>
      </c>
      <c r="R84" s="95" t="s">
        <v>73</v>
      </c>
      <c r="S84" s="96" t="s">
        <v>42</v>
      </c>
      <c r="T84" s="96" t="s">
        <v>12</v>
      </c>
      <c r="U84" s="92" t="s">
        <v>9</v>
      </c>
      <c r="V84" s="97">
        <v>492.6</v>
      </c>
      <c r="W84" s="97">
        <v>492.6</v>
      </c>
      <c r="X84" s="97">
        <v>492.6</v>
      </c>
      <c r="Y84" s="16" t="b">
        <f t="shared" si="36"/>
        <v>1</v>
      </c>
      <c r="Z84" s="16" t="b">
        <f t="shared" si="36"/>
        <v>1</v>
      </c>
      <c r="AA84" s="16" t="b">
        <f t="shared" si="36"/>
        <v>1</v>
      </c>
      <c r="AB84" s="16" t="b">
        <f t="shared" si="36"/>
        <v>1</v>
      </c>
    </row>
    <row r="85" spans="1:28" s="16" customFormat="1" ht="31.5">
      <c r="A85" s="22" t="s">
        <v>74</v>
      </c>
      <c r="B85" s="23" t="s">
        <v>42</v>
      </c>
      <c r="C85" s="23" t="s">
        <v>75</v>
      </c>
      <c r="D85" s="24" t="s">
        <v>9</v>
      </c>
      <c r="E85" s="25">
        <f>E86</f>
        <v>492.6</v>
      </c>
      <c r="F85" s="25">
        <f t="shared" si="38"/>
        <v>492.6</v>
      </c>
      <c r="G85" s="25">
        <f t="shared" si="38"/>
        <v>492.6</v>
      </c>
      <c r="H85" s="43"/>
      <c r="J85" s="32">
        <v>492.6</v>
      </c>
      <c r="K85" s="32">
        <v>492.6</v>
      </c>
      <c r="L85" s="32">
        <v>492.6</v>
      </c>
      <c r="M85" s="29">
        <f t="shared" si="35"/>
        <v>0</v>
      </c>
      <c r="N85" s="29">
        <f t="shared" si="35"/>
        <v>0</v>
      </c>
      <c r="O85" s="29">
        <f t="shared" si="35"/>
        <v>0</v>
      </c>
      <c r="R85" s="95" t="s">
        <v>74</v>
      </c>
      <c r="S85" s="96" t="s">
        <v>42</v>
      </c>
      <c r="T85" s="96" t="s">
        <v>75</v>
      </c>
      <c r="U85" s="92" t="s">
        <v>9</v>
      </c>
      <c r="V85" s="97">
        <v>492.6</v>
      </c>
      <c r="W85" s="97">
        <v>492.6</v>
      </c>
      <c r="X85" s="97">
        <v>492.6</v>
      </c>
      <c r="Y85" s="16" t="b">
        <f t="shared" si="36"/>
        <v>1</v>
      </c>
      <c r="Z85" s="16" t="b">
        <f t="shared" si="36"/>
        <v>1</v>
      </c>
      <c r="AA85" s="16" t="b">
        <f t="shared" si="36"/>
        <v>1</v>
      </c>
      <c r="AB85" s="16" t="b">
        <f t="shared" si="36"/>
        <v>1</v>
      </c>
    </row>
    <row r="86" spans="1:28" s="16" customFormat="1" ht="47.25">
      <c r="A86" s="22" t="s">
        <v>76</v>
      </c>
      <c r="B86" s="23" t="s">
        <v>42</v>
      </c>
      <c r="C86" s="23" t="s">
        <v>77</v>
      </c>
      <c r="D86" s="24" t="s">
        <v>9</v>
      </c>
      <c r="E86" s="25">
        <f>E87</f>
        <v>492.6</v>
      </c>
      <c r="F86" s="25">
        <f t="shared" si="38"/>
        <v>492.6</v>
      </c>
      <c r="G86" s="25">
        <f t="shared" si="38"/>
        <v>492.6</v>
      </c>
      <c r="H86" s="43"/>
      <c r="J86" s="32">
        <v>492.6</v>
      </c>
      <c r="K86" s="32">
        <v>492.6</v>
      </c>
      <c r="L86" s="32">
        <v>492.6</v>
      </c>
      <c r="M86" s="29">
        <f t="shared" si="35"/>
        <v>0</v>
      </c>
      <c r="N86" s="29">
        <f t="shared" si="35"/>
        <v>0</v>
      </c>
      <c r="O86" s="29">
        <f t="shared" si="35"/>
        <v>0</v>
      </c>
      <c r="R86" s="95" t="s">
        <v>76</v>
      </c>
      <c r="S86" s="96" t="s">
        <v>42</v>
      </c>
      <c r="T86" s="96" t="s">
        <v>77</v>
      </c>
      <c r="U86" s="92" t="s">
        <v>9</v>
      </c>
      <c r="V86" s="97">
        <v>492.6</v>
      </c>
      <c r="W86" s="97">
        <v>492.6</v>
      </c>
      <c r="X86" s="97">
        <v>492.6</v>
      </c>
      <c r="Y86" s="16" t="b">
        <f t="shared" si="36"/>
        <v>1</v>
      </c>
      <c r="Z86" s="16" t="b">
        <f t="shared" si="36"/>
        <v>1</v>
      </c>
      <c r="AA86" s="16" t="b">
        <f t="shared" si="36"/>
        <v>1</v>
      </c>
      <c r="AB86" s="16" t="b">
        <f t="shared" si="36"/>
        <v>1</v>
      </c>
    </row>
    <row r="87" spans="1:28" s="16" customFormat="1" ht="78.75">
      <c r="A87" s="31" t="s">
        <v>453</v>
      </c>
      <c r="B87" s="23" t="s">
        <v>42</v>
      </c>
      <c r="C87" s="23" t="s">
        <v>78</v>
      </c>
      <c r="D87" s="24" t="s">
        <v>9</v>
      </c>
      <c r="E87" s="25">
        <f>E88</f>
        <v>492.6</v>
      </c>
      <c r="F87" s="25">
        <f t="shared" si="38"/>
        <v>492.6</v>
      </c>
      <c r="G87" s="25">
        <f t="shared" si="38"/>
        <v>492.6</v>
      </c>
      <c r="H87" s="43"/>
      <c r="J87" s="32">
        <v>492.6</v>
      </c>
      <c r="K87" s="32">
        <v>492.6</v>
      </c>
      <c r="L87" s="32">
        <v>492.6</v>
      </c>
      <c r="M87" s="29">
        <f t="shared" si="35"/>
        <v>0</v>
      </c>
      <c r="N87" s="29">
        <f t="shared" si="35"/>
        <v>0</v>
      </c>
      <c r="O87" s="29">
        <f t="shared" si="35"/>
        <v>0</v>
      </c>
      <c r="R87" s="98" t="s">
        <v>453</v>
      </c>
      <c r="S87" s="96" t="s">
        <v>42</v>
      </c>
      <c r="T87" s="96" t="s">
        <v>78</v>
      </c>
      <c r="U87" s="92" t="s">
        <v>9</v>
      </c>
      <c r="V87" s="97">
        <v>492.6</v>
      </c>
      <c r="W87" s="97">
        <v>492.6</v>
      </c>
      <c r="X87" s="97">
        <v>492.6</v>
      </c>
      <c r="Y87" s="16" t="b">
        <f t="shared" si="36"/>
        <v>1</v>
      </c>
      <c r="Z87" s="16" t="b">
        <f t="shared" si="36"/>
        <v>1</v>
      </c>
      <c r="AA87" s="16" t="b">
        <f t="shared" si="36"/>
        <v>1</v>
      </c>
      <c r="AB87" s="16" t="b">
        <f t="shared" si="36"/>
        <v>1</v>
      </c>
    </row>
    <row r="88" spans="1:28" s="16" customFormat="1" ht="31.5">
      <c r="A88" s="31" t="s">
        <v>58</v>
      </c>
      <c r="B88" s="23" t="s">
        <v>42</v>
      </c>
      <c r="C88" s="23" t="s">
        <v>78</v>
      </c>
      <c r="D88" s="23" t="s">
        <v>59</v>
      </c>
      <c r="E88" s="25">
        <v>492.6</v>
      </c>
      <c r="F88" s="25">
        <v>492.6</v>
      </c>
      <c r="G88" s="25">
        <v>492.6</v>
      </c>
      <c r="H88" s="43"/>
      <c r="J88" s="32">
        <v>492.6</v>
      </c>
      <c r="K88" s="32">
        <v>492.6</v>
      </c>
      <c r="L88" s="32">
        <v>492.6</v>
      </c>
      <c r="M88" s="29">
        <f t="shared" si="35"/>
        <v>0</v>
      </c>
      <c r="N88" s="29">
        <f t="shared" si="35"/>
        <v>0</v>
      </c>
      <c r="O88" s="29">
        <f t="shared" si="35"/>
        <v>0</v>
      </c>
      <c r="R88" s="98" t="s">
        <v>58</v>
      </c>
      <c r="S88" s="96" t="s">
        <v>42</v>
      </c>
      <c r="T88" s="96" t="s">
        <v>78</v>
      </c>
      <c r="U88" s="96" t="s">
        <v>59</v>
      </c>
      <c r="V88" s="97">
        <v>492.6</v>
      </c>
      <c r="W88" s="97">
        <v>492.6</v>
      </c>
      <c r="X88" s="97">
        <v>492.6</v>
      </c>
      <c r="Y88" s="16" t="b">
        <f t="shared" si="36"/>
        <v>1</v>
      </c>
      <c r="Z88" s="16" t="b">
        <f t="shared" si="36"/>
        <v>1</v>
      </c>
      <c r="AA88" s="16" t="b">
        <f t="shared" si="36"/>
        <v>1</v>
      </c>
      <c r="AB88" s="16" t="b">
        <f t="shared" si="36"/>
        <v>1</v>
      </c>
    </row>
    <row r="89" spans="1:28" s="16" customFormat="1" ht="31.5">
      <c r="A89" s="22" t="s">
        <v>454</v>
      </c>
      <c r="B89" s="23" t="s">
        <v>42</v>
      </c>
      <c r="C89" s="23" t="s">
        <v>15</v>
      </c>
      <c r="D89" s="24" t="s">
        <v>9</v>
      </c>
      <c r="E89" s="25">
        <f>E90+E96</f>
        <v>14643.900000000001</v>
      </c>
      <c r="F89" s="25">
        <f>F90+F96</f>
        <v>14932.2</v>
      </c>
      <c r="G89" s="25">
        <f t="shared" ref="G89" si="39">G90+G96</f>
        <v>15186.6</v>
      </c>
      <c r="H89" s="43"/>
      <c r="J89" s="32">
        <v>14643.90632</v>
      </c>
      <c r="K89" s="32">
        <v>14932.30277</v>
      </c>
      <c r="L89" s="32">
        <v>15186.68345</v>
      </c>
      <c r="M89" s="29">
        <f t="shared" si="35"/>
        <v>6.3199999985954491E-3</v>
      </c>
      <c r="N89" s="29">
        <f t="shared" si="35"/>
        <v>0.10276999999950931</v>
      </c>
      <c r="O89" s="29">
        <f t="shared" si="35"/>
        <v>8.3450000000084401E-2</v>
      </c>
      <c r="R89" s="95" t="s">
        <v>454</v>
      </c>
      <c r="S89" s="96" t="s">
        <v>42</v>
      </c>
      <c r="T89" s="96" t="s">
        <v>15</v>
      </c>
      <c r="U89" s="92" t="s">
        <v>9</v>
      </c>
      <c r="V89" s="97">
        <v>14643.90632</v>
      </c>
      <c r="W89" s="97">
        <v>14932.30277</v>
      </c>
      <c r="X89" s="97">
        <v>15186.68345</v>
      </c>
      <c r="Y89" s="16" t="b">
        <f t="shared" si="36"/>
        <v>1</v>
      </c>
      <c r="Z89" s="16" t="b">
        <f t="shared" si="36"/>
        <v>1</v>
      </c>
      <c r="AA89" s="16" t="b">
        <f t="shared" si="36"/>
        <v>1</v>
      </c>
      <c r="AB89" s="16" t="b">
        <f t="shared" si="36"/>
        <v>1</v>
      </c>
    </row>
    <row r="90" spans="1:28" s="16" customFormat="1" ht="31.5">
      <c r="A90" s="22" t="s">
        <v>79</v>
      </c>
      <c r="B90" s="23" t="s">
        <v>42</v>
      </c>
      <c r="C90" s="23" t="s">
        <v>80</v>
      </c>
      <c r="D90" s="24" t="s">
        <v>9</v>
      </c>
      <c r="E90" s="25">
        <f>E91</f>
        <v>14545.2</v>
      </c>
      <c r="F90" s="25">
        <f t="shared" ref="F90:G91" si="40">F91</f>
        <v>14833.5</v>
      </c>
      <c r="G90" s="25">
        <f t="shared" si="40"/>
        <v>15087.9</v>
      </c>
      <c r="H90" s="43"/>
      <c r="J90" s="32">
        <v>14545.17416</v>
      </c>
      <c r="K90" s="32">
        <v>14833.570610000001</v>
      </c>
      <c r="L90" s="32">
        <v>15087.951290000001</v>
      </c>
      <c r="M90" s="29">
        <f t="shared" si="35"/>
        <v>-2.584000000024389E-2</v>
      </c>
      <c r="N90" s="29">
        <f t="shared" si="35"/>
        <v>7.061000000066997E-2</v>
      </c>
      <c r="O90" s="29">
        <f t="shared" si="35"/>
        <v>5.1290000001245062E-2</v>
      </c>
      <c r="R90" s="95" t="s">
        <v>79</v>
      </c>
      <c r="S90" s="96" t="s">
        <v>42</v>
      </c>
      <c r="T90" s="96" t="s">
        <v>80</v>
      </c>
      <c r="U90" s="92" t="s">
        <v>9</v>
      </c>
      <c r="V90" s="97">
        <v>14545.17416</v>
      </c>
      <c r="W90" s="97">
        <v>14833.570610000001</v>
      </c>
      <c r="X90" s="97">
        <v>15087.951290000001</v>
      </c>
      <c r="Y90" s="16" t="b">
        <f t="shared" si="36"/>
        <v>1</v>
      </c>
      <c r="Z90" s="16" t="b">
        <f t="shared" si="36"/>
        <v>1</v>
      </c>
      <c r="AA90" s="16" t="b">
        <f t="shared" si="36"/>
        <v>1</v>
      </c>
      <c r="AB90" s="16" t="b">
        <f t="shared" si="36"/>
        <v>1</v>
      </c>
    </row>
    <row r="91" spans="1:28" s="16" customFormat="1" ht="31.5">
      <c r="A91" s="22" t="s">
        <v>81</v>
      </c>
      <c r="B91" s="23" t="s">
        <v>42</v>
      </c>
      <c r="C91" s="23" t="s">
        <v>455</v>
      </c>
      <c r="D91" s="24" t="s">
        <v>9</v>
      </c>
      <c r="E91" s="25">
        <f>E92</f>
        <v>14545.2</v>
      </c>
      <c r="F91" s="25">
        <f t="shared" si="40"/>
        <v>14833.5</v>
      </c>
      <c r="G91" s="25">
        <f t="shared" si="40"/>
        <v>15087.9</v>
      </c>
      <c r="H91" s="43"/>
      <c r="J91" s="32">
        <v>14545.17416</v>
      </c>
      <c r="K91" s="32">
        <v>14833.570610000001</v>
      </c>
      <c r="L91" s="32">
        <v>15087.951290000001</v>
      </c>
      <c r="M91" s="29">
        <f t="shared" si="35"/>
        <v>-2.584000000024389E-2</v>
      </c>
      <c r="N91" s="29">
        <f t="shared" si="35"/>
        <v>7.061000000066997E-2</v>
      </c>
      <c r="O91" s="29">
        <f t="shared" si="35"/>
        <v>5.1290000001245062E-2</v>
      </c>
      <c r="R91" s="95" t="s">
        <v>81</v>
      </c>
      <c r="S91" s="96" t="s">
        <v>42</v>
      </c>
      <c r="T91" s="96" t="s">
        <v>455</v>
      </c>
      <c r="U91" s="92" t="s">
        <v>9</v>
      </c>
      <c r="V91" s="97">
        <v>14545.17416</v>
      </c>
      <c r="W91" s="97">
        <v>14833.570610000001</v>
      </c>
      <c r="X91" s="97">
        <v>15087.951290000001</v>
      </c>
      <c r="Y91" s="16" t="b">
        <f t="shared" si="36"/>
        <v>1</v>
      </c>
      <c r="Z91" s="16" t="b">
        <f t="shared" si="36"/>
        <v>1</v>
      </c>
      <c r="AA91" s="16" t="b">
        <f t="shared" si="36"/>
        <v>1</v>
      </c>
      <c r="AB91" s="16" t="b">
        <f t="shared" si="36"/>
        <v>1</v>
      </c>
    </row>
    <row r="92" spans="1:28" s="16" customFormat="1" ht="31.5">
      <c r="A92" s="31" t="s">
        <v>82</v>
      </c>
      <c r="B92" s="23" t="s">
        <v>42</v>
      </c>
      <c r="C92" s="23" t="s">
        <v>360</v>
      </c>
      <c r="D92" s="24" t="s">
        <v>9</v>
      </c>
      <c r="E92" s="25">
        <f>E93+E94+E95</f>
        <v>14545.2</v>
      </c>
      <c r="F92" s="25">
        <f t="shared" ref="F92:G92" si="41">F93+F94+F95</f>
        <v>14833.5</v>
      </c>
      <c r="G92" s="25">
        <f t="shared" si="41"/>
        <v>15087.9</v>
      </c>
      <c r="H92" s="43"/>
      <c r="J92" s="32">
        <v>14545.17416</v>
      </c>
      <c r="K92" s="32">
        <v>14833.570610000001</v>
      </c>
      <c r="L92" s="32">
        <v>15087.951290000001</v>
      </c>
      <c r="M92" s="29">
        <f t="shared" si="35"/>
        <v>-2.584000000024389E-2</v>
      </c>
      <c r="N92" s="29">
        <f t="shared" si="35"/>
        <v>7.061000000066997E-2</v>
      </c>
      <c r="O92" s="29">
        <f t="shared" si="35"/>
        <v>5.1290000001245062E-2</v>
      </c>
      <c r="R92" s="98" t="s">
        <v>82</v>
      </c>
      <c r="S92" s="96" t="s">
        <v>42</v>
      </c>
      <c r="T92" s="96" t="s">
        <v>360</v>
      </c>
      <c r="U92" s="92" t="s">
        <v>9</v>
      </c>
      <c r="V92" s="97">
        <v>14545.17416</v>
      </c>
      <c r="W92" s="97">
        <v>14833.570610000001</v>
      </c>
      <c r="X92" s="97">
        <v>15087.951290000001</v>
      </c>
      <c r="Y92" s="16" t="b">
        <f t="shared" si="36"/>
        <v>1</v>
      </c>
      <c r="Z92" s="16" t="b">
        <f t="shared" si="36"/>
        <v>1</v>
      </c>
      <c r="AA92" s="16" t="b">
        <f t="shared" si="36"/>
        <v>1</v>
      </c>
      <c r="AB92" s="16" t="b">
        <f t="shared" si="36"/>
        <v>1</v>
      </c>
    </row>
    <row r="93" spans="1:28" s="16" customFormat="1" ht="78.75">
      <c r="A93" s="31" t="s">
        <v>26</v>
      </c>
      <c r="B93" s="23" t="s">
        <v>42</v>
      </c>
      <c r="C93" s="23" t="s">
        <v>360</v>
      </c>
      <c r="D93" s="23" t="s">
        <v>27</v>
      </c>
      <c r="E93" s="25">
        <v>5472.8</v>
      </c>
      <c r="F93" s="25">
        <v>5489.6</v>
      </c>
      <c r="G93" s="25">
        <v>5489.6</v>
      </c>
      <c r="H93" s="43"/>
      <c r="J93" s="32">
        <v>5472.7520599999998</v>
      </c>
      <c r="K93" s="32">
        <v>5489.63213</v>
      </c>
      <c r="L93" s="32">
        <v>5489.63213</v>
      </c>
      <c r="M93" s="29">
        <f t="shared" si="35"/>
        <v>-4.7940000000380678E-2</v>
      </c>
      <c r="N93" s="29">
        <f t="shared" si="35"/>
        <v>3.2129999999597203E-2</v>
      </c>
      <c r="O93" s="29">
        <f t="shared" si="35"/>
        <v>3.2129999999597203E-2</v>
      </c>
      <c r="R93" s="98" t="s">
        <v>26</v>
      </c>
      <c r="S93" s="96" t="s">
        <v>42</v>
      </c>
      <c r="T93" s="96" t="s">
        <v>360</v>
      </c>
      <c r="U93" s="96" t="s">
        <v>27</v>
      </c>
      <c r="V93" s="97">
        <v>5472.7520599999998</v>
      </c>
      <c r="W93" s="97">
        <v>5489.63213</v>
      </c>
      <c r="X93" s="97">
        <v>5489.63213</v>
      </c>
      <c r="Y93" s="16" t="b">
        <f t="shared" si="36"/>
        <v>1</v>
      </c>
      <c r="Z93" s="16" t="b">
        <f t="shared" si="36"/>
        <v>1</v>
      </c>
      <c r="AA93" s="16" t="b">
        <f t="shared" si="36"/>
        <v>1</v>
      </c>
      <c r="AB93" s="16" t="b">
        <f t="shared" si="36"/>
        <v>1</v>
      </c>
    </row>
    <row r="94" spans="1:28" s="16" customFormat="1" ht="31.5">
      <c r="A94" s="31" t="s">
        <v>28</v>
      </c>
      <c r="B94" s="23" t="s">
        <v>42</v>
      </c>
      <c r="C94" s="23" t="s">
        <v>360</v>
      </c>
      <c r="D94" s="23" t="s">
        <v>29</v>
      </c>
      <c r="E94" s="25">
        <v>8700.6</v>
      </c>
      <c r="F94" s="25">
        <v>8972.1</v>
      </c>
      <c r="G94" s="25">
        <v>9226.5</v>
      </c>
      <c r="H94" s="43"/>
      <c r="J94" s="32">
        <v>8700.6490599999997</v>
      </c>
      <c r="K94" s="32">
        <v>8972.1654400000007</v>
      </c>
      <c r="L94" s="32">
        <v>9226.5461200000009</v>
      </c>
      <c r="M94" s="29">
        <f t="shared" si="35"/>
        <v>4.9059999999371939E-2</v>
      </c>
      <c r="N94" s="29">
        <f t="shared" si="35"/>
        <v>6.5440000000307919E-2</v>
      </c>
      <c r="O94" s="29">
        <f t="shared" si="35"/>
        <v>4.612000000088301E-2</v>
      </c>
      <c r="R94" s="98" t="s">
        <v>28</v>
      </c>
      <c r="S94" s="96" t="s">
        <v>42</v>
      </c>
      <c r="T94" s="96" t="s">
        <v>360</v>
      </c>
      <c r="U94" s="96" t="s">
        <v>29</v>
      </c>
      <c r="V94" s="97">
        <v>8700.6490599999997</v>
      </c>
      <c r="W94" s="97">
        <v>8972.1654400000007</v>
      </c>
      <c r="X94" s="97">
        <v>9226.5461200000009</v>
      </c>
      <c r="Y94" s="16" t="b">
        <f t="shared" si="36"/>
        <v>1</v>
      </c>
      <c r="Z94" s="16" t="b">
        <f t="shared" si="36"/>
        <v>1</v>
      </c>
      <c r="AA94" s="16" t="b">
        <f t="shared" si="36"/>
        <v>1</v>
      </c>
      <c r="AB94" s="16" t="b">
        <f t="shared" si="36"/>
        <v>1</v>
      </c>
    </row>
    <row r="95" spans="1:28" s="16" customFormat="1" ht="25.5">
      <c r="A95" s="31" t="s">
        <v>32</v>
      </c>
      <c r="B95" s="23" t="s">
        <v>42</v>
      </c>
      <c r="C95" s="23" t="s">
        <v>360</v>
      </c>
      <c r="D95" s="23" t="s">
        <v>33</v>
      </c>
      <c r="E95" s="25">
        <v>371.8</v>
      </c>
      <c r="F95" s="25">
        <v>371.8</v>
      </c>
      <c r="G95" s="25">
        <v>371.8</v>
      </c>
      <c r="H95" s="43"/>
      <c r="J95" s="32">
        <v>371.77303999999998</v>
      </c>
      <c r="K95" s="32">
        <v>371.77303999999998</v>
      </c>
      <c r="L95" s="32">
        <v>371.77303999999998</v>
      </c>
      <c r="M95" s="29">
        <f t="shared" si="35"/>
        <v>-2.6960000000030959E-2</v>
      </c>
      <c r="N95" s="29">
        <f t="shared" si="35"/>
        <v>-2.6960000000030959E-2</v>
      </c>
      <c r="O95" s="29">
        <f t="shared" si="35"/>
        <v>-2.6960000000030959E-2</v>
      </c>
      <c r="R95" s="98" t="s">
        <v>32</v>
      </c>
      <c r="S95" s="96" t="s">
        <v>42</v>
      </c>
      <c r="T95" s="96" t="s">
        <v>360</v>
      </c>
      <c r="U95" s="96" t="s">
        <v>33</v>
      </c>
      <c r="V95" s="97">
        <v>371.77303999999998</v>
      </c>
      <c r="W95" s="97">
        <v>371.77303999999998</v>
      </c>
      <c r="X95" s="97">
        <v>371.77303999999998</v>
      </c>
      <c r="Y95" s="16" t="b">
        <f t="shared" si="36"/>
        <v>1</v>
      </c>
      <c r="Z95" s="16" t="b">
        <f t="shared" si="36"/>
        <v>1</v>
      </c>
      <c r="AA95" s="16" t="b">
        <f t="shared" si="36"/>
        <v>1</v>
      </c>
      <c r="AB95" s="16" t="b">
        <f t="shared" si="36"/>
        <v>1</v>
      </c>
    </row>
    <row r="96" spans="1:28" s="16" customFormat="1" ht="31.5">
      <c r="A96" s="22" t="s">
        <v>74</v>
      </c>
      <c r="B96" s="23" t="s">
        <v>42</v>
      </c>
      <c r="C96" s="23" t="s">
        <v>497</v>
      </c>
      <c r="D96" s="24" t="s">
        <v>9</v>
      </c>
      <c r="E96" s="25">
        <f>E97</f>
        <v>98.7</v>
      </c>
      <c r="F96" s="25">
        <f t="shared" ref="F96:G98" si="42">F97</f>
        <v>98.7</v>
      </c>
      <c r="G96" s="25">
        <f t="shared" si="42"/>
        <v>98.7</v>
      </c>
      <c r="H96" s="43"/>
      <c r="J96" s="32">
        <v>98.732159999999993</v>
      </c>
      <c r="K96" s="32">
        <v>98.732159999999993</v>
      </c>
      <c r="L96" s="32">
        <v>98.732159999999993</v>
      </c>
      <c r="M96" s="29">
        <f t="shared" si="35"/>
        <v>3.2159999999990418E-2</v>
      </c>
      <c r="N96" s="29">
        <f t="shared" si="35"/>
        <v>3.2159999999990418E-2</v>
      </c>
      <c r="O96" s="29">
        <f t="shared" si="35"/>
        <v>3.2159999999990418E-2</v>
      </c>
      <c r="R96" s="95" t="s">
        <v>74</v>
      </c>
      <c r="S96" s="96" t="s">
        <v>42</v>
      </c>
      <c r="T96" s="96" t="s">
        <v>497</v>
      </c>
      <c r="U96" s="92" t="s">
        <v>9</v>
      </c>
      <c r="V96" s="97">
        <v>98.732159999999993</v>
      </c>
      <c r="W96" s="97">
        <v>98.732159999999993</v>
      </c>
      <c r="X96" s="97">
        <v>98.732159999999993</v>
      </c>
      <c r="Y96" s="16" t="b">
        <f t="shared" si="36"/>
        <v>1</v>
      </c>
      <c r="Z96" s="16" t="b">
        <f t="shared" si="36"/>
        <v>1</v>
      </c>
      <c r="AA96" s="16" t="b">
        <f t="shared" si="36"/>
        <v>1</v>
      </c>
      <c r="AB96" s="16" t="b">
        <f t="shared" si="36"/>
        <v>1</v>
      </c>
    </row>
    <row r="97" spans="1:28" s="16" customFormat="1" ht="47.25">
      <c r="A97" s="22" t="s">
        <v>76</v>
      </c>
      <c r="B97" s="23" t="s">
        <v>42</v>
      </c>
      <c r="C97" s="23" t="s">
        <v>498</v>
      </c>
      <c r="D97" s="24" t="s">
        <v>9</v>
      </c>
      <c r="E97" s="25">
        <f>E98</f>
        <v>98.7</v>
      </c>
      <c r="F97" s="25">
        <f t="shared" si="42"/>
        <v>98.7</v>
      </c>
      <c r="G97" s="25">
        <f t="shared" si="42"/>
        <v>98.7</v>
      </c>
      <c r="H97" s="43"/>
      <c r="J97" s="32">
        <v>98.732159999999993</v>
      </c>
      <c r="K97" s="32">
        <v>98.732159999999993</v>
      </c>
      <c r="L97" s="32">
        <v>98.732159999999993</v>
      </c>
      <c r="M97" s="29">
        <f t="shared" si="35"/>
        <v>3.2159999999990418E-2</v>
      </c>
      <c r="N97" s="29">
        <f t="shared" si="35"/>
        <v>3.2159999999990418E-2</v>
      </c>
      <c r="O97" s="29">
        <f t="shared" si="35"/>
        <v>3.2159999999990418E-2</v>
      </c>
      <c r="R97" s="95" t="s">
        <v>76</v>
      </c>
      <c r="S97" s="96" t="s">
        <v>42</v>
      </c>
      <c r="T97" s="96" t="s">
        <v>498</v>
      </c>
      <c r="U97" s="92" t="s">
        <v>9</v>
      </c>
      <c r="V97" s="97">
        <v>98.732159999999993</v>
      </c>
      <c r="W97" s="97">
        <v>98.732159999999993</v>
      </c>
      <c r="X97" s="97">
        <v>98.732159999999993</v>
      </c>
      <c r="Y97" s="16" t="b">
        <f t="shared" si="36"/>
        <v>1</v>
      </c>
      <c r="Z97" s="16" t="b">
        <f t="shared" si="36"/>
        <v>1</v>
      </c>
      <c r="AA97" s="16" t="b">
        <f t="shared" si="36"/>
        <v>1</v>
      </c>
      <c r="AB97" s="16" t="b">
        <f t="shared" si="36"/>
        <v>1</v>
      </c>
    </row>
    <row r="98" spans="1:28" s="16" customFormat="1" ht="78.75">
      <c r="A98" s="31" t="s">
        <v>595</v>
      </c>
      <c r="B98" s="23" t="s">
        <v>42</v>
      </c>
      <c r="C98" s="23" t="s">
        <v>513</v>
      </c>
      <c r="D98" s="24" t="s">
        <v>9</v>
      </c>
      <c r="E98" s="25">
        <f>E99</f>
        <v>98.7</v>
      </c>
      <c r="F98" s="25">
        <f t="shared" si="42"/>
        <v>98.7</v>
      </c>
      <c r="G98" s="25">
        <f t="shared" si="42"/>
        <v>98.7</v>
      </c>
      <c r="H98" s="43"/>
      <c r="J98" s="32">
        <v>98.732159999999993</v>
      </c>
      <c r="K98" s="32">
        <v>98.732159999999993</v>
      </c>
      <c r="L98" s="32">
        <v>98.732159999999993</v>
      </c>
      <c r="M98" s="29">
        <f t="shared" si="35"/>
        <v>3.2159999999990418E-2</v>
      </c>
      <c r="N98" s="29">
        <f t="shared" si="35"/>
        <v>3.2159999999990418E-2</v>
      </c>
      <c r="O98" s="29">
        <f t="shared" si="35"/>
        <v>3.2159999999990418E-2</v>
      </c>
      <c r="R98" s="98" t="s">
        <v>595</v>
      </c>
      <c r="S98" s="96" t="s">
        <v>42</v>
      </c>
      <c r="T98" s="96" t="s">
        <v>513</v>
      </c>
      <c r="U98" s="92" t="s">
        <v>9</v>
      </c>
      <c r="V98" s="97">
        <v>98.732159999999993</v>
      </c>
      <c r="W98" s="97">
        <v>98.732159999999993</v>
      </c>
      <c r="X98" s="97">
        <v>98.732159999999993</v>
      </c>
      <c r="Y98" s="16" t="b">
        <f t="shared" si="36"/>
        <v>1</v>
      </c>
      <c r="Z98" s="16" t="b">
        <f t="shared" si="36"/>
        <v>1</v>
      </c>
      <c r="AA98" s="16" t="b">
        <f t="shared" si="36"/>
        <v>1</v>
      </c>
      <c r="AB98" s="16" t="b">
        <f t="shared" si="36"/>
        <v>1</v>
      </c>
    </row>
    <row r="99" spans="1:28" s="16" customFormat="1" ht="78.75">
      <c r="A99" s="31" t="s">
        <v>26</v>
      </c>
      <c r="B99" s="23" t="s">
        <v>42</v>
      </c>
      <c r="C99" s="23" t="s">
        <v>513</v>
      </c>
      <c r="D99" s="23" t="s">
        <v>27</v>
      </c>
      <c r="E99" s="25">
        <f>175-76.3</f>
        <v>98.7</v>
      </c>
      <c r="F99" s="25">
        <f>175-76.3</f>
        <v>98.7</v>
      </c>
      <c r="G99" s="25">
        <f>175-76.3</f>
        <v>98.7</v>
      </c>
      <c r="H99" s="43"/>
      <c r="J99" s="32">
        <v>98.732159999999993</v>
      </c>
      <c r="K99" s="32">
        <v>98.732159999999993</v>
      </c>
      <c r="L99" s="32">
        <v>98.732159999999993</v>
      </c>
      <c r="M99" s="29">
        <f t="shared" si="35"/>
        <v>3.2159999999990418E-2</v>
      </c>
      <c r="N99" s="29">
        <f t="shared" si="35"/>
        <v>3.2159999999990418E-2</v>
      </c>
      <c r="O99" s="29">
        <f t="shared" si="35"/>
        <v>3.2159999999990418E-2</v>
      </c>
      <c r="R99" s="98" t="s">
        <v>26</v>
      </c>
      <c r="S99" s="96" t="s">
        <v>42</v>
      </c>
      <c r="T99" s="96" t="s">
        <v>513</v>
      </c>
      <c r="U99" s="96" t="s">
        <v>27</v>
      </c>
      <c r="V99" s="97">
        <v>98.732159999999993</v>
      </c>
      <c r="W99" s="97">
        <v>98.732159999999993</v>
      </c>
      <c r="X99" s="97">
        <v>98.732159999999993</v>
      </c>
      <c r="Y99" s="16" t="b">
        <f t="shared" si="36"/>
        <v>1</v>
      </c>
      <c r="Z99" s="16" t="b">
        <f t="shared" si="36"/>
        <v>1</v>
      </c>
      <c r="AA99" s="16" t="b">
        <f t="shared" si="36"/>
        <v>1</v>
      </c>
      <c r="AB99" s="16" t="b">
        <f t="shared" si="36"/>
        <v>1</v>
      </c>
    </row>
    <row r="100" spans="1:28" s="16" customFormat="1" ht="38.25">
      <c r="A100" s="22" t="s">
        <v>83</v>
      </c>
      <c r="B100" s="23" t="s">
        <v>42</v>
      </c>
      <c r="C100" s="23" t="s">
        <v>84</v>
      </c>
      <c r="D100" s="24" t="s">
        <v>9</v>
      </c>
      <c r="E100" s="25">
        <f>E101</f>
        <v>1933</v>
      </c>
      <c r="F100" s="25">
        <f t="shared" ref="F100:G100" si="43">F101</f>
        <v>1933</v>
      </c>
      <c r="G100" s="25">
        <f t="shared" si="43"/>
        <v>1933</v>
      </c>
      <c r="H100" s="43"/>
      <c r="J100" s="32">
        <v>1933</v>
      </c>
      <c r="K100" s="32">
        <v>1933</v>
      </c>
      <c r="L100" s="32">
        <v>1933</v>
      </c>
      <c r="M100" s="29">
        <f t="shared" si="35"/>
        <v>0</v>
      </c>
      <c r="N100" s="29">
        <f t="shared" si="35"/>
        <v>0</v>
      </c>
      <c r="O100" s="29">
        <f t="shared" si="35"/>
        <v>0</v>
      </c>
      <c r="R100" s="95" t="s">
        <v>83</v>
      </c>
      <c r="S100" s="96" t="s">
        <v>42</v>
      </c>
      <c r="T100" s="96" t="s">
        <v>84</v>
      </c>
      <c r="U100" s="92" t="s">
        <v>9</v>
      </c>
      <c r="V100" s="97">
        <v>1933</v>
      </c>
      <c r="W100" s="97">
        <v>1933</v>
      </c>
      <c r="X100" s="97">
        <v>1933</v>
      </c>
      <c r="Y100" s="16" t="b">
        <f t="shared" si="36"/>
        <v>1</v>
      </c>
      <c r="Z100" s="16" t="b">
        <f t="shared" si="36"/>
        <v>1</v>
      </c>
      <c r="AA100" s="16" t="b">
        <f t="shared" si="36"/>
        <v>1</v>
      </c>
      <c r="AB100" s="16" t="b">
        <f t="shared" si="36"/>
        <v>1</v>
      </c>
    </row>
    <row r="101" spans="1:28" s="16" customFormat="1" ht="31.5">
      <c r="A101" s="22" t="s">
        <v>85</v>
      </c>
      <c r="B101" s="23" t="s">
        <v>42</v>
      </c>
      <c r="C101" s="23" t="s">
        <v>86</v>
      </c>
      <c r="D101" s="24" t="s">
        <v>9</v>
      </c>
      <c r="E101" s="25">
        <f>E102+E105</f>
        <v>1933</v>
      </c>
      <c r="F101" s="25">
        <f t="shared" ref="F101:G101" si="44">F102+F105</f>
        <v>1933</v>
      </c>
      <c r="G101" s="25">
        <f t="shared" si="44"/>
        <v>1933</v>
      </c>
      <c r="H101" s="43"/>
      <c r="J101" s="32">
        <v>1933</v>
      </c>
      <c r="K101" s="32">
        <v>1933</v>
      </c>
      <c r="L101" s="32">
        <v>1933</v>
      </c>
      <c r="M101" s="29">
        <f t="shared" si="35"/>
        <v>0</v>
      </c>
      <c r="N101" s="29">
        <f t="shared" si="35"/>
        <v>0</v>
      </c>
      <c r="O101" s="29">
        <f t="shared" si="35"/>
        <v>0</v>
      </c>
      <c r="R101" s="95" t="s">
        <v>85</v>
      </c>
      <c r="S101" s="96" t="s">
        <v>42</v>
      </c>
      <c r="T101" s="96" t="s">
        <v>86</v>
      </c>
      <c r="U101" s="92" t="s">
        <v>9</v>
      </c>
      <c r="V101" s="97">
        <v>1933</v>
      </c>
      <c r="W101" s="97">
        <v>1933</v>
      </c>
      <c r="X101" s="97">
        <v>1933</v>
      </c>
      <c r="Y101" s="16" t="b">
        <f t="shared" si="36"/>
        <v>1</v>
      </c>
      <c r="Z101" s="16" t="b">
        <f t="shared" si="36"/>
        <v>1</v>
      </c>
      <c r="AA101" s="16" t="b">
        <f t="shared" si="36"/>
        <v>1</v>
      </c>
      <c r="AB101" s="16" t="b">
        <f t="shared" si="36"/>
        <v>1</v>
      </c>
    </row>
    <row r="102" spans="1:28" s="16" customFormat="1" ht="31.5">
      <c r="A102" s="22" t="s">
        <v>456</v>
      </c>
      <c r="B102" s="23" t="s">
        <v>42</v>
      </c>
      <c r="C102" s="23" t="s">
        <v>87</v>
      </c>
      <c r="D102" s="24" t="s">
        <v>9</v>
      </c>
      <c r="E102" s="25">
        <f>E103</f>
        <v>1183</v>
      </c>
      <c r="F102" s="25">
        <f t="shared" ref="F102:G103" si="45">F103</f>
        <v>1183</v>
      </c>
      <c r="G102" s="25">
        <f t="shared" si="45"/>
        <v>1183</v>
      </c>
      <c r="H102" s="43"/>
      <c r="J102" s="32">
        <v>1183</v>
      </c>
      <c r="K102" s="32">
        <v>1183</v>
      </c>
      <c r="L102" s="32">
        <v>1183</v>
      </c>
      <c r="M102" s="29">
        <f t="shared" si="35"/>
        <v>0</v>
      </c>
      <c r="N102" s="29">
        <f t="shared" si="35"/>
        <v>0</v>
      </c>
      <c r="O102" s="29">
        <f t="shared" si="35"/>
        <v>0</v>
      </c>
      <c r="R102" s="95" t="s">
        <v>456</v>
      </c>
      <c r="S102" s="96" t="s">
        <v>42</v>
      </c>
      <c r="T102" s="96" t="s">
        <v>87</v>
      </c>
      <c r="U102" s="92" t="s">
        <v>9</v>
      </c>
      <c r="V102" s="97">
        <v>1183</v>
      </c>
      <c r="W102" s="97">
        <v>1183</v>
      </c>
      <c r="X102" s="97">
        <v>1183</v>
      </c>
      <c r="Y102" s="16" t="b">
        <f t="shared" si="36"/>
        <v>1</v>
      </c>
      <c r="Z102" s="16" t="b">
        <f t="shared" si="36"/>
        <v>1</v>
      </c>
      <c r="AA102" s="16" t="b">
        <f t="shared" si="36"/>
        <v>1</v>
      </c>
      <c r="AB102" s="16" t="b">
        <f t="shared" si="36"/>
        <v>1</v>
      </c>
    </row>
    <row r="103" spans="1:28" s="16" customFormat="1" ht="31.5">
      <c r="A103" s="31" t="s">
        <v>88</v>
      </c>
      <c r="B103" s="23" t="s">
        <v>42</v>
      </c>
      <c r="C103" s="23" t="s">
        <v>362</v>
      </c>
      <c r="D103" s="24" t="s">
        <v>9</v>
      </c>
      <c r="E103" s="25">
        <f>E104</f>
        <v>1183</v>
      </c>
      <c r="F103" s="25">
        <f t="shared" si="45"/>
        <v>1183</v>
      </c>
      <c r="G103" s="25">
        <f t="shared" si="45"/>
        <v>1183</v>
      </c>
      <c r="H103" s="43"/>
      <c r="J103" s="32">
        <v>1183</v>
      </c>
      <c r="K103" s="32">
        <v>1183</v>
      </c>
      <c r="L103" s="32">
        <v>1183</v>
      </c>
      <c r="M103" s="29">
        <f t="shared" si="35"/>
        <v>0</v>
      </c>
      <c r="N103" s="29">
        <f t="shared" si="35"/>
        <v>0</v>
      </c>
      <c r="O103" s="29">
        <f t="shared" si="35"/>
        <v>0</v>
      </c>
      <c r="R103" s="98" t="s">
        <v>88</v>
      </c>
      <c r="S103" s="96" t="s">
        <v>42</v>
      </c>
      <c r="T103" s="96" t="s">
        <v>362</v>
      </c>
      <c r="U103" s="92" t="s">
        <v>9</v>
      </c>
      <c r="V103" s="97">
        <v>1183</v>
      </c>
      <c r="W103" s="97">
        <v>1183</v>
      </c>
      <c r="X103" s="97">
        <v>1183</v>
      </c>
      <c r="Y103" s="16" t="b">
        <f t="shared" si="36"/>
        <v>1</v>
      </c>
      <c r="Z103" s="16" t="b">
        <f t="shared" si="36"/>
        <v>1</v>
      </c>
      <c r="AA103" s="16" t="b">
        <f t="shared" si="36"/>
        <v>1</v>
      </c>
      <c r="AB103" s="16" t="b">
        <f t="shared" si="36"/>
        <v>1</v>
      </c>
    </row>
    <row r="104" spans="1:28" s="16" customFormat="1" ht="31.5">
      <c r="A104" s="31" t="s">
        <v>28</v>
      </c>
      <c r="B104" s="23" t="s">
        <v>42</v>
      </c>
      <c r="C104" s="23" t="s">
        <v>362</v>
      </c>
      <c r="D104" s="23" t="s">
        <v>29</v>
      </c>
      <c r="E104" s="25">
        <v>1183</v>
      </c>
      <c r="F104" s="25">
        <v>1183</v>
      </c>
      <c r="G104" s="25">
        <v>1183</v>
      </c>
      <c r="H104" s="43"/>
      <c r="J104" s="32">
        <v>1183</v>
      </c>
      <c r="K104" s="32">
        <v>1183</v>
      </c>
      <c r="L104" s="32">
        <v>1183</v>
      </c>
      <c r="M104" s="29">
        <f t="shared" si="35"/>
        <v>0</v>
      </c>
      <c r="N104" s="29">
        <f t="shared" si="35"/>
        <v>0</v>
      </c>
      <c r="O104" s="29">
        <f t="shared" si="35"/>
        <v>0</v>
      </c>
      <c r="R104" s="98" t="s">
        <v>28</v>
      </c>
      <c r="S104" s="96" t="s">
        <v>42</v>
      </c>
      <c r="T104" s="96" t="s">
        <v>362</v>
      </c>
      <c r="U104" s="96" t="s">
        <v>29</v>
      </c>
      <c r="V104" s="97">
        <v>1183</v>
      </c>
      <c r="W104" s="97">
        <v>1183</v>
      </c>
      <c r="X104" s="97">
        <v>1183</v>
      </c>
      <c r="Y104" s="16" t="b">
        <f t="shared" si="36"/>
        <v>1</v>
      </c>
      <c r="Z104" s="16" t="b">
        <f t="shared" si="36"/>
        <v>1</v>
      </c>
      <c r="AA104" s="16" t="b">
        <f t="shared" si="36"/>
        <v>1</v>
      </c>
      <c r="AB104" s="16" t="b">
        <f t="shared" si="36"/>
        <v>1</v>
      </c>
    </row>
    <row r="105" spans="1:28" s="16" customFormat="1" ht="94.5">
      <c r="A105" s="22" t="s">
        <v>89</v>
      </c>
      <c r="B105" s="23" t="s">
        <v>42</v>
      </c>
      <c r="C105" s="23" t="s">
        <v>90</v>
      </c>
      <c r="D105" s="24" t="s">
        <v>9</v>
      </c>
      <c r="E105" s="25">
        <f>E106</f>
        <v>750</v>
      </c>
      <c r="F105" s="25">
        <f t="shared" ref="F105:G105" si="46">F106</f>
        <v>750</v>
      </c>
      <c r="G105" s="25">
        <f t="shared" si="46"/>
        <v>750</v>
      </c>
      <c r="H105" s="43"/>
      <c r="J105" s="32">
        <v>750</v>
      </c>
      <c r="K105" s="32">
        <v>750</v>
      </c>
      <c r="L105" s="32">
        <v>750</v>
      </c>
      <c r="M105" s="29">
        <f t="shared" si="35"/>
        <v>0</v>
      </c>
      <c r="N105" s="29">
        <f t="shared" si="35"/>
        <v>0</v>
      </c>
      <c r="O105" s="29">
        <f t="shared" si="35"/>
        <v>0</v>
      </c>
      <c r="R105" s="95" t="s">
        <v>89</v>
      </c>
      <c r="S105" s="96" t="s">
        <v>42</v>
      </c>
      <c r="T105" s="96" t="s">
        <v>90</v>
      </c>
      <c r="U105" s="92" t="s">
        <v>9</v>
      </c>
      <c r="V105" s="97">
        <v>750</v>
      </c>
      <c r="W105" s="97">
        <v>750</v>
      </c>
      <c r="X105" s="97">
        <v>750</v>
      </c>
      <c r="Y105" s="16" t="b">
        <f t="shared" si="36"/>
        <v>1</v>
      </c>
      <c r="Z105" s="16" t="b">
        <f t="shared" si="36"/>
        <v>1</v>
      </c>
      <c r="AA105" s="16" t="b">
        <f t="shared" si="36"/>
        <v>1</v>
      </c>
      <c r="AB105" s="16" t="b">
        <f t="shared" si="36"/>
        <v>1</v>
      </c>
    </row>
    <row r="106" spans="1:28" s="16" customFormat="1" ht="78.75">
      <c r="A106" s="31" t="s">
        <v>91</v>
      </c>
      <c r="B106" s="23" t="s">
        <v>42</v>
      </c>
      <c r="C106" s="23" t="s">
        <v>363</v>
      </c>
      <c r="D106" s="24" t="s">
        <v>9</v>
      </c>
      <c r="E106" s="25">
        <f>E107+E108</f>
        <v>750</v>
      </c>
      <c r="F106" s="25">
        <f t="shared" ref="F106:G106" si="47">F107+F108</f>
        <v>750</v>
      </c>
      <c r="G106" s="25">
        <f t="shared" si="47"/>
        <v>750</v>
      </c>
      <c r="H106" s="43"/>
      <c r="J106" s="32">
        <v>750</v>
      </c>
      <c r="K106" s="32">
        <v>750</v>
      </c>
      <c r="L106" s="32">
        <v>750</v>
      </c>
      <c r="M106" s="29">
        <f t="shared" si="35"/>
        <v>0</v>
      </c>
      <c r="N106" s="29">
        <f t="shared" si="35"/>
        <v>0</v>
      </c>
      <c r="O106" s="29">
        <f t="shared" si="35"/>
        <v>0</v>
      </c>
      <c r="R106" s="98" t="s">
        <v>91</v>
      </c>
      <c r="S106" s="96" t="s">
        <v>42</v>
      </c>
      <c r="T106" s="96" t="s">
        <v>363</v>
      </c>
      <c r="U106" s="92" t="s">
        <v>9</v>
      </c>
      <c r="V106" s="97">
        <v>750</v>
      </c>
      <c r="W106" s="97">
        <v>750</v>
      </c>
      <c r="X106" s="97">
        <v>750</v>
      </c>
      <c r="Y106" s="16" t="b">
        <f t="shared" si="36"/>
        <v>1</v>
      </c>
      <c r="Z106" s="16" t="b">
        <f t="shared" si="36"/>
        <v>1</v>
      </c>
      <c r="AA106" s="16" t="b">
        <f t="shared" si="36"/>
        <v>1</v>
      </c>
      <c r="AB106" s="16" t="b">
        <f t="shared" si="36"/>
        <v>1</v>
      </c>
    </row>
    <row r="107" spans="1:28" s="16" customFormat="1" ht="78.75">
      <c r="A107" s="31" t="s">
        <v>26</v>
      </c>
      <c r="B107" s="23" t="s">
        <v>42</v>
      </c>
      <c r="C107" s="23" t="s">
        <v>363</v>
      </c>
      <c r="D107" s="23" t="s">
        <v>27</v>
      </c>
      <c r="E107" s="25">
        <v>670</v>
      </c>
      <c r="F107" s="25">
        <v>670</v>
      </c>
      <c r="G107" s="25">
        <v>670</v>
      </c>
      <c r="H107" s="43"/>
      <c r="J107" s="32">
        <v>670</v>
      </c>
      <c r="K107" s="32">
        <v>670</v>
      </c>
      <c r="L107" s="32">
        <v>670</v>
      </c>
      <c r="M107" s="29">
        <f t="shared" si="35"/>
        <v>0</v>
      </c>
      <c r="N107" s="29">
        <f t="shared" si="35"/>
        <v>0</v>
      </c>
      <c r="O107" s="29">
        <f t="shared" si="35"/>
        <v>0</v>
      </c>
      <c r="R107" s="98" t="s">
        <v>26</v>
      </c>
      <c r="S107" s="96" t="s">
        <v>42</v>
      </c>
      <c r="T107" s="96" t="s">
        <v>363</v>
      </c>
      <c r="U107" s="96" t="s">
        <v>27</v>
      </c>
      <c r="V107" s="97">
        <v>670</v>
      </c>
      <c r="W107" s="97">
        <v>670</v>
      </c>
      <c r="X107" s="97">
        <v>670</v>
      </c>
      <c r="Y107" s="16" t="b">
        <f t="shared" si="36"/>
        <v>1</v>
      </c>
      <c r="Z107" s="16" t="b">
        <f t="shared" si="36"/>
        <v>1</v>
      </c>
      <c r="AA107" s="16" t="b">
        <f t="shared" si="36"/>
        <v>1</v>
      </c>
      <c r="AB107" s="16" t="b">
        <f t="shared" si="36"/>
        <v>1</v>
      </c>
    </row>
    <row r="108" spans="1:28" s="16" customFormat="1" ht="31.5">
      <c r="A108" s="31" t="s">
        <v>28</v>
      </c>
      <c r="B108" s="23" t="s">
        <v>42</v>
      </c>
      <c r="C108" s="23" t="s">
        <v>363</v>
      </c>
      <c r="D108" s="23" t="s">
        <v>29</v>
      </c>
      <c r="E108" s="25">
        <v>80</v>
      </c>
      <c r="F108" s="25">
        <v>80</v>
      </c>
      <c r="G108" s="25">
        <v>80</v>
      </c>
      <c r="H108" s="43"/>
      <c r="J108" s="32">
        <v>80</v>
      </c>
      <c r="K108" s="32">
        <v>80</v>
      </c>
      <c r="L108" s="32">
        <v>80</v>
      </c>
      <c r="M108" s="29">
        <f t="shared" si="35"/>
        <v>0</v>
      </c>
      <c r="N108" s="29">
        <f t="shared" si="35"/>
        <v>0</v>
      </c>
      <c r="O108" s="29">
        <f t="shared" si="35"/>
        <v>0</v>
      </c>
      <c r="R108" s="98" t="s">
        <v>28</v>
      </c>
      <c r="S108" s="96" t="s">
        <v>42</v>
      </c>
      <c r="T108" s="96" t="s">
        <v>363</v>
      </c>
      <c r="U108" s="96" t="s">
        <v>29</v>
      </c>
      <c r="V108" s="97">
        <v>80</v>
      </c>
      <c r="W108" s="97">
        <v>80</v>
      </c>
      <c r="X108" s="97">
        <v>80</v>
      </c>
      <c r="Y108" s="16" t="b">
        <f t="shared" si="36"/>
        <v>1</v>
      </c>
      <c r="Z108" s="16" t="b">
        <f t="shared" si="36"/>
        <v>1</v>
      </c>
      <c r="AA108" s="16" t="b">
        <f t="shared" si="36"/>
        <v>1</v>
      </c>
      <c r="AB108" s="16" t="b">
        <f t="shared" si="36"/>
        <v>1</v>
      </c>
    </row>
    <row r="109" spans="1:28" s="16" customFormat="1" ht="15.75">
      <c r="A109" s="22" t="s">
        <v>92</v>
      </c>
      <c r="B109" s="23" t="s">
        <v>42</v>
      </c>
      <c r="C109" s="23" t="s">
        <v>93</v>
      </c>
      <c r="D109" s="24" t="s">
        <v>9</v>
      </c>
      <c r="E109" s="25">
        <f>E110</f>
        <v>4950</v>
      </c>
      <c r="F109" s="25">
        <f t="shared" ref="F109:G112" si="48">F110</f>
        <v>4950</v>
      </c>
      <c r="G109" s="25">
        <f t="shared" si="48"/>
        <v>4950</v>
      </c>
      <c r="H109" s="43"/>
      <c r="J109" s="32">
        <v>4950</v>
      </c>
      <c r="K109" s="32">
        <v>4950</v>
      </c>
      <c r="L109" s="32">
        <v>4950</v>
      </c>
      <c r="M109" s="29">
        <f t="shared" si="35"/>
        <v>0</v>
      </c>
      <c r="N109" s="29">
        <f t="shared" si="35"/>
        <v>0</v>
      </c>
      <c r="O109" s="29">
        <f t="shared" si="35"/>
        <v>0</v>
      </c>
      <c r="R109" s="95" t="s">
        <v>92</v>
      </c>
      <c r="S109" s="96" t="s">
        <v>42</v>
      </c>
      <c r="T109" s="96" t="s">
        <v>93</v>
      </c>
      <c r="U109" s="92" t="s">
        <v>9</v>
      </c>
      <c r="V109" s="97">
        <v>4950</v>
      </c>
      <c r="W109" s="97">
        <v>4950</v>
      </c>
      <c r="X109" s="97">
        <v>4950</v>
      </c>
      <c r="Y109" s="16" t="b">
        <f t="shared" si="36"/>
        <v>1</v>
      </c>
      <c r="Z109" s="16" t="b">
        <f t="shared" si="36"/>
        <v>1</v>
      </c>
      <c r="AA109" s="16" t="b">
        <f t="shared" si="36"/>
        <v>1</v>
      </c>
      <c r="AB109" s="16" t="b">
        <f t="shared" si="36"/>
        <v>1</v>
      </c>
    </row>
    <row r="110" spans="1:28" s="16" customFormat="1" ht="31.5">
      <c r="A110" s="22" t="s">
        <v>94</v>
      </c>
      <c r="B110" s="23" t="s">
        <v>42</v>
      </c>
      <c r="C110" s="23" t="s">
        <v>95</v>
      </c>
      <c r="D110" s="24" t="s">
        <v>9</v>
      </c>
      <c r="E110" s="25">
        <f>E111</f>
        <v>4950</v>
      </c>
      <c r="F110" s="25">
        <f t="shared" si="48"/>
        <v>4950</v>
      </c>
      <c r="G110" s="25">
        <f t="shared" si="48"/>
        <v>4950</v>
      </c>
      <c r="H110" s="43"/>
      <c r="J110" s="32">
        <v>4950</v>
      </c>
      <c r="K110" s="32">
        <v>4950</v>
      </c>
      <c r="L110" s="32">
        <v>4950</v>
      </c>
      <c r="M110" s="29">
        <f t="shared" si="35"/>
        <v>0</v>
      </c>
      <c r="N110" s="29">
        <f t="shared" si="35"/>
        <v>0</v>
      </c>
      <c r="O110" s="29">
        <f t="shared" si="35"/>
        <v>0</v>
      </c>
      <c r="R110" s="95" t="s">
        <v>94</v>
      </c>
      <c r="S110" s="96" t="s">
        <v>42</v>
      </c>
      <c r="T110" s="96" t="s">
        <v>95</v>
      </c>
      <c r="U110" s="92" t="s">
        <v>9</v>
      </c>
      <c r="V110" s="97">
        <v>4950</v>
      </c>
      <c r="W110" s="97">
        <v>4950</v>
      </c>
      <c r="X110" s="97">
        <v>4950</v>
      </c>
      <c r="Y110" s="16" t="b">
        <f t="shared" si="36"/>
        <v>1</v>
      </c>
      <c r="Z110" s="16" t="b">
        <f t="shared" si="36"/>
        <v>1</v>
      </c>
      <c r="AA110" s="16" t="b">
        <f t="shared" si="36"/>
        <v>1</v>
      </c>
      <c r="AB110" s="16" t="b">
        <f t="shared" si="36"/>
        <v>1</v>
      </c>
    </row>
    <row r="111" spans="1:28" s="16" customFormat="1" ht="47.25">
      <c r="A111" s="22" t="s">
        <v>364</v>
      </c>
      <c r="B111" s="23" t="s">
        <v>42</v>
      </c>
      <c r="C111" s="23" t="s">
        <v>96</v>
      </c>
      <c r="D111" s="24" t="s">
        <v>9</v>
      </c>
      <c r="E111" s="25">
        <f>E112</f>
        <v>4950</v>
      </c>
      <c r="F111" s="25">
        <f t="shared" si="48"/>
        <v>4950</v>
      </c>
      <c r="G111" s="25">
        <f t="shared" si="48"/>
        <v>4950</v>
      </c>
      <c r="H111" s="43"/>
      <c r="J111" s="32">
        <v>4950</v>
      </c>
      <c r="K111" s="32">
        <v>4950</v>
      </c>
      <c r="L111" s="32">
        <v>4950</v>
      </c>
      <c r="M111" s="29">
        <f t="shared" si="35"/>
        <v>0</v>
      </c>
      <c r="N111" s="29">
        <f t="shared" si="35"/>
        <v>0</v>
      </c>
      <c r="O111" s="29">
        <f t="shared" si="35"/>
        <v>0</v>
      </c>
      <c r="R111" s="95" t="s">
        <v>364</v>
      </c>
      <c r="S111" s="96" t="s">
        <v>42</v>
      </c>
      <c r="T111" s="96" t="s">
        <v>96</v>
      </c>
      <c r="U111" s="92" t="s">
        <v>9</v>
      </c>
      <c r="V111" s="97">
        <v>4950</v>
      </c>
      <c r="W111" s="97">
        <v>4950</v>
      </c>
      <c r="X111" s="97">
        <v>4950</v>
      </c>
      <c r="Y111" s="16" t="b">
        <f t="shared" si="36"/>
        <v>1</v>
      </c>
      <c r="Z111" s="16" t="b">
        <f t="shared" si="36"/>
        <v>1</v>
      </c>
      <c r="AA111" s="16" t="b">
        <f t="shared" si="36"/>
        <v>1</v>
      </c>
      <c r="AB111" s="16" t="b">
        <f t="shared" si="36"/>
        <v>1</v>
      </c>
    </row>
    <row r="112" spans="1:28" s="16" customFormat="1" ht="31.5">
      <c r="A112" s="31" t="s">
        <v>365</v>
      </c>
      <c r="B112" s="23" t="s">
        <v>42</v>
      </c>
      <c r="C112" s="23" t="s">
        <v>366</v>
      </c>
      <c r="D112" s="24" t="s">
        <v>9</v>
      </c>
      <c r="E112" s="25">
        <f>E113</f>
        <v>4950</v>
      </c>
      <c r="F112" s="25">
        <f t="shared" si="48"/>
        <v>4950</v>
      </c>
      <c r="G112" s="25">
        <f t="shared" si="48"/>
        <v>4950</v>
      </c>
      <c r="H112" s="43"/>
      <c r="J112" s="32">
        <v>4950</v>
      </c>
      <c r="K112" s="32">
        <v>4950</v>
      </c>
      <c r="L112" s="32">
        <v>4950</v>
      </c>
      <c r="M112" s="29">
        <f t="shared" si="35"/>
        <v>0</v>
      </c>
      <c r="N112" s="29">
        <f t="shared" si="35"/>
        <v>0</v>
      </c>
      <c r="O112" s="29">
        <f t="shared" si="35"/>
        <v>0</v>
      </c>
      <c r="R112" s="98" t="s">
        <v>365</v>
      </c>
      <c r="S112" s="96" t="s">
        <v>42</v>
      </c>
      <c r="T112" s="96" t="s">
        <v>366</v>
      </c>
      <c r="U112" s="92" t="s">
        <v>9</v>
      </c>
      <c r="V112" s="97">
        <v>4950</v>
      </c>
      <c r="W112" s="97">
        <v>4950</v>
      </c>
      <c r="X112" s="97">
        <v>4950</v>
      </c>
      <c r="Y112" s="16" t="b">
        <f t="shared" si="36"/>
        <v>1</v>
      </c>
      <c r="Z112" s="16" t="b">
        <f t="shared" si="36"/>
        <v>1</v>
      </c>
      <c r="AA112" s="16" t="b">
        <f t="shared" si="36"/>
        <v>1</v>
      </c>
      <c r="AB112" s="16" t="b">
        <f t="shared" si="36"/>
        <v>1</v>
      </c>
    </row>
    <row r="113" spans="1:28" s="16" customFormat="1" ht="31.5">
      <c r="A113" s="31" t="s">
        <v>58</v>
      </c>
      <c r="B113" s="23" t="s">
        <v>42</v>
      </c>
      <c r="C113" s="23" t="s">
        <v>366</v>
      </c>
      <c r="D113" s="23" t="s">
        <v>59</v>
      </c>
      <c r="E113" s="25">
        <v>4950</v>
      </c>
      <c r="F113" s="25">
        <v>4950</v>
      </c>
      <c r="G113" s="25">
        <v>4950</v>
      </c>
      <c r="H113" s="43"/>
      <c r="J113" s="32">
        <v>4950</v>
      </c>
      <c r="K113" s="32">
        <v>4950</v>
      </c>
      <c r="L113" s="32">
        <v>4950</v>
      </c>
      <c r="M113" s="29">
        <f t="shared" si="35"/>
        <v>0</v>
      </c>
      <c r="N113" s="29">
        <f t="shared" si="35"/>
        <v>0</v>
      </c>
      <c r="O113" s="29">
        <f t="shared" si="35"/>
        <v>0</v>
      </c>
      <c r="R113" s="98" t="s">
        <v>58</v>
      </c>
      <c r="S113" s="96" t="s">
        <v>42</v>
      </c>
      <c r="T113" s="96" t="s">
        <v>366</v>
      </c>
      <c r="U113" s="96" t="s">
        <v>59</v>
      </c>
      <c r="V113" s="97">
        <v>4950</v>
      </c>
      <c r="W113" s="97">
        <v>4950</v>
      </c>
      <c r="X113" s="97">
        <v>4950</v>
      </c>
      <c r="Y113" s="16" t="b">
        <f t="shared" si="36"/>
        <v>1</v>
      </c>
      <c r="Z113" s="16" t="b">
        <f t="shared" si="36"/>
        <v>1</v>
      </c>
      <c r="AA113" s="16" t="b">
        <f t="shared" si="36"/>
        <v>1</v>
      </c>
      <c r="AB113" s="16" t="b">
        <f t="shared" si="36"/>
        <v>1</v>
      </c>
    </row>
    <row r="114" spans="1:28" s="16" customFormat="1" ht="15.75">
      <c r="A114" s="22" t="s">
        <v>23</v>
      </c>
      <c r="B114" s="23" t="s">
        <v>42</v>
      </c>
      <c r="C114" s="23" t="s">
        <v>11</v>
      </c>
      <c r="D114" s="24" t="s">
        <v>9</v>
      </c>
      <c r="E114" s="25">
        <f t="shared" ref="E114:G114" si="49">E115+E117+E119+E121+E123+E125+E127+E130+E132+E135+E137+E139+E143+E152</f>
        <v>468720.89999999997</v>
      </c>
      <c r="F114" s="25">
        <f t="shared" si="49"/>
        <v>432093.5</v>
      </c>
      <c r="G114" s="25">
        <f t="shared" si="49"/>
        <v>432246.6</v>
      </c>
      <c r="H114" s="43"/>
      <c r="J114" s="32">
        <v>468720.89656000002</v>
      </c>
      <c r="K114" s="32">
        <v>431757.49998000002</v>
      </c>
      <c r="L114" s="32">
        <v>431910.57997999998</v>
      </c>
      <c r="M114" s="29">
        <f t="shared" si="35"/>
        <v>-3.439999942202121E-3</v>
      </c>
      <c r="N114" s="29">
        <f t="shared" si="35"/>
        <v>-336.00001999997767</v>
      </c>
      <c r="O114" s="29">
        <f t="shared" si="35"/>
        <v>-336.02001999999629</v>
      </c>
      <c r="R114" s="95" t="s">
        <v>23</v>
      </c>
      <c r="S114" s="96" t="s">
        <v>42</v>
      </c>
      <c r="T114" s="96" t="s">
        <v>11</v>
      </c>
      <c r="U114" s="92" t="s">
        <v>9</v>
      </c>
      <c r="V114" s="97">
        <v>468720.89656000002</v>
      </c>
      <c r="W114" s="97">
        <v>431757.49998000002</v>
      </c>
      <c r="X114" s="97">
        <v>431910.57997999998</v>
      </c>
      <c r="Y114" s="16" t="b">
        <f t="shared" si="36"/>
        <v>1</v>
      </c>
      <c r="Z114" s="16" t="b">
        <f t="shared" si="36"/>
        <v>1</v>
      </c>
      <c r="AA114" s="16" t="b">
        <f t="shared" si="36"/>
        <v>1</v>
      </c>
      <c r="AB114" s="16" t="b">
        <f t="shared" si="36"/>
        <v>1</v>
      </c>
    </row>
    <row r="115" spans="1:28" s="16" customFormat="1" ht="31.5">
      <c r="A115" s="31" t="s">
        <v>36</v>
      </c>
      <c r="B115" s="23" t="s">
        <v>42</v>
      </c>
      <c r="C115" s="23" t="s">
        <v>350</v>
      </c>
      <c r="D115" s="24" t="s">
        <v>9</v>
      </c>
      <c r="E115" s="25">
        <f>E116</f>
        <v>2464</v>
      </c>
      <c r="F115" s="25">
        <f t="shared" ref="F115:G115" si="50">F116</f>
        <v>2772</v>
      </c>
      <c r="G115" s="25">
        <f t="shared" si="50"/>
        <v>2940</v>
      </c>
      <c r="H115" s="43"/>
      <c r="J115" s="32">
        <v>2464</v>
      </c>
      <c r="K115" s="32">
        <v>2436</v>
      </c>
      <c r="L115" s="32">
        <v>2604</v>
      </c>
      <c r="M115" s="29">
        <f t="shared" si="35"/>
        <v>0</v>
      </c>
      <c r="N115" s="29">
        <f t="shared" si="35"/>
        <v>-336</v>
      </c>
      <c r="O115" s="29">
        <f t="shared" si="35"/>
        <v>-336</v>
      </c>
      <c r="R115" s="98" t="s">
        <v>36</v>
      </c>
      <c r="S115" s="96" t="s">
        <v>42</v>
      </c>
      <c r="T115" s="96" t="s">
        <v>350</v>
      </c>
      <c r="U115" s="92" t="s">
        <v>9</v>
      </c>
      <c r="V115" s="97">
        <v>2464</v>
      </c>
      <c r="W115" s="97">
        <v>2436</v>
      </c>
      <c r="X115" s="97">
        <v>2604</v>
      </c>
      <c r="Y115" s="16" t="b">
        <f t="shared" si="36"/>
        <v>1</v>
      </c>
      <c r="Z115" s="16" t="b">
        <f t="shared" si="36"/>
        <v>1</v>
      </c>
      <c r="AA115" s="16" t="b">
        <f t="shared" si="36"/>
        <v>1</v>
      </c>
      <c r="AB115" s="16" t="b">
        <f t="shared" si="36"/>
        <v>1</v>
      </c>
    </row>
    <row r="116" spans="1:28" s="16" customFormat="1" ht="15.75">
      <c r="A116" s="31" t="s">
        <v>37</v>
      </c>
      <c r="B116" s="23" t="s">
        <v>42</v>
      </c>
      <c r="C116" s="23" t="s">
        <v>350</v>
      </c>
      <c r="D116" s="23" t="s">
        <v>38</v>
      </c>
      <c r="E116" s="25">
        <f>2226+238</f>
        <v>2464</v>
      </c>
      <c r="F116" s="25">
        <f>2436+336</f>
        <v>2772</v>
      </c>
      <c r="G116" s="25">
        <f>2604+336</f>
        <v>2940</v>
      </c>
      <c r="H116" s="43"/>
      <c r="J116" s="32">
        <v>2464</v>
      </c>
      <c r="K116" s="32">
        <f>2436+336</f>
        <v>2772</v>
      </c>
      <c r="L116" s="32">
        <f>2604+336</f>
        <v>2940</v>
      </c>
      <c r="M116" s="29">
        <f t="shared" si="35"/>
        <v>0</v>
      </c>
      <c r="N116" s="29">
        <f t="shared" si="35"/>
        <v>0</v>
      </c>
      <c r="O116" s="29">
        <f t="shared" si="35"/>
        <v>0</v>
      </c>
      <c r="R116" s="98" t="s">
        <v>37</v>
      </c>
      <c r="S116" s="96" t="s">
        <v>42</v>
      </c>
      <c r="T116" s="96" t="s">
        <v>350</v>
      </c>
      <c r="U116" s="96" t="s">
        <v>38</v>
      </c>
      <c r="V116" s="97">
        <v>2464</v>
      </c>
      <c r="W116" s="97">
        <v>2436</v>
      </c>
      <c r="X116" s="97">
        <v>2604</v>
      </c>
      <c r="Y116" s="16" t="b">
        <f t="shared" si="36"/>
        <v>1</v>
      </c>
      <c r="Z116" s="16" t="b">
        <f t="shared" si="36"/>
        <v>1</v>
      </c>
      <c r="AA116" s="16" t="b">
        <f t="shared" si="36"/>
        <v>1</v>
      </c>
      <c r="AB116" s="16" t="b">
        <f t="shared" si="36"/>
        <v>1</v>
      </c>
    </row>
    <row r="117" spans="1:28" s="16" customFormat="1" ht="15.75">
      <c r="A117" s="31" t="s">
        <v>169</v>
      </c>
      <c r="B117" s="23" t="s">
        <v>42</v>
      </c>
      <c r="C117" s="23" t="s">
        <v>390</v>
      </c>
      <c r="D117" s="24" t="s">
        <v>9</v>
      </c>
      <c r="E117" s="25">
        <f>E118</f>
        <v>18600.2</v>
      </c>
      <c r="F117" s="25">
        <f t="shared" ref="F117:G117" si="51">F118</f>
        <v>0</v>
      </c>
      <c r="G117" s="25">
        <f t="shared" si="51"/>
        <v>0</v>
      </c>
      <c r="H117" s="43"/>
      <c r="J117" s="32">
        <v>18600.240000000002</v>
      </c>
      <c r="K117" s="32">
        <v>0</v>
      </c>
      <c r="L117" s="32">
        <v>0</v>
      </c>
      <c r="M117" s="29">
        <f t="shared" si="35"/>
        <v>4.0000000000873115E-2</v>
      </c>
      <c r="N117" s="29">
        <f t="shared" si="35"/>
        <v>0</v>
      </c>
      <c r="O117" s="29">
        <f t="shared" si="35"/>
        <v>0</v>
      </c>
      <c r="R117" s="98" t="s">
        <v>169</v>
      </c>
      <c r="S117" s="96" t="s">
        <v>42</v>
      </c>
      <c r="T117" s="96" t="s">
        <v>390</v>
      </c>
      <c r="U117" s="92" t="s">
        <v>9</v>
      </c>
      <c r="V117" s="97">
        <v>18600.240000000002</v>
      </c>
      <c r="W117" s="97" t="s">
        <v>9</v>
      </c>
      <c r="X117" s="97" t="s">
        <v>9</v>
      </c>
      <c r="Y117" s="16" t="b">
        <f t="shared" si="36"/>
        <v>1</v>
      </c>
      <c r="Z117" s="16" t="b">
        <f t="shared" si="36"/>
        <v>1</v>
      </c>
      <c r="AA117" s="16" t="b">
        <f t="shared" si="36"/>
        <v>1</v>
      </c>
      <c r="AB117" s="16" t="b">
        <f t="shared" si="36"/>
        <v>1</v>
      </c>
    </row>
    <row r="118" spans="1:28" s="16" customFormat="1" ht="15.75">
      <c r="A118" s="31" t="s">
        <v>32</v>
      </c>
      <c r="B118" s="23" t="s">
        <v>42</v>
      </c>
      <c r="C118" s="23" t="s">
        <v>390</v>
      </c>
      <c r="D118" s="23" t="s">
        <v>33</v>
      </c>
      <c r="E118" s="25">
        <v>18600.2</v>
      </c>
      <c r="F118" s="25">
        <v>0</v>
      </c>
      <c r="G118" s="25">
        <v>0</v>
      </c>
      <c r="H118" s="43"/>
      <c r="J118" s="32">
        <v>18600.240000000002</v>
      </c>
      <c r="K118" s="32">
        <v>0</v>
      </c>
      <c r="L118" s="32">
        <v>0</v>
      </c>
      <c r="M118" s="29">
        <f t="shared" si="35"/>
        <v>4.0000000000873115E-2</v>
      </c>
      <c r="N118" s="29">
        <f t="shared" si="35"/>
        <v>0</v>
      </c>
      <c r="O118" s="29">
        <f t="shared" si="35"/>
        <v>0</v>
      </c>
      <c r="R118" s="98" t="s">
        <v>32</v>
      </c>
      <c r="S118" s="96" t="s">
        <v>42</v>
      </c>
      <c r="T118" s="96" t="s">
        <v>390</v>
      </c>
      <c r="U118" s="96" t="s">
        <v>33</v>
      </c>
      <c r="V118" s="97">
        <v>18600.240000000002</v>
      </c>
      <c r="W118" s="97" t="s">
        <v>9</v>
      </c>
      <c r="X118" s="97" t="s">
        <v>9</v>
      </c>
      <c r="Y118" s="16" t="b">
        <f t="shared" si="36"/>
        <v>1</v>
      </c>
      <c r="Z118" s="16" t="b">
        <f t="shared" si="36"/>
        <v>1</v>
      </c>
      <c r="AA118" s="16" t="b">
        <f t="shared" si="36"/>
        <v>1</v>
      </c>
      <c r="AB118" s="16" t="b">
        <f t="shared" si="36"/>
        <v>1</v>
      </c>
    </row>
    <row r="119" spans="1:28" s="16" customFormat="1" ht="31.5">
      <c r="A119" s="31" t="s">
        <v>345</v>
      </c>
      <c r="B119" s="23" t="s">
        <v>42</v>
      </c>
      <c r="C119" s="23" t="s">
        <v>347</v>
      </c>
      <c r="D119" s="24" t="s">
        <v>9</v>
      </c>
      <c r="E119" s="25">
        <f>E120</f>
        <v>415.1</v>
      </c>
      <c r="F119" s="25">
        <f t="shared" ref="F119:G119" si="52">F120</f>
        <v>465.1</v>
      </c>
      <c r="G119" s="25">
        <f t="shared" si="52"/>
        <v>465.1</v>
      </c>
      <c r="H119" s="43"/>
      <c r="J119" s="32">
        <v>415.09055000000001</v>
      </c>
      <c r="K119" s="32">
        <v>465.09055000000001</v>
      </c>
      <c r="L119" s="32">
        <v>465.09055000000001</v>
      </c>
      <c r="M119" s="29">
        <f t="shared" si="35"/>
        <v>-9.4500000000152795E-3</v>
      </c>
      <c r="N119" s="29">
        <f t="shared" si="35"/>
        <v>-9.4500000000152795E-3</v>
      </c>
      <c r="O119" s="29">
        <f t="shared" si="35"/>
        <v>-9.4500000000152795E-3</v>
      </c>
      <c r="R119" s="98" t="s">
        <v>345</v>
      </c>
      <c r="S119" s="96" t="s">
        <v>42</v>
      </c>
      <c r="T119" s="96" t="s">
        <v>347</v>
      </c>
      <c r="U119" s="92" t="s">
        <v>9</v>
      </c>
      <c r="V119" s="97">
        <v>415.09055000000001</v>
      </c>
      <c r="W119" s="97">
        <v>465.09055000000001</v>
      </c>
      <c r="X119" s="97">
        <v>465.09055000000001</v>
      </c>
      <c r="Y119" s="16" t="b">
        <f t="shared" si="36"/>
        <v>1</v>
      </c>
      <c r="Z119" s="16" t="b">
        <f t="shared" si="36"/>
        <v>1</v>
      </c>
      <c r="AA119" s="16" t="b">
        <f t="shared" si="36"/>
        <v>1</v>
      </c>
      <c r="AB119" s="16" t="b">
        <f t="shared" si="36"/>
        <v>1</v>
      </c>
    </row>
    <row r="120" spans="1:28" s="16" customFormat="1" ht="31.5">
      <c r="A120" s="31" t="s">
        <v>28</v>
      </c>
      <c r="B120" s="23" t="s">
        <v>42</v>
      </c>
      <c r="C120" s="23" t="s">
        <v>347</v>
      </c>
      <c r="D120" s="23" t="s">
        <v>29</v>
      </c>
      <c r="E120" s="25">
        <v>415.1</v>
      </c>
      <c r="F120" s="25">
        <v>465.1</v>
      </c>
      <c r="G120" s="25">
        <v>465.1</v>
      </c>
      <c r="H120" s="43"/>
      <c r="J120" s="32">
        <v>415.09055000000001</v>
      </c>
      <c r="K120" s="32">
        <v>465.09055000000001</v>
      </c>
      <c r="L120" s="32">
        <v>465.09055000000001</v>
      </c>
      <c r="M120" s="29">
        <f t="shared" si="35"/>
        <v>-9.4500000000152795E-3</v>
      </c>
      <c r="N120" s="29">
        <f t="shared" si="35"/>
        <v>-9.4500000000152795E-3</v>
      </c>
      <c r="O120" s="29">
        <f t="shared" si="35"/>
        <v>-9.4500000000152795E-3</v>
      </c>
      <c r="R120" s="98" t="s">
        <v>28</v>
      </c>
      <c r="S120" s="96" t="s">
        <v>42</v>
      </c>
      <c r="T120" s="96" t="s">
        <v>347</v>
      </c>
      <c r="U120" s="96" t="s">
        <v>29</v>
      </c>
      <c r="V120" s="97">
        <v>415.09055000000001</v>
      </c>
      <c r="W120" s="97">
        <v>465.09055000000001</v>
      </c>
      <c r="X120" s="97">
        <v>465.09055000000001</v>
      </c>
      <c r="Y120" s="16" t="b">
        <f t="shared" si="36"/>
        <v>1</v>
      </c>
      <c r="Z120" s="16" t="b">
        <f t="shared" si="36"/>
        <v>1</v>
      </c>
      <c r="AA120" s="16" t="b">
        <f t="shared" si="36"/>
        <v>1</v>
      </c>
      <c r="AB120" s="16" t="b">
        <f t="shared" si="36"/>
        <v>1</v>
      </c>
    </row>
    <row r="121" spans="1:28" s="16" customFormat="1" ht="31.5">
      <c r="A121" s="31" t="s">
        <v>105</v>
      </c>
      <c r="B121" s="23" t="s">
        <v>42</v>
      </c>
      <c r="C121" s="23" t="s">
        <v>367</v>
      </c>
      <c r="D121" s="24" t="s">
        <v>9</v>
      </c>
      <c r="E121" s="25">
        <f>E122</f>
        <v>595.1</v>
      </c>
      <c r="F121" s="25">
        <f t="shared" ref="F121:G121" si="53">F122</f>
        <v>550.70000000000005</v>
      </c>
      <c r="G121" s="25">
        <f t="shared" si="53"/>
        <v>471.6</v>
      </c>
      <c r="H121" s="43"/>
      <c r="J121" s="32">
        <v>595.1123</v>
      </c>
      <c r="K121" s="32">
        <v>550.69830000000002</v>
      </c>
      <c r="L121" s="32">
        <v>471.6123</v>
      </c>
      <c r="M121" s="29">
        <f t="shared" si="35"/>
        <v>1.2299999999981992E-2</v>
      </c>
      <c r="N121" s="29">
        <f t="shared" si="35"/>
        <v>-1.7000000000280124E-3</v>
      </c>
      <c r="O121" s="29">
        <f t="shared" si="35"/>
        <v>1.2299999999981992E-2</v>
      </c>
      <c r="R121" s="98" t="s">
        <v>105</v>
      </c>
      <c r="S121" s="96" t="s">
        <v>42</v>
      </c>
      <c r="T121" s="96" t="s">
        <v>367</v>
      </c>
      <c r="U121" s="92" t="s">
        <v>9</v>
      </c>
      <c r="V121" s="97">
        <v>595.1123</v>
      </c>
      <c r="W121" s="97">
        <v>550.69830000000002</v>
      </c>
      <c r="X121" s="97">
        <v>471.6123</v>
      </c>
      <c r="Y121" s="16" t="b">
        <f t="shared" si="36"/>
        <v>1</v>
      </c>
      <c r="Z121" s="16" t="b">
        <f t="shared" si="36"/>
        <v>1</v>
      </c>
      <c r="AA121" s="16" t="b">
        <f t="shared" si="36"/>
        <v>1</v>
      </c>
      <c r="AB121" s="16" t="b">
        <f t="shared" si="36"/>
        <v>1</v>
      </c>
    </row>
    <row r="122" spans="1:28" s="16" customFormat="1" ht="31.5">
      <c r="A122" s="31" t="s">
        <v>28</v>
      </c>
      <c r="B122" s="23" t="s">
        <v>42</v>
      </c>
      <c r="C122" s="23" t="s">
        <v>367</v>
      </c>
      <c r="D122" s="23" t="s">
        <v>29</v>
      </c>
      <c r="E122" s="25">
        <f>497.1+98</f>
        <v>595.1</v>
      </c>
      <c r="F122" s="25">
        <v>550.70000000000005</v>
      </c>
      <c r="G122" s="25">
        <v>471.6</v>
      </c>
      <c r="H122" s="43"/>
      <c r="J122" s="32">
        <v>595.1123</v>
      </c>
      <c r="K122" s="32">
        <v>550.69830000000002</v>
      </c>
      <c r="L122" s="32">
        <v>471.6123</v>
      </c>
      <c r="M122" s="29">
        <f t="shared" si="35"/>
        <v>1.2299999999981992E-2</v>
      </c>
      <c r="N122" s="29">
        <f t="shared" si="35"/>
        <v>-1.7000000000280124E-3</v>
      </c>
      <c r="O122" s="29">
        <f t="shared" si="35"/>
        <v>1.2299999999981992E-2</v>
      </c>
      <c r="R122" s="98" t="s">
        <v>28</v>
      </c>
      <c r="S122" s="96" t="s">
        <v>42</v>
      </c>
      <c r="T122" s="96" t="s">
        <v>367</v>
      </c>
      <c r="U122" s="96" t="s">
        <v>29</v>
      </c>
      <c r="V122" s="97">
        <v>595.1123</v>
      </c>
      <c r="W122" s="97">
        <v>550.69830000000002</v>
      </c>
      <c r="X122" s="97">
        <v>471.6123</v>
      </c>
      <c r="Y122" s="16" t="b">
        <f t="shared" si="36"/>
        <v>1</v>
      </c>
      <c r="Z122" s="16" t="b">
        <f t="shared" si="36"/>
        <v>1</v>
      </c>
      <c r="AA122" s="16" t="b">
        <f t="shared" si="36"/>
        <v>1</v>
      </c>
      <c r="AB122" s="16" t="b">
        <f t="shared" si="36"/>
        <v>1</v>
      </c>
    </row>
    <row r="123" spans="1:28" s="16" customFormat="1" ht="31.5">
      <c r="A123" s="31" t="s">
        <v>99</v>
      </c>
      <c r="B123" s="23" t="s">
        <v>42</v>
      </c>
      <c r="C123" s="23" t="s">
        <v>368</v>
      </c>
      <c r="D123" s="24" t="s">
        <v>9</v>
      </c>
      <c r="E123" s="25">
        <f>E124</f>
        <v>96260</v>
      </c>
      <c r="F123" s="25">
        <f t="shared" ref="F123:G123" si="54">F124</f>
        <v>123417.5</v>
      </c>
      <c r="G123" s="25">
        <f t="shared" si="54"/>
        <v>123363</v>
      </c>
      <c r="H123" s="43"/>
      <c r="J123" s="32">
        <v>96260</v>
      </c>
      <c r="K123" s="32">
        <v>123417.47169999999</v>
      </c>
      <c r="L123" s="32">
        <v>123363.01270000001</v>
      </c>
      <c r="M123" s="29">
        <f t="shared" si="35"/>
        <v>0</v>
      </c>
      <c r="N123" s="29">
        <f t="shared" si="35"/>
        <v>-2.8300000005401671E-2</v>
      </c>
      <c r="O123" s="29">
        <f t="shared" si="35"/>
        <v>1.2700000006589107E-2</v>
      </c>
      <c r="R123" s="98" t="s">
        <v>99</v>
      </c>
      <c r="S123" s="96" t="s">
        <v>42</v>
      </c>
      <c r="T123" s="96" t="s">
        <v>368</v>
      </c>
      <c r="U123" s="92" t="s">
        <v>9</v>
      </c>
      <c r="V123" s="97">
        <v>96260</v>
      </c>
      <c r="W123" s="97">
        <v>123417.47169999999</v>
      </c>
      <c r="X123" s="97">
        <v>123363.01270000001</v>
      </c>
      <c r="Y123" s="16" t="b">
        <f t="shared" si="36"/>
        <v>1</v>
      </c>
      <c r="Z123" s="16" t="b">
        <f t="shared" si="36"/>
        <v>1</v>
      </c>
      <c r="AA123" s="16" t="b">
        <f t="shared" si="36"/>
        <v>1</v>
      </c>
      <c r="AB123" s="16" t="b">
        <f t="shared" si="36"/>
        <v>1</v>
      </c>
    </row>
    <row r="124" spans="1:28" s="16" customFormat="1" ht="15.75">
      <c r="A124" s="31" t="s">
        <v>32</v>
      </c>
      <c r="B124" s="23" t="s">
        <v>42</v>
      </c>
      <c r="C124" s="23" t="s">
        <v>368</v>
      </c>
      <c r="D124" s="23" t="s">
        <v>33</v>
      </c>
      <c r="E124" s="25">
        <f>86160+10100</f>
        <v>96260</v>
      </c>
      <c r="F124" s="25">
        <v>123417.5</v>
      </c>
      <c r="G124" s="25">
        <v>123363</v>
      </c>
      <c r="H124" s="43"/>
      <c r="J124" s="32">
        <v>96260</v>
      </c>
      <c r="K124" s="32">
        <v>123417.47169999999</v>
      </c>
      <c r="L124" s="32">
        <v>123363.01270000001</v>
      </c>
      <c r="M124" s="29">
        <f t="shared" si="35"/>
        <v>0</v>
      </c>
      <c r="N124" s="29">
        <f t="shared" si="35"/>
        <v>-2.8300000005401671E-2</v>
      </c>
      <c r="O124" s="29">
        <f t="shared" si="35"/>
        <v>1.2700000006589107E-2</v>
      </c>
      <c r="R124" s="98" t="s">
        <v>32</v>
      </c>
      <c r="S124" s="96" t="s">
        <v>42</v>
      </c>
      <c r="T124" s="96" t="s">
        <v>368</v>
      </c>
      <c r="U124" s="96" t="s">
        <v>33</v>
      </c>
      <c r="V124" s="97">
        <v>96260</v>
      </c>
      <c r="W124" s="97">
        <v>123417.47169999999</v>
      </c>
      <c r="X124" s="97">
        <v>123363.01270000001</v>
      </c>
      <c r="Y124" s="16" t="b">
        <f t="shared" si="36"/>
        <v>1</v>
      </c>
      <c r="Z124" s="16" t="b">
        <f t="shared" si="36"/>
        <v>1</v>
      </c>
      <c r="AA124" s="16" t="b">
        <f t="shared" si="36"/>
        <v>1</v>
      </c>
      <c r="AB124" s="16" t="b">
        <f t="shared" si="36"/>
        <v>1</v>
      </c>
    </row>
    <row r="125" spans="1:28" s="16" customFormat="1" ht="63">
      <c r="A125" s="31" t="s">
        <v>100</v>
      </c>
      <c r="B125" s="23" t="s">
        <v>42</v>
      </c>
      <c r="C125" s="23" t="s">
        <v>369</v>
      </c>
      <c r="D125" s="24" t="s">
        <v>9</v>
      </c>
      <c r="E125" s="25">
        <f>E126</f>
        <v>2365.6</v>
      </c>
      <c r="F125" s="25">
        <f t="shared" ref="F125:G125" si="55">F126</f>
        <v>2365.6</v>
      </c>
      <c r="G125" s="25">
        <f t="shared" si="55"/>
        <v>2365.6</v>
      </c>
      <c r="H125" s="43"/>
      <c r="J125" s="32">
        <v>2365.5880000000002</v>
      </c>
      <c r="K125" s="32">
        <v>2365.5880000000002</v>
      </c>
      <c r="L125" s="32">
        <v>2365.5880000000002</v>
      </c>
      <c r="M125" s="29">
        <f t="shared" si="35"/>
        <v>-1.1999999999716238E-2</v>
      </c>
      <c r="N125" s="29">
        <f t="shared" si="35"/>
        <v>-1.1999999999716238E-2</v>
      </c>
      <c r="O125" s="29">
        <f t="shared" si="35"/>
        <v>-1.1999999999716238E-2</v>
      </c>
      <c r="R125" s="98" t="s">
        <v>100</v>
      </c>
      <c r="S125" s="96" t="s">
        <v>42</v>
      </c>
      <c r="T125" s="96" t="s">
        <v>369</v>
      </c>
      <c r="U125" s="92" t="s">
        <v>9</v>
      </c>
      <c r="V125" s="97">
        <v>2365.5880000000002</v>
      </c>
      <c r="W125" s="97">
        <v>2365.5880000000002</v>
      </c>
      <c r="X125" s="97">
        <v>2365.5880000000002</v>
      </c>
      <c r="Y125" s="16" t="b">
        <f t="shared" si="36"/>
        <v>1</v>
      </c>
      <c r="Z125" s="16" t="b">
        <f t="shared" si="36"/>
        <v>1</v>
      </c>
      <c r="AA125" s="16" t="b">
        <f t="shared" si="36"/>
        <v>1</v>
      </c>
      <c r="AB125" s="16" t="b">
        <f t="shared" si="36"/>
        <v>1</v>
      </c>
    </row>
    <row r="126" spans="1:28" s="16" customFormat="1" ht="15.75">
      <c r="A126" s="31" t="s">
        <v>37</v>
      </c>
      <c r="B126" s="23" t="s">
        <v>42</v>
      </c>
      <c r="C126" s="23" t="s">
        <v>369</v>
      </c>
      <c r="D126" s="23" t="s">
        <v>38</v>
      </c>
      <c r="E126" s="25">
        <v>2365.6</v>
      </c>
      <c r="F126" s="25">
        <v>2365.6</v>
      </c>
      <c r="G126" s="25">
        <v>2365.6</v>
      </c>
      <c r="H126" s="43"/>
      <c r="J126" s="32">
        <v>2365.5880000000002</v>
      </c>
      <c r="K126" s="32">
        <v>2365.5880000000002</v>
      </c>
      <c r="L126" s="32">
        <v>2365.5880000000002</v>
      </c>
      <c r="M126" s="29">
        <f t="shared" si="35"/>
        <v>-1.1999999999716238E-2</v>
      </c>
      <c r="N126" s="29">
        <f t="shared" si="35"/>
        <v>-1.1999999999716238E-2</v>
      </c>
      <c r="O126" s="29">
        <f t="shared" si="35"/>
        <v>-1.1999999999716238E-2</v>
      </c>
      <c r="R126" s="98" t="s">
        <v>37</v>
      </c>
      <c r="S126" s="96" t="s">
        <v>42</v>
      </c>
      <c r="T126" s="96" t="s">
        <v>369</v>
      </c>
      <c r="U126" s="96" t="s">
        <v>38</v>
      </c>
      <c r="V126" s="97">
        <v>2365.5880000000002</v>
      </c>
      <c r="W126" s="97">
        <v>2365.5880000000002</v>
      </c>
      <c r="X126" s="97">
        <v>2365.5880000000002</v>
      </c>
      <c r="Y126" s="16" t="b">
        <f t="shared" si="36"/>
        <v>1</v>
      </c>
      <c r="Z126" s="16" t="b">
        <f t="shared" si="36"/>
        <v>1</v>
      </c>
      <c r="AA126" s="16" t="b">
        <f t="shared" si="36"/>
        <v>1</v>
      </c>
      <c r="AB126" s="16" t="b">
        <f t="shared" si="36"/>
        <v>1</v>
      </c>
    </row>
    <row r="127" spans="1:28" s="16" customFormat="1" ht="31.5">
      <c r="A127" s="31" t="s">
        <v>101</v>
      </c>
      <c r="B127" s="23" t="s">
        <v>42</v>
      </c>
      <c r="C127" s="23" t="s">
        <v>370</v>
      </c>
      <c r="D127" s="24" t="s">
        <v>9</v>
      </c>
      <c r="E127" s="25">
        <f>E128+E129</f>
        <v>24667</v>
      </c>
      <c r="F127" s="25">
        <f t="shared" ref="F127:G127" si="56">F128+F129</f>
        <v>24667</v>
      </c>
      <c r="G127" s="25">
        <f t="shared" si="56"/>
        <v>24667</v>
      </c>
      <c r="H127" s="43"/>
      <c r="J127" s="32">
        <v>24666.977080000001</v>
      </c>
      <c r="K127" s="32">
        <v>24666.977080000001</v>
      </c>
      <c r="L127" s="32">
        <v>24666.977080000001</v>
      </c>
      <c r="M127" s="29">
        <f t="shared" si="35"/>
        <v>-2.2919999999430729E-2</v>
      </c>
      <c r="N127" s="29">
        <f t="shared" si="35"/>
        <v>-2.2919999999430729E-2</v>
      </c>
      <c r="O127" s="29">
        <f t="shared" si="35"/>
        <v>-2.2919999999430729E-2</v>
      </c>
      <c r="R127" s="98" t="s">
        <v>101</v>
      </c>
      <c r="S127" s="96" t="s">
        <v>42</v>
      </c>
      <c r="T127" s="96" t="s">
        <v>370</v>
      </c>
      <c r="U127" s="92" t="s">
        <v>9</v>
      </c>
      <c r="V127" s="97">
        <v>24666.977080000001</v>
      </c>
      <c r="W127" s="97">
        <v>24666.977080000001</v>
      </c>
      <c r="X127" s="97">
        <v>24666.977080000001</v>
      </c>
      <c r="Y127" s="16" t="b">
        <f t="shared" si="36"/>
        <v>1</v>
      </c>
      <c r="Z127" s="16" t="b">
        <f t="shared" si="36"/>
        <v>1</v>
      </c>
      <c r="AA127" s="16" t="b">
        <f t="shared" si="36"/>
        <v>1</v>
      </c>
      <c r="AB127" s="16" t="b">
        <f t="shared" si="36"/>
        <v>1</v>
      </c>
    </row>
    <row r="128" spans="1:28" s="16" customFormat="1" ht="31.5">
      <c r="A128" s="31" t="s">
        <v>28</v>
      </c>
      <c r="B128" s="23" t="s">
        <v>42</v>
      </c>
      <c r="C128" s="23" t="s">
        <v>370</v>
      </c>
      <c r="D128" s="23" t="s">
        <v>29</v>
      </c>
      <c r="E128" s="25">
        <v>22.5</v>
      </c>
      <c r="F128" s="25">
        <v>22.5</v>
      </c>
      <c r="G128" s="25">
        <v>22.5</v>
      </c>
      <c r="H128" s="43"/>
      <c r="J128" s="32">
        <v>22.5</v>
      </c>
      <c r="K128" s="32">
        <v>22.5</v>
      </c>
      <c r="L128" s="32">
        <v>22.5</v>
      </c>
      <c r="M128" s="29">
        <f t="shared" si="35"/>
        <v>0</v>
      </c>
      <c r="N128" s="29">
        <f t="shared" si="35"/>
        <v>0</v>
      </c>
      <c r="O128" s="29">
        <f t="shared" si="35"/>
        <v>0</v>
      </c>
      <c r="R128" s="98" t="s">
        <v>28</v>
      </c>
      <c r="S128" s="96" t="s">
        <v>42</v>
      </c>
      <c r="T128" s="96" t="s">
        <v>370</v>
      </c>
      <c r="U128" s="96" t="s">
        <v>29</v>
      </c>
      <c r="V128" s="97">
        <v>22.5</v>
      </c>
      <c r="W128" s="97">
        <v>22.5</v>
      </c>
      <c r="X128" s="97">
        <v>22.5</v>
      </c>
      <c r="Y128" s="16" t="b">
        <f t="shared" si="36"/>
        <v>1</v>
      </c>
      <c r="Z128" s="16" t="b">
        <f t="shared" si="36"/>
        <v>1</v>
      </c>
      <c r="AA128" s="16" t="b">
        <f t="shared" si="36"/>
        <v>1</v>
      </c>
      <c r="AB128" s="16" t="b">
        <f t="shared" si="36"/>
        <v>1</v>
      </c>
    </row>
    <row r="129" spans="1:28" s="16" customFormat="1" ht="15.75">
      <c r="A129" s="31" t="s">
        <v>37</v>
      </c>
      <c r="B129" s="23" t="s">
        <v>42</v>
      </c>
      <c r="C129" s="23" t="s">
        <v>370</v>
      </c>
      <c r="D129" s="23" t="s">
        <v>38</v>
      </c>
      <c r="E129" s="25">
        <v>24644.5</v>
      </c>
      <c r="F129" s="25">
        <v>24644.5</v>
      </c>
      <c r="G129" s="25">
        <v>24644.5</v>
      </c>
      <c r="H129" s="43"/>
      <c r="J129" s="32">
        <v>24644.477080000001</v>
      </c>
      <c r="K129" s="32">
        <v>24644.477080000001</v>
      </c>
      <c r="L129" s="32">
        <v>24644.477080000001</v>
      </c>
      <c r="M129" s="29">
        <f t="shared" si="35"/>
        <v>-2.2919999999430729E-2</v>
      </c>
      <c r="N129" s="29">
        <f t="shared" si="35"/>
        <v>-2.2919999999430729E-2</v>
      </c>
      <c r="O129" s="29">
        <f t="shared" si="35"/>
        <v>-2.2919999999430729E-2</v>
      </c>
      <c r="R129" s="98" t="s">
        <v>37</v>
      </c>
      <c r="S129" s="96" t="s">
        <v>42</v>
      </c>
      <c r="T129" s="96" t="s">
        <v>370</v>
      </c>
      <c r="U129" s="96" t="s">
        <v>38</v>
      </c>
      <c r="V129" s="97">
        <v>24644.477080000001</v>
      </c>
      <c r="W129" s="97">
        <v>24644.477080000001</v>
      </c>
      <c r="X129" s="97">
        <v>24644.477080000001</v>
      </c>
      <c r="Y129" s="16" t="b">
        <f t="shared" si="36"/>
        <v>1</v>
      </c>
      <c r="Z129" s="16" t="b">
        <f t="shared" si="36"/>
        <v>1</v>
      </c>
      <c r="AA129" s="16" t="b">
        <f t="shared" si="36"/>
        <v>1</v>
      </c>
      <c r="AB129" s="16" t="b">
        <f t="shared" si="36"/>
        <v>1</v>
      </c>
    </row>
    <row r="130" spans="1:28" s="16" customFormat="1" ht="31.5">
      <c r="A130" s="31" t="s">
        <v>102</v>
      </c>
      <c r="B130" s="23" t="s">
        <v>42</v>
      </c>
      <c r="C130" s="23" t="s">
        <v>371</v>
      </c>
      <c r="D130" s="24" t="s">
        <v>9</v>
      </c>
      <c r="E130" s="25">
        <f>E131</f>
        <v>57.8</v>
      </c>
      <c r="F130" s="25">
        <f t="shared" ref="F130:G130" si="57">F131</f>
        <v>200</v>
      </c>
      <c r="G130" s="25">
        <f t="shared" si="57"/>
        <v>200</v>
      </c>
      <c r="H130" s="43"/>
      <c r="J130" s="32">
        <v>57.8</v>
      </c>
      <c r="K130" s="32">
        <v>200</v>
      </c>
      <c r="L130" s="32">
        <v>200</v>
      </c>
      <c r="M130" s="29">
        <f t="shared" si="35"/>
        <v>0</v>
      </c>
      <c r="N130" s="29">
        <f t="shared" si="35"/>
        <v>0</v>
      </c>
      <c r="O130" s="29">
        <f t="shared" si="35"/>
        <v>0</v>
      </c>
      <c r="R130" s="98" t="s">
        <v>102</v>
      </c>
      <c r="S130" s="96" t="s">
        <v>42</v>
      </c>
      <c r="T130" s="96" t="s">
        <v>371</v>
      </c>
      <c r="U130" s="92" t="s">
        <v>9</v>
      </c>
      <c r="V130" s="97">
        <v>57.8</v>
      </c>
      <c r="W130" s="97">
        <v>200</v>
      </c>
      <c r="X130" s="97">
        <v>200</v>
      </c>
      <c r="Y130" s="16" t="b">
        <f t="shared" si="36"/>
        <v>1</v>
      </c>
      <c r="Z130" s="16" t="b">
        <f t="shared" si="36"/>
        <v>1</v>
      </c>
      <c r="AA130" s="16" t="b">
        <f t="shared" si="36"/>
        <v>1</v>
      </c>
      <c r="AB130" s="16" t="b">
        <f t="shared" si="36"/>
        <v>1</v>
      </c>
    </row>
    <row r="131" spans="1:28" s="16" customFormat="1" ht="31.5">
      <c r="A131" s="31" t="s">
        <v>28</v>
      </c>
      <c r="B131" s="23" t="s">
        <v>42</v>
      </c>
      <c r="C131" s="23" t="s">
        <v>371</v>
      </c>
      <c r="D131" s="23" t="s">
        <v>29</v>
      </c>
      <c r="E131" s="25">
        <f>55+2.8</f>
        <v>57.8</v>
      </c>
      <c r="F131" s="25">
        <v>200</v>
      </c>
      <c r="G131" s="25">
        <v>200</v>
      </c>
      <c r="H131" s="43"/>
      <c r="J131" s="32">
        <v>57.8</v>
      </c>
      <c r="K131" s="32">
        <v>200</v>
      </c>
      <c r="L131" s="32">
        <v>200</v>
      </c>
      <c r="M131" s="29">
        <f t="shared" si="35"/>
        <v>0</v>
      </c>
      <c r="N131" s="29">
        <f t="shared" si="35"/>
        <v>0</v>
      </c>
      <c r="O131" s="29">
        <f t="shared" si="35"/>
        <v>0</v>
      </c>
      <c r="R131" s="98" t="s">
        <v>28</v>
      </c>
      <c r="S131" s="96" t="s">
        <v>42</v>
      </c>
      <c r="T131" s="96" t="s">
        <v>371</v>
      </c>
      <c r="U131" s="96" t="s">
        <v>29</v>
      </c>
      <c r="V131" s="97">
        <v>57.8</v>
      </c>
      <c r="W131" s="97">
        <v>200</v>
      </c>
      <c r="X131" s="97">
        <v>200</v>
      </c>
      <c r="Y131" s="16" t="b">
        <f t="shared" si="36"/>
        <v>1</v>
      </c>
      <c r="Z131" s="16" t="b">
        <f t="shared" si="36"/>
        <v>1</v>
      </c>
      <c r="AA131" s="16" t="b">
        <f t="shared" si="36"/>
        <v>1</v>
      </c>
      <c r="AB131" s="16" t="b">
        <f t="shared" si="36"/>
        <v>1</v>
      </c>
    </row>
    <row r="132" spans="1:28" s="16" customFormat="1" ht="47.25">
      <c r="A132" s="31" t="s">
        <v>97</v>
      </c>
      <c r="B132" s="23" t="s">
        <v>42</v>
      </c>
      <c r="C132" s="23" t="s">
        <v>98</v>
      </c>
      <c r="D132" s="24" t="s">
        <v>9</v>
      </c>
      <c r="E132" s="25">
        <f>E133+E134</f>
        <v>82.3</v>
      </c>
      <c r="F132" s="25">
        <f t="shared" ref="F132:G132" si="58">F133+F134</f>
        <v>1815.4</v>
      </c>
      <c r="G132" s="25">
        <f t="shared" si="58"/>
        <v>1815.4</v>
      </c>
      <c r="H132" s="43"/>
      <c r="J132" s="32">
        <v>82.313999999999993</v>
      </c>
      <c r="K132" s="32">
        <v>1815.364</v>
      </c>
      <c r="L132" s="32">
        <v>1815.364</v>
      </c>
      <c r="M132" s="29">
        <f t="shared" si="35"/>
        <v>1.3999999999995794E-2</v>
      </c>
      <c r="N132" s="29">
        <f t="shared" si="35"/>
        <v>-3.6000000000058208E-2</v>
      </c>
      <c r="O132" s="29">
        <f t="shared" si="35"/>
        <v>-3.6000000000058208E-2</v>
      </c>
      <c r="R132" s="98" t="s">
        <v>97</v>
      </c>
      <c r="S132" s="96" t="s">
        <v>42</v>
      </c>
      <c r="T132" s="96" t="s">
        <v>98</v>
      </c>
      <c r="U132" s="92" t="s">
        <v>9</v>
      </c>
      <c r="V132" s="97">
        <v>82.313999999999993</v>
      </c>
      <c r="W132" s="97">
        <v>1815.364</v>
      </c>
      <c r="X132" s="97">
        <v>1815.364</v>
      </c>
      <c r="Y132" s="16" t="b">
        <f t="shared" si="36"/>
        <v>1</v>
      </c>
      <c r="Z132" s="16" t="b">
        <f t="shared" si="36"/>
        <v>1</v>
      </c>
      <c r="AA132" s="16" t="b">
        <f t="shared" si="36"/>
        <v>1</v>
      </c>
      <c r="AB132" s="16" t="b">
        <f t="shared" si="36"/>
        <v>1</v>
      </c>
    </row>
    <row r="133" spans="1:28" s="16" customFormat="1" ht="31.5">
      <c r="A133" s="31" t="s">
        <v>28</v>
      </c>
      <c r="B133" s="23" t="s">
        <v>42</v>
      </c>
      <c r="C133" s="23" t="s">
        <v>98</v>
      </c>
      <c r="D133" s="23" t="s">
        <v>29</v>
      </c>
      <c r="E133" s="25">
        <v>13.6</v>
      </c>
      <c r="F133" s="25">
        <v>1815.4</v>
      </c>
      <c r="G133" s="25">
        <v>1815.4</v>
      </c>
      <c r="H133" s="43"/>
      <c r="J133" s="32">
        <v>13.585000000000001</v>
      </c>
      <c r="K133" s="32">
        <v>1815.364</v>
      </c>
      <c r="L133" s="32">
        <v>1815.364</v>
      </c>
      <c r="M133" s="29">
        <f t="shared" si="35"/>
        <v>-1.4999999999998792E-2</v>
      </c>
      <c r="N133" s="29">
        <f t="shared" si="35"/>
        <v>-3.6000000000058208E-2</v>
      </c>
      <c r="O133" s="29">
        <f t="shared" si="35"/>
        <v>-3.6000000000058208E-2</v>
      </c>
      <c r="R133" s="98" t="s">
        <v>28</v>
      </c>
      <c r="S133" s="96" t="s">
        <v>42</v>
      </c>
      <c r="T133" s="96" t="s">
        <v>98</v>
      </c>
      <c r="U133" s="96" t="s">
        <v>29</v>
      </c>
      <c r="V133" s="97">
        <v>13.585000000000001</v>
      </c>
      <c r="W133" s="97">
        <v>1815.364</v>
      </c>
      <c r="X133" s="97">
        <v>1815.364</v>
      </c>
      <c r="Y133" s="16" t="b">
        <f t="shared" si="36"/>
        <v>1</v>
      </c>
      <c r="Z133" s="16" t="b">
        <f t="shared" si="36"/>
        <v>1</v>
      </c>
      <c r="AA133" s="16" t="b">
        <f t="shared" si="36"/>
        <v>1</v>
      </c>
      <c r="AB133" s="16" t="b">
        <f t="shared" si="36"/>
        <v>1</v>
      </c>
    </row>
    <row r="134" spans="1:28" s="16" customFormat="1" ht="31.5">
      <c r="A134" s="31" t="s">
        <v>58</v>
      </c>
      <c r="B134" s="23" t="s">
        <v>42</v>
      </c>
      <c r="C134" s="23" t="s">
        <v>98</v>
      </c>
      <c r="D134" s="23" t="s">
        <v>59</v>
      </c>
      <c r="E134" s="25">
        <v>68.7</v>
      </c>
      <c r="F134" s="25">
        <v>0</v>
      </c>
      <c r="G134" s="25">
        <v>0</v>
      </c>
      <c r="H134" s="43"/>
      <c r="J134" s="32">
        <v>68.728999999999999</v>
      </c>
      <c r="K134" s="32">
        <v>0</v>
      </c>
      <c r="L134" s="32">
        <v>0</v>
      </c>
      <c r="M134" s="29">
        <f t="shared" si="35"/>
        <v>2.8999999999996362E-2</v>
      </c>
      <c r="N134" s="29">
        <f t="shared" si="35"/>
        <v>0</v>
      </c>
      <c r="O134" s="29">
        <f t="shared" si="35"/>
        <v>0</v>
      </c>
      <c r="R134" s="98" t="s">
        <v>58</v>
      </c>
      <c r="S134" s="96" t="s">
        <v>42</v>
      </c>
      <c r="T134" s="96" t="s">
        <v>98</v>
      </c>
      <c r="U134" s="96" t="s">
        <v>59</v>
      </c>
      <c r="V134" s="97">
        <v>68.728999999999999</v>
      </c>
      <c r="W134" s="97" t="s">
        <v>9</v>
      </c>
      <c r="X134" s="97" t="s">
        <v>9</v>
      </c>
      <c r="Y134" s="16" t="b">
        <f t="shared" si="36"/>
        <v>1</v>
      </c>
      <c r="Z134" s="16" t="b">
        <f t="shared" si="36"/>
        <v>1</v>
      </c>
      <c r="AA134" s="16" t="b">
        <f t="shared" si="36"/>
        <v>1</v>
      </c>
      <c r="AB134" s="16" t="b">
        <f t="shared" si="36"/>
        <v>1</v>
      </c>
    </row>
    <row r="135" spans="1:28" s="16" customFormat="1" ht="15.75">
      <c r="A135" s="31" t="s">
        <v>338</v>
      </c>
      <c r="B135" s="23" t="s">
        <v>42</v>
      </c>
      <c r="C135" s="23" t="s">
        <v>339</v>
      </c>
      <c r="D135" s="23" t="s">
        <v>9</v>
      </c>
      <c r="E135" s="25">
        <f t="shared" ref="E135:G135" si="59">E136</f>
        <v>1039.3</v>
      </c>
      <c r="F135" s="25">
        <f t="shared" si="59"/>
        <v>0</v>
      </c>
      <c r="G135" s="25">
        <f t="shared" si="59"/>
        <v>0</v>
      </c>
      <c r="H135" s="43"/>
      <c r="J135" s="32">
        <v>1039.25</v>
      </c>
      <c r="K135" s="32">
        <v>0</v>
      </c>
      <c r="L135" s="32">
        <v>0</v>
      </c>
      <c r="M135" s="29">
        <f t="shared" si="35"/>
        <v>-4.9999999999954525E-2</v>
      </c>
      <c r="N135" s="29">
        <f t="shared" si="35"/>
        <v>0</v>
      </c>
      <c r="O135" s="29">
        <f t="shared" si="35"/>
        <v>0</v>
      </c>
      <c r="R135" s="98" t="s">
        <v>338</v>
      </c>
      <c r="S135" s="96" t="s">
        <v>42</v>
      </c>
      <c r="T135" s="96" t="s">
        <v>339</v>
      </c>
      <c r="U135" s="92" t="s">
        <v>9</v>
      </c>
      <c r="V135" s="97">
        <v>1039.25</v>
      </c>
      <c r="W135" s="97" t="s">
        <v>9</v>
      </c>
      <c r="X135" s="97" t="s">
        <v>9</v>
      </c>
      <c r="Y135" s="16" t="b">
        <f t="shared" si="36"/>
        <v>1</v>
      </c>
      <c r="Z135" s="16" t="b">
        <f t="shared" si="36"/>
        <v>1</v>
      </c>
      <c r="AA135" s="16" t="b">
        <f t="shared" si="36"/>
        <v>1</v>
      </c>
      <c r="AB135" s="16" t="b">
        <f t="shared" si="36"/>
        <v>1</v>
      </c>
    </row>
    <row r="136" spans="1:28" s="16" customFormat="1" ht="15.75">
      <c r="A136" s="31" t="s">
        <v>37</v>
      </c>
      <c r="B136" s="23" t="s">
        <v>42</v>
      </c>
      <c r="C136" s="23" t="s">
        <v>339</v>
      </c>
      <c r="D136" s="23" t="s">
        <v>38</v>
      </c>
      <c r="E136" s="25">
        <f>0+1039.3</f>
        <v>1039.3</v>
      </c>
      <c r="F136" s="25">
        <v>0</v>
      </c>
      <c r="G136" s="25">
        <v>0</v>
      </c>
      <c r="H136" s="43"/>
      <c r="J136" s="32">
        <v>1039.25</v>
      </c>
      <c r="K136" s="32">
        <v>0</v>
      </c>
      <c r="L136" s="32">
        <v>0</v>
      </c>
      <c r="M136" s="29">
        <f t="shared" si="35"/>
        <v>-4.9999999999954525E-2</v>
      </c>
      <c r="N136" s="29">
        <f t="shared" si="35"/>
        <v>0</v>
      </c>
      <c r="O136" s="29">
        <f t="shared" si="35"/>
        <v>0</v>
      </c>
      <c r="R136" s="98" t="s">
        <v>37</v>
      </c>
      <c r="S136" s="96" t="s">
        <v>42</v>
      </c>
      <c r="T136" s="96" t="s">
        <v>339</v>
      </c>
      <c r="U136" s="96" t="s">
        <v>38</v>
      </c>
      <c r="V136" s="97">
        <v>1039.25</v>
      </c>
      <c r="W136" s="97" t="s">
        <v>9</v>
      </c>
      <c r="X136" s="97" t="s">
        <v>9</v>
      </c>
      <c r="Y136" s="16" t="b">
        <f t="shared" si="36"/>
        <v>1</v>
      </c>
      <c r="Z136" s="16" t="b">
        <f t="shared" si="36"/>
        <v>1</v>
      </c>
      <c r="AA136" s="16" t="b">
        <f t="shared" si="36"/>
        <v>1</v>
      </c>
      <c r="AB136" s="16" t="b">
        <f t="shared" si="36"/>
        <v>1</v>
      </c>
    </row>
    <row r="137" spans="1:28" s="16" customFormat="1" ht="31.5">
      <c r="A137" s="31" t="s">
        <v>167</v>
      </c>
      <c r="B137" s="23" t="s">
        <v>42</v>
      </c>
      <c r="C137" s="23" t="s">
        <v>168</v>
      </c>
      <c r="D137" s="23" t="s">
        <v>9</v>
      </c>
      <c r="E137" s="25">
        <f t="shared" ref="E137:G137" si="60">E138</f>
        <v>34500</v>
      </c>
      <c r="F137" s="25">
        <f t="shared" si="60"/>
        <v>0</v>
      </c>
      <c r="G137" s="25">
        <f t="shared" si="60"/>
        <v>0</v>
      </c>
      <c r="H137" s="43"/>
      <c r="J137" s="32">
        <v>34500</v>
      </c>
      <c r="K137" s="32">
        <v>0</v>
      </c>
      <c r="L137" s="32">
        <v>0</v>
      </c>
      <c r="M137" s="29">
        <f t="shared" si="35"/>
        <v>0</v>
      </c>
      <c r="N137" s="29">
        <f t="shared" si="35"/>
        <v>0</v>
      </c>
      <c r="O137" s="29">
        <f t="shared" si="35"/>
        <v>0</v>
      </c>
      <c r="R137" s="98" t="s">
        <v>167</v>
      </c>
      <c r="S137" s="96" t="s">
        <v>42</v>
      </c>
      <c r="T137" s="96" t="s">
        <v>168</v>
      </c>
      <c r="U137" s="96" t="s">
        <v>9</v>
      </c>
      <c r="V137" s="97">
        <v>34500</v>
      </c>
      <c r="W137" s="97" t="s">
        <v>9</v>
      </c>
      <c r="X137" s="97" t="s">
        <v>9</v>
      </c>
      <c r="Y137" s="16" t="b">
        <f t="shared" si="36"/>
        <v>1</v>
      </c>
      <c r="Z137" s="16" t="b">
        <f t="shared" si="36"/>
        <v>1</v>
      </c>
      <c r="AA137" s="16" t="b">
        <f t="shared" si="36"/>
        <v>1</v>
      </c>
      <c r="AB137" s="16" t="b">
        <f t="shared" si="36"/>
        <v>1</v>
      </c>
    </row>
    <row r="138" spans="1:28" s="16" customFormat="1" ht="15.75">
      <c r="A138" s="31" t="s">
        <v>32</v>
      </c>
      <c r="B138" s="23" t="s">
        <v>42</v>
      </c>
      <c r="C138" s="23" t="s">
        <v>168</v>
      </c>
      <c r="D138" s="23" t="s">
        <v>33</v>
      </c>
      <c r="E138" s="25">
        <v>34500</v>
      </c>
      <c r="F138" s="25">
        <v>0</v>
      </c>
      <c r="G138" s="25">
        <v>0</v>
      </c>
      <c r="H138" s="43"/>
      <c r="J138" s="32">
        <v>34500</v>
      </c>
      <c r="K138" s="32">
        <v>0</v>
      </c>
      <c r="L138" s="32">
        <v>0</v>
      </c>
      <c r="M138" s="29">
        <f t="shared" si="35"/>
        <v>0</v>
      </c>
      <c r="N138" s="29">
        <f t="shared" si="35"/>
        <v>0</v>
      </c>
      <c r="O138" s="29">
        <f t="shared" si="35"/>
        <v>0</v>
      </c>
      <c r="R138" s="98" t="s">
        <v>32</v>
      </c>
      <c r="S138" s="96" t="s">
        <v>42</v>
      </c>
      <c r="T138" s="96" t="s">
        <v>168</v>
      </c>
      <c r="U138" s="96" t="s">
        <v>33</v>
      </c>
      <c r="V138" s="97">
        <v>34500</v>
      </c>
      <c r="W138" s="97" t="s">
        <v>9</v>
      </c>
      <c r="X138" s="97" t="s">
        <v>9</v>
      </c>
      <c r="Y138" s="16" t="b">
        <f t="shared" si="36"/>
        <v>1</v>
      </c>
      <c r="Z138" s="16" t="b">
        <f t="shared" si="36"/>
        <v>1</v>
      </c>
      <c r="AA138" s="16" t="b">
        <f t="shared" si="36"/>
        <v>1</v>
      </c>
      <c r="AB138" s="16" t="b">
        <f t="shared" si="36"/>
        <v>1</v>
      </c>
    </row>
    <row r="139" spans="1:28" s="16" customFormat="1" ht="31.5">
      <c r="A139" s="22" t="s">
        <v>57</v>
      </c>
      <c r="B139" s="23" t="s">
        <v>42</v>
      </c>
      <c r="C139" s="23" t="s">
        <v>103</v>
      </c>
      <c r="D139" s="24" t="s">
        <v>9</v>
      </c>
      <c r="E139" s="25">
        <f>E140+E141+E142</f>
        <v>89486</v>
      </c>
      <c r="F139" s="25">
        <f t="shared" ref="F139:G139" si="61">F140+F141+F142</f>
        <v>77227.100000000006</v>
      </c>
      <c r="G139" s="25">
        <f t="shared" si="61"/>
        <v>77237.100000000006</v>
      </c>
      <c r="H139" s="43"/>
      <c r="J139" s="32">
        <v>89485.960940000004</v>
      </c>
      <c r="K139" s="32">
        <v>77227.072069999995</v>
      </c>
      <c r="L139" s="32">
        <v>77237.072069999995</v>
      </c>
      <c r="M139" s="29">
        <f t="shared" si="35"/>
        <v>-3.9059999995515682E-2</v>
      </c>
      <c r="N139" s="29">
        <f t="shared" si="35"/>
        <v>-2.7930000011110678E-2</v>
      </c>
      <c r="O139" s="29">
        <f t="shared" si="35"/>
        <v>-2.7930000011110678E-2</v>
      </c>
      <c r="R139" s="95" t="s">
        <v>57</v>
      </c>
      <c r="S139" s="96" t="s">
        <v>42</v>
      </c>
      <c r="T139" s="96" t="s">
        <v>103</v>
      </c>
      <c r="U139" s="92" t="s">
        <v>9</v>
      </c>
      <c r="V139" s="97">
        <v>89485.960940000004</v>
      </c>
      <c r="W139" s="97">
        <v>77227.072069999995</v>
      </c>
      <c r="X139" s="97">
        <v>77237.072069999995</v>
      </c>
      <c r="Y139" s="16" t="b">
        <f t="shared" si="36"/>
        <v>1</v>
      </c>
      <c r="Z139" s="16" t="b">
        <f t="shared" si="36"/>
        <v>1</v>
      </c>
      <c r="AA139" s="16" t="b">
        <f t="shared" si="36"/>
        <v>1</v>
      </c>
      <c r="AB139" s="16" t="b">
        <f t="shared" si="36"/>
        <v>1</v>
      </c>
    </row>
    <row r="140" spans="1:28" s="16" customFormat="1" ht="78.75">
      <c r="A140" s="31" t="s">
        <v>26</v>
      </c>
      <c r="B140" s="23" t="s">
        <v>42</v>
      </c>
      <c r="C140" s="23" t="s">
        <v>103</v>
      </c>
      <c r="D140" s="23" t="s">
        <v>27</v>
      </c>
      <c r="E140" s="25">
        <v>41416.1</v>
      </c>
      <c r="F140" s="25">
        <v>41557.300000000003</v>
      </c>
      <c r="G140" s="25">
        <v>41567.300000000003</v>
      </c>
      <c r="H140" s="43"/>
      <c r="J140" s="32">
        <v>41416.078650000003</v>
      </c>
      <c r="K140" s="32">
        <v>41557.317710000003</v>
      </c>
      <c r="L140" s="32">
        <v>41567.317710000003</v>
      </c>
      <c r="M140" s="29">
        <f t="shared" si="35"/>
        <v>-2.1349999995436519E-2</v>
      </c>
      <c r="N140" s="29">
        <f t="shared" si="35"/>
        <v>1.7710000000079162E-2</v>
      </c>
      <c r="O140" s="29">
        <f t="shared" si="35"/>
        <v>1.7710000000079162E-2</v>
      </c>
      <c r="R140" s="98" t="s">
        <v>26</v>
      </c>
      <c r="S140" s="96" t="s">
        <v>42</v>
      </c>
      <c r="T140" s="96" t="s">
        <v>103</v>
      </c>
      <c r="U140" s="96" t="s">
        <v>27</v>
      </c>
      <c r="V140" s="97">
        <v>41416.078650000003</v>
      </c>
      <c r="W140" s="97">
        <v>41557.317710000003</v>
      </c>
      <c r="X140" s="97">
        <v>41567.317710000003</v>
      </c>
      <c r="Y140" s="16" t="b">
        <f t="shared" si="36"/>
        <v>1</v>
      </c>
      <c r="Z140" s="16" t="b">
        <f t="shared" si="36"/>
        <v>1</v>
      </c>
      <c r="AA140" s="16" t="b">
        <f t="shared" si="36"/>
        <v>1</v>
      </c>
      <c r="AB140" s="16" t="b">
        <f t="shared" si="36"/>
        <v>1</v>
      </c>
    </row>
    <row r="141" spans="1:28" s="16" customFormat="1" ht="31.5">
      <c r="A141" s="31" t="s">
        <v>28</v>
      </c>
      <c r="B141" s="23" t="s">
        <v>42</v>
      </c>
      <c r="C141" s="23" t="s">
        <v>103</v>
      </c>
      <c r="D141" s="23" t="s">
        <v>29</v>
      </c>
      <c r="E141" s="25">
        <v>47424.9</v>
      </c>
      <c r="F141" s="25">
        <v>35024.800000000003</v>
      </c>
      <c r="G141" s="25">
        <v>35024.800000000003</v>
      </c>
      <c r="H141" s="43"/>
      <c r="J141" s="32">
        <v>47424.907550000004</v>
      </c>
      <c r="K141" s="32">
        <v>35024.779620000001</v>
      </c>
      <c r="L141" s="32">
        <v>35024.779620000001</v>
      </c>
      <c r="M141" s="29">
        <f t="shared" si="35"/>
        <v>7.5500000020838343E-3</v>
      </c>
      <c r="N141" s="29">
        <f t="shared" si="35"/>
        <v>-2.0380000001750886E-2</v>
      </c>
      <c r="O141" s="29">
        <f t="shared" si="35"/>
        <v>-2.0380000001750886E-2</v>
      </c>
      <c r="R141" s="98" t="s">
        <v>28</v>
      </c>
      <c r="S141" s="96" t="s">
        <v>42</v>
      </c>
      <c r="T141" s="96" t="s">
        <v>103</v>
      </c>
      <c r="U141" s="96" t="s">
        <v>29</v>
      </c>
      <c r="V141" s="97">
        <v>47424.907550000004</v>
      </c>
      <c r="W141" s="97">
        <v>35024.779620000001</v>
      </c>
      <c r="X141" s="97">
        <v>35024.779620000001</v>
      </c>
      <c r="Y141" s="16" t="b">
        <f t="shared" si="36"/>
        <v>1</v>
      </c>
      <c r="Z141" s="16" t="b">
        <f t="shared" si="36"/>
        <v>1</v>
      </c>
      <c r="AA141" s="16" t="b">
        <f t="shared" si="36"/>
        <v>1</v>
      </c>
      <c r="AB141" s="16" t="b">
        <f t="shared" si="36"/>
        <v>1</v>
      </c>
    </row>
    <row r="142" spans="1:28" s="16" customFormat="1" ht="15.75">
      <c r="A142" s="31" t="s">
        <v>32</v>
      </c>
      <c r="B142" s="23" t="s">
        <v>42</v>
      </c>
      <c r="C142" s="23" t="s">
        <v>103</v>
      </c>
      <c r="D142" s="23" t="s">
        <v>33</v>
      </c>
      <c r="E142" s="25">
        <v>645</v>
      </c>
      <c r="F142" s="25">
        <v>645</v>
      </c>
      <c r="G142" s="25">
        <v>645</v>
      </c>
      <c r="H142" s="43"/>
      <c r="J142" s="32">
        <v>644.97474</v>
      </c>
      <c r="K142" s="32">
        <v>644.97474</v>
      </c>
      <c r="L142" s="32">
        <v>644.97474</v>
      </c>
      <c r="M142" s="29">
        <f t="shared" si="35"/>
        <v>-2.5260000000002947E-2</v>
      </c>
      <c r="N142" s="29">
        <f t="shared" si="35"/>
        <v>-2.5260000000002947E-2</v>
      </c>
      <c r="O142" s="29">
        <f t="shared" si="35"/>
        <v>-2.5260000000002947E-2</v>
      </c>
      <c r="R142" s="98" t="s">
        <v>32</v>
      </c>
      <c r="S142" s="96" t="s">
        <v>42</v>
      </c>
      <c r="T142" s="96" t="s">
        <v>103</v>
      </c>
      <c r="U142" s="96" t="s">
        <v>33</v>
      </c>
      <c r="V142" s="97">
        <v>644.97474</v>
      </c>
      <c r="W142" s="97">
        <v>644.97474</v>
      </c>
      <c r="X142" s="97">
        <v>644.97474</v>
      </c>
      <c r="Y142" s="16" t="b">
        <f t="shared" si="36"/>
        <v>1</v>
      </c>
      <c r="Z142" s="16" t="b">
        <f t="shared" si="36"/>
        <v>1</v>
      </c>
      <c r="AA142" s="16" t="b">
        <f t="shared" si="36"/>
        <v>1</v>
      </c>
      <c r="AB142" s="16" t="b">
        <f t="shared" ref="AB142:AB205" si="62">U142=D142</f>
        <v>1</v>
      </c>
    </row>
    <row r="143" spans="1:28" s="16" customFormat="1" ht="31.5">
      <c r="A143" s="22" t="s">
        <v>25</v>
      </c>
      <c r="B143" s="23" t="s">
        <v>42</v>
      </c>
      <c r="C143" s="23" t="s">
        <v>24</v>
      </c>
      <c r="D143" s="24" t="s">
        <v>9</v>
      </c>
      <c r="E143" s="25">
        <f>E144+E146+E150</f>
        <v>194210.90000000002</v>
      </c>
      <c r="F143" s="25">
        <f t="shared" ref="F143:G143" si="63">F144+F146+F150</f>
        <v>194423.3</v>
      </c>
      <c r="G143" s="25">
        <f t="shared" si="63"/>
        <v>194424.9</v>
      </c>
      <c r="H143" s="43"/>
      <c r="J143" s="32">
        <v>194210.94641</v>
      </c>
      <c r="K143" s="32">
        <v>194423.37817000001</v>
      </c>
      <c r="L143" s="32">
        <v>194424.97816999999</v>
      </c>
      <c r="M143" s="29">
        <f t="shared" ref="M143:O204" si="64">J143-E143</f>
        <v>4.6409999980824068E-2</v>
      </c>
      <c r="N143" s="29">
        <f t="shared" si="64"/>
        <v>7.8170000022510067E-2</v>
      </c>
      <c r="O143" s="29">
        <f t="shared" si="64"/>
        <v>7.8169999993406236E-2</v>
      </c>
      <c r="R143" s="95" t="s">
        <v>25</v>
      </c>
      <c r="S143" s="96" t="s">
        <v>42</v>
      </c>
      <c r="T143" s="96" t="s">
        <v>24</v>
      </c>
      <c r="U143" s="92" t="s">
        <v>9</v>
      </c>
      <c r="V143" s="97">
        <v>194210.94641</v>
      </c>
      <c r="W143" s="97">
        <v>194423.37817000001</v>
      </c>
      <c r="X143" s="97">
        <v>194424.97816999999</v>
      </c>
      <c r="Y143" s="16" t="b">
        <f t="shared" ref="Y143:AA204" si="65">R143=A143</f>
        <v>1</v>
      </c>
      <c r="Z143" s="16" t="b">
        <f t="shared" si="65"/>
        <v>1</v>
      </c>
      <c r="AA143" s="16" t="b">
        <f t="shared" si="65"/>
        <v>1</v>
      </c>
      <c r="AB143" s="16" t="b">
        <f t="shared" si="62"/>
        <v>1</v>
      </c>
    </row>
    <row r="144" spans="1:28" s="16" customFormat="1" ht="15.75">
      <c r="A144" s="31" t="s">
        <v>104</v>
      </c>
      <c r="B144" s="23" t="s">
        <v>42</v>
      </c>
      <c r="C144" s="23" t="s">
        <v>361</v>
      </c>
      <c r="D144" s="24" t="s">
        <v>9</v>
      </c>
      <c r="E144" s="25">
        <f>E145</f>
        <v>6583.6</v>
      </c>
      <c r="F144" s="25">
        <f t="shared" ref="F144:G144" si="66">F145</f>
        <v>6583.6</v>
      </c>
      <c r="G144" s="25">
        <f t="shared" si="66"/>
        <v>6583.6</v>
      </c>
      <c r="H144" s="43"/>
      <c r="J144" s="32">
        <v>6583.6270500000001</v>
      </c>
      <c r="K144" s="32">
        <v>6583.6270500000001</v>
      </c>
      <c r="L144" s="32">
        <v>6583.6270500000001</v>
      </c>
      <c r="M144" s="29">
        <f t="shared" si="64"/>
        <v>2.7049999999690044E-2</v>
      </c>
      <c r="N144" s="29">
        <f t="shared" si="64"/>
        <v>2.7049999999690044E-2</v>
      </c>
      <c r="O144" s="29">
        <f t="shared" si="64"/>
        <v>2.7049999999690044E-2</v>
      </c>
      <c r="R144" s="98" t="s">
        <v>104</v>
      </c>
      <c r="S144" s="96" t="s">
        <v>42</v>
      </c>
      <c r="T144" s="96" t="s">
        <v>361</v>
      </c>
      <c r="U144" s="92" t="s">
        <v>9</v>
      </c>
      <c r="V144" s="97">
        <v>6583.6270500000001</v>
      </c>
      <c r="W144" s="97">
        <v>6583.6270500000001</v>
      </c>
      <c r="X144" s="97">
        <v>6583.6270500000001</v>
      </c>
      <c r="Y144" s="16" t="b">
        <f t="shared" si="65"/>
        <v>1</v>
      </c>
      <c r="Z144" s="16" t="b">
        <f t="shared" si="65"/>
        <v>1</v>
      </c>
      <c r="AA144" s="16" t="b">
        <f t="shared" si="65"/>
        <v>1</v>
      </c>
      <c r="AB144" s="16" t="b">
        <f t="shared" si="62"/>
        <v>1</v>
      </c>
    </row>
    <row r="145" spans="1:28" s="16" customFormat="1" ht="78.75">
      <c r="A145" s="31" t="s">
        <v>26</v>
      </c>
      <c r="B145" s="23" t="s">
        <v>42</v>
      </c>
      <c r="C145" s="23" t="s">
        <v>361</v>
      </c>
      <c r="D145" s="23" t="s">
        <v>27</v>
      </c>
      <c r="E145" s="25">
        <v>6583.6</v>
      </c>
      <c r="F145" s="25">
        <v>6583.6</v>
      </c>
      <c r="G145" s="25">
        <v>6583.6</v>
      </c>
      <c r="H145" s="42"/>
      <c r="J145" s="32">
        <v>6583.6270500000001</v>
      </c>
      <c r="K145" s="32">
        <v>6583.6270500000001</v>
      </c>
      <c r="L145" s="32">
        <v>6583.6270500000001</v>
      </c>
      <c r="M145" s="29">
        <f t="shared" si="64"/>
        <v>2.7049999999690044E-2</v>
      </c>
      <c r="N145" s="29">
        <f t="shared" si="64"/>
        <v>2.7049999999690044E-2</v>
      </c>
      <c r="O145" s="29">
        <f t="shared" si="64"/>
        <v>2.7049999999690044E-2</v>
      </c>
      <c r="R145" s="98" t="s">
        <v>26</v>
      </c>
      <c r="S145" s="96" t="s">
        <v>42</v>
      </c>
      <c r="T145" s="96" t="s">
        <v>361</v>
      </c>
      <c r="U145" s="96" t="s">
        <v>27</v>
      </c>
      <c r="V145" s="97">
        <v>6583.6270500000001</v>
      </c>
      <c r="W145" s="97">
        <v>6583.6270500000001</v>
      </c>
      <c r="X145" s="97">
        <v>6583.6270500000001</v>
      </c>
      <c r="Y145" s="16" t="b">
        <f t="shared" si="65"/>
        <v>1</v>
      </c>
      <c r="Z145" s="16" t="b">
        <f t="shared" si="65"/>
        <v>1</v>
      </c>
      <c r="AA145" s="16" t="b">
        <f t="shared" si="65"/>
        <v>1</v>
      </c>
      <c r="AB145" s="16" t="b">
        <f t="shared" si="62"/>
        <v>1</v>
      </c>
    </row>
    <row r="146" spans="1:28" s="16" customFormat="1" ht="31.5">
      <c r="A146" s="31" t="s">
        <v>25</v>
      </c>
      <c r="B146" s="23" t="s">
        <v>42</v>
      </c>
      <c r="C146" s="23" t="s">
        <v>349</v>
      </c>
      <c r="D146" s="24" t="s">
        <v>9</v>
      </c>
      <c r="E146" s="25">
        <f>E147+E148+E149</f>
        <v>187571.90000000002</v>
      </c>
      <c r="F146" s="25">
        <f t="shared" ref="F146:G146" si="67">F147+F148+F149</f>
        <v>187784.3</v>
      </c>
      <c r="G146" s="25">
        <f t="shared" si="67"/>
        <v>187785.9</v>
      </c>
      <c r="H146" s="43"/>
      <c r="J146" s="32">
        <v>187571.86936000001</v>
      </c>
      <c r="K146" s="32">
        <v>187784.30111999999</v>
      </c>
      <c r="L146" s="32">
        <v>187785.90111999999</v>
      </c>
      <c r="M146" s="29">
        <f t="shared" si="64"/>
        <v>-3.0640000011771917E-2</v>
      </c>
      <c r="N146" s="29">
        <f t="shared" si="64"/>
        <v>1.1200000008102506E-3</v>
      </c>
      <c r="O146" s="29">
        <f t="shared" si="64"/>
        <v>1.1200000008102506E-3</v>
      </c>
      <c r="R146" s="98" t="s">
        <v>25</v>
      </c>
      <c r="S146" s="96" t="s">
        <v>42</v>
      </c>
      <c r="T146" s="96" t="s">
        <v>349</v>
      </c>
      <c r="U146" s="92" t="s">
        <v>9</v>
      </c>
      <c r="V146" s="97">
        <v>187571.86936000001</v>
      </c>
      <c r="W146" s="97">
        <v>187784.30111999999</v>
      </c>
      <c r="X146" s="97">
        <v>187785.90111999999</v>
      </c>
      <c r="Y146" s="16" t="b">
        <f t="shared" si="65"/>
        <v>1</v>
      </c>
      <c r="Z146" s="16" t="b">
        <f t="shared" si="65"/>
        <v>1</v>
      </c>
      <c r="AA146" s="16" t="b">
        <f t="shared" si="65"/>
        <v>1</v>
      </c>
      <c r="AB146" s="16" t="b">
        <f t="shared" si="62"/>
        <v>1</v>
      </c>
    </row>
    <row r="147" spans="1:28" s="16" customFormat="1" ht="78.75">
      <c r="A147" s="31" t="s">
        <v>26</v>
      </c>
      <c r="B147" s="23" t="s">
        <v>42</v>
      </c>
      <c r="C147" s="23" t="s">
        <v>349</v>
      </c>
      <c r="D147" s="23" t="s">
        <v>27</v>
      </c>
      <c r="E147" s="25">
        <v>168158.7</v>
      </c>
      <c r="F147" s="25">
        <v>169052.79999999999</v>
      </c>
      <c r="G147" s="25">
        <v>169052.79999999999</v>
      </c>
      <c r="H147" s="43"/>
      <c r="J147" s="32">
        <v>168158.67506000001</v>
      </c>
      <c r="K147" s="32">
        <v>169052.80697999999</v>
      </c>
      <c r="L147" s="32">
        <v>169052.80697999999</v>
      </c>
      <c r="M147" s="29">
        <f t="shared" si="64"/>
        <v>-2.4940000002970919E-2</v>
      </c>
      <c r="N147" s="29">
        <f t="shared" si="64"/>
        <v>6.980000005569309E-3</v>
      </c>
      <c r="O147" s="29">
        <f t="shared" si="64"/>
        <v>6.980000005569309E-3</v>
      </c>
      <c r="R147" s="98" t="s">
        <v>26</v>
      </c>
      <c r="S147" s="96" t="s">
        <v>42</v>
      </c>
      <c r="T147" s="96" t="s">
        <v>349</v>
      </c>
      <c r="U147" s="96" t="s">
        <v>27</v>
      </c>
      <c r="V147" s="97">
        <v>168158.67506000001</v>
      </c>
      <c r="W147" s="97">
        <v>169052.80697999999</v>
      </c>
      <c r="X147" s="97">
        <v>169052.80697999999</v>
      </c>
      <c r="Y147" s="16" t="b">
        <f t="shared" si="65"/>
        <v>1</v>
      </c>
      <c r="Z147" s="16" t="b">
        <f t="shared" si="65"/>
        <v>1</v>
      </c>
      <c r="AA147" s="16" t="b">
        <f t="shared" si="65"/>
        <v>1</v>
      </c>
      <c r="AB147" s="16" t="b">
        <f t="shared" si="62"/>
        <v>1</v>
      </c>
    </row>
    <row r="148" spans="1:28" s="16" customFormat="1" ht="31.5">
      <c r="A148" s="31" t="s">
        <v>28</v>
      </c>
      <c r="B148" s="23" t="s">
        <v>42</v>
      </c>
      <c r="C148" s="23" t="s">
        <v>349</v>
      </c>
      <c r="D148" s="23" t="s">
        <v>29</v>
      </c>
      <c r="E148" s="25">
        <f>18979.7+413.5</f>
        <v>19393.2</v>
      </c>
      <c r="F148" s="25">
        <v>18711.5</v>
      </c>
      <c r="G148" s="25">
        <v>18713.099999999999</v>
      </c>
      <c r="H148" s="43"/>
      <c r="J148" s="32">
        <v>19393.194299999999</v>
      </c>
      <c r="K148" s="32">
        <v>18711.494139999999</v>
      </c>
      <c r="L148" s="32">
        <v>18713.094140000001</v>
      </c>
      <c r="M148" s="29">
        <f t="shared" si="64"/>
        <v>-5.7000000015250407E-3</v>
      </c>
      <c r="N148" s="29">
        <f t="shared" si="64"/>
        <v>-5.8600000011210795E-3</v>
      </c>
      <c r="O148" s="29">
        <f t="shared" si="64"/>
        <v>-5.8599999974831007E-3</v>
      </c>
      <c r="R148" s="98" t="s">
        <v>28</v>
      </c>
      <c r="S148" s="96" t="s">
        <v>42</v>
      </c>
      <c r="T148" s="96" t="s">
        <v>349</v>
      </c>
      <c r="U148" s="96" t="s">
        <v>29</v>
      </c>
      <c r="V148" s="97">
        <v>19393.194299999999</v>
      </c>
      <c r="W148" s="97">
        <v>18711.494139999999</v>
      </c>
      <c r="X148" s="97">
        <v>18713.094140000001</v>
      </c>
      <c r="Y148" s="16" t="b">
        <f t="shared" si="65"/>
        <v>1</v>
      </c>
      <c r="Z148" s="16" t="b">
        <f t="shared" si="65"/>
        <v>1</v>
      </c>
      <c r="AA148" s="16" t="b">
        <f t="shared" si="65"/>
        <v>1</v>
      </c>
      <c r="AB148" s="16" t="b">
        <f t="shared" si="62"/>
        <v>1</v>
      </c>
    </row>
    <row r="149" spans="1:28" s="16" customFormat="1" ht="15.75">
      <c r="A149" s="31" t="s">
        <v>37</v>
      </c>
      <c r="B149" s="23" t="s">
        <v>42</v>
      </c>
      <c r="C149" s="23" t="s">
        <v>349</v>
      </c>
      <c r="D149" s="23" t="s">
        <v>38</v>
      </c>
      <c r="E149" s="25">
        <v>20</v>
      </c>
      <c r="F149" s="25">
        <v>20</v>
      </c>
      <c r="G149" s="25">
        <v>20</v>
      </c>
      <c r="H149" s="43"/>
      <c r="J149" s="32">
        <v>20</v>
      </c>
      <c r="K149" s="32">
        <v>20</v>
      </c>
      <c r="L149" s="32">
        <v>20</v>
      </c>
      <c r="M149" s="29">
        <f t="shared" si="64"/>
        <v>0</v>
      </c>
      <c r="N149" s="29">
        <f t="shared" si="64"/>
        <v>0</v>
      </c>
      <c r="O149" s="29">
        <f t="shared" si="64"/>
        <v>0</v>
      </c>
      <c r="R149" s="98" t="s">
        <v>37</v>
      </c>
      <c r="S149" s="96" t="s">
        <v>42</v>
      </c>
      <c r="T149" s="96" t="s">
        <v>349</v>
      </c>
      <c r="U149" s="96" t="s">
        <v>38</v>
      </c>
      <c r="V149" s="97">
        <v>20</v>
      </c>
      <c r="W149" s="97">
        <v>20</v>
      </c>
      <c r="X149" s="97">
        <v>20</v>
      </c>
      <c r="Y149" s="16" t="b">
        <f t="shared" si="65"/>
        <v>1</v>
      </c>
      <c r="Z149" s="16" t="b">
        <f t="shared" si="65"/>
        <v>1</v>
      </c>
      <c r="AA149" s="16" t="b">
        <f t="shared" si="65"/>
        <v>1</v>
      </c>
      <c r="AB149" s="16" t="b">
        <f t="shared" si="62"/>
        <v>1</v>
      </c>
    </row>
    <row r="150" spans="1:28" s="16" customFormat="1" ht="78.75">
      <c r="A150" s="31" t="s">
        <v>457</v>
      </c>
      <c r="B150" s="23" t="s">
        <v>42</v>
      </c>
      <c r="C150" s="23" t="s">
        <v>346</v>
      </c>
      <c r="D150" s="24" t="s">
        <v>9</v>
      </c>
      <c r="E150" s="25">
        <f>E151</f>
        <v>55.4</v>
      </c>
      <c r="F150" s="25">
        <f t="shared" ref="F150:G150" si="68">F151</f>
        <v>55.4</v>
      </c>
      <c r="G150" s="25">
        <f t="shared" si="68"/>
        <v>55.4</v>
      </c>
      <c r="H150" s="43"/>
      <c r="J150" s="32">
        <v>55.45</v>
      </c>
      <c r="K150" s="32">
        <v>55.45</v>
      </c>
      <c r="L150" s="32">
        <v>55.45</v>
      </c>
      <c r="M150" s="29">
        <f t="shared" si="64"/>
        <v>5.0000000000004263E-2</v>
      </c>
      <c r="N150" s="29">
        <f t="shared" si="64"/>
        <v>5.0000000000004263E-2</v>
      </c>
      <c r="O150" s="29">
        <f t="shared" si="64"/>
        <v>5.0000000000004263E-2</v>
      </c>
      <c r="R150" s="98" t="s">
        <v>457</v>
      </c>
      <c r="S150" s="96" t="s">
        <v>42</v>
      </c>
      <c r="T150" s="96" t="s">
        <v>346</v>
      </c>
      <c r="U150" s="92" t="s">
        <v>9</v>
      </c>
      <c r="V150" s="97">
        <v>55.45</v>
      </c>
      <c r="W150" s="97">
        <v>55.45</v>
      </c>
      <c r="X150" s="97">
        <v>55.45</v>
      </c>
      <c r="Y150" s="16" t="b">
        <f t="shared" si="65"/>
        <v>1</v>
      </c>
      <c r="Z150" s="16" t="b">
        <f t="shared" si="65"/>
        <v>1</v>
      </c>
      <c r="AA150" s="16" t="b">
        <f t="shared" si="65"/>
        <v>1</v>
      </c>
      <c r="AB150" s="16" t="b">
        <f t="shared" si="62"/>
        <v>1</v>
      </c>
    </row>
    <row r="151" spans="1:28" s="16" customFormat="1" ht="78.75">
      <c r="A151" s="31" t="s">
        <v>26</v>
      </c>
      <c r="B151" s="23" t="s">
        <v>42</v>
      </c>
      <c r="C151" s="23" t="s">
        <v>346</v>
      </c>
      <c r="D151" s="23" t="s">
        <v>27</v>
      </c>
      <c r="E151" s="25">
        <v>55.4</v>
      </c>
      <c r="F151" s="25">
        <v>55.4</v>
      </c>
      <c r="G151" s="25">
        <v>55.4</v>
      </c>
      <c r="H151" s="43"/>
      <c r="J151" s="32">
        <v>55.45</v>
      </c>
      <c r="K151" s="32">
        <v>55.45</v>
      </c>
      <c r="L151" s="32">
        <v>55.45</v>
      </c>
      <c r="M151" s="29">
        <f t="shared" si="64"/>
        <v>5.0000000000004263E-2</v>
      </c>
      <c r="N151" s="29">
        <f t="shared" si="64"/>
        <v>5.0000000000004263E-2</v>
      </c>
      <c r="O151" s="29">
        <f t="shared" si="64"/>
        <v>5.0000000000004263E-2</v>
      </c>
      <c r="R151" s="98" t="s">
        <v>26</v>
      </c>
      <c r="S151" s="96" t="s">
        <v>42</v>
      </c>
      <c r="T151" s="96" t="s">
        <v>346</v>
      </c>
      <c r="U151" s="96" t="s">
        <v>27</v>
      </c>
      <c r="V151" s="97">
        <v>55.45</v>
      </c>
      <c r="W151" s="97">
        <v>55.45</v>
      </c>
      <c r="X151" s="97">
        <v>55.45</v>
      </c>
      <c r="Y151" s="16" t="b">
        <f t="shared" si="65"/>
        <v>1</v>
      </c>
      <c r="Z151" s="16" t="b">
        <f t="shared" si="65"/>
        <v>1</v>
      </c>
      <c r="AA151" s="16" t="b">
        <f t="shared" si="65"/>
        <v>1</v>
      </c>
      <c r="AB151" s="16" t="b">
        <f t="shared" si="62"/>
        <v>1</v>
      </c>
    </row>
    <row r="152" spans="1:28" s="16" customFormat="1" ht="31.5">
      <c r="A152" s="22" t="s">
        <v>31</v>
      </c>
      <c r="B152" s="23" t="s">
        <v>42</v>
      </c>
      <c r="C152" s="23" t="s">
        <v>30</v>
      </c>
      <c r="D152" s="24" t="s">
        <v>9</v>
      </c>
      <c r="E152" s="25">
        <f>E153+E154+E155</f>
        <v>3977.6000000000004</v>
      </c>
      <c r="F152" s="25">
        <f t="shared" ref="F152:G152" si="69">F153+F154+F155</f>
        <v>4189.8</v>
      </c>
      <c r="G152" s="25">
        <f t="shared" si="69"/>
        <v>4296.8999999999996</v>
      </c>
      <c r="H152" s="43"/>
      <c r="J152" s="32">
        <v>3977.6172799999999</v>
      </c>
      <c r="K152" s="32">
        <v>4189.8601099999996</v>
      </c>
      <c r="L152" s="32">
        <v>4296.8851100000002</v>
      </c>
      <c r="M152" s="29">
        <f t="shared" si="64"/>
        <v>1.7279999999573192E-2</v>
      </c>
      <c r="N152" s="29">
        <f t="shared" si="64"/>
        <v>6.0109999999440333E-2</v>
      </c>
      <c r="O152" s="29">
        <f t="shared" si="64"/>
        <v>-1.4889999999468273E-2</v>
      </c>
      <c r="R152" s="95" t="s">
        <v>31</v>
      </c>
      <c r="S152" s="96" t="s">
        <v>42</v>
      </c>
      <c r="T152" s="96" t="s">
        <v>30</v>
      </c>
      <c r="U152" s="92" t="s">
        <v>9</v>
      </c>
      <c r="V152" s="97">
        <v>3977.6172799999999</v>
      </c>
      <c r="W152" s="97">
        <v>4189.8601099999996</v>
      </c>
      <c r="X152" s="97">
        <v>4296.8851100000002</v>
      </c>
      <c r="Y152" s="16" t="b">
        <f t="shared" si="65"/>
        <v>1</v>
      </c>
      <c r="Z152" s="16" t="b">
        <f t="shared" si="65"/>
        <v>1</v>
      </c>
      <c r="AA152" s="16" t="b">
        <f t="shared" si="65"/>
        <v>1</v>
      </c>
      <c r="AB152" s="16" t="b">
        <f t="shared" si="62"/>
        <v>1</v>
      </c>
    </row>
    <row r="153" spans="1:28" s="16" customFormat="1" ht="31.5">
      <c r="A153" s="31" t="s">
        <v>28</v>
      </c>
      <c r="B153" s="23" t="s">
        <v>42</v>
      </c>
      <c r="C153" s="23" t="s">
        <v>30</v>
      </c>
      <c r="D153" s="23" t="s">
        <v>29</v>
      </c>
      <c r="E153" s="25">
        <f>3664.6-1002.3</f>
        <v>2662.3</v>
      </c>
      <c r="F153" s="25">
        <v>2768.1</v>
      </c>
      <c r="G153" s="25">
        <v>2776.8</v>
      </c>
      <c r="H153" s="43"/>
      <c r="J153" s="32">
        <v>2662.3002799999999</v>
      </c>
      <c r="K153" s="32">
        <v>2768.14311</v>
      </c>
      <c r="L153" s="32">
        <v>2776.76811</v>
      </c>
      <c r="M153" s="29">
        <f t="shared" si="64"/>
        <v>2.7999999974781531E-4</v>
      </c>
      <c r="N153" s="29">
        <f t="shared" si="64"/>
        <v>4.3110000000069704E-2</v>
      </c>
      <c r="O153" s="29">
        <f t="shared" si="64"/>
        <v>-3.1890000000203145E-2</v>
      </c>
      <c r="R153" s="98" t="s">
        <v>28</v>
      </c>
      <c r="S153" s="96" t="s">
        <v>42</v>
      </c>
      <c r="T153" s="96" t="s">
        <v>30</v>
      </c>
      <c r="U153" s="96" t="s">
        <v>29</v>
      </c>
      <c r="V153" s="97">
        <v>2662.3002799999999</v>
      </c>
      <c r="W153" s="97">
        <v>2768.14311</v>
      </c>
      <c r="X153" s="97">
        <v>2776.76811</v>
      </c>
      <c r="Y153" s="16" t="b">
        <f t="shared" si="65"/>
        <v>1</v>
      </c>
      <c r="Z153" s="16" t="b">
        <f t="shared" si="65"/>
        <v>1</v>
      </c>
      <c r="AA153" s="16" t="b">
        <f t="shared" si="65"/>
        <v>1</v>
      </c>
      <c r="AB153" s="16" t="b">
        <f t="shared" si="62"/>
        <v>1</v>
      </c>
    </row>
    <row r="154" spans="1:28" s="16" customFormat="1" ht="15.75">
      <c r="A154" s="31" t="s">
        <v>37</v>
      </c>
      <c r="B154" s="23" t="s">
        <v>42</v>
      </c>
      <c r="C154" s="23" t="s">
        <v>30</v>
      </c>
      <c r="D154" s="23" t="s">
        <v>38</v>
      </c>
      <c r="E154" s="25">
        <v>308</v>
      </c>
      <c r="F154" s="25">
        <v>308</v>
      </c>
      <c r="G154" s="25">
        <v>308</v>
      </c>
      <c r="H154" s="43"/>
      <c r="J154" s="32">
        <v>308</v>
      </c>
      <c r="K154" s="32">
        <v>308</v>
      </c>
      <c r="L154" s="32">
        <v>308</v>
      </c>
      <c r="M154" s="29">
        <f t="shared" si="64"/>
        <v>0</v>
      </c>
      <c r="N154" s="29">
        <f t="shared" si="64"/>
        <v>0</v>
      </c>
      <c r="O154" s="29">
        <f t="shared" si="64"/>
        <v>0</v>
      </c>
      <c r="R154" s="98" t="s">
        <v>37</v>
      </c>
      <c r="S154" s="96" t="s">
        <v>42</v>
      </c>
      <c r="T154" s="96" t="s">
        <v>30</v>
      </c>
      <c r="U154" s="96" t="s">
        <v>38</v>
      </c>
      <c r="V154" s="97">
        <v>308</v>
      </c>
      <c r="W154" s="97">
        <v>308</v>
      </c>
      <c r="X154" s="97">
        <v>308</v>
      </c>
      <c r="Y154" s="16" t="b">
        <f t="shared" si="65"/>
        <v>1</v>
      </c>
      <c r="Z154" s="16" t="b">
        <f t="shared" si="65"/>
        <v>1</v>
      </c>
      <c r="AA154" s="16" t="b">
        <f t="shared" si="65"/>
        <v>1</v>
      </c>
      <c r="AB154" s="16" t="b">
        <f t="shared" si="62"/>
        <v>1</v>
      </c>
    </row>
    <row r="155" spans="1:28" s="16" customFormat="1" ht="15.75">
      <c r="A155" s="31" t="s">
        <v>32</v>
      </c>
      <c r="B155" s="23" t="s">
        <v>42</v>
      </c>
      <c r="C155" s="23" t="s">
        <v>30</v>
      </c>
      <c r="D155" s="23" t="s">
        <v>33</v>
      </c>
      <c r="E155" s="25">
        <v>1007.3</v>
      </c>
      <c r="F155" s="25">
        <v>1113.7</v>
      </c>
      <c r="G155" s="25">
        <v>1212.0999999999999</v>
      </c>
      <c r="H155" s="43"/>
      <c r="J155" s="32">
        <v>1007.317</v>
      </c>
      <c r="K155" s="32">
        <v>1113.7170000000001</v>
      </c>
      <c r="L155" s="32">
        <v>1212.117</v>
      </c>
      <c r="M155" s="29">
        <f t="shared" si="64"/>
        <v>1.7000000000052751E-2</v>
      </c>
      <c r="N155" s="29">
        <f t="shared" si="64"/>
        <v>1.7000000000052751E-2</v>
      </c>
      <c r="O155" s="29">
        <f t="shared" si="64"/>
        <v>1.7000000000052751E-2</v>
      </c>
      <c r="R155" s="98" t="s">
        <v>32</v>
      </c>
      <c r="S155" s="96" t="s">
        <v>42</v>
      </c>
      <c r="T155" s="96" t="s">
        <v>30</v>
      </c>
      <c r="U155" s="96" t="s">
        <v>33</v>
      </c>
      <c r="V155" s="97">
        <v>1007.317</v>
      </c>
      <c r="W155" s="97">
        <v>1113.7170000000001</v>
      </c>
      <c r="X155" s="97">
        <v>1212.117</v>
      </c>
      <c r="Y155" s="16" t="b">
        <f t="shared" si="65"/>
        <v>1</v>
      </c>
      <c r="Z155" s="16" t="b">
        <f t="shared" si="65"/>
        <v>1</v>
      </c>
      <c r="AA155" s="16" t="b">
        <f t="shared" si="65"/>
        <v>1</v>
      </c>
      <c r="AB155" s="16" t="b">
        <f t="shared" si="62"/>
        <v>1</v>
      </c>
    </row>
    <row r="156" spans="1:28" s="16" customFormat="1" ht="47.25">
      <c r="A156" s="26" t="s">
        <v>106</v>
      </c>
      <c r="B156" s="24" t="s">
        <v>107</v>
      </c>
      <c r="C156" s="27" t="s">
        <v>9</v>
      </c>
      <c r="D156" s="27" t="s">
        <v>9</v>
      </c>
      <c r="E156" s="15">
        <f>E157+E162+E167+E197+E203+E235+E265</f>
        <v>372312.89999999997</v>
      </c>
      <c r="F156" s="15">
        <f t="shared" ref="F156:G156" si="70">F157+F162+F167+F197+F203+F235+F265</f>
        <v>233486.1</v>
      </c>
      <c r="G156" s="15">
        <f t="shared" si="70"/>
        <v>237032.3</v>
      </c>
      <c r="H156" s="43"/>
      <c r="J156" s="28">
        <v>372312.84308000002</v>
      </c>
      <c r="K156" s="28">
        <v>233486.09643000001</v>
      </c>
      <c r="L156" s="28">
        <v>237032.31326</v>
      </c>
      <c r="M156" s="29">
        <f t="shared" si="64"/>
        <v>-5.6919999944511801E-2</v>
      </c>
      <c r="N156" s="29">
        <f t="shared" si="64"/>
        <v>-3.5700000007636845E-3</v>
      </c>
      <c r="O156" s="29">
        <f t="shared" si="64"/>
        <v>1.3260000006994233E-2</v>
      </c>
      <c r="R156" s="91" t="s">
        <v>106</v>
      </c>
      <c r="S156" s="92" t="s">
        <v>107</v>
      </c>
      <c r="T156" s="93" t="s">
        <v>9</v>
      </c>
      <c r="U156" s="93" t="s">
        <v>9</v>
      </c>
      <c r="V156" s="94">
        <v>372312.84308000002</v>
      </c>
      <c r="W156" s="94">
        <v>233486.09643000001</v>
      </c>
      <c r="X156" s="94">
        <v>237032.31326</v>
      </c>
      <c r="Y156" s="16" t="b">
        <f t="shared" si="65"/>
        <v>1</v>
      </c>
      <c r="Z156" s="16" t="b">
        <f t="shared" si="65"/>
        <v>1</v>
      </c>
      <c r="AA156" s="16" t="b">
        <f t="shared" si="65"/>
        <v>1</v>
      </c>
      <c r="AB156" s="16" t="b">
        <f t="shared" si="62"/>
        <v>1</v>
      </c>
    </row>
    <row r="157" spans="1:28" s="16" customFormat="1" ht="31.5">
      <c r="A157" s="22" t="s">
        <v>43</v>
      </c>
      <c r="B157" s="23" t="s">
        <v>107</v>
      </c>
      <c r="C157" s="23" t="s">
        <v>10</v>
      </c>
      <c r="D157" s="24" t="s">
        <v>9</v>
      </c>
      <c r="E157" s="25">
        <f>E158</f>
        <v>3816</v>
      </c>
      <c r="F157" s="25">
        <f t="shared" ref="F157:G160" si="71">F158</f>
        <v>3779</v>
      </c>
      <c r="G157" s="25">
        <f t="shared" si="71"/>
        <v>3779</v>
      </c>
      <c r="H157" s="43"/>
      <c r="J157" s="32">
        <v>3816</v>
      </c>
      <c r="K157" s="32">
        <v>3779</v>
      </c>
      <c r="L157" s="32">
        <v>3779</v>
      </c>
      <c r="M157" s="29">
        <f t="shared" si="64"/>
        <v>0</v>
      </c>
      <c r="N157" s="29">
        <f t="shared" si="64"/>
        <v>0</v>
      </c>
      <c r="O157" s="29">
        <f t="shared" si="64"/>
        <v>0</v>
      </c>
      <c r="R157" s="95" t="s">
        <v>43</v>
      </c>
      <c r="S157" s="96" t="s">
        <v>107</v>
      </c>
      <c r="T157" s="96" t="s">
        <v>10</v>
      </c>
      <c r="U157" s="92" t="s">
        <v>9</v>
      </c>
      <c r="V157" s="97">
        <v>3816</v>
      </c>
      <c r="W157" s="97">
        <v>3779</v>
      </c>
      <c r="X157" s="97">
        <v>3779</v>
      </c>
      <c r="Y157" s="16" t="b">
        <f t="shared" si="65"/>
        <v>1</v>
      </c>
      <c r="Z157" s="16" t="b">
        <f t="shared" si="65"/>
        <v>1</v>
      </c>
      <c r="AA157" s="16" t="b">
        <f t="shared" si="65"/>
        <v>1</v>
      </c>
      <c r="AB157" s="16" t="b">
        <f t="shared" si="62"/>
        <v>1</v>
      </c>
    </row>
    <row r="158" spans="1:28" s="16" customFormat="1" ht="31.5">
      <c r="A158" s="22" t="s">
        <v>44</v>
      </c>
      <c r="B158" s="23" t="s">
        <v>107</v>
      </c>
      <c r="C158" s="23" t="s">
        <v>45</v>
      </c>
      <c r="D158" s="24" t="s">
        <v>9</v>
      </c>
      <c r="E158" s="25">
        <f>E159</f>
        <v>3816</v>
      </c>
      <c r="F158" s="25">
        <f t="shared" si="71"/>
        <v>3779</v>
      </c>
      <c r="G158" s="25">
        <f t="shared" si="71"/>
        <v>3779</v>
      </c>
      <c r="H158" s="43"/>
      <c r="J158" s="32">
        <v>3816</v>
      </c>
      <c r="K158" s="32">
        <v>3779</v>
      </c>
      <c r="L158" s="32">
        <v>3779</v>
      </c>
      <c r="M158" s="29">
        <f t="shared" si="64"/>
        <v>0</v>
      </c>
      <c r="N158" s="29">
        <f t="shared" si="64"/>
        <v>0</v>
      </c>
      <c r="O158" s="29">
        <f t="shared" si="64"/>
        <v>0</v>
      </c>
      <c r="R158" s="95" t="s">
        <v>44</v>
      </c>
      <c r="S158" s="96" t="s">
        <v>107</v>
      </c>
      <c r="T158" s="96" t="s">
        <v>45</v>
      </c>
      <c r="U158" s="92" t="s">
        <v>9</v>
      </c>
      <c r="V158" s="97">
        <v>3816</v>
      </c>
      <c r="W158" s="97">
        <v>3779</v>
      </c>
      <c r="X158" s="97">
        <v>3779</v>
      </c>
      <c r="Y158" s="16" t="b">
        <f t="shared" si="65"/>
        <v>1</v>
      </c>
      <c r="Z158" s="16" t="b">
        <f t="shared" si="65"/>
        <v>1</v>
      </c>
      <c r="AA158" s="16" t="b">
        <f t="shared" si="65"/>
        <v>1</v>
      </c>
      <c r="AB158" s="16" t="b">
        <f t="shared" si="62"/>
        <v>1</v>
      </c>
    </row>
    <row r="159" spans="1:28" s="16" customFormat="1" ht="47.25">
      <c r="A159" s="22" t="s">
        <v>46</v>
      </c>
      <c r="B159" s="23" t="s">
        <v>107</v>
      </c>
      <c r="C159" s="23" t="s">
        <v>47</v>
      </c>
      <c r="D159" s="24" t="s">
        <v>9</v>
      </c>
      <c r="E159" s="25">
        <f>E160</f>
        <v>3816</v>
      </c>
      <c r="F159" s="25">
        <f t="shared" si="71"/>
        <v>3779</v>
      </c>
      <c r="G159" s="25">
        <f t="shared" si="71"/>
        <v>3779</v>
      </c>
      <c r="H159" s="43"/>
      <c r="J159" s="32">
        <v>3816</v>
      </c>
      <c r="K159" s="32">
        <v>3779</v>
      </c>
      <c r="L159" s="32">
        <v>3779</v>
      </c>
      <c r="M159" s="29">
        <f t="shared" si="64"/>
        <v>0</v>
      </c>
      <c r="N159" s="29">
        <f t="shared" si="64"/>
        <v>0</v>
      </c>
      <c r="O159" s="29">
        <f t="shared" si="64"/>
        <v>0</v>
      </c>
      <c r="R159" s="95" t="s">
        <v>46</v>
      </c>
      <c r="S159" s="96" t="s">
        <v>107</v>
      </c>
      <c r="T159" s="96" t="s">
        <v>47</v>
      </c>
      <c r="U159" s="92" t="s">
        <v>9</v>
      </c>
      <c r="V159" s="97">
        <v>3816</v>
      </c>
      <c r="W159" s="97">
        <v>3779</v>
      </c>
      <c r="X159" s="97">
        <v>3779</v>
      </c>
      <c r="Y159" s="16" t="b">
        <f t="shared" si="65"/>
        <v>1</v>
      </c>
      <c r="Z159" s="16" t="b">
        <f t="shared" si="65"/>
        <v>1</v>
      </c>
      <c r="AA159" s="16" t="b">
        <f t="shared" si="65"/>
        <v>1</v>
      </c>
      <c r="AB159" s="16" t="b">
        <f t="shared" si="62"/>
        <v>1</v>
      </c>
    </row>
    <row r="160" spans="1:28" s="16" customFormat="1" ht="47.25">
      <c r="A160" s="31" t="s">
        <v>48</v>
      </c>
      <c r="B160" s="23" t="s">
        <v>107</v>
      </c>
      <c r="C160" s="23" t="s">
        <v>353</v>
      </c>
      <c r="D160" s="24" t="s">
        <v>9</v>
      </c>
      <c r="E160" s="25">
        <f>E161</f>
        <v>3816</v>
      </c>
      <c r="F160" s="25">
        <f t="shared" si="71"/>
        <v>3779</v>
      </c>
      <c r="G160" s="25">
        <f t="shared" si="71"/>
        <v>3779</v>
      </c>
      <c r="H160" s="43"/>
      <c r="J160" s="32">
        <v>3816</v>
      </c>
      <c r="K160" s="32">
        <v>3779</v>
      </c>
      <c r="L160" s="32">
        <v>3779</v>
      </c>
      <c r="M160" s="29">
        <f t="shared" si="64"/>
        <v>0</v>
      </c>
      <c r="N160" s="29">
        <f t="shared" si="64"/>
        <v>0</v>
      </c>
      <c r="O160" s="29">
        <f t="shared" si="64"/>
        <v>0</v>
      </c>
      <c r="R160" s="98" t="s">
        <v>48</v>
      </c>
      <c r="S160" s="96" t="s">
        <v>107</v>
      </c>
      <c r="T160" s="96" t="s">
        <v>353</v>
      </c>
      <c r="U160" s="92" t="s">
        <v>9</v>
      </c>
      <c r="V160" s="97">
        <v>3816</v>
      </c>
      <c r="W160" s="97">
        <v>3779</v>
      </c>
      <c r="X160" s="97">
        <v>3779</v>
      </c>
      <c r="Y160" s="16" t="b">
        <f t="shared" si="65"/>
        <v>1</v>
      </c>
      <c r="Z160" s="16" t="b">
        <f t="shared" si="65"/>
        <v>1</v>
      </c>
      <c r="AA160" s="16" t="b">
        <f t="shared" si="65"/>
        <v>1</v>
      </c>
      <c r="AB160" s="16" t="b">
        <f t="shared" si="62"/>
        <v>1</v>
      </c>
    </row>
    <row r="161" spans="1:28" s="16" customFormat="1" ht="31.5">
      <c r="A161" s="31" t="s">
        <v>28</v>
      </c>
      <c r="B161" s="23" t="s">
        <v>107</v>
      </c>
      <c r="C161" s="23" t="s">
        <v>353</v>
      </c>
      <c r="D161" s="23" t="s">
        <v>29</v>
      </c>
      <c r="E161" s="25">
        <v>3816</v>
      </c>
      <c r="F161" s="25">
        <v>3779</v>
      </c>
      <c r="G161" s="25">
        <v>3779</v>
      </c>
      <c r="H161" s="43"/>
      <c r="J161" s="32">
        <v>3816</v>
      </c>
      <c r="K161" s="32">
        <v>3779</v>
      </c>
      <c r="L161" s="32">
        <v>3779</v>
      </c>
      <c r="M161" s="29">
        <f t="shared" si="64"/>
        <v>0</v>
      </c>
      <c r="N161" s="29">
        <f t="shared" si="64"/>
        <v>0</v>
      </c>
      <c r="O161" s="29">
        <f t="shared" si="64"/>
        <v>0</v>
      </c>
      <c r="R161" s="98" t="s">
        <v>28</v>
      </c>
      <c r="S161" s="96" t="s">
        <v>107</v>
      </c>
      <c r="T161" s="96" t="s">
        <v>353</v>
      </c>
      <c r="U161" s="96" t="s">
        <v>29</v>
      </c>
      <c r="V161" s="97">
        <v>3816</v>
      </c>
      <c r="W161" s="97">
        <v>3779</v>
      </c>
      <c r="X161" s="97">
        <v>3779</v>
      </c>
      <c r="Y161" s="16" t="b">
        <f t="shared" si="65"/>
        <v>1</v>
      </c>
      <c r="Z161" s="16" t="b">
        <f t="shared" si="65"/>
        <v>1</v>
      </c>
      <c r="AA161" s="16" t="b">
        <f t="shared" si="65"/>
        <v>1</v>
      </c>
      <c r="AB161" s="16" t="b">
        <f t="shared" si="62"/>
        <v>1</v>
      </c>
    </row>
    <row r="162" spans="1:28" s="16" customFormat="1" ht="31.5">
      <c r="A162" s="22" t="s">
        <v>134</v>
      </c>
      <c r="B162" s="23" t="s">
        <v>107</v>
      </c>
      <c r="C162" s="23" t="s">
        <v>17</v>
      </c>
      <c r="D162" s="24" t="s">
        <v>9</v>
      </c>
      <c r="E162" s="25">
        <f>E163</f>
        <v>280</v>
      </c>
      <c r="F162" s="25">
        <f t="shared" ref="F162:G165" si="72">F163</f>
        <v>180</v>
      </c>
      <c r="G162" s="25">
        <f t="shared" si="72"/>
        <v>200</v>
      </c>
      <c r="H162" s="43"/>
      <c r="J162" s="32">
        <v>280</v>
      </c>
      <c r="K162" s="32">
        <v>180</v>
      </c>
      <c r="L162" s="32">
        <v>200</v>
      </c>
      <c r="M162" s="29">
        <f t="shared" si="64"/>
        <v>0</v>
      </c>
      <c r="N162" s="29">
        <f t="shared" si="64"/>
        <v>0</v>
      </c>
      <c r="O162" s="29">
        <f t="shared" si="64"/>
        <v>0</v>
      </c>
      <c r="R162" s="95" t="s">
        <v>134</v>
      </c>
      <c r="S162" s="96" t="s">
        <v>107</v>
      </c>
      <c r="T162" s="96" t="s">
        <v>17</v>
      </c>
      <c r="U162" s="92" t="s">
        <v>9</v>
      </c>
      <c r="V162" s="97">
        <v>280</v>
      </c>
      <c r="W162" s="97">
        <v>180</v>
      </c>
      <c r="X162" s="97">
        <v>200</v>
      </c>
      <c r="Y162" s="16" t="b">
        <f t="shared" si="65"/>
        <v>1</v>
      </c>
      <c r="Z162" s="16" t="b">
        <f t="shared" si="65"/>
        <v>1</v>
      </c>
      <c r="AA162" s="16" t="b">
        <f t="shared" si="65"/>
        <v>1</v>
      </c>
      <c r="AB162" s="16" t="b">
        <f t="shared" si="62"/>
        <v>1</v>
      </c>
    </row>
    <row r="163" spans="1:28" s="16" customFormat="1" ht="15.75">
      <c r="A163" s="22" t="s">
        <v>135</v>
      </c>
      <c r="B163" s="23" t="s">
        <v>107</v>
      </c>
      <c r="C163" s="23" t="s">
        <v>136</v>
      </c>
      <c r="D163" s="24" t="s">
        <v>9</v>
      </c>
      <c r="E163" s="25">
        <f>E164</f>
        <v>280</v>
      </c>
      <c r="F163" s="25">
        <f t="shared" si="72"/>
        <v>180</v>
      </c>
      <c r="G163" s="25">
        <f t="shared" si="72"/>
        <v>200</v>
      </c>
      <c r="H163" s="43"/>
      <c r="J163" s="32">
        <v>280</v>
      </c>
      <c r="K163" s="32">
        <v>180</v>
      </c>
      <c r="L163" s="32">
        <v>200</v>
      </c>
      <c r="M163" s="29">
        <f t="shared" si="64"/>
        <v>0</v>
      </c>
      <c r="N163" s="29">
        <f t="shared" si="64"/>
        <v>0</v>
      </c>
      <c r="O163" s="29">
        <f t="shared" si="64"/>
        <v>0</v>
      </c>
      <c r="R163" s="95" t="s">
        <v>135</v>
      </c>
      <c r="S163" s="96" t="s">
        <v>107</v>
      </c>
      <c r="T163" s="96" t="s">
        <v>136</v>
      </c>
      <c r="U163" s="92" t="s">
        <v>9</v>
      </c>
      <c r="V163" s="97">
        <v>280</v>
      </c>
      <c r="W163" s="97">
        <v>180</v>
      </c>
      <c r="X163" s="97">
        <v>200</v>
      </c>
      <c r="Y163" s="16" t="b">
        <f t="shared" si="65"/>
        <v>1</v>
      </c>
      <c r="Z163" s="16" t="b">
        <f t="shared" si="65"/>
        <v>1</v>
      </c>
      <c r="AA163" s="16" t="b">
        <f t="shared" si="65"/>
        <v>1</v>
      </c>
      <c r="AB163" s="16" t="b">
        <f t="shared" si="62"/>
        <v>1</v>
      </c>
    </row>
    <row r="164" spans="1:28" s="16" customFormat="1" ht="47.25">
      <c r="A164" s="22" t="s">
        <v>512</v>
      </c>
      <c r="B164" s="23" t="s">
        <v>107</v>
      </c>
      <c r="C164" s="23" t="s">
        <v>137</v>
      </c>
      <c r="D164" s="24" t="s">
        <v>9</v>
      </c>
      <c r="E164" s="25">
        <f>E165</f>
        <v>280</v>
      </c>
      <c r="F164" s="25">
        <f t="shared" si="72"/>
        <v>180</v>
      </c>
      <c r="G164" s="25">
        <f t="shared" si="72"/>
        <v>200</v>
      </c>
      <c r="H164" s="43"/>
      <c r="J164" s="32">
        <v>280</v>
      </c>
      <c r="K164" s="32">
        <v>180</v>
      </c>
      <c r="L164" s="32">
        <v>200</v>
      </c>
      <c r="M164" s="29">
        <f t="shared" si="64"/>
        <v>0</v>
      </c>
      <c r="N164" s="29">
        <f t="shared" si="64"/>
        <v>0</v>
      </c>
      <c r="O164" s="29">
        <f t="shared" si="64"/>
        <v>0</v>
      </c>
      <c r="R164" s="95" t="s">
        <v>512</v>
      </c>
      <c r="S164" s="96" t="s">
        <v>107</v>
      </c>
      <c r="T164" s="96" t="s">
        <v>137</v>
      </c>
      <c r="U164" s="92" t="s">
        <v>9</v>
      </c>
      <c r="V164" s="97">
        <v>280</v>
      </c>
      <c r="W164" s="97">
        <v>180</v>
      </c>
      <c r="X164" s="97">
        <v>200</v>
      </c>
      <c r="Y164" s="16" t="b">
        <f t="shared" si="65"/>
        <v>1</v>
      </c>
      <c r="Z164" s="16" t="b">
        <f t="shared" si="65"/>
        <v>1</v>
      </c>
      <c r="AA164" s="16" t="b">
        <f t="shared" si="65"/>
        <v>1</v>
      </c>
      <c r="AB164" s="16" t="b">
        <f t="shared" si="62"/>
        <v>1</v>
      </c>
    </row>
    <row r="165" spans="1:28" s="16" customFormat="1" ht="47.25">
      <c r="A165" s="31" t="s">
        <v>138</v>
      </c>
      <c r="B165" s="23" t="s">
        <v>107</v>
      </c>
      <c r="C165" s="23" t="s">
        <v>373</v>
      </c>
      <c r="D165" s="24" t="s">
        <v>9</v>
      </c>
      <c r="E165" s="25">
        <f>E166</f>
        <v>280</v>
      </c>
      <c r="F165" s="25">
        <f t="shared" si="72"/>
        <v>180</v>
      </c>
      <c r="G165" s="25">
        <f t="shared" si="72"/>
        <v>200</v>
      </c>
      <c r="H165" s="43"/>
      <c r="J165" s="32">
        <v>280</v>
      </c>
      <c r="K165" s="32">
        <v>180</v>
      </c>
      <c r="L165" s="32">
        <v>200</v>
      </c>
      <c r="M165" s="29">
        <f t="shared" si="64"/>
        <v>0</v>
      </c>
      <c r="N165" s="29">
        <f t="shared" si="64"/>
        <v>0</v>
      </c>
      <c r="O165" s="29">
        <f t="shared" si="64"/>
        <v>0</v>
      </c>
      <c r="R165" s="98" t="s">
        <v>138</v>
      </c>
      <c r="S165" s="96" t="s">
        <v>107</v>
      </c>
      <c r="T165" s="96" t="s">
        <v>373</v>
      </c>
      <c r="U165" s="92" t="s">
        <v>9</v>
      </c>
      <c r="V165" s="97">
        <v>280</v>
      </c>
      <c r="W165" s="97">
        <v>180</v>
      </c>
      <c r="X165" s="97">
        <v>200</v>
      </c>
      <c r="Y165" s="16" t="b">
        <f t="shared" si="65"/>
        <v>1</v>
      </c>
      <c r="Z165" s="16" t="b">
        <f t="shared" si="65"/>
        <v>1</v>
      </c>
      <c r="AA165" s="16" t="b">
        <f t="shared" si="65"/>
        <v>1</v>
      </c>
      <c r="AB165" s="16" t="b">
        <f t="shared" si="62"/>
        <v>1</v>
      </c>
    </row>
    <row r="166" spans="1:28" s="16" customFormat="1" ht="31.5">
      <c r="A166" s="31" t="s">
        <v>28</v>
      </c>
      <c r="B166" s="23" t="s">
        <v>107</v>
      </c>
      <c r="C166" s="23" t="s">
        <v>373</v>
      </c>
      <c r="D166" s="23" t="s">
        <v>29</v>
      </c>
      <c r="E166" s="25">
        <v>280</v>
      </c>
      <c r="F166" s="25">
        <v>180</v>
      </c>
      <c r="G166" s="25">
        <v>200</v>
      </c>
      <c r="H166" s="43"/>
      <c r="J166" s="32">
        <v>280</v>
      </c>
      <c r="K166" s="32">
        <v>180</v>
      </c>
      <c r="L166" s="32">
        <v>200</v>
      </c>
      <c r="M166" s="29">
        <f t="shared" si="64"/>
        <v>0</v>
      </c>
      <c r="N166" s="29">
        <f t="shared" si="64"/>
        <v>0</v>
      </c>
      <c r="O166" s="29">
        <f t="shared" si="64"/>
        <v>0</v>
      </c>
      <c r="R166" s="98" t="s">
        <v>28</v>
      </c>
      <c r="S166" s="96" t="s">
        <v>107</v>
      </c>
      <c r="T166" s="96" t="s">
        <v>373</v>
      </c>
      <c r="U166" s="96" t="s">
        <v>29</v>
      </c>
      <c r="V166" s="97">
        <v>280</v>
      </c>
      <c r="W166" s="97">
        <v>180</v>
      </c>
      <c r="X166" s="97">
        <v>200</v>
      </c>
      <c r="Y166" s="16" t="b">
        <f t="shared" si="65"/>
        <v>1</v>
      </c>
      <c r="Z166" s="16" t="b">
        <f t="shared" si="65"/>
        <v>1</v>
      </c>
      <c r="AA166" s="16" t="b">
        <f t="shared" si="65"/>
        <v>1</v>
      </c>
      <c r="AB166" s="16" t="b">
        <f t="shared" si="62"/>
        <v>1</v>
      </c>
    </row>
    <row r="167" spans="1:28" s="16" customFormat="1" ht="31.5">
      <c r="A167" s="22" t="s">
        <v>139</v>
      </c>
      <c r="B167" s="23" t="s">
        <v>107</v>
      </c>
      <c r="C167" s="23" t="s">
        <v>18</v>
      </c>
      <c r="D167" s="24" t="s">
        <v>9</v>
      </c>
      <c r="E167" s="25">
        <f>E168</f>
        <v>67682.3</v>
      </c>
      <c r="F167" s="25">
        <f t="shared" ref="F167:G167" si="73">F168</f>
        <v>60080.9</v>
      </c>
      <c r="G167" s="25">
        <f t="shared" si="73"/>
        <v>60657.8</v>
      </c>
      <c r="H167" s="43"/>
      <c r="J167" s="32">
        <v>67682.339630000002</v>
      </c>
      <c r="K167" s="32">
        <v>60080.872840000004</v>
      </c>
      <c r="L167" s="32">
        <v>60657.786829999997</v>
      </c>
      <c r="M167" s="29">
        <f t="shared" si="64"/>
        <v>3.9629999999306165E-2</v>
      </c>
      <c r="N167" s="29">
        <f t="shared" si="64"/>
        <v>-2.7159999997820705E-2</v>
      </c>
      <c r="O167" s="29">
        <f t="shared" si="64"/>
        <v>-1.3170000005629845E-2</v>
      </c>
      <c r="R167" s="95" t="s">
        <v>139</v>
      </c>
      <c r="S167" s="96" t="s">
        <v>107</v>
      </c>
      <c r="T167" s="96" t="s">
        <v>18</v>
      </c>
      <c r="U167" s="92" t="s">
        <v>9</v>
      </c>
      <c r="V167" s="97">
        <v>67682.339630000002</v>
      </c>
      <c r="W167" s="97">
        <v>60080.872840000004</v>
      </c>
      <c r="X167" s="97">
        <v>60657.786829999997</v>
      </c>
      <c r="Y167" s="16" t="b">
        <f t="shared" si="65"/>
        <v>1</v>
      </c>
      <c r="Z167" s="16" t="b">
        <f t="shared" si="65"/>
        <v>1</v>
      </c>
      <c r="AA167" s="16" t="b">
        <f t="shared" si="65"/>
        <v>1</v>
      </c>
      <c r="AB167" s="16" t="b">
        <f t="shared" si="62"/>
        <v>1</v>
      </c>
    </row>
    <row r="168" spans="1:28" s="16" customFormat="1" ht="31.5">
      <c r="A168" s="22" t="s">
        <v>140</v>
      </c>
      <c r="B168" s="23" t="s">
        <v>107</v>
      </c>
      <c r="C168" s="23" t="s">
        <v>141</v>
      </c>
      <c r="D168" s="24" t="s">
        <v>9</v>
      </c>
      <c r="E168" s="25">
        <f>E169+E173+E177+E180+E183+E186+E189+E194</f>
        <v>67682.3</v>
      </c>
      <c r="F168" s="25">
        <f t="shared" ref="F168:G168" si="74">F169+F173+F177+F180+F183+F186+F189+F194</f>
        <v>60080.9</v>
      </c>
      <c r="G168" s="25">
        <f t="shared" si="74"/>
        <v>60657.8</v>
      </c>
      <c r="H168" s="43"/>
      <c r="J168" s="32">
        <v>67682.339630000002</v>
      </c>
      <c r="K168" s="32">
        <v>60080.872840000004</v>
      </c>
      <c r="L168" s="32">
        <v>60657.786829999997</v>
      </c>
      <c r="M168" s="29">
        <f t="shared" si="64"/>
        <v>3.9629999999306165E-2</v>
      </c>
      <c r="N168" s="29">
        <f t="shared" si="64"/>
        <v>-2.7159999997820705E-2</v>
      </c>
      <c r="O168" s="29">
        <f t="shared" si="64"/>
        <v>-1.3170000005629845E-2</v>
      </c>
      <c r="R168" s="95" t="s">
        <v>140</v>
      </c>
      <c r="S168" s="96" t="s">
        <v>107</v>
      </c>
      <c r="T168" s="96" t="s">
        <v>141</v>
      </c>
      <c r="U168" s="92" t="s">
        <v>9</v>
      </c>
      <c r="V168" s="97">
        <v>67682.339630000002</v>
      </c>
      <c r="W168" s="97">
        <v>60080.872840000004</v>
      </c>
      <c r="X168" s="97">
        <v>60657.786829999997</v>
      </c>
      <c r="Y168" s="16" t="b">
        <f t="shared" si="65"/>
        <v>1</v>
      </c>
      <c r="Z168" s="16" t="b">
        <f t="shared" si="65"/>
        <v>1</v>
      </c>
      <c r="AA168" s="16" t="b">
        <f t="shared" si="65"/>
        <v>1</v>
      </c>
      <c r="AB168" s="16" t="b">
        <f t="shared" si="62"/>
        <v>1</v>
      </c>
    </row>
    <row r="169" spans="1:28" s="16" customFormat="1" ht="31.5">
      <c r="A169" s="22" t="s">
        <v>142</v>
      </c>
      <c r="B169" s="23" t="s">
        <v>107</v>
      </c>
      <c r="C169" s="23" t="s">
        <v>143</v>
      </c>
      <c r="D169" s="24" t="s">
        <v>9</v>
      </c>
      <c r="E169" s="25">
        <f>E170</f>
        <v>9663.7000000000007</v>
      </c>
      <c r="F169" s="25">
        <f t="shared" ref="F169:G169" si="75">F170</f>
        <v>9061.2000000000007</v>
      </c>
      <c r="G169" s="25">
        <f t="shared" si="75"/>
        <v>9230.4</v>
      </c>
      <c r="H169" s="43"/>
      <c r="J169" s="32">
        <v>9663.6963300000007</v>
      </c>
      <c r="K169" s="32">
        <v>9061.1363500000007</v>
      </c>
      <c r="L169" s="32">
        <v>9230.3818100000008</v>
      </c>
      <c r="M169" s="29">
        <f t="shared" si="64"/>
        <v>-3.6700000000564614E-3</v>
      </c>
      <c r="N169" s="29">
        <f t="shared" si="64"/>
        <v>-6.3650000000052387E-2</v>
      </c>
      <c r="O169" s="29">
        <f t="shared" si="64"/>
        <v>-1.8189999998867279E-2</v>
      </c>
      <c r="R169" s="95" t="s">
        <v>142</v>
      </c>
      <c r="S169" s="96" t="s">
        <v>107</v>
      </c>
      <c r="T169" s="96" t="s">
        <v>143</v>
      </c>
      <c r="U169" s="92" t="s">
        <v>9</v>
      </c>
      <c r="V169" s="97">
        <v>9663.6963300000007</v>
      </c>
      <c r="W169" s="97">
        <v>9061.1363500000007</v>
      </c>
      <c r="X169" s="97">
        <v>9230.3818100000008</v>
      </c>
      <c r="Y169" s="16" t="b">
        <f t="shared" si="65"/>
        <v>1</v>
      </c>
      <c r="Z169" s="16" t="b">
        <f t="shared" si="65"/>
        <v>1</v>
      </c>
      <c r="AA169" s="16" t="b">
        <f t="shared" si="65"/>
        <v>1</v>
      </c>
      <c r="AB169" s="16" t="b">
        <f t="shared" si="62"/>
        <v>1</v>
      </c>
    </row>
    <row r="170" spans="1:28" s="16" customFormat="1" ht="25.5">
      <c r="A170" s="31" t="s">
        <v>144</v>
      </c>
      <c r="B170" s="23" t="s">
        <v>107</v>
      </c>
      <c r="C170" s="23" t="s">
        <v>374</v>
      </c>
      <c r="D170" s="24" t="s">
        <v>9</v>
      </c>
      <c r="E170" s="25">
        <f>E171+E172</f>
        <v>9663.7000000000007</v>
      </c>
      <c r="F170" s="25">
        <f t="shared" ref="F170:G170" si="76">F171+F172</f>
        <v>9061.2000000000007</v>
      </c>
      <c r="G170" s="25">
        <f t="shared" si="76"/>
        <v>9230.4</v>
      </c>
      <c r="H170" s="43"/>
      <c r="J170" s="32">
        <v>9663.6963300000007</v>
      </c>
      <c r="K170" s="32">
        <v>9061.1363500000007</v>
      </c>
      <c r="L170" s="32">
        <v>9230.3818100000008</v>
      </c>
      <c r="M170" s="29">
        <f t="shared" si="64"/>
        <v>-3.6700000000564614E-3</v>
      </c>
      <c r="N170" s="29">
        <f t="shared" si="64"/>
        <v>-6.3650000000052387E-2</v>
      </c>
      <c r="O170" s="29">
        <f t="shared" si="64"/>
        <v>-1.8189999998867279E-2</v>
      </c>
      <c r="R170" s="98" t="s">
        <v>144</v>
      </c>
      <c r="S170" s="96" t="s">
        <v>107</v>
      </c>
      <c r="T170" s="96" t="s">
        <v>374</v>
      </c>
      <c r="U170" s="92" t="s">
        <v>9</v>
      </c>
      <c r="V170" s="97">
        <v>9663.6963300000007</v>
      </c>
      <c r="W170" s="97">
        <v>9061.1363500000007</v>
      </c>
      <c r="X170" s="97">
        <v>9230.3818100000008</v>
      </c>
      <c r="Y170" s="16" t="b">
        <f t="shared" si="65"/>
        <v>1</v>
      </c>
      <c r="Z170" s="16" t="b">
        <f t="shared" si="65"/>
        <v>1</v>
      </c>
      <c r="AA170" s="16" t="b">
        <f t="shared" si="65"/>
        <v>1</v>
      </c>
      <c r="AB170" s="16" t="b">
        <f t="shared" si="62"/>
        <v>1</v>
      </c>
    </row>
    <row r="171" spans="1:28" s="16" customFormat="1" ht="31.5">
      <c r="A171" s="31" t="s">
        <v>28</v>
      </c>
      <c r="B171" s="23" t="s">
        <v>107</v>
      </c>
      <c r="C171" s="23" t="s">
        <v>374</v>
      </c>
      <c r="D171" s="23" t="s">
        <v>29</v>
      </c>
      <c r="E171" s="25">
        <v>5010</v>
      </c>
      <c r="F171" s="25">
        <v>5010</v>
      </c>
      <c r="G171" s="25">
        <v>5010</v>
      </c>
      <c r="H171" s="43"/>
      <c r="J171" s="32">
        <v>5010</v>
      </c>
      <c r="K171" s="32">
        <v>5010</v>
      </c>
      <c r="L171" s="32">
        <v>5010</v>
      </c>
      <c r="M171" s="29">
        <f t="shared" si="64"/>
        <v>0</v>
      </c>
      <c r="N171" s="29">
        <f t="shared" si="64"/>
        <v>0</v>
      </c>
      <c r="O171" s="29">
        <f t="shared" si="64"/>
        <v>0</v>
      </c>
      <c r="R171" s="98" t="s">
        <v>28</v>
      </c>
      <c r="S171" s="96" t="s">
        <v>107</v>
      </c>
      <c r="T171" s="96" t="s">
        <v>374</v>
      </c>
      <c r="U171" s="96" t="s">
        <v>29</v>
      </c>
      <c r="V171" s="97">
        <v>5010</v>
      </c>
      <c r="W171" s="97">
        <v>5010</v>
      </c>
      <c r="X171" s="97">
        <v>5010</v>
      </c>
      <c r="Y171" s="16" t="b">
        <f t="shared" si="65"/>
        <v>1</v>
      </c>
      <c r="Z171" s="16" t="b">
        <f t="shared" si="65"/>
        <v>1</v>
      </c>
      <c r="AA171" s="16" t="b">
        <f t="shared" si="65"/>
        <v>1</v>
      </c>
      <c r="AB171" s="16" t="b">
        <f t="shared" si="62"/>
        <v>1</v>
      </c>
    </row>
    <row r="172" spans="1:28" s="16" customFormat="1" ht="25.5">
      <c r="A172" s="31" t="s">
        <v>32</v>
      </c>
      <c r="B172" s="23" t="s">
        <v>107</v>
      </c>
      <c r="C172" s="23" t="s">
        <v>374</v>
      </c>
      <c r="D172" s="23" t="s">
        <v>33</v>
      </c>
      <c r="E172" s="25">
        <f>3887.6+766.1</f>
        <v>4653.7</v>
      </c>
      <c r="F172" s="25">
        <v>4051.2</v>
      </c>
      <c r="G172" s="25">
        <v>4220.3999999999996</v>
      </c>
      <c r="H172" s="43"/>
      <c r="J172" s="32">
        <v>4653.6963299999998</v>
      </c>
      <c r="K172" s="32">
        <v>4051.1363500000002</v>
      </c>
      <c r="L172" s="32">
        <v>4220.3818099999999</v>
      </c>
      <c r="M172" s="29">
        <f t="shared" si="64"/>
        <v>-3.6700000000564614E-3</v>
      </c>
      <c r="N172" s="29">
        <f t="shared" si="64"/>
        <v>-6.364999999959764E-2</v>
      </c>
      <c r="O172" s="29">
        <f t="shared" si="64"/>
        <v>-1.8189999999776774E-2</v>
      </c>
      <c r="R172" s="98" t="s">
        <v>32</v>
      </c>
      <c r="S172" s="96" t="s">
        <v>107</v>
      </c>
      <c r="T172" s="96" t="s">
        <v>374</v>
      </c>
      <c r="U172" s="96" t="s">
        <v>33</v>
      </c>
      <c r="V172" s="97">
        <v>4653.6963299999998</v>
      </c>
      <c r="W172" s="97">
        <v>4051.1363500000002</v>
      </c>
      <c r="X172" s="97">
        <v>4220.3818099999999</v>
      </c>
      <c r="Y172" s="16" t="b">
        <f t="shared" si="65"/>
        <v>1</v>
      </c>
      <c r="Z172" s="16" t="b">
        <f t="shared" si="65"/>
        <v>1</v>
      </c>
      <c r="AA172" s="16" t="b">
        <f t="shared" si="65"/>
        <v>1</v>
      </c>
      <c r="AB172" s="16" t="b">
        <f t="shared" si="62"/>
        <v>1</v>
      </c>
    </row>
    <row r="173" spans="1:28" s="16" customFormat="1" ht="47.25">
      <c r="A173" s="22" t="s">
        <v>145</v>
      </c>
      <c r="B173" s="23" t="s">
        <v>107</v>
      </c>
      <c r="C173" s="23" t="s">
        <v>146</v>
      </c>
      <c r="D173" s="24" t="s">
        <v>9</v>
      </c>
      <c r="E173" s="25">
        <f>E174</f>
        <v>464.9</v>
      </c>
      <c r="F173" s="25">
        <f t="shared" ref="F173:G173" si="77">F174</f>
        <v>394</v>
      </c>
      <c r="G173" s="25">
        <f t="shared" si="77"/>
        <v>353.2</v>
      </c>
      <c r="H173" s="43"/>
      <c r="J173" s="32">
        <v>464.94038</v>
      </c>
      <c r="K173" s="32">
        <v>394.00506000000001</v>
      </c>
      <c r="L173" s="32">
        <v>353.24434000000002</v>
      </c>
      <c r="M173" s="29">
        <f t="shared" si="64"/>
        <v>4.0380000000027394E-2</v>
      </c>
      <c r="N173" s="29">
        <f t="shared" si="64"/>
        <v>5.0600000000144973E-3</v>
      </c>
      <c r="O173" s="29">
        <f t="shared" si="64"/>
        <v>4.4340000000033797E-2</v>
      </c>
      <c r="R173" s="95" t="s">
        <v>145</v>
      </c>
      <c r="S173" s="96" t="s">
        <v>107</v>
      </c>
      <c r="T173" s="96" t="s">
        <v>146</v>
      </c>
      <c r="U173" s="92" t="s">
        <v>9</v>
      </c>
      <c r="V173" s="97">
        <v>464.94038</v>
      </c>
      <c r="W173" s="97">
        <v>394.00506000000001</v>
      </c>
      <c r="X173" s="97">
        <v>353.24434000000002</v>
      </c>
      <c r="Y173" s="16" t="b">
        <f t="shared" si="65"/>
        <v>1</v>
      </c>
      <c r="Z173" s="16" t="b">
        <f t="shared" si="65"/>
        <v>1</v>
      </c>
      <c r="AA173" s="16" t="b">
        <f t="shared" si="65"/>
        <v>1</v>
      </c>
      <c r="AB173" s="16" t="b">
        <f t="shared" si="62"/>
        <v>1</v>
      </c>
    </row>
    <row r="174" spans="1:28" s="16" customFormat="1" ht="47.25">
      <c r="A174" s="31" t="s">
        <v>147</v>
      </c>
      <c r="B174" s="23" t="s">
        <v>107</v>
      </c>
      <c r="C174" s="23" t="s">
        <v>148</v>
      </c>
      <c r="D174" s="24" t="s">
        <v>9</v>
      </c>
      <c r="E174" s="25">
        <f>E175+E176</f>
        <v>464.9</v>
      </c>
      <c r="F174" s="25">
        <f t="shared" ref="F174:G174" si="78">F175+F176</f>
        <v>394</v>
      </c>
      <c r="G174" s="25">
        <f t="shared" si="78"/>
        <v>353.2</v>
      </c>
      <c r="H174" s="43"/>
      <c r="J174" s="32">
        <v>464.94038</v>
      </c>
      <c r="K174" s="32">
        <v>394.00506000000001</v>
      </c>
      <c r="L174" s="32">
        <v>353.24434000000002</v>
      </c>
      <c r="M174" s="29">
        <f t="shared" si="64"/>
        <v>4.0380000000027394E-2</v>
      </c>
      <c r="N174" s="29">
        <f t="shared" si="64"/>
        <v>5.0600000000144973E-3</v>
      </c>
      <c r="O174" s="29">
        <f t="shared" si="64"/>
        <v>4.4340000000033797E-2</v>
      </c>
      <c r="R174" s="98" t="s">
        <v>147</v>
      </c>
      <c r="S174" s="96" t="s">
        <v>107</v>
      </c>
      <c r="T174" s="96" t="s">
        <v>148</v>
      </c>
      <c r="U174" s="92" t="s">
        <v>9</v>
      </c>
      <c r="V174" s="97">
        <v>464.94038</v>
      </c>
      <c r="W174" s="97">
        <v>394.00506000000001</v>
      </c>
      <c r="X174" s="97">
        <v>353.24434000000002</v>
      </c>
      <c r="Y174" s="16" t="b">
        <f t="shared" si="65"/>
        <v>1</v>
      </c>
      <c r="Z174" s="16" t="b">
        <f t="shared" si="65"/>
        <v>1</v>
      </c>
      <c r="AA174" s="16" t="b">
        <f t="shared" si="65"/>
        <v>1</v>
      </c>
      <c r="AB174" s="16" t="b">
        <f t="shared" si="62"/>
        <v>1</v>
      </c>
    </row>
    <row r="175" spans="1:28" s="16" customFormat="1" ht="78.75">
      <c r="A175" s="31" t="s">
        <v>26</v>
      </c>
      <c r="B175" s="23" t="s">
        <v>107</v>
      </c>
      <c r="C175" s="23" t="s">
        <v>148</v>
      </c>
      <c r="D175" s="23" t="s">
        <v>27</v>
      </c>
      <c r="E175" s="25">
        <v>30.4</v>
      </c>
      <c r="F175" s="25">
        <v>30.4</v>
      </c>
      <c r="G175" s="25">
        <v>30.4</v>
      </c>
      <c r="H175" s="43"/>
      <c r="J175" s="32">
        <v>30.406510000000001</v>
      </c>
      <c r="K175" s="32">
        <v>30.406510000000001</v>
      </c>
      <c r="L175" s="32">
        <v>30.406510000000001</v>
      </c>
      <c r="M175" s="29">
        <f t="shared" si="64"/>
        <v>6.5100000000022362E-3</v>
      </c>
      <c r="N175" s="29">
        <f t="shared" si="64"/>
        <v>6.5100000000022362E-3</v>
      </c>
      <c r="O175" s="29">
        <f t="shared" si="64"/>
        <v>6.5100000000022362E-3</v>
      </c>
      <c r="R175" s="98" t="s">
        <v>26</v>
      </c>
      <c r="S175" s="96" t="s">
        <v>107</v>
      </c>
      <c r="T175" s="96" t="s">
        <v>148</v>
      </c>
      <c r="U175" s="96" t="s">
        <v>27</v>
      </c>
      <c r="V175" s="97">
        <v>30.406510000000001</v>
      </c>
      <c r="W175" s="97">
        <v>30.406510000000001</v>
      </c>
      <c r="X175" s="97">
        <v>30.406510000000001</v>
      </c>
      <c r="Y175" s="16" t="b">
        <f t="shared" si="65"/>
        <v>1</v>
      </c>
      <c r="Z175" s="16" t="b">
        <f t="shared" si="65"/>
        <v>1</v>
      </c>
      <c r="AA175" s="16" t="b">
        <f t="shared" si="65"/>
        <v>1</v>
      </c>
      <c r="AB175" s="16" t="b">
        <f t="shared" si="62"/>
        <v>1</v>
      </c>
    </row>
    <row r="176" spans="1:28" s="16" customFormat="1" ht="31.5">
      <c r="A176" s="31" t="s">
        <v>28</v>
      </c>
      <c r="B176" s="23" t="s">
        <v>107</v>
      </c>
      <c r="C176" s="23" t="s">
        <v>148</v>
      </c>
      <c r="D176" s="23" t="s">
        <v>29</v>
      </c>
      <c r="E176" s="25">
        <f>305.5+129</f>
        <v>434.5</v>
      </c>
      <c r="F176" s="25">
        <f>241.3+122.3</f>
        <v>363.6</v>
      </c>
      <c r="G176" s="25">
        <f>241.3+81.5</f>
        <v>322.8</v>
      </c>
      <c r="H176" s="43"/>
      <c r="J176" s="32">
        <v>434.53386999999998</v>
      </c>
      <c r="K176" s="32">
        <v>363.59854999999999</v>
      </c>
      <c r="L176" s="32">
        <v>322.83783</v>
      </c>
      <c r="M176" s="29">
        <f t="shared" si="64"/>
        <v>3.3869999999978972E-2</v>
      </c>
      <c r="N176" s="29">
        <f t="shared" si="64"/>
        <v>-1.4500000000339242E-3</v>
      </c>
      <c r="O176" s="29">
        <f t="shared" si="64"/>
        <v>3.7829999999985375E-2</v>
      </c>
      <c r="R176" s="98" t="s">
        <v>28</v>
      </c>
      <c r="S176" s="96" t="s">
        <v>107</v>
      </c>
      <c r="T176" s="96" t="s">
        <v>148</v>
      </c>
      <c r="U176" s="96" t="s">
        <v>29</v>
      </c>
      <c r="V176" s="97">
        <v>434.53386999999998</v>
      </c>
      <c r="W176" s="97">
        <v>363.59854999999999</v>
      </c>
      <c r="X176" s="97">
        <v>322.83783</v>
      </c>
      <c r="Y176" s="16" t="b">
        <f t="shared" si="65"/>
        <v>1</v>
      </c>
      <c r="Z176" s="16" t="b">
        <f t="shared" si="65"/>
        <v>1</v>
      </c>
      <c r="AA176" s="16" t="b">
        <f t="shared" si="65"/>
        <v>1</v>
      </c>
      <c r="AB176" s="16" t="b">
        <f t="shared" si="62"/>
        <v>1</v>
      </c>
    </row>
    <row r="177" spans="1:28" s="16" customFormat="1" ht="15.75">
      <c r="A177" s="22" t="s">
        <v>149</v>
      </c>
      <c r="B177" s="23" t="s">
        <v>107</v>
      </c>
      <c r="C177" s="23" t="s">
        <v>150</v>
      </c>
      <c r="D177" s="24" t="s">
        <v>9</v>
      </c>
      <c r="E177" s="25">
        <f>E178</f>
        <v>4892.3</v>
      </c>
      <c r="F177" s="25">
        <f t="shared" ref="F177:G178" si="79">F178</f>
        <v>2440</v>
      </c>
      <c r="G177" s="25">
        <f t="shared" si="79"/>
        <v>2440</v>
      </c>
      <c r="H177" s="43"/>
      <c r="J177" s="32">
        <v>4892.2881200000002</v>
      </c>
      <c r="K177" s="32">
        <v>2440</v>
      </c>
      <c r="L177" s="32">
        <v>2440</v>
      </c>
      <c r="M177" s="29">
        <f t="shared" si="64"/>
        <v>-1.1880000000019209E-2</v>
      </c>
      <c r="N177" s="29">
        <f t="shared" si="64"/>
        <v>0</v>
      </c>
      <c r="O177" s="29">
        <f t="shared" si="64"/>
        <v>0</v>
      </c>
      <c r="R177" s="95" t="s">
        <v>149</v>
      </c>
      <c r="S177" s="96" t="s">
        <v>107</v>
      </c>
      <c r="T177" s="96" t="s">
        <v>150</v>
      </c>
      <c r="U177" s="92" t="s">
        <v>9</v>
      </c>
      <c r="V177" s="97">
        <v>4892.2881200000002</v>
      </c>
      <c r="W177" s="97">
        <v>2440</v>
      </c>
      <c r="X177" s="97">
        <v>2440</v>
      </c>
      <c r="Y177" s="16" t="b">
        <f t="shared" si="65"/>
        <v>1</v>
      </c>
      <c r="Z177" s="16" t="b">
        <f t="shared" si="65"/>
        <v>1</v>
      </c>
      <c r="AA177" s="16" t="b">
        <f t="shared" si="65"/>
        <v>1</v>
      </c>
      <c r="AB177" s="16" t="b">
        <f t="shared" si="62"/>
        <v>1</v>
      </c>
    </row>
    <row r="178" spans="1:28" s="16" customFormat="1" ht="25.5">
      <c r="A178" s="31" t="s">
        <v>151</v>
      </c>
      <c r="B178" s="23" t="s">
        <v>107</v>
      </c>
      <c r="C178" s="23" t="s">
        <v>375</v>
      </c>
      <c r="D178" s="24" t="s">
        <v>9</v>
      </c>
      <c r="E178" s="25">
        <f>E179</f>
        <v>4892.3</v>
      </c>
      <c r="F178" s="25">
        <f t="shared" si="79"/>
        <v>2440</v>
      </c>
      <c r="G178" s="25">
        <f t="shared" si="79"/>
        <v>2440</v>
      </c>
      <c r="H178" s="43"/>
      <c r="J178" s="32">
        <v>4892.2881200000002</v>
      </c>
      <c r="K178" s="32">
        <v>2440</v>
      </c>
      <c r="L178" s="32">
        <v>2440</v>
      </c>
      <c r="M178" s="29">
        <f t="shared" si="64"/>
        <v>-1.1880000000019209E-2</v>
      </c>
      <c r="N178" s="29">
        <f t="shared" si="64"/>
        <v>0</v>
      </c>
      <c r="O178" s="29">
        <f t="shared" si="64"/>
        <v>0</v>
      </c>
      <c r="R178" s="98" t="s">
        <v>151</v>
      </c>
      <c r="S178" s="96" t="s">
        <v>107</v>
      </c>
      <c r="T178" s="96" t="s">
        <v>375</v>
      </c>
      <c r="U178" s="92" t="s">
        <v>9</v>
      </c>
      <c r="V178" s="97">
        <v>4892.2881200000002</v>
      </c>
      <c r="W178" s="97">
        <v>2440</v>
      </c>
      <c r="X178" s="97">
        <v>2440</v>
      </c>
      <c r="Y178" s="16" t="b">
        <f t="shared" si="65"/>
        <v>1</v>
      </c>
      <c r="Z178" s="16" t="b">
        <f t="shared" si="65"/>
        <v>1</v>
      </c>
      <c r="AA178" s="16" t="b">
        <f t="shared" si="65"/>
        <v>1</v>
      </c>
      <c r="AB178" s="16" t="b">
        <f t="shared" si="62"/>
        <v>1</v>
      </c>
    </row>
    <row r="179" spans="1:28" s="16" customFormat="1" ht="31.5">
      <c r="A179" s="31" t="s">
        <v>28</v>
      </c>
      <c r="B179" s="23" t="s">
        <v>107</v>
      </c>
      <c r="C179" s="23" t="s">
        <v>375</v>
      </c>
      <c r="D179" s="23" t="s">
        <v>29</v>
      </c>
      <c r="E179" s="25">
        <f>2440+2452.3</f>
        <v>4892.3</v>
      </c>
      <c r="F179" s="25">
        <v>2440</v>
      </c>
      <c r="G179" s="25">
        <v>2440</v>
      </c>
      <c r="H179" s="43"/>
      <c r="J179" s="32">
        <v>4892.2881200000002</v>
      </c>
      <c r="K179" s="32">
        <v>2440</v>
      </c>
      <c r="L179" s="32">
        <v>2440</v>
      </c>
      <c r="M179" s="29">
        <f t="shared" si="64"/>
        <v>-1.1880000000019209E-2</v>
      </c>
      <c r="N179" s="29">
        <f t="shared" si="64"/>
        <v>0</v>
      </c>
      <c r="O179" s="29">
        <f t="shared" si="64"/>
        <v>0</v>
      </c>
      <c r="R179" s="98" t="s">
        <v>28</v>
      </c>
      <c r="S179" s="96" t="s">
        <v>107</v>
      </c>
      <c r="T179" s="96" t="s">
        <v>375</v>
      </c>
      <c r="U179" s="96" t="s">
        <v>29</v>
      </c>
      <c r="V179" s="97">
        <v>4892.2881200000002</v>
      </c>
      <c r="W179" s="97">
        <v>2440</v>
      </c>
      <c r="X179" s="97">
        <v>2440</v>
      </c>
      <c r="Y179" s="16" t="b">
        <f t="shared" si="65"/>
        <v>1</v>
      </c>
      <c r="Z179" s="16" t="b">
        <f t="shared" si="65"/>
        <v>1</v>
      </c>
      <c r="AA179" s="16" t="b">
        <f t="shared" si="65"/>
        <v>1</v>
      </c>
      <c r="AB179" s="16" t="b">
        <f t="shared" si="62"/>
        <v>1</v>
      </c>
    </row>
    <row r="180" spans="1:28" s="16" customFormat="1" ht="15.75">
      <c r="A180" s="22" t="s">
        <v>152</v>
      </c>
      <c r="B180" s="23" t="s">
        <v>107</v>
      </c>
      <c r="C180" s="23" t="s">
        <v>153</v>
      </c>
      <c r="D180" s="24" t="s">
        <v>9</v>
      </c>
      <c r="E180" s="25">
        <f>E181</f>
        <v>15853</v>
      </c>
      <c r="F180" s="25">
        <f t="shared" ref="F180:G181" si="80">F181</f>
        <v>12985.7</v>
      </c>
      <c r="G180" s="25">
        <f t="shared" si="80"/>
        <v>13434.2</v>
      </c>
      <c r="H180" s="43"/>
      <c r="J180" s="32">
        <v>15852.97827</v>
      </c>
      <c r="K180" s="32">
        <v>12985.73143</v>
      </c>
      <c r="L180" s="32">
        <v>13434.160680000001</v>
      </c>
      <c r="M180" s="29">
        <f t="shared" si="64"/>
        <v>-2.1730000000388827E-2</v>
      </c>
      <c r="N180" s="29">
        <f t="shared" si="64"/>
        <v>3.1429999999090796E-2</v>
      </c>
      <c r="O180" s="29">
        <f t="shared" si="64"/>
        <v>-3.9319999999861466E-2</v>
      </c>
      <c r="R180" s="95" t="s">
        <v>152</v>
      </c>
      <c r="S180" s="96" t="s">
        <v>107</v>
      </c>
      <c r="T180" s="96" t="s">
        <v>153</v>
      </c>
      <c r="U180" s="92" t="s">
        <v>9</v>
      </c>
      <c r="V180" s="97">
        <v>15852.97827</v>
      </c>
      <c r="W180" s="97">
        <v>12985.73143</v>
      </c>
      <c r="X180" s="97">
        <v>13434.160680000001</v>
      </c>
      <c r="Y180" s="16" t="b">
        <f t="shared" si="65"/>
        <v>1</v>
      </c>
      <c r="Z180" s="16" t="b">
        <f t="shared" si="65"/>
        <v>1</v>
      </c>
      <c r="AA180" s="16" t="b">
        <f t="shared" si="65"/>
        <v>1</v>
      </c>
      <c r="AB180" s="16" t="b">
        <f t="shared" si="62"/>
        <v>1</v>
      </c>
    </row>
    <row r="181" spans="1:28" s="16" customFormat="1" ht="25.5">
      <c r="A181" s="31" t="s">
        <v>154</v>
      </c>
      <c r="B181" s="23" t="s">
        <v>107</v>
      </c>
      <c r="C181" s="23" t="s">
        <v>376</v>
      </c>
      <c r="D181" s="24" t="s">
        <v>9</v>
      </c>
      <c r="E181" s="25">
        <f>E182</f>
        <v>15853</v>
      </c>
      <c r="F181" s="25">
        <f t="shared" si="80"/>
        <v>12985.7</v>
      </c>
      <c r="G181" s="25">
        <f t="shared" si="80"/>
        <v>13434.2</v>
      </c>
      <c r="H181" s="43"/>
      <c r="J181" s="32">
        <v>15852.97827</v>
      </c>
      <c r="K181" s="32">
        <v>12985.73143</v>
      </c>
      <c r="L181" s="32">
        <v>13434.160680000001</v>
      </c>
      <c r="M181" s="29">
        <f t="shared" si="64"/>
        <v>-2.1730000000388827E-2</v>
      </c>
      <c r="N181" s="29">
        <f t="shared" si="64"/>
        <v>3.1429999999090796E-2</v>
      </c>
      <c r="O181" s="29">
        <f t="shared" si="64"/>
        <v>-3.9319999999861466E-2</v>
      </c>
      <c r="R181" s="98" t="s">
        <v>154</v>
      </c>
      <c r="S181" s="96" t="s">
        <v>107</v>
      </c>
      <c r="T181" s="96" t="s">
        <v>376</v>
      </c>
      <c r="U181" s="92" t="s">
        <v>9</v>
      </c>
      <c r="V181" s="97">
        <v>15852.97827</v>
      </c>
      <c r="W181" s="97">
        <v>12985.73143</v>
      </c>
      <c r="X181" s="97">
        <v>13434.160680000001</v>
      </c>
      <c r="Y181" s="16" t="b">
        <f t="shared" si="65"/>
        <v>1</v>
      </c>
      <c r="Z181" s="16" t="b">
        <f t="shared" si="65"/>
        <v>1</v>
      </c>
      <c r="AA181" s="16" t="b">
        <f t="shared" si="65"/>
        <v>1</v>
      </c>
      <c r="AB181" s="16" t="b">
        <f t="shared" si="62"/>
        <v>1</v>
      </c>
    </row>
    <row r="182" spans="1:28" s="16" customFormat="1" ht="25.5">
      <c r="A182" s="31" t="s">
        <v>32</v>
      </c>
      <c r="B182" s="23" t="s">
        <v>107</v>
      </c>
      <c r="C182" s="23" t="s">
        <v>376</v>
      </c>
      <c r="D182" s="23" t="s">
        <v>33</v>
      </c>
      <c r="E182" s="25">
        <f>12763.2+3089.8</f>
        <v>15853</v>
      </c>
      <c r="F182" s="25">
        <v>12985.7</v>
      </c>
      <c r="G182" s="25">
        <v>13434.2</v>
      </c>
      <c r="H182" s="43"/>
      <c r="J182" s="32">
        <v>15852.97827</v>
      </c>
      <c r="K182" s="32">
        <v>12985.73143</v>
      </c>
      <c r="L182" s="32">
        <v>13434.160680000001</v>
      </c>
      <c r="M182" s="29">
        <f t="shared" si="64"/>
        <v>-2.1730000000388827E-2</v>
      </c>
      <c r="N182" s="29">
        <f t="shared" si="64"/>
        <v>3.1429999999090796E-2</v>
      </c>
      <c r="O182" s="29">
        <f t="shared" si="64"/>
        <v>-3.9319999999861466E-2</v>
      </c>
      <c r="R182" s="98" t="s">
        <v>32</v>
      </c>
      <c r="S182" s="96" t="s">
        <v>107</v>
      </c>
      <c r="T182" s="96" t="s">
        <v>376</v>
      </c>
      <c r="U182" s="96" t="s">
        <v>33</v>
      </c>
      <c r="V182" s="97">
        <v>15852.97827</v>
      </c>
      <c r="W182" s="97">
        <v>12985.73143</v>
      </c>
      <c r="X182" s="97">
        <v>13434.160680000001</v>
      </c>
      <c r="Y182" s="16" t="b">
        <f t="shared" si="65"/>
        <v>1</v>
      </c>
      <c r="Z182" s="16" t="b">
        <f t="shared" si="65"/>
        <v>1</v>
      </c>
      <c r="AA182" s="16" t="b">
        <f t="shared" si="65"/>
        <v>1</v>
      </c>
      <c r="AB182" s="16" t="b">
        <f t="shared" si="62"/>
        <v>1</v>
      </c>
    </row>
    <row r="183" spans="1:28" s="16" customFormat="1" ht="31.5">
      <c r="A183" s="22" t="s">
        <v>556</v>
      </c>
      <c r="B183" s="23" t="s">
        <v>107</v>
      </c>
      <c r="C183" s="23" t="s">
        <v>155</v>
      </c>
      <c r="D183" s="24" t="s">
        <v>9</v>
      </c>
      <c r="E183" s="25">
        <f>E184</f>
        <v>869.5</v>
      </c>
      <c r="F183" s="25">
        <f t="shared" ref="F183:G184" si="81">F184</f>
        <v>200</v>
      </c>
      <c r="G183" s="25">
        <f t="shared" si="81"/>
        <v>200</v>
      </c>
      <c r="H183" s="43"/>
      <c r="J183" s="32">
        <v>869.50840000000005</v>
      </c>
      <c r="K183" s="32">
        <v>200</v>
      </c>
      <c r="L183" s="32">
        <v>200</v>
      </c>
      <c r="M183" s="29">
        <f t="shared" si="64"/>
        <v>8.4000000000514774E-3</v>
      </c>
      <c r="N183" s="29">
        <f t="shared" si="64"/>
        <v>0</v>
      </c>
      <c r="O183" s="29">
        <f t="shared" si="64"/>
        <v>0</v>
      </c>
      <c r="R183" s="95" t="s">
        <v>556</v>
      </c>
      <c r="S183" s="96" t="s">
        <v>107</v>
      </c>
      <c r="T183" s="96" t="s">
        <v>155</v>
      </c>
      <c r="U183" s="92" t="s">
        <v>9</v>
      </c>
      <c r="V183" s="97">
        <v>869.50840000000005</v>
      </c>
      <c r="W183" s="97">
        <v>200</v>
      </c>
      <c r="X183" s="97">
        <v>200</v>
      </c>
      <c r="Y183" s="16" t="b">
        <f t="shared" si="65"/>
        <v>1</v>
      </c>
      <c r="Z183" s="16" t="b">
        <f t="shared" si="65"/>
        <v>1</v>
      </c>
      <c r="AA183" s="16" t="b">
        <f t="shared" si="65"/>
        <v>1</v>
      </c>
      <c r="AB183" s="16" t="b">
        <f t="shared" si="62"/>
        <v>1</v>
      </c>
    </row>
    <row r="184" spans="1:28" s="16" customFormat="1" ht="47.25">
      <c r="A184" s="31" t="s">
        <v>557</v>
      </c>
      <c r="B184" s="23" t="s">
        <v>107</v>
      </c>
      <c r="C184" s="23" t="s">
        <v>558</v>
      </c>
      <c r="D184" s="24" t="s">
        <v>9</v>
      </c>
      <c r="E184" s="25">
        <f>E185</f>
        <v>869.5</v>
      </c>
      <c r="F184" s="25">
        <f t="shared" si="81"/>
        <v>200</v>
      </c>
      <c r="G184" s="25">
        <f t="shared" si="81"/>
        <v>200</v>
      </c>
      <c r="H184" s="43"/>
      <c r="J184" s="32">
        <v>869.50840000000005</v>
      </c>
      <c r="K184" s="32">
        <v>200</v>
      </c>
      <c r="L184" s="32">
        <v>200</v>
      </c>
      <c r="M184" s="29">
        <f t="shared" si="64"/>
        <v>8.4000000000514774E-3</v>
      </c>
      <c r="N184" s="29">
        <f t="shared" si="64"/>
        <v>0</v>
      </c>
      <c r="O184" s="29">
        <f t="shared" si="64"/>
        <v>0</v>
      </c>
      <c r="R184" s="98" t="s">
        <v>557</v>
      </c>
      <c r="S184" s="96" t="s">
        <v>107</v>
      </c>
      <c r="T184" s="96" t="s">
        <v>558</v>
      </c>
      <c r="U184" s="92" t="s">
        <v>9</v>
      </c>
      <c r="V184" s="97">
        <v>869.50840000000005</v>
      </c>
      <c r="W184" s="97">
        <v>200</v>
      </c>
      <c r="X184" s="97">
        <v>200</v>
      </c>
      <c r="Y184" s="16" t="b">
        <f t="shared" si="65"/>
        <v>1</v>
      </c>
      <c r="Z184" s="16" t="b">
        <f t="shared" si="65"/>
        <v>1</v>
      </c>
      <c r="AA184" s="16" t="b">
        <f t="shared" si="65"/>
        <v>1</v>
      </c>
      <c r="AB184" s="16" t="b">
        <f t="shared" si="62"/>
        <v>1</v>
      </c>
    </row>
    <row r="185" spans="1:28" s="16" customFormat="1" ht="31.5">
      <c r="A185" s="31" t="s">
        <v>28</v>
      </c>
      <c r="B185" s="23" t="s">
        <v>107</v>
      </c>
      <c r="C185" s="23" t="s">
        <v>558</v>
      </c>
      <c r="D185" s="23" t="s">
        <v>29</v>
      </c>
      <c r="E185" s="25">
        <v>869.5</v>
      </c>
      <c r="F185" s="25">
        <v>200</v>
      </c>
      <c r="G185" s="25">
        <v>200</v>
      </c>
      <c r="H185" s="43"/>
      <c r="J185" s="32">
        <v>869.50840000000005</v>
      </c>
      <c r="K185" s="32">
        <v>200</v>
      </c>
      <c r="L185" s="32">
        <v>200</v>
      </c>
      <c r="M185" s="29">
        <f t="shared" si="64"/>
        <v>8.4000000000514774E-3</v>
      </c>
      <c r="N185" s="29">
        <f t="shared" si="64"/>
        <v>0</v>
      </c>
      <c r="O185" s="29">
        <f t="shared" si="64"/>
        <v>0</v>
      </c>
      <c r="R185" s="98" t="s">
        <v>28</v>
      </c>
      <c r="S185" s="96" t="s">
        <v>107</v>
      </c>
      <c r="T185" s="96" t="s">
        <v>558</v>
      </c>
      <c r="U185" s="96" t="s">
        <v>29</v>
      </c>
      <c r="V185" s="97">
        <v>869.50840000000005</v>
      </c>
      <c r="W185" s="97">
        <v>200</v>
      </c>
      <c r="X185" s="97">
        <v>200</v>
      </c>
      <c r="Y185" s="16" t="b">
        <f t="shared" si="65"/>
        <v>1</v>
      </c>
      <c r="Z185" s="16" t="b">
        <f t="shared" si="65"/>
        <v>1</v>
      </c>
      <c r="AA185" s="16" t="b">
        <f t="shared" si="65"/>
        <v>1</v>
      </c>
      <c r="AB185" s="16" t="b">
        <f t="shared" si="62"/>
        <v>1</v>
      </c>
    </row>
    <row r="186" spans="1:28" s="16" customFormat="1" ht="31.5">
      <c r="A186" s="22" t="s">
        <v>197</v>
      </c>
      <c r="B186" s="23" t="s">
        <v>107</v>
      </c>
      <c r="C186" s="23" t="s">
        <v>198</v>
      </c>
      <c r="D186" s="24" t="s">
        <v>9</v>
      </c>
      <c r="E186" s="25">
        <f>E187</f>
        <v>3904.4</v>
      </c>
      <c r="F186" s="25">
        <f t="shared" ref="F186:G187" si="82">F187</f>
        <v>0</v>
      </c>
      <c r="G186" s="25">
        <f t="shared" si="82"/>
        <v>0</v>
      </c>
      <c r="H186" s="43"/>
      <c r="J186" s="32">
        <v>3904.38</v>
      </c>
      <c r="K186" s="32">
        <v>0</v>
      </c>
      <c r="L186" s="32">
        <v>0</v>
      </c>
      <c r="M186" s="29">
        <f t="shared" si="64"/>
        <v>-1.999999999998181E-2</v>
      </c>
      <c r="N186" s="29">
        <f t="shared" si="64"/>
        <v>0</v>
      </c>
      <c r="O186" s="29">
        <f t="shared" si="64"/>
        <v>0</v>
      </c>
      <c r="R186" s="95" t="s">
        <v>197</v>
      </c>
      <c r="S186" s="96" t="s">
        <v>107</v>
      </c>
      <c r="T186" s="96" t="s">
        <v>198</v>
      </c>
      <c r="U186" s="92" t="s">
        <v>9</v>
      </c>
      <c r="V186" s="97">
        <v>3904.38</v>
      </c>
      <c r="W186" s="97" t="s">
        <v>9</v>
      </c>
      <c r="X186" s="97" t="s">
        <v>9</v>
      </c>
      <c r="Y186" s="16" t="b">
        <f t="shared" si="65"/>
        <v>1</v>
      </c>
      <c r="Z186" s="16" t="b">
        <f t="shared" si="65"/>
        <v>1</v>
      </c>
      <c r="AA186" s="16" t="b">
        <f t="shared" si="65"/>
        <v>1</v>
      </c>
      <c r="AB186" s="16" t="b">
        <f t="shared" si="62"/>
        <v>1</v>
      </c>
    </row>
    <row r="187" spans="1:28" s="16" customFormat="1" ht="25.5">
      <c r="A187" s="31" t="s">
        <v>199</v>
      </c>
      <c r="B187" s="23" t="s">
        <v>107</v>
      </c>
      <c r="C187" s="23" t="s">
        <v>403</v>
      </c>
      <c r="D187" s="24" t="s">
        <v>9</v>
      </c>
      <c r="E187" s="25">
        <f>E188</f>
        <v>3904.4</v>
      </c>
      <c r="F187" s="25">
        <f t="shared" si="82"/>
        <v>0</v>
      </c>
      <c r="G187" s="25">
        <f t="shared" si="82"/>
        <v>0</v>
      </c>
      <c r="H187" s="43"/>
      <c r="J187" s="32">
        <v>3904.38</v>
      </c>
      <c r="K187" s="32">
        <v>0</v>
      </c>
      <c r="L187" s="32">
        <v>0</v>
      </c>
      <c r="M187" s="29">
        <f t="shared" si="64"/>
        <v>-1.999999999998181E-2</v>
      </c>
      <c r="N187" s="29">
        <f t="shared" si="64"/>
        <v>0</v>
      </c>
      <c r="O187" s="29">
        <f t="shared" si="64"/>
        <v>0</v>
      </c>
      <c r="R187" s="98" t="s">
        <v>199</v>
      </c>
      <c r="S187" s="96" t="s">
        <v>107</v>
      </c>
      <c r="T187" s="96" t="s">
        <v>403</v>
      </c>
      <c r="U187" s="92" t="s">
        <v>9</v>
      </c>
      <c r="V187" s="97">
        <v>3904.38</v>
      </c>
      <c r="W187" s="97" t="s">
        <v>9</v>
      </c>
      <c r="X187" s="97" t="s">
        <v>9</v>
      </c>
      <c r="Y187" s="16" t="b">
        <f t="shared" si="65"/>
        <v>1</v>
      </c>
      <c r="Z187" s="16" t="b">
        <f t="shared" si="65"/>
        <v>1</v>
      </c>
      <c r="AA187" s="16" t="b">
        <f t="shared" si="65"/>
        <v>1</v>
      </c>
      <c r="AB187" s="16" t="b">
        <f t="shared" si="62"/>
        <v>1</v>
      </c>
    </row>
    <row r="188" spans="1:28" s="16" customFormat="1" ht="31.5">
      <c r="A188" s="31" t="s">
        <v>119</v>
      </c>
      <c r="B188" s="23" t="s">
        <v>107</v>
      </c>
      <c r="C188" s="23" t="s">
        <v>403</v>
      </c>
      <c r="D188" s="23" t="s">
        <v>120</v>
      </c>
      <c r="E188" s="25">
        <v>3904.4</v>
      </c>
      <c r="F188" s="25">
        <v>0</v>
      </c>
      <c r="G188" s="25">
        <v>0</v>
      </c>
      <c r="H188" s="43"/>
      <c r="J188" s="32">
        <v>3904.38</v>
      </c>
      <c r="K188" s="32">
        <v>0</v>
      </c>
      <c r="L188" s="32">
        <v>0</v>
      </c>
      <c r="M188" s="29">
        <f t="shared" si="64"/>
        <v>-1.999999999998181E-2</v>
      </c>
      <c r="N188" s="29">
        <f t="shared" si="64"/>
        <v>0</v>
      </c>
      <c r="O188" s="29">
        <f t="shared" si="64"/>
        <v>0</v>
      </c>
      <c r="R188" s="98" t="s">
        <v>119</v>
      </c>
      <c r="S188" s="96" t="s">
        <v>107</v>
      </c>
      <c r="T188" s="96" t="s">
        <v>403</v>
      </c>
      <c r="U188" s="96" t="s">
        <v>120</v>
      </c>
      <c r="V188" s="97">
        <v>3904.38</v>
      </c>
      <c r="W188" s="97" t="s">
        <v>9</v>
      </c>
      <c r="X188" s="97" t="s">
        <v>9</v>
      </c>
      <c r="Y188" s="16" t="b">
        <f t="shared" si="65"/>
        <v>1</v>
      </c>
      <c r="Z188" s="16" t="b">
        <f t="shared" si="65"/>
        <v>1</v>
      </c>
      <c r="AA188" s="16" t="b">
        <f t="shared" si="65"/>
        <v>1</v>
      </c>
      <c r="AB188" s="16" t="b">
        <f t="shared" si="62"/>
        <v>1</v>
      </c>
    </row>
    <row r="189" spans="1:28" s="16" customFormat="1" ht="15.75">
      <c r="A189" s="31" t="s">
        <v>526</v>
      </c>
      <c r="B189" s="23" t="s">
        <v>107</v>
      </c>
      <c r="C189" s="23" t="s">
        <v>527</v>
      </c>
      <c r="D189" s="23" t="s">
        <v>9</v>
      </c>
      <c r="E189" s="25">
        <f t="shared" ref="E189:G189" si="83">E190+E192</f>
        <v>6300</v>
      </c>
      <c r="F189" s="25">
        <f t="shared" si="83"/>
        <v>0</v>
      </c>
      <c r="G189" s="25">
        <f t="shared" si="83"/>
        <v>0</v>
      </c>
      <c r="H189" s="43"/>
      <c r="J189" s="32">
        <v>6300</v>
      </c>
      <c r="K189" s="32">
        <v>0</v>
      </c>
      <c r="L189" s="32">
        <v>0</v>
      </c>
      <c r="M189" s="29">
        <f t="shared" si="64"/>
        <v>0</v>
      </c>
      <c r="N189" s="29">
        <f t="shared" si="64"/>
        <v>0</v>
      </c>
      <c r="O189" s="29">
        <f t="shared" si="64"/>
        <v>0</v>
      </c>
      <c r="R189" s="95" t="s">
        <v>526</v>
      </c>
      <c r="S189" s="96" t="s">
        <v>107</v>
      </c>
      <c r="T189" s="96" t="s">
        <v>527</v>
      </c>
      <c r="U189" s="92" t="s">
        <v>9</v>
      </c>
      <c r="V189" s="97">
        <v>6300</v>
      </c>
      <c r="W189" s="97" t="s">
        <v>9</v>
      </c>
      <c r="X189" s="97" t="s">
        <v>9</v>
      </c>
      <c r="Y189" s="16" t="b">
        <f t="shared" si="65"/>
        <v>1</v>
      </c>
      <c r="Z189" s="16" t="b">
        <f t="shared" si="65"/>
        <v>1</v>
      </c>
      <c r="AA189" s="16" t="b">
        <f t="shared" si="65"/>
        <v>1</v>
      </c>
      <c r="AB189" s="16" t="b">
        <f t="shared" si="62"/>
        <v>1</v>
      </c>
    </row>
    <row r="190" spans="1:28" s="16" customFormat="1" ht="31.5">
      <c r="A190" s="31" t="s">
        <v>638</v>
      </c>
      <c r="B190" s="23" t="s">
        <v>107</v>
      </c>
      <c r="C190" s="23" t="s">
        <v>639</v>
      </c>
      <c r="D190" s="23" t="s">
        <v>9</v>
      </c>
      <c r="E190" s="25">
        <f t="shared" ref="E190:G190" si="84">E191</f>
        <v>4300</v>
      </c>
      <c r="F190" s="25">
        <f t="shared" si="84"/>
        <v>0</v>
      </c>
      <c r="G190" s="25">
        <f t="shared" si="84"/>
        <v>0</v>
      </c>
      <c r="H190" s="43"/>
      <c r="J190" s="32">
        <v>4300</v>
      </c>
      <c r="K190" s="32">
        <v>0</v>
      </c>
      <c r="L190" s="32">
        <v>0</v>
      </c>
      <c r="M190" s="29">
        <f t="shared" si="64"/>
        <v>0</v>
      </c>
      <c r="N190" s="29">
        <f t="shared" si="64"/>
        <v>0</v>
      </c>
      <c r="O190" s="29">
        <f t="shared" si="64"/>
        <v>0</v>
      </c>
      <c r="R190" s="98" t="s">
        <v>638</v>
      </c>
      <c r="S190" s="96" t="s">
        <v>107</v>
      </c>
      <c r="T190" s="96" t="s">
        <v>639</v>
      </c>
      <c r="U190" s="92" t="s">
        <v>9</v>
      </c>
      <c r="V190" s="97">
        <v>4300</v>
      </c>
      <c r="W190" s="97" t="s">
        <v>9</v>
      </c>
      <c r="X190" s="97" t="s">
        <v>9</v>
      </c>
      <c r="Y190" s="16" t="b">
        <f t="shared" si="65"/>
        <v>1</v>
      </c>
      <c r="Z190" s="16" t="b">
        <f t="shared" si="65"/>
        <v>1</v>
      </c>
      <c r="AA190" s="16" t="b">
        <f t="shared" si="65"/>
        <v>1</v>
      </c>
      <c r="AB190" s="16" t="b">
        <f t="shared" si="62"/>
        <v>1</v>
      </c>
    </row>
    <row r="191" spans="1:28" s="16" customFormat="1" ht="31.5">
      <c r="A191" s="31" t="s">
        <v>28</v>
      </c>
      <c r="B191" s="23" t="s">
        <v>107</v>
      </c>
      <c r="C191" s="23" t="s">
        <v>639</v>
      </c>
      <c r="D191" s="23" t="s">
        <v>29</v>
      </c>
      <c r="E191" s="25">
        <v>4300</v>
      </c>
      <c r="F191" s="25"/>
      <c r="G191" s="25"/>
      <c r="H191" s="43"/>
      <c r="J191" s="32">
        <v>4300</v>
      </c>
      <c r="K191" s="32">
        <v>0</v>
      </c>
      <c r="L191" s="32">
        <v>0</v>
      </c>
      <c r="M191" s="29">
        <f t="shared" si="64"/>
        <v>0</v>
      </c>
      <c r="N191" s="29">
        <f t="shared" si="64"/>
        <v>0</v>
      </c>
      <c r="O191" s="29">
        <f t="shared" si="64"/>
        <v>0</v>
      </c>
      <c r="R191" s="98" t="s">
        <v>28</v>
      </c>
      <c r="S191" s="96" t="s">
        <v>107</v>
      </c>
      <c r="T191" s="96" t="s">
        <v>639</v>
      </c>
      <c r="U191" s="96" t="s">
        <v>29</v>
      </c>
      <c r="V191" s="97">
        <v>4300</v>
      </c>
      <c r="W191" s="97" t="s">
        <v>9</v>
      </c>
      <c r="X191" s="97" t="s">
        <v>9</v>
      </c>
      <c r="Y191" s="16" t="b">
        <f t="shared" si="65"/>
        <v>1</v>
      </c>
      <c r="Z191" s="16" t="b">
        <f t="shared" si="65"/>
        <v>1</v>
      </c>
      <c r="AA191" s="16" t="b">
        <f t="shared" si="65"/>
        <v>1</v>
      </c>
      <c r="AB191" s="16" t="b">
        <f t="shared" si="62"/>
        <v>1</v>
      </c>
    </row>
    <row r="192" spans="1:28" s="16" customFormat="1" ht="25.5">
      <c r="A192" s="31" t="s">
        <v>528</v>
      </c>
      <c r="B192" s="23" t="s">
        <v>107</v>
      </c>
      <c r="C192" s="23" t="s">
        <v>529</v>
      </c>
      <c r="D192" s="23" t="s">
        <v>9</v>
      </c>
      <c r="E192" s="25">
        <f t="shared" ref="E192:G192" si="85">E193</f>
        <v>2000</v>
      </c>
      <c r="F192" s="25">
        <f t="shared" si="85"/>
        <v>0</v>
      </c>
      <c r="G192" s="25">
        <f t="shared" si="85"/>
        <v>0</v>
      </c>
      <c r="H192" s="43"/>
      <c r="J192" s="32">
        <v>2000</v>
      </c>
      <c r="K192" s="32">
        <v>0</v>
      </c>
      <c r="L192" s="32">
        <v>0</v>
      </c>
      <c r="M192" s="29">
        <f t="shared" si="64"/>
        <v>0</v>
      </c>
      <c r="N192" s="29">
        <f t="shared" si="64"/>
        <v>0</v>
      </c>
      <c r="O192" s="29">
        <f t="shared" si="64"/>
        <v>0</v>
      </c>
      <c r="R192" s="98" t="s">
        <v>528</v>
      </c>
      <c r="S192" s="96" t="s">
        <v>107</v>
      </c>
      <c r="T192" s="96" t="s">
        <v>529</v>
      </c>
      <c r="U192" s="92" t="s">
        <v>9</v>
      </c>
      <c r="V192" s="97">
        <v>2000</v>
      </c>
      <c r="W192" s="97" t="s">
        <v>9</v>
      </c>
      <c r="X192" s="97" t="s">
        <v>9</v>
      </c>
      <c r="Y192" s="16" t="b">
        <f t="shared" si="65"/>
        <v>1</v>
      </c>
      <c r="Z192" s="16" t="b">
        <f t="shared" si="65"/>
        <v>1</v>
      </c>
      <c r="AA192" s="16" t="b">
        <f t="shared" si="65"/>
        <v>1</v>
      </c>
      <c r="AB192" s="16" t="b">
        <f t="shared" si="62"/>
        <v>1</v>
      </c>
    </row>
    <row r="193" spans="1:28" s="16" customFormat="1" ht="31.5">
      <c r="A193" s="31" t="s">
        <v>28</v>
      </c>
      <c r="B193" s="23" t="s">
        <v>107</v>
      </c>
      <c r="C193" s="23" t="s">
        <v>529</v>
      </c>
      <c r="D193" s="23" t="s">
        <v>29</v>
      </c>
      <c r="E193" s="25">
        <v>2000</v>
      </c>
      <c r="F193" s="25"/>
      <c r="G193" s="25"/>
      <c r="H193" s="43"/>
      <c r="J193" s="32">
        <v>2000</v>
      </c>
      <c r="K193" s="32">
        <v>0</v>
      </c>
      <c r="L193" s="32">
        <v>0</v>
      </c>
      <c r="M193" s="29">
        <f t="shared" si="64"/>
        <v>0</v>
      </c>
      <c r="N193" s="29">
        <f t="shared" si="64"/>
        <v>0</v>
      </c>
      <c r="O193" s="29">
        <f t="shared" si="64"/>
        <v>0</v>
      </c>
      <c r="R193" s="98" t="s">
        <v>28</v>
      </c>
      <c r="S193" s="96" t="s">
        <v>107</v>
      </c>
      <c r="T193" s="96" t="s">
        <v>529</v>
      </c>
      <c r="U193" s="96" t="s">
        <v>29</v>
      </c>
      <c r="V193" s="97">
        <v>2000</v>
      </c>
      <c r="W193" s="97" t="s">
        <v>9</v>
      </c>
      <c r="X193" s="97" t="s">
        <v>9</v>
      </c>
      <c r="Y193" s="16" t="b">
        <f t="shared" si="65"/>
        <v>1</v>
      </c>
      <c r="Z193" s="16" t="b">
        <f t="shared" si="65"/>
        <v>1</v>
      </c>
      <c r="AA193" s="16" t="b">
        <f t="shared" si="65"/>
        <v>1</v>
      </c>
      <c r="AB193" s="16" t="b">
        <f t="shared" si="62"/>
        <v>1</v>
      </c>
    </row>
    <row r="194" spans="1:28" s="16" customFormat="1" ht="31.5">
      <c r="A194" s="31" t="s">
        <v>556</v>
      </c>
      <c r="B194" s="23" t="s">
        <v>107</v>
      </c>
      <c r="C194" s="23" t="s">
        <v>640</v>
      </c>
      <c r="D194" s="23" t="s">
        <v>9</v>
      </c>
      <c r="E194" s="25">
        <f t="shared" ref="E194:G195" si="86">E195</f>
        <v>25734.5</v>
      </c>
      <c r="F194" s="25">
        <f t="shared" si="86"/>
        <v>35000</v>
      </c>
      <c r="G194" s="25">
        <f t="shared" si="86"/>
        <v>35000</v>
      </c>
      <c r="H194" s="43"/>
      <c r="J194" s="32">
        <v>25734.548129999999</v>
      </c>
      <c r="K194" s="32">
        <v>35000</v>
      </c>
      <c r="L194" s="32">
        <v>35000</v>
      </c>
      <c r="M194" s="29">
        <f t="shared" si="64"/>
        <v>4.8129999999218853E-2</v>
      </c>
      <c r="N194" s="29">
        <f t="shared" si="64"/>
        <v>0</v>
      </c>
      <c r="O194" s="29">
        <f t="shared" si="64"/>
        <v>0</v>
      </c>
      <c r="R194" s="95" t="s">
        <v>556</v>
      </c>
      <c r="S194" s="96" t="s">
        <v>107</v>
      </c>
      <c r="T194" s="96" t="s">
        <v>640</v>
      </c>
      <c r="U194" s="92" t="s">
        <v>9</v>
      </c>
      <c r="V194" s="97">
        <v>25734.548129999999</v>
      </c>
      <c r="W194" s="97">
        <v>35000</v>
      </c>
      <c r="X194" s="97">
        <v>35000</v>
      </c>
      <c r="Y194" s="16" t="b">
        <f t="shared" si="65"/>
        <v>1</v>
      </c>
      <c r="Z194" s="16" t="b">
        <f t="shared" si="65"/>
        <v>1</v>
      </c>
      <c r="AA194" s="16" t="b">
        <f t="shared" si="65"/>
        <v>1</v>
      </c>
      <c r="AB194" s="16" t="b">
        <f t="shared" si="62"/>
        <v>1</v>
      </c>
    </row>
    <row r="195" spans="1:28" s="16" customFormat="1" ht="47.25">
      <c r="A195" s="31" t="s">
        <v>641</v>
      </c>
      <c r="B195" s="23" t="s">
        <v>107</v>
      </c>
      <c r="C195" s="23" t="s">
        <v>642</v>
      </c>
      <c r="D195" s="23" t="s">
        <v>9</v>
      </c>
      <c r="E195" s="25">
        <f t="shared" si="86"/>
        <v>25734.5</v>
      </c>
      <c r="F195" s="25">
        <f t="shared" si="86"/>
        <v>35000</v>
      </c>
      <c r="G195" s="25">
        <f t="shared" si="86"/>
        <v>35000</v>
      </c>
      <c r="H195" s="43"/>
      <c r="J195" s="32">
        <v>25734.548129999999</v>
      </c>
      <c r="K195" s="32">
        <v>35000</v>
      </c>
      <c r="L195" s="32">
        <v>35000</v>
      </c>
      <c r="M195" s="29">
        <f t="shared" si="64"/>
        <v>4.8129999999218853E-2</v>
      </c>
      <c r="N195" s="29">
        <f t="shared" si="64"/>
        <v>0</v>
      </c>
      <c r="O195" s="29">
        <f t="shared" si="64"/>
        <v>0</v>
      </c>
      <c r="R195" s="98" t="s">
        <v>641</v>
      </c>
      <c r="S195" s="96" t="s">
        <v>107</v>
      </c>
      <c r="T195" s="96" t="s">
        <v>642</v>
      </c>
      <c r="U195" s="92" t="s">
        <v>9</v>
      </c>
      <c r="V195" s="97">
        <v>25734.548129999999</v>
      </c>
      <c r="W195" s="97">
        <v>35000</v>
      </c>
      <c r="X195" s="97">
        <v>35000</v>
      </c>
      <c r="Y195" s="16" t="b">
        <f t="shared" si="65"/>
        <v>1</v>
      </c>
      <c r="Z195" s="16" t="b">
        <f t="shared" si="65"/>
        <v>1</v>
      </c>
      <c r="AA195" s="16" t="b">
        <f t="shared" si="65"/>
        <v>1</v>
      </c>
      <c r="AB195" s="16" t="b">
        <f t="shared" si="62"/>
        <v>1</v>
      </c>
    </row>
    <row r="196" spans="1:28" s="16" customFormat="1" ht="31.5">
      <c r="A196" s="31" t="s">
        <v>28</v>
      </c>
      <c r="B196" s="23" t="s">
        <v>107</v>
      </c>
      <c r="C196" s="23" t="s">
        <v>642</v>
      </c>
      <c r="D196" s="23" t="s">
        <v>29</v>
      </c>
      <c r="E196" s="25">
        <v>25734.5</v>
      </c>
      <c r="F196" s="25">
        <f>35000</f>
        <v>35000</v>
      </c>
      <c r="G196" s="25">
        <f>35000</f>
        <v>35000</v>
      </c>
      <c r="H196" s="43"/>
      <c r="J196" s="32">
        <v>25734.548129999999</v>
      </c>
      <c r="K196" s="32">
        <v>35000</v>
      </c>
      <c r="L196" s="32">
        <v>35000</v>
      </c>
      <c r="M196" s="29">
        <f t="shared" si="64"/>
        <v>4.8129999999218853E-2</v>
      </c>
      <c r="N196" s="29">
        <f t="shared" si="64"/>
        <v>0</v>
      </c>
      <c r="O196" s="29">
        <f t="shared" si="64"/>
        <v>0</v>
      </c>
      <c r="R196" s="98" t="s">
        <v>28</v>
      </c>
      <c r="S196" s="96" t="s">
        <v>107</v>
      </c>
      <c r="T196" s="96" t="s">
        <v>642</v>
      </c>
      <c r="U196" s="96" t="s">
        <v>29</v>
      </c>
      <c r="V196" s="97">
        <v>25734.548129999999</v>
      </c>
      <c r="W196" s="97">
        <v>35000</v>
      </c>
      <c r="X196" s="97">
        <v>35000</v>
      </c>
      <c r="Y196" s="16" t="b">
        <f t="shared" si="65"/>
        <v>1</v>
      </c>
      <c r="Z196" s="16" t="b">
        <f t="shared" si="65"/>
        <v>1</v>
      </c>
      <c r="AA196" s="16" t="b">
        <f t="shared" si="65"/>
        <v>1</v>
      </c>
      <c r="AB196" s="16" t="b">
        <f t="shared" si="62"/>
        <v>1</v>
      </c>
    </row>
    <row r="197" spans="1:28" s="16" customFormat="1" ht="31.5">
      <c r="A197" s="22" t="s">
        <v>73</v>
      </c>
      <c r="B197" s="23" t="s">
        <v>107</v>
      </c>
      <c r="C197" s="23" t="s">
        <v>12</v>
      </c>
      <c r="D197" s="24" t="s">
        <v>9</v>
      </c>
      <c r="E197" s="25">
        <f>E198</f>
        <v>7837.4</v>
      </c>
      <c r="F197" s="25">
        <f t="shared" ref="F197:G199" si="87">F198</f>
        <v>7837.4</v>
      </c>
      <c r="G197" s="25">
        <f t="shared" si="87"/>
        <v>7837.4</v>
      </c>
      <c r="H197" s="43"/>
      <c r="J197" s="32">
        <v>7837.4</v>
      </c>
      <c r="K197" s="32">
        <v>7837.4</v>
      </c>
      <c r="L197" s="32">
        <v>7837.4</v>
      </c>
      <c r="M197" s="29">
        <f t="shared" si="64"/>
        <v>0</v>
      </c>
      <c r="N197" s="29">
        <f t="shared" si="64"/>
        <v>0</v>
      </c>
      <c r="O197" s="29">
        <f t="shared" si="64"/>
        <v>0</v>
      </c>
      <c r="R197" s="95" t="s">
        <v>73</v>
      </c>
      <c r="S197" s="96" t="s">
        <v>107</v>
      </c>
      <c r="T197" s="96" t="s">
        <v>12</v>
      </c>
      <c r="U197" s="92" t="s">
        <v>9</v>
      </c>
      <c r="V197" s="97">
        <v>7837.4</v>
      </c>
      <c r="W197" s="97">
        <v>7837.4</v>
      </c>
      <c r="X197" s="97">
        <v>7837.4</v>
      </c>
      <c r="Y197" s="16" t="b">
        <f t="shared" si="65"/>
        <v>1</v>
      </c>
      <c r="Z197" s="16" t="b">
        <f t="shared" si="65"/>
        <v>1</v>
      </c>
      <c r="AA197" s="16" t="b">
        <f t="shared" si="65"/>
        <v>1</v>
      </c>
      <c r="AB197" s="16" t="b">
        <f t="shared" si="62"/>
        <v>1</v>
      </c>
    </row>
    <row r="198" spans="1:28" s="16" customFormat="1" ht="31.5">
      <c r="A198" s="22" t="s">
        <v>74</v>
      </c>
      <c r="B198" s="23" t="s">
        <v>107</v>
      </c>
      <c r="C198" s="23" t="s">
        <v>75</v>
      </c>
      <c r="D198" s="24" t="s">
        <v>9</v>
      </c>
      <c r="E198" s="25">
        <f>E199</f>
        <v>7837.4</v>
      </c>
      <c r="F198" s="25">
        <f t="shared" si="87"/>
        <v>7837.4</v>
      </c>
      <c r="G198" s="25">
        <f t="shared" si="87"/>
        <v>7837.4</v>
      </c>
      <c r="H198" s="43"/>
      <c r="J198" s="32">
        <v>7837.4</v>
      </c>
      <c r="K198" s="32">
        <v>7837.4</v>
      </c>
      <c r="L198" s="32">
        <v>7837.4</v>
      </c>
      <c r="M198" s="29">
        <f t="shared" si="64"/>
        <v>0</v>
      </c>
      <c r="N198" s="29">
        <f t="shared" si="64"/>
        <v>0</v>
      </c>
      <c r="O198" s="29">
        <f t="shared" si="64"/>
        <v>0</v>
      </c>
      <c r="R198" s="95" t="s">
        <v>74</v>
      </c>
      <c r="S198" s="96" t="s">
        <v>107</v>
      </c>
      <c r="T198" s="96" t="s">
        <v>75</v>
      </c>
      <c r="U198" s="92" t="s">
        <v>9</v>
      </c>
      <c r="V198" s="97">
        <v>7837.4</v>
      </c>
      <c r="W198" s="97">
        <v>7837.4</v>
      </c>
      <c r="X198" s="97">
        <v>7837.4</v>
      </c>
      <c r="Y198" s="16" t="b">
        <f t="shared" si="65"/>
        <v>1</v>
      </c>
      <c r="Z198" s="16" t="b">
        <f t="shared" si="65"/>
        <v>1</v>
      </c>
      <c r="AA198" s="16" t="b">
        <f t="shared" si="65"/>
        <v>1</v>
      </c>
      <c r="AB198" s="16" t="b">
        <f t="shared" si="62"/>
        <v>1</v>
      </c>
    </row>
    <row r="199" spans="1:28" s="16" customFormat="1" ht="47.25">
      <c r="A199" s="22" t="s">
        <v>76</v>
      </c>
      <c r="B199" s="23" t="s">
        <v>107</v>
      </c>
      <c r="C199" s="23" t="s">
        <v>77</v>
      </c>
      <c r="D199" s="24" t="s">
        <v>9</v>
      </c>
      <c r="E199" s="25">
        <f>E200</f>
        <v>7837.4</v>
      </c>
      <c r="F199" s="25">
        <f t="shared" si="87"/>
        <v>7837.4</v>
      </c>
      <c r="G199" s="25">
        <f t="shared" si="87"/>
        <v>7837.4</v>
      </c>
      <c r="H199" s="43"/>
      <c r="J199" s="32">
        <v>7837.4</v>
      </c>
      <c r="K199" s="32">
        <v>7837.4</v>
      </c>
      <c r="L199" s="32">
        <v>7837.4</v>
      </c>
      <c r="M199" s="29">
        <f t="shared" si="64"/>
        <v>0</v>
      </c>
      <c r="N199" s="29">
        <f t="shared" si="64"/>
        <v>0</v>
      </c>
      <c r="O199" s="29">
        <f t="shared" si="64"/>
        <v>0</v>
      </c>
      <c r="R199" s="95" t="s">
        <v>76</v>
      </c>
      <c r="S199" s="96" t="s">
        <v>107</v>
      </c>
      <c r="T199" s="96" t="s">
        <v>77</v>
      </c>
      <c r="U199" s="92" t="s">
        <v>9</v>
      </c>
      <c r="V199" s="97">
        <v>7837.4</v>
      </c>
      <c r="W199" s="97">
        <v>7837.4</v>
      </c>
      <c r="X199" s="97">
        <v>7837.4</v>
      </c>
      <c r="Y199" s="16" t="b">
        <f t="shared" si="65"/>
        <v>1</v>
      </c>
      <c r="Z199" s="16" t="b">
        <f t="shared" si="65"/>
        <v>1</v>
      </c>
      <c r="AA199" s="16" t="b">
        <f t="shared" si="65"/>
        <v>1</v>
      </c>
      <c r="AB199" s="16" t="b">
        <f t="shared" si="62"/>
        <v>1</v>
      </c>
    </row>
    <row r="200" spans="1:28" s="16" customFormat="1" ht="78.75">
      <c r="A200" s="31" t="s">
        <v>453</v>
      </c>
      <c r="B200" s="23" t="s">
        <v>107</v>
      </c>
      <c r="C200" s="23" t="s">
        <v>78</v>
      </c>
      <c r="D200" s="24" t="s">
        <v>9</v>
      </c>
      <c r="E200" s="25">
        <f>E201+E202</f>
        <v>7837.4</v>
      </c>
      <c r="F200" s="25">
        <f t="shared" ref="F200:G200" si="88">F201+F202</f>
        <v>7837.4</v>
      </c>
      <c r="G200" s="25">
        <f t="shared" si="88"/>
        <v>7837.4</v>
      </c>
      <c r="H200" s="43"/>
      <c r="J200" s="32">
        <v>7837.4</v>
      </c>
      <c r="K200" s="32">
        <v>7837.4</v>
      </c>
      <c r="L200" s="32">
        <v>7837.4</v>
      </c>
      <c r="M200" s="29">
        <f t="shared" si="64"/>
        <v>0</v>
      </c>
      <c r="N200" s="29">
        <f t="shared" si="64"/>
        <v>0</v>
      </c>
      <c r="O200" s="29">
        <f t="shared" si="64"/>
        <v>0</v>
      </c>
      <c r="R200" s="98" t="s">
        <v>453</v>
      </c>
      <c r="S200" s="96" t="s">
        <v>107</v>
      </c>
      <c r="T200" s="96" t="s">
        <v>78</v>
      </c>
      <c r="U200" s="92" t="s">
        <v>9</v>
      </c>
      <c r="V200" s="97">
        <v>7837.4</v>
      </c>
      <c r="W200" s="97">
        <v>7837.4</v>
      </c>
      <c r="X200" s="97">
        <v>7837.4</v>
      </c>
      <c r="Y200" s="16" t="b">
        <f t="shared" si="65"/>
        <v>1</v>
      </c>
      <c r="Z200" s="16" t="b">
        <f t="shared" si="65"/>
        <v>1</v>
      </c>
      <c r="AA200" s="16" t="b">
        <f t="shared" si="65"/>
        <v>1</v>
      </c>
      <c r="AB200" s="16" t="b">
        <f t="shared" si="62"/>
        <v>1</v>
      </c>
    </row>
    <row r="201" spans="1:28" s="16" customFormat="1" ht="78.75">
      <c r="A201" s="31" t="s">
        <v>26</v>
      </c>
      <c r="B201" s="23" t="s">
        <v>107</v>
      </c>
      <c r="C201" s="23" t="s">
        <v>78</v>
      </c>
      <c r="D201" s="23" t="s">
        <v>27</v>
      </c>
      <c r="E201" s="25">
        <v>7484.9</v>
      </c>
      <c r="F201" s="25">
        <v>7461</v>
      </c>
      <c r="G201" s="25">
        <v>7457.4</v>
      </c>
      <c r="H201" s="43"/>
      <c r="J201" s="32">
        <v>7484.8808499999996</v>
      </c>
      <c r="K201" s="32">
        <v>7461.0147100000004</v>
      </c>
      <c r="L201" s="32">
        <v>7457.3900400000002</v>
      </c>
      <c r="M201" s="29">
        <f t="shared" si="64"/>
        <v>-1.9150000000081491E-2</v>
      </c>
      <c r="N201" s="29">
        <f t="shared" si="64"/>
        <v>1.4710000000377477E-2</v>
      </c>
      <c r="O201" s="29">
        <f t="shared" si="64"/>
        <v>-9.9599999994097743E-3</v>
      </c>
      <c r="R201" s="98" t="s">
        <v>26</v>
      </c>
      <c r="S201" s="96" t="s">
        <v>107</v>
      </c>
      <c r="T201" s="96" t="s">
        <v>78</v>
      </c>
      <c r="U201" s="96" t="s">
        <v>27</v>
      </c>
      <c r="V201" s="97">
        <v>7484.8808499999996</v>
      </c>
      <c r="W201" s="97">
        <v>7461.0147100000004</v>
      </c>
      <c r="X201" s="97">
        <v>7457.3900400000002</v>
      </c>
      <c r="Y201" s="16" t="b">
        <f t="shared" si="65"/>
        <v>1</v>
      </c>
      <c r="Z201" s="16" t="b">
        <f t="shared" si="65"/>
        <v>1</v>
      </c>
      <c r="AA201" s="16" t="b">
        <f t="shared" si="65"/>
        <v>1</v>
      </c>
      <c r="AB201" s="16" t="b">
        <f t="shared" si="62"/>
        <v>1</v>
      </c>
    </row>
    <row r="202" spans="1:28" s="16" customFormat="1" ht="31.5">
      <c r="A202" s="31" t="s">
        <v>28</v>
      </c>
      <c r="B202" s="23" t="s">
        <v>107</v>
      </c>
      <c r="C202" s="23" t="s">
        <v>78</v>
      </c>
      <c r="D202" s="23" t="s">
        <v>29</v>
      </c>
      <c r="E202" s="25">
        <v>352.5</v>
      </c>
      <c r="F202" s="25">
        <v>376.4</v>
      </c>
      <c r="G202" s="25">
        <v>380</v>
      </c>
      <c r="H202" s="43"/>
      <c r="J202" s="32">
        <v>352.51915000000002</v>
      </c>
      <c r="K202" s="32">
        <v>376.38529</v>
      </c>
      <c r="L202" s="32">
        <v>380.00995999999998</v>
      </c>
      <c r="M202" s="29">
        <f t="shared" si="64"/>
        <v>1.9150000000024647E-2</v>
      </c>
      <c r="N202" s="29">
        <f t="shared" si="64"/>
        <v>-1.4709999999979573E-2</v>
      </c>
      <c r="O202" s="29">
        <f t="shared" si="64"/>
        <v>9.9599999999782085E-3</v>
      </c>
      <c r="R202" s="98" t="s">
        <v>28</v>
      </c>
      <c r="S202" s="96" t="s">
        <v>107</v>
      </c>
      <c r="T202" s="96" t="s">
        <v>78</v>
      </c>
      <c r="U202" s="96" t="s">
        <v>29</v>
      </c>
      <c r="V202" s="97">
        <v>352.51915000000002</v>
      </c>
      <c r="W202" s="97">
        <v>376.38529</v>
      </c>
      <c r="X202" s="97">
        <v>380.00995999999998</v>
      </c>
      <c r="Y202" s="16" t="b">
        <f t="shared" si="65"/>
        <v>1</v>
      </c>
      <c r="Z202" s="16" t="b">
        <f t="shared" si="65"/>
        <v>1</v>
      </c>
      <c r="AA202" s="16" t="b">
        <f t="shared" si="65"/>
        <v>1</v>
      </c>
      <c r="AB202" s="16" t="b">
        <f t="shared" si="62"/>
        <v>1</v>
      </c>
    </row>
    <row r="203" spans="1:28" s="16" customFormat="1" ht="31.5">
      <c r="A203" s="22" t="s">
        <v>454</v>
      </c>
      <c r="B203" s="23" t="s">
        <v>107</v>
      </c>
      <c r="C203" s="23" t="s">
        <v>15</v>
      </c>
      <c r="D203" s="24" t="s">
        <v>9</v>
      </c>
      <c r="E203" s="25">
        <f t="shared" ref="E203:G203" si="89">E204+E221+E231</f>
        <v>16381.300000000001</v>
      </c>
      <c r="F203" s="25">
        <f t="shared" si="89"/>
        <v>18501.3</v>
      </c>
      <c r="G203" s="25">
        <f t="shared" si="89"/>
        <v>18254.699999999997</v>
      </c>
      <c r="H203" s="43"/>
      <c r="J203" s="32">
        <v>16381.317499999999</v>
      </c>
      <c r="K203" s="32">
        <v>18501.365320000001</v>
      </c>
      <c r="L203" s="32">
        <v>18254.704030000001</v>
      </c>
      <c r="M203" s="29">
        <f t="shared" si="64"/>
        <v>1.7499999998108251E-2</v>
      </c>
      <c r="N203" s="29">
        <f t="shared" si="64"/>
        <v>6.5320000001520384E-2</v>
      </c>
      <c r="O203" s="29">
        <f t="shared" si="64"/>
        <v>4.0300000036950223E-3</v>
      </c>
      <c r="R203" s="95" t="s">
        <v>454</v>
      </c>
      <c r="S203" s="96" t="s">
        <v>107</v>
      </c>
      <c r="T203" s="96" t="s">
        <v>15</v>
      </c>
      <c r="U203" s="92" t="s">
        <v>9</v>
      </c>
      <c r="V203" s="97">
        <v>16381.317499999999</v>
      </c>
      <c r="W203" s="97">
        <v>18501.365320000001</v>
      </c>
      <c r="X203" s="97">
        <v>18254.704030000001</v>
      </c>
      <c r="Y203" s="16" t="b">
        <f t="shared" si="65"/>
        <v>1</v>
      </c>
      <c r="Z203" s="16" t="b">
        <f t="shared" si="65"/>
        <v>1</v>
      </c>
      <c r="AA203" s="16" t="b">
        <f t="shared" si="65"/>
        <v>1</v>
      </c>
      <c r="AB203" s="16" t="b">
        <f t="shared" si="62"/>
        <v>1</v>
      </c>
    </row>
    <row r="204" spans="1:28" s="16" customFormat="1" ht="31.5">
      <c r="A204" s="22" t="s">
        <v>79</v>
      </c>
      <c r="B204" s="23" t="s">
        <v>107</v>
      </c>
      <c r="C204" s="23" t="s">
        <v>80</v>
      </c>
      <c r="D204" s="24" t="s">
        <v>9</v>
      </c>
      <c r="E204" s="25">
        <f>E205+E208+E211+E214+E218</f>
        <v>11617</v>
      </c>
      <c r="F204" s="25">
        <f t="shared" ref="F204:G204" si="90">F205+F208+F211+F214+F218</f>
        <v>13337.800000000001</v>
      </c>
      <c r="G204" s="25">
        <f t="shared" si="90"/>
        <v>13072.4</v>
      </c>
      <c r="H204" s="43"/>
      <c r="J204" s="32">
        <v>11617.031199999999</v>
      </c>
      <c r="K204" s="32">
        <v>13337.83027</v>
      </c>
      <c r="L204" s="32">
        <v>13072.411469999999</v>
      </c>
      <c r="M204" s="29">
        <f t="shared" si="64"/>
        <v>3.1199999999444117E-2</v>
      </c>
      <c r="N204" s="29">
        <f t="shared" si="64"/>
        <v>3.0269999999291031E-2</v>
      </c>
      <c r="O204" s="29">
        <f t="shared" si="64"/>
        <v>1.1469999999462743E-2</v>
      </c>
      <c r="R204" s="95" t="s">
        <v>79</v>
      </c>
      <c r="S204" s="96" t="s">
        <v>107</v>
      </c>
      <c r="T204" s="96" t="s">
        <v>80</v>
      </c>
      <c r="U204" s="92" t="s">
        <v>9</v>
      </c>
      <c r="V204" s="97">
        <v>11617.031199999999</v>
      </c>
      <c r="W204" s="97">
        <v>13337.83027</v>
      </c>
      <c r="X204" s="97">
        <v>13072.411469999999</v>
      </c>
      <c r="Y204" s="16" t="b">
        <f t="shared" si="65"/>
        <v>1</v>
      </c>
      <c r="Z204" s="16" t="b">
        <f t="shared" si="65"/>
        <v>1</v>
      </c>
      <c r="AA204" s="16" t="b">
        <f t="shared" si="65"/>
        <v>1</v>
      </c>
      <c r="AB204" s="16" t="b">
        <f t="shared" si="62"/>
        <v>1</v>
      </c>
    </row>
    <row r="205" spans="1:28" s="16" customFormat="1" ht="63">
      <c r="A205" s="22" t="s">
        <v>156</v>
      </c>
      <c r="B205" s="23" t="s">
        <v>107</v>
      </c>
      <c r="C205" s="23" t="s">
        <v>458</v>
      </c>
      <c r="D205" s="24" t="s">
        <v>9</v>
      </c>
      <c r="E205" s="25">
        <f>E206</f>
        <v>1211.2</v>
      </c>
      <c r="F205" s="25">
        <f t="shared" ref="F205:G206" si="91">F206</f>
        <v>1000</v>
      </c>
      <c r="G205" s="25">
        <f t="shared" si="91"/>
        <v>1000</v>
      </c>
      <c r="H205" s="43"/>
      <c r="J205" s="32">
        <v>1211.19</v>
      </c>
      <c r="K205" s="32">
        <v>1000</v>
      </c>
      <c r="L205" s="32">
        <v>1000</v>
      </c>
      <c r="M205" s="29">
        <f t="shared" ref="M205:O266" si="92">J205-E205</f>
        <v>-9.9999999999909051E-3</v>
      </c>
      <c r="N205" s="29">
        <f t="shared" si="92"/>
        <v>0</v>
      </c>
      <c r="O205" s="29">
        <f t="shared" si="92"/>
        <v>0</v>
      </c>
      <c r="R205" s="95" t="s">
        <v>156</v>
      </c>
      <c r="S205" s="96" t="s">
        <v>107</v>
      </c>
      <c r="T205" s="96" t="s">
        <v>458</v>
      </c>
      <c r="U205" s="92" t="s">
        <v>9</v>
      </c>
      <c r="V205" s="97">
        <v>1211.19</v>
      </c>
      <c r="W205" s="97">
        <v>1000</v>
      </c>
      <c r="X205" s="97">
        <v>1000</v>
      </c>
      <c r="Y205" s="16" t="b">
        <f t="shared" ref="Y205:AB266" si="93">R205=A205</f>
        <v>1</v>
      </c>
      <c r="Z205" s="16" t="b">
        <f t="shared" si="93"/>
        <v>1</v>
      </c>
      <c r="AA205" s="16" t="b">
        <f t="shared" si="93"/>
        <v>1</v>
      </c>
      <c r="AB205" s="16" t="b">
        <f t="shared" si="62"/>
        <v>1</v>
      </c>
    </row>
    <row r="206" spans="1:28" s="16" customFormat="1" ht="47.25">
      <c r="A206" s="31" t="s">
        <v>158</v>
      </c>
      <c r="B206" s="23" t="s">
        <v>107</v>
      </c>
      <c r="C206" s="23" t="s">
        <v>379</v>
      </c>
      <c r="D206" s="24" t="s">
        <v>9</v>
      </c>
      <c r="E206" s="25">
        <f>E207</f>
        <v>1211.2</v>
      </c>
      <c r="F206" s="25">
        <f t="shared" si="91"/>
        <v>1000</v>
      </c>
      <c r="G206" s="25">
        <f t="shared" si="91"/>
        <v>1000</v>
      </c>
      <c r="H206" s="43"/>
      <c r="J206" s="32">
        <v>1211.19</v>
      </c>
      <c r="K206" s="32">
        <v>1000</v>
      </c>
      <c r="L206" s="32">
        <v>1000</v>
      </c>
      <c r="M206" s="29">
        <f t="shared" si="92"/>
        <v>-9.9999999999909051E-3</v>
      </c>
      <c r="N206" s="29">
        <f t="shared" si="92"/>
        <v>0</v>
      </c>
      <c r="O206" s="29">
        <f t="shared" si="92"/>
        <v>0</v>
      </c>
      <c r="R206" s="98" t="s">
        <v>158</v>
      </c>
      <c r="S206" s="96" t="s">
        <v>107</v>
      </c>
      <c r="T206" s="96" t="s">
        <v>379</v>
      </c>
      <c r="U206" s="92" t="s">
        <v>9</v>
      </c>
      <c r="V206" s="97">
        <v>1211.19</v>
      </c>
      <c r="W206" s="97">
        <v>1000</v>
      </c>
      <c r="X206" s="97">
        <v>1000</v>
      </c>
      <c r="Y206" s="16" t="b">
        <f t="shared" si="93"/>
        <v>1</v>
      </c>
      <c r="Z206" s="16" t="b">
        <f t="shared" si="93"/>
        <v>1</v>
      </c>
      <c r="AA206" s="16" t="b">
        <f t="shared" si="93"/>
        <v>1</v>
      </c>
      <c r="AB206" s="16" t="b">
        <f t="shared" si="93"/>
        <v>1</v>
      </c>
    </row>
    <row r="207" spans="1:28" s="16" customFormat="1" ht="31.5">
      <c r="A207" s="31" t="s">
        <v>28</v>
      </c>
      <c r="B207" s="23" t="s">
        <v>107</v>
      </c>
      <c r="C207" s="23" t="s">
        <v>379</v>
      </c>
      <c r="D207" s="23" t="s">
        <v>29</v>
      </c>
      <c r="E207" s="25">
        <f>1000+211.2</f>
        <v>1211.2</v>
      </c>
      <c r="F207" s="25">
        <v>1000</v>
      </c>
      <c r="G207" s="25">
        <v>1000</v>
      </c>
      <c r="H207" s="43"/>
      <c r="J207" s="32">
        <v>1211.19</v>
      </c>
      <c r="K207" s="32">
        <v>1000</v>
      </c>
      <c r="L207" s="32">
        <v>1000</v>
      </c>
      <c r="M207" s="29">
        <f t="shared" si="92"/>
        <v>-9.9999999999909051E-3</v>
      </c>
      <c r="N207" s="29">
        <f t="shared" si="92"/>
        <v>0</v>
      </c>
      <c r="O207" s="29">
        <f t="shared" si="92"/>
        <v>0</v>
      </c>
      <c r="R207" s="98" t="s">
        <v>28</v>
      </c>
      <c r="S207" s="96" t="s">
        <v>107</v>
      </c>
      <c r="T207" s="96" t="s">
        <v>379</v>
      </c>
      <c r="U207" s="96" t="s">
        <v>29</v>
      </c>
      <c r="V207" s="97">
        <v>1211.19</v>
      </c>
      <c r="W207" s="97">
        <v>1000</v>
      </c>
      <c r="X207" s="97">
        <v>1000</v>
      </c>
      <c r="Y207" s="16" t="b">
        <f t="shared" si="93"/>
        <v>1</v>
      </c>
      <c r="Z207" s="16" t="b">
        <f t="shared" si="93"/>
        <v>1</v>
      </c>
      <c r="AA207" s="16" t="b">
        <f t="shared" si="93"/>
        <v>1</v>
      </c>
      <c r="AB207" s="16" t="b">
        <f t="shared" si="93"/>
        <v>1</v>
      </c>
    </row>
    <row r="208" spans="1:28" s="16" customFormat="1" ht="63">
      <c r="A208" s="22" t="s">
        <v>159</v>
      </c>
      <c r="B208" s="23" t="s">
        <v>107</v>
      </c>
      <c r="C208" s="23" t="s">
        <v>459</v>
      </c>
      <c r="D208" s="24" t="s">
        <v>9</v>
      </c>
      <c r="E208" s="25">
        <f>E209</f>
        <v>7974.8</v>
      </c>
      <c r="F208" s="25">
        <f t="shared" ref="F208:G209" si="94">F209</f>
        <v>7764.6</v>
      </c>
      <c r="G208" s="25">
        <f t="shared" si="94"/>
        <v>7554.4</v>
      </c>
      <c r="H208" s="43"/>
      <c r="J208" s="32">
        <v>7974.8411999999998</v>
      </c>
      <c r="K208" s="32">
        <v>7764.6012000000001</v>
      </c>
      <c r="L208" s="32">
        <v>7554.3612000000003</v>
      </c>
      <c r="M208" s="29">
        <f t="shared" si="92"/>
        <v>4.1199999999662396E-2</v>
      </c>
      <c r="N208" s="29">
        <f t="shared" si="92"/>
        <v>1.1999999996987754E-3</v>
      </c>
      <c r="O208" s="29">
        <f t="shared" si="92"/>
        <v>-3.879999999935535E-2</v>
      </c>
      <c r="R208" s="95" t="s">
        <v>159</v>
      </c>
      <c r="S208" s="96" t="s">
        <v>107</v>
      </c>
      <c r="T208" s="96" t="s">
        <v>459</v>
      </c>
      <c r="U208" s="92" t="s">
        <v>9</v>
      </c>
      <c r="V208" s="97">
        <v>7974.8411999999998</v>
      </c>
      <c r="W208" s="97">
        <v>7764.6012000000001</v>
      </c>
      <c r="X208" s="97">
        <v>7554.3612000000003</v>
      </c>
      <c r="Y208" s="16" t="b">
        <f t="shared" si="93"/>
        <v>1</v>
      </c>
      <c r="Z208" s="16" t="b">
        <f t="shared" si="93"/>
        <v>1</v>
      </c>
      <c r="AA208" s="16" t="b">
        <f t="shared" si="93"/>
        <v>1</v>
      </c>
      <c r="AB208" s="16" t="b">
        <f t="shared" si="93"/>
        <v>1</v>
      </c>
    </row>
    <row r="209" spans="1:28" s="16" customFormat="1" ht="47.25">
      <c r="A209" s="31" t="s">
        <v>160</v>
      </c>
      <c r="B209" s="23" t="s">
        <v>107</v>
      </c>
      <c r="C209" s="23" t="s">
        <v>380</v>
      </c>
      <c r="D209" s="24" t="s">
        <v>9</v>
      </c>
      <c r="E209" s="25">
        <f>E210</f>
        <v>7974.8</v>
      </c>
      <c r="F209" s="25">
        <f t="shared" si="94"/>
        <v>7764.6</v>
      </c>
      <c r="G209" s="25">
        <f t="shared" si="94"/>
        <v>7554.4</v>
      </c>
      <c r="H209" s="43"/>
      <c r="J209" s="32">
        <v>7974.8411999999998</v>
      </c>
      <c r="K209" s="32">
        <v>7764.6012000000001</v>
      </c>
      <c r="L209" s="32">
        <v>7554.3612000000003</v>
      </c>
      <c r="M209" s="29">
        <f t="shared" si="92"/>
        <v>4.1199999999662396E-2</v>
      </c>
      <c r="N209" s="29">
        <f t="shared" si="92"/>
        <v>1.1999999996987754E-3</v>
      </c>
      <c r="O209" s="29">
        <f t="shared" si="92"/>
        <v>-3.879999999935535E-2</v>
      </c>
      <c r="R209" s="98" t="s">
        <v>160</v>
      </c>
      <c r="S209" s="96" t="s">
        <v>107</v>
      </c>
      <c r="T209" s="96" t="s">
        <v>380</v>
      </c>
      <c r="U209" s="92" t="s">
        <v>9</v>
      </c>
      <c r="V209" s="97">
        <v>7974.8411999999998</v>
      </c>
      <c r="W209" s="97">
        <v>7764.6012000000001</v>
      </c>
      <c r="X209" s="97">
        <v>7554.3612000000003</v>
      </c>
      <c r="Y209" s="16" t="b">
        <f t="shared" si="93"/>
        <v>1</v>
      </c>
      <c r="Z209" s="16" t="b">
        <f t="shared" si="93"/>
        <v>1</v>
      </c>
      <c r="AA209" s="16" t="b">
        <f t="shared" si="93"/>
        <v>1</v>
      </c>
      <c r="AB209" s="16" t="b">
        <f t="shared" si="93"/>
        <v>1</v>
      </c>
    </row>
    <row r="210" spans="1:28" s="16" customFormat="1" ht="31.5">
      <c r="A210" s="31" t="s">
        <v>28</v>
      </c>
      <c r="B210" s="23" t="s">
        <v>107</v>
      </c>
      <c r="C210" s="23" t="s">
        <v>380</v>
      </c>
      <c r="D210" s="23" t="s">
        <v>29</v>
      </c>
      <c r="E210" s="25">
        <v>7974.8</v>
      </c>
      <c r="F210" s="25">
        <v>7764.6</v>
      </c>
      <c r="G210" s="25">
        <v>7554.4</v>
      </c>
      <c r="H210" s="43"/>
      <c r="J210" s="32">
        <v>7974.8411999999998</v>
      </c>
      <c r="K210" s="32">
        <v>7764.6012000000001</v>
      </c>
      <c r="L210" s="32">
        <v>7554.3612000000003</v>
      </c>
      <c r="M210" s="29">
        <f t="shared" si="92"/>
        <v>4.1199999999662396E-2</v>
      </c>
      <c r="N210" s="29">
        <f t="shared" si="92"/>
        <v>1.1999999996987754E-3</v>
      </c>
      <c r="O210" s="29">
        <f t="shared" si="92"/>
        <v>-3.879999999935535E-2</v>
      </c>
      <c r="R210" s="98" t="s">
        <v>28</v>
      </c>
      <c r="S210" s="96" t="s">
        <v>107</v>
      </c>
      <c r="T210" s="96" t="s">
        <v>380</v>
      </c>
      <c r="U210" s="96" t="s">
        <v>29</v>
      </c>
      <c r="V210" s="97">
        <v>7974.8411999999998</v>
      </c>
      <c r="W210" s="97">
        <v>7764.6012000000001</v>
      </c>
      <c r="X210" s="97">
        <v>7554.3612000000003</v>
      </c>
      <c r="Y210" s="16" t="b">
        <f t="shared" si="93"/>
        <v>1</v>
      </c>
      <c r="Z210" s="16" t="b">
        <f t="shared" si="93"/>
        <v>1</v>
      </c>
      <c r="AA210" s="16" t="b">
        <f t="shared" si="93"/>
        <v>1</v>
      </c>
      <c r="AB210" s="16" t="b">
        <f t="shared" si="93"/>
        <v>1</v>
      </c>
    </row>
    <row r="211" spans="1:28" s="16" customFormat="1" ht="31.5">
      <c r="A211" s="22" t="s">
        <v>81</v>
      </c>
      <c r="B211" s="23" t="s">
        <v>107</v>
      </c>
      <c r="C211" s="23" t="s">
        <v>455</v>
      </c>
      <c r="D211" s="24" t="s">
        <v>9</v>
      </c>
      <c r="E211" s="25">
        <f>E212</f>
        <v>1570</v>
      </c>
      <c r="F211" s="25">
        <f t="shared" ref="F211:G212" si="95">F212</f>
        <v>1675</v>
      </c>
      <c r="G211" s="25">
        <f t="shared" si="95"/>
        <v>1790.5</v>
      </c>
      <c r="H211" s="43"/>
      <c r="J211" s="32">
        <v>1570</v>
      </c>
      <c r="K211" s="32">
        <v>1675</v>
      </c>
      <c r="L211" s="32">
        <v>1790.5</v>
      </c>
      <c r="M211" s="29">
        <f t="shared" si="92"/>
        <v>0</v>
      </c>
      <c r="N211" s="29">
        <f t="shared" si="92"/>
        <v>0</v>
      </c>
      <c r="O211" s="29">
        <f t="shared" si="92"/>
        <v>0</v>
      </c>
      <c r="R211" s="95" t="s">
        <v>81</v>
      </c>
      <c r="S211" s="96" t="s">
        <v>107</v>
      </c>
      <c r="T211" s="96" t="s">
        <v>455</v>
      </c>
      <c r="U211" s="92" t="s">
        <v>9</v>
      </c>
      <c r="V211" s="97">
        <v>1570</v>
      </c>
      <c r="W211" s="97">
        <v>1675</v>
      </c>
      <c r="X211" s="97">
        <v>1790.5</v>
      </c>
      <c r="Y211" s="16" t="b">
        <f t="shared" si="93"/>
        <v>1</v>
      </c>
      <c r="Z211" s="16" t="b">
        <f t="shared" si="93"/>
        <v>1</v>
      </c>
      <c r="AA211" s="16" t="b">
        <f t="shared" si="93"/>
        <v>1</v>
      </c>
      <c r="AB211" s="16" t="b">
        <f t="shared" si="93"/>
        <v>1</v>
      </c>
    </row>
    <row r="212" spans="1:28" s="16" customFormat="1" ht="31.5">
      <c r="A212" s="31" t="s">
        <v>82</v>
      </c>
      <c r="B212" s="23" t="s">
        <v>107</v>
      </c>
      <c r="C212" s="23" t="s">
        <v>360</v>
      </c>
      <c r="D212" s="24" t="s">
        <v>9</v>
      </c>
      <c r="E212" s="25">
        <f>E213</f>
        <v>1570</v>
      </c>
      <c r="F212" s="25">
        <f t="shared" si="95"/>
        <v>1675</v>
      </c>
      <c r="G212" s="25">
        <f t="shared" si="95"/>
        <v>1790.5</v>
      </c>
      <c r="H212" s="43"/>
      <c r="J212" s="32">
        <v>1570</v>
      </c>
      <c r="K212" s="32">
        <v>1675</v>
      </c>
      <c r="L212" s="32">
        <v>1790.5</v>
      </c>
      <c r="M212" s="29">
        <f t="shared" si="92"/>
        <v>0</v>
      </c>
      <c r="N212" s="29">
        <f t="shared" si="92"/>
        <v>0</v>
      </c>
      <c r="O212" s="29">
        <f t="shared" si="92"/>
        <v>0</v>
      </c>
      <c r="R212" s="98" t="s">
        <v>82</v>
      </c>
      <c r="S212" s="96" t="s">
        <v>107</v>
      </c>
      <c r="T212" s="96" t="s">
        <v>360</v>
      </c>
      <c r="U212" s="92" t="s">
        <v>9</v>
      </c>
      <c r="V212" s="97">
        <v>1570</v>
      </c>
      <c r="W212" s="97">
        <v>1675</v>
      </c>
      <c r="X212" s="97">
        <v>1790.5</v>
      </c>
      <c r="Y212" s="16" t="b">
        <f t="shared" si="93"/>
        <v>1</v>
      </c>
      <c r="Z212" s="16" t="b">
        <f t="shared" si="93"/>
        <v>1</v>
      </c>
      <c r="AA212" s="16" t="b">
        <f t="shared" si="93"/>
        <v>1</v>
      </c>
      <c r="AB212" s="16" t="b">
        <f t="shared" si="93"/>
        <v>1</v>
      </c>
    </row>
    <row r="213" spans="1:28" s="16" customFormat="1" ht="31.5">
      <c r="A213" s="31" t="s">
        <v>28</v>
      </c>
      <c r="B213" s="23" t="s">
        <v>107</v>
      </c>
      <c r="C213" s="23" t="s">
        <v>360</v>
      </c>
      <c r="D213" s="23" t="s">
        <v>29</v>
      </c>
      <c r="E213" s="25">
        <v>1570</v>
      </c>
      <c r="F213" s="25">
        <v>1675</v>
      </c>
      <c r="G213" s="25">
        <v>1790.5</v>
      </c>
      <c r="H213" s="43"/>
      <c r="J213" s="32">
        <v>1570</v>
      </c>
      <c r="K213" s="32">
        <v>1675</v>
      </c>
      <c r="L213" s="32">
        <v>1790.5</v>
      </c>
      <c r="M213" s="29">
        <f t="shared" si="92"/>
        <v>0</v>
      </c>
      <c r="N213" s="29">
        <f t="shared" si="92"/>
        <v>0</v>
      </c>
      <c r="O213" s="29">
        <f t="shared" si="92"/>
        <v>0</v>
      </c>
      <c r="R213" s="98" t="s">
        <v>28</v>
      </c>
      <c r="S213" s="96" t="s">
        <v>107</v>
      </c>
      <c r="T213" s="96" t="s">
        <v>360</v>
      </c>
      <c r="U213" s="96" t="s">
        <v>29</v>
      </c>
      <c r="V213" s="97">
        <v>1570</v>
      </c>
      <c r="W213" s="97">
        <v>1675</v>
      </c>
      <c r="X213" s="97">
        <v>1790.5</v>
      </c>
      <c r="Y213" s="16" t="b">
        <f t="shared" si="93"/>
        <v>1</v>
      </c>
      <c r="Z213" s="16" t="b">
        <f t="shared" si="93"/>
        <v>1</v>
      </c>
      <c r="AA213" s="16" t="b">
        <f t="shared" si="93"/>
        <v>1</v>
      </c>
      <c r="AB213" s="16" t="b">
        <f t="shared" si="93"/>
        <v>1</v>
      </c>
    </row>
    <row r="214" spans="1:28" s="16" customFormat="1" ht="47.25">
      <c r="A214" s="22" t="s">
        <v>460</v>
      </c>
      <c r="B214" s="23" t="s">
        <v>107</v>
      </c>
      <c r="C214" s="23" t="s">
        <v>461</v>
      </c>
      <c r="D214" s="24" t="s">
        <v>9</v>
      </c>
      <c r="E214" s="25">
        <f>E215</f>
        <v>615</v>
      </c>
      <c r="F214" s="25">
        <f t="shared" ref="F214:G214" si="96">F215</f>
        <v>1015</v>
      </c>
      <c r="G214" s="25">
        <f t="shared" si="96"/>
        <v>1015</v>
      </c>
      <c r="H214" s="43"/>
      <c r="J214" s="32">
        <v>615</v>
      </c>
      <c r="K214" s="32">
        <v>1015</v>
      </c>
      <c r="L214" s="32">
        <v>1015</v>
      </c>
      <c r="M214" s="29">
        <f t="shared" si="92"/>
        <v>0</v>
      </c>
      <c r="N214" s="29">
        <f t="shared" si="92"/>
        <v>0</v>
      </c>
      <c r="O214" s="29">
        <f t="shared" si="92"/>
        <v>0</v>
      </c>
      <c r="R214" s="95" t="s">
        <v>460</v>
      </c>
      <c r="S214" s="96" t="s">
        <v>107</v>
      </c>
      <c r="T214" s="96" t="s">
        <v>461</v>
      </c>
      <c r="U214" s="92" t="s">
        <v>9</v>
      </c>
      <c r="V214" s="97">
        <v>615</v>
      </c>
      <c r="W214" s="97">
        <v>1015</v>
      </c>
      <c r="X214" s="97">
        <v>1015</v>
      </c>
      <c r="Y214" s="16" t="b">
        <f t="shared" si="93"/>
        <v>1</v>
      </c>
      <c r="Z214" s="16" t="b">
        <f t="shared" si="93"/>
        <v>1</v>
      </c>
      <c r="AA214" s="16" t="b">
        <f t="shared" si="93"/>
        <v>1</v>
      </c>
      <c r="AB214" s="16" t="b">
        <f t="shared" si="93"/>
        <v>1</v>
      </c>
    </row>
    <row r="215" spans="1:28" s="16" customFormat="1" ht="31.5">
      <c r="A215" s="31" t="s">
        <v>462</v>
      </c>
      <c r="B215" s="23" t="s">
        <v>107</v>
      </c>
      <c r="C215" s="23" t="s">
        <v>381</v>
      </c>
      <c r="D215" s="24" t="s">
        <v>9</v>
      </c>
      <c r="E215" s="25">
        <f>E216+E217</f>
        <v>615</v>
      </c>
      <c r="F215" s="25">
        <f t="shared" ref="F215:G215" si="97">F216+F217</f>
        <v>1015</v>
      </c>
      <c r="G215" s="25">
        <f t="shared" si="97"/>
        <v>1015</v>
      </c>
      <c r="H215" s="43"/>
      <c r="J215" s="32">
        <v>615</v>
      </c>
      <c r="K215" s="32">
        <v>1015</v>
      </c>
      <c r="L215" s="32">
        <v>1015</v>
      </c>
      <c r="M215" s="29">
        <f t="shared" si="92"/>
        <v>0</v>
      </c>
      <c r="N215" s="29">
        <f t="shared" si="92"/>
        <v>0</v>
      </c>
      <c r="O215" s="29">
        <f t="shared" si="92"/>
        <v>0</v>
      </c>
      <c r="R215" s="98" t="s">
        <v>462</v>
      </c>
      <c r="S215" s="96" t="s">
        <v>107</v>
      </c>
      <c r="T215" s="96" t="s">
        <v>381</v>
      </c>
      <c r="U215" s="92" t="s">
        <v>9</v>
      </c>
      <c r="V215" s="97">
        <v>615</v>
      </c>
      <c r="W215" s="97">
        <v>1015</v>
      </c>
      <c r="X215" s="97">
        <v>1015</v>
      </c>
      <c r="Y215" s="16" t="b">
        <f t="shared" si="93"/>
        <v>1</v>
      </c>
      <c r="Z215" s="16" t="b">
        <f t="shared" si="93"/>
        <v>1</v>
      </c>
      <c r="AA215" s="16" t="b">
        <f t="shared" si="93"/>
        <v>1</v>
      </c>
      <c r="AB215" s="16" t="b">
        <f t="shared" si="93"/>
        <v>1</v>
      </c>
    </row>
    <row r="216" spans="1:28" s="16" customFormat="1" ht="31.5">
      <c r="A216" s="31" t="s">
        <v>28</v>
      </c>
      <c r="B216" s="23" t="s">
        <v>107</v>
      </c>
      <c r="C216" s="23" t="s">
        <v>381</v>
      </c>
      <c r="D216" s="23" t="s">
        <v>29</v>
      </c>
      <c r="E216" s="25">
        <v>600</v>
      </c>
      <c r="F216" s="25">
        <v>1000</v>
      </c>
      <c r="G216" s="25">
        <v>1000</v>
      </c>
      <c r="H216" s="43"/>
      <c r="J216" s="32">
        <v>600</v>
      </c>
      <c r="K216" s="32">
        <v>1000</v>
      </c>
      <c r="L216" s="32">
        <v>1000</v>
      </c>
      <c r="M216" s="29">
        <f t="shared" si="92"/>
        <v>0</v>
      </c>
      <c r="N216" s="29">
        <f t="shared" si="92"/>
        <v>0</v>
      </c>
      <c r="O216" s="29">
        <f t="shared" si="92"/>
        <v>0</v>
      </c>
      <c r="R216" s="98" t="s">
        <v>28</v>
      </c>
      <c r="S216" s="96" t="s">
        <v>107</v>
      </c>
      <c r="T216" s="96" t="s">
        <v>381</v>
      </c>
      <c r="U216" s="96" t="s">
        <v>29</v>
      </c>
      <c r="V216" s="97">
        <v>600</v>
      </c>
      <c r="W216" s="97">
        <v>1000</v>
      </c>
      <c r="X216" s="97">
        <v>1000</v>
      </c>
      <c r="Y216" s="16" t="b">
        <f t="shared" si="93"/>
        <v>1</v>
      </c>
      <c r="Z216" s="16" t="b">
        <f t="shared" si="93"/>
        <v>1</v>
      </c>
      <c r="AA216" s="16" t="b">
        <f t="shared" si="93"/>
        <v>1</v>
      </c>
      <c r="AB216" s="16" t="b">
        <f t="shared" si="93"/>
        <v>1</v>
      </c>
    </row>
    <row r="217" spans="1:28" s="16" customFormat="1" ht="25.5">
      <c r="A217" s="31" t="s">
        <v>37</v>
      </c>
      <c r="B217" s="23" t="s">
        <v>107</v>
      </c>
      <c r="C217" s="23" t="s">
        <v>381</v>
      </c>
      <c r="D217" s="23" t="s">
        <v>38</v>
      </c>
      <c r="E217" s="25">
        <v>15</v>
      </c>
      <c r="F217" s="25">
        <v>15</v>
      </c>
      <c r="G217" s="25">
        <v>15</v>
      </c>
      <c r="H217" s="43"/>
      <c r="J217" s="32">
        <v>15</v>
      </c>
      <c r="K217" s="32">
        <v>15</v>
      </c>
      <c r="L217" s="32">
        <v>15</v>
      </c>
      <c r="M217" s="29">
        <f t="shared" si="92"/>
        <v>0</v>
      </c>
      <c r="N217" s="29">
        <f t="shared" si="92"/>
        <v>0</v>
      </c>
      <c r="O217" s="29">
        <f t="shared" si="92"/>
        <v>0</v>
      </c>
      <c r="R217" s="98" t="s">
        <v>37</v>
      </c>
      <c r="S217" s="96" t="s">
        <v>107</v>
      </c>
      <c r="T217" s="96" t="s">
        <v>381</v>
      </c>
      <c r="U217" s="96" t="s">
        <v>38</v>
      </c>
      <c r="V217" s="97">
        <v>15</v>
      </c>
      <c r="W217" s="97">
        <v>15</v>
      </c>
      <c r="X217" s="97">
        <v>15</v>
      </c>
      <c r="Y217" s="16" t="b">
        <f t="shared" si="93"/>
        <v>1</v>
      </c>
      <c r="Z217" s="16" t="b">
        <f t="shared" si="93"/>
        <v>1</v>
      </c>
      <c r="AA217" s="16" t="b">
        <f t="shared" si="93"/>
        <v>1</v>
      </c>
      <c r="AB217" s="16" t="b">
        <f t="shared" si="93"/>
        <v>1</v>
      </c>
    </row>
    <row r="218" spans="1:28" s="16" customFormat="1" ht="47.25">
      <c r="A218" s="22" t="s">
        <v>164</v>
      </c>
      <c r="B218" s="23" t="s">
        <v>107</v>
      </c>
      <c r="C218" s="23" t="s">
        <v>165</v>
      </c>
      <c r="D218" s="24" t="s">
        <v>9</v>
      </c>
      <c r="E218" s="25">
        <f>E219</f>
        <v>246</v>
      </c>
      <c r="F218" s="25">
        <f t="shared" ref="F218:G219" si="98">F219</f>
        <v>1883.2</v>
      </c>
      <c r="G218" s="25">
        <f t="shared" si="98"/>
        <v>1712.5</v>
      </c>
      <c r="H218" s="43"/>
      <c r="J218" s="32">
        <v>246</v>
      </c>
      <c r="K218" s="32">
        <v>1883.2290700000001</v>
      </c>
      <c r="L218" s="32">
        <v>1712.55027</v>
      </c>
      <c r="M218" s="29">
        <f t="shared" si="92"/>
        <v>0</v>
      </c>
      <c r="N218" s="29">
        <f t="shared" si="92"/>
        <v>2.9070000000047003E-2</v>
      </c>
      <c r="O218" s="29">
        <f t="shared" si="92"/>
        <v>5.0269999999954962E-2</v>
      </c>
      <c r="R218" s="95" t="s">
        <v>164</v>
      </c>
      <c r="S218" s="96" t="s">
        <v>107</v>
      </c>
      <c r="T218" s="96" t="s">
        <v>165</v>
      </c>
      <c r="U218" s="92" t="s">
        <v>9</v>
      </c>
      <c r="V218" s="97">
        <v>246</v>
      </c>
      <c r="W218" s="97">
        <v>1883.2290700000001</v>
      </c>
      <c r="X218" s="97">
        <v>1712.55027</v>
      </c>
      <c r="Y218" s="16" t="b">
        <f t="shared" si="93"/>
        <v>1</v>
      </c>
      <c r="Z218" s="16" t="b">
        <f t="shared" si="93"/>
        <v>1</v>
      </c>
      <c r="AA218" s="16" t="b">
        <f t="shared" si="93"/>
        <v>1</v>
      </c>
      <c r="AB218" s="16" t="b">
        <f t="shared" si="93"/>
        <v>1</v>
      </c>
    </row>
    <row r="219" spans="1:28" s="16" customFormat="1" ht="31.5">
      <c r="A219" s="31" t="s">
        <v>166</v>
      </c>
      <c r="B219" s="23" t="s">
        <v>107</v>
      </c>
      <c r="C219" s="23" t="s">
        <v>378</v>
      </c>
      <c r="D219" s="24" t="s">
        <v>9</v>
      </c>
      <c r="E219" s="25">
        <f>E220</f>
        <v>246</v>
      </c>
      <c r="F219" s="25">
        <f t="shared" si="98"/>
        <v>1883.2</v>
      </c>
      <c r="G219" s="25">
        <f t="shared" si="98"/>
        <v>1712.5</v>
      </c>
      <c r="H219" s="43"/>
      <c r="J219" s="32">
        <v>246</v>
      </c>
      <c r="K219" s="32">
        <v>1883.2290700000001</v>
      </c>
      <c r="L219" s="32">
        <v>1712.55027</v>
      </c>
      <c r="M219" s="29">
        <f t="shared" si="92"/>
        <v>0</v>
      </c>
      <c r="N219" s="29">
        <f t="shared" si="92"/>
        <v>2.9070000000047003E-2</v>
      </c>
      <c r="O219" s="29">
        <f t="shared" si="92"/>
        <v>5.0269999999954962E-2</v>
      </c>
      <c r="R219" s="98" t="s">
        <v>166</v>
      </c>
      <c r="S219" s="96" t="s">
        <v>107</v>
      </c>
      <c r="T219" s="96" t="s">
        <v>378</v>
      </c>
      <c r="U219" s="92" t="s">
        <v>9</v>
      </c>
      <c r="V219" s="97">
        <v>246</v>
      </c>
      <c r="W219" s="97">
        <v>1883.2290700000001</v>
      </c>
      <c r="X219" s="97">
        <v>1712.55027</v>
      </c>
      <c r="Y219" s="16" t="b">
        <f t="shared" si="93"/>
        <v>1</v>
      </c>
      <c r="Z219" s="16" t="b">
        <f t="shared" si="93"/>
        <v>1</v>
      </c>
      <c r="AA219" s="16" t="b">
        <f t="shared" si="93"/>
        <v>1</v>
      </c>
      <c r="AB219" s="16" t="b">
        <f t="shared" si="93"/>
        <v>1</v>
      </c>
    </row>
    <row r="220" spans="1:28" s="16" customFormat="1" ht="31.5">
      <c r="A220" s="31" t="s">
        <v>28</v>
      </c>
      <c r="B220" s="23" t="s">
        <v>107</v>
      </c>
      <c r="C220" s="23" t="s">
        <v>378</v>
      </c>
      <c r="D220" s="23" t="s">
        <v>29</v>
      </c>
      <c r="E220" s="25">
        <v>246</v>
      </c>
      <c r="F220" s="25">
        <v>1883.2</v>
      </c>
      <c r="G220" s="25">
        <v>1712.5</v>
      </c>
      <c r="H220" s="43"/>
      <c r="J220" s="32">
        <v>246</v>
      </c>
      <c r="K220" s="32">
        <v>1883.2290700000001</v>
      </c>
      <c r="L220" s="32">
        <v>1712.55027</v>
      </c>
      <c r="M220" s="29">
        <f t="shared" si="92"/>
        <v>0</v>
      </c>
      <c r="N220" s="29">
        <f t="shared" si="92"/>
        <v>2.9070000000047003E-2</v>
      </c>
      <c r="O220" s="29">
        <f t="shared" si="92"/>
        <v>5.0269999999954962E-2</v>
      </c>
      <c r="R220" s="98" t="s">
        <v>28</v>
      </c>
      <c r="S220" s="96" t="s">
        <v>107</v>
      </c>
      <c r="T220" s="96" t="s">
        <v>378</v>
      </c>
      <c r="U220" s="96" t="s">
        <v>29</v>
      </c>
      <c r="V220" s="97">
        <v>246</v>
      </c>
      <c r="W220" s="97">
        <v>1883.2290700000001</v>
      </c>
      <c r="X220" s="97">
        <v>1712.55027</v>
      </c>
      <c r="Y220" s="16" t="b">
        <f t="shared" si="93"/>
        <v>1</v>
      </c>
      <c r="Z220" s="16" t="b">
        <f t="shared" si="93"/>
        <v>1</v>
      </c>
      <c r="AA220" s="16" t="b">
        <f t="shared" si="93"/>
        <v>1</v>
      </c>
      <c r="AB220" s="16" t="b">
        <f t="shared" si="93"/>
        <v>1</v>
      </c>
    </row>
    <row r="221" spans="1:28" s="16" customFormat="1" ht="47.25">
      <c r="A221" s="22" t="s">
        <v>464</v>
      </c>
      <c r="B221" s="23" t="s">
        <v>107</v>
      </c>
      <c r="C221" s="23" t="s">
        <v>465</v>
      </c>
      <c r="D221" s="24" t="s">
        <v>9</v>
      </c>
      <c r="E221" s="25">
        <f>E222+E225+E228</f>
        <v>4719.2</v>
      </c>
      <c r="F221" s="25">
        <f>F222+F225+F228</f>
        <v>5118.3999999999996</v>
      </c>
      <c r="G221" s="25">
        <f t="shared" ref="G221" si="99">G222+G225+G228</f>
        <v>5137.2</v>
      </c>
      <c r="H221" s="43"/>
      <c r="J221" s="32">
        <v>4719.1970099999999</v>
      </c>
      <c r="K221" s="32">
        <v>5118.4457599999996</v>
      </c>
      <c r="L221" s="32">
        <v>5137.20327</v>
      </c>
      <c r="M221" s="29">
        <f t="shared" si="92"/>
        <v>-2.989999999954307E-3</v>
      </c>
      <c r="N221" s="29">
        <f t="shared" si="92"/>
        <v>4.5759999999972933E-2</v>
      </c>
      <c r="O221" s="29">
        <f t="shared" si="92"/>
        <v>3.2700000001568696E-3</v>
      </c>
      <c r="R221" s="95" t="s">
        <v>464</v>
      </c>
      <c r="S221" s="96" t="s">
        <v>107</v>
      </c>
      <c r="T221" s="96" t="s">
        <v>465</v>
      </c>
      <c r="U221" s="92" t="s">
        <v>9</v>
      </c>
      <c r="V221" s="97">
        <v>4719.1970099999999</v>
      </c>
      <c r="W221" s="97">
        <v>5118.4457599999996</v>
      </c>
      <c r="X221" s="97">
        <v>5137.20327</v>
      </c>
      <c r="Y221" s="16" t="b">
        <f t="shared" si="93"/>
        <v>1</v>
      </c>
      <c r="Z221" s="16" t="b">
        <f t="shared" si="93"/>
        <v>1</v>
      </c>
      <c r="AA221" s="16" t="b">
        <f t="shared" si="93"/>
        <v>1</v>
      </c>
      <c r="AB221" s="16" t="b">
        <f t="shared" si="93"/>
        <v>1</v>
      </c>
    </row>
    <row r="222" spans="1:28" s="16" customFormat="1" ht="47.25">
      <c r="A222" s="22" t="s">
        <v>128</v>
      </c>
      <c r="B222" s="23" t="s">
        <v>107</v>
      </c>
      <c r="C222" s="23" t="s">
        <v>466</v>
      </c>
      <c r="D222" s="24" t="s">
        <v>9</v>
      </c>
      <c r="E222" s="25">
        <f>E223</f>
        <v>201.3</v>
      </c>
      <c r="F222" s="25">
        <f t="shared" ref="F222:G223" si="100">F223</f>
        <v>318.39999999999998</v>
      </c>
      <c r="G222" s="25">
        <f t="shared" si="100"/>
        <v>237.2</v>
      </c>
      <c r="H222" s="43"/>
      <c r="J222" s="32">
        <v>201.2518</v>
      </c>
      <c r="K222" s="32">
        <v>318.44576000000001</v>
      </c>
      <c r="L222" s="32">
        <v>237.20327</v>
      </c>
      <c r="M222" s="29">
        <f t="shared" si="92"/>
        <v>-4.8200000000008458E-2</v>
      </c>
      <c r="N222" s="29">
        <f t="shared" si="92"/>
        <v>4.5760000000029777E-2</v>
      </c>
      <c r="O222" s="29">
        <f t="shared" si="92"/>
        <v>3.2700000000147611E-3</v>
      </c>
      <c r="R222" s="95" t="s">
        <v>128</v>
      </c>
      <c r="S222" s="96" t="s">
        <v>107</v>
      </c>
      <c r="T222" s="96" t="s">
        <v>466</v>
      </c>
      <c r="U222" s="92" t="s">
        <v>9</v>
      </c>
      <c r="V222" s="97">
        <v>201.2518</v>
      </c>
      <c r="W222" s="97">
        <v>318.44576000000001</v>
      </c>
      <c r="X222" s="97">
        <v>237.20327</v>
      </c>
      <c r="Y222" s="16" t="b">
        <f t="shared" si="93"/>
        <v>1</v>
      </c>
      <c r="Z222" s="16" t="b">
        <f t="shared" si="93"/>
        <v>1</v>
      </c>
      <c r="AA222" s="16" t="b">
        <f t="shared" si="93"/>
        <v>1</v>
      </c>
      <c r="AB222" s="16" t="b">
        <f t="shared" si="93"/>
        <v>1</v>
      </c>
    </row>
    <row r="223" spans="1:28" s="16" customFormat="1" ht="31.5">
      <c r="A223" s="31" t="s">
        <v>129</v>
      </c>
      <c r="B223" s="23" t="s">
        <v>107</v>
      </c>
      <c r="C223" s="23" t="s">
        <v>383</v>
      </c>
      <c r="D223" s="24" t="s">
        <v>9</v>
      </c>
      <c r="E223" s="25">
        <f>E224</f>
        <v>201.3</v>
      </c>
      <c r="F223" s="25">
        <f t="shared" si="100"/>
        <v>318.39999999999998</v>
      </c>
      <c r="G223" s="25">
        <f t="shared" si="100"/>
        <v>237.2</v>
      </c>
      <c r="H223" s="43"/>
      <c r="J223" s="32">
        <v>201.2518</v>
      </c>
      <c r="K223" s="32">
        <v>318.44576000000001</v>
      </c>
      <c r="L223" s="32">
        <v>237.20327</v>
      </c>
      <c r="M223" s="29">
        <f t="shared" si="92"/>
        <v>-4.8200000000008458E-2</v>
      </c>
      <c r="N223" s="29">
        <f t="shared" si="92"/>
        <v>4.5760000000029777E-2</v>
      </c>
      <c r="O223" s="29">
        <f t="shared" si="92"/>
        <v>3.2700000000147611E-3</v>
      </c>
      <c r="R223" s="98" t="s">
        <v>129</v>
      </c>
      <c r="S223" s="96" t="s">
        <v>107</v>
      </c>
      <c r="T223" s="96" t="s">
        <v>383</v>
      </c>
      <c r="U223" s="92" t="s">
        <v>9</v>
      </c>
      <c r="V223" s="97">
        <v>201.2518</v>
      </c>
      <c r="W223" s="97">
        <v>318.44576000000001</v>
      </c>
      <c r="X223" s="97">
        <v>237.20327</v>
      </c>
      <c r="Y223" s="16" t="b">
        <f t="shared" si="93"/>
        <v>1</v>
      </c>
      <c r="Z223" s="16" t="b">
        <f t="shared" si="93"/>
        <v>1</v>
      </c>
      <c r="AA223" s="16" t="b">
        <f t="shared" si="93"/>
        <v>1</v>
      </c>
      <c r="AB223" s="16" t="b">
        <f t="shared" si="93"/>
        <v>1</v>
      </c>
    </row>
    <row r="224" spans="1:28" s="16" customFormat="1" ht="31.5">
      <c r="A224" s="31" t="s">
        <v>28</v>
      </c>
      <c r="B224" s="23" t="s">
        <v>107</v>
      </c>
      <c r="C224" s="23" t="s">
        <v>383</v>
      </c>
      <c r="D224" s="23" t="s">
        <v>29</v>
      </c>
      <c r="E224" s="25">
        <v>201.3</v>
      </c>
      <c r="F224" s="25">
        <f>318.5-0.1</f>
        <v>318.39999999999998</v>
      </c>
      <c r="G224" s="25">
        <v>237.2</v>
      </c>
      <c r="H224" s="43"/>
      <c r="J224" s="32">
        <v>201.2518</v>
      </c>
      <c r="K224" s="32">
        <v>318.44576000000001</v>
      </c>
      <c r="L224" s="32">
        <v>237.20327</v>
      </c>
      <c r="M224" s="29">
        <f t="shared" si="92"/>
        <v>-4.8200000000008458E-2</v>
      </c>
      <c r="N224" s="29">
        <f t="shared" si="92"/>
        <v>4.5760000000029777E-2</v>
      </c>
      <c r="O224" s="29">
        <f t="shared" si="92"/>
        <v>3.2700000000147611E-3</v>
      </c>
      <c r="R224" s="98" t="s">
        <v>28</v>
      </c>
      <c r="S224" s="96" t="s">
        <v>107</v>
      </c>
      <c r="T224" s="96" t="s">
        <v>383</v>
      </c>
      <c r="U224" s="96" t="s">
        <v>29</v>
      </c>
      <c r="V224" s="97">
        <v>201.2518</v>
      </c>
      <c r="W224" s="97">
        <v>318.44576000000001</v>
      </c>
      <c r="X224" s="97">
        <v>237.20327</v>
      </c>
      <c r="Y224" s="16" t="b">
        <f t="shared" si="93"/>
        <v>1</v>
      </c>
      <c r="Z224" s="16" t="b">
        <f t="shared" si="93"/>
        <v>1</v>
      </c>
      <c r="AA224" s="16" t="b">
        <f t="shared" si="93"/>
        <v>1</v>
      </c>
      <c r="AB224" s="16" t="b">
        <f t="shared" si="93"/>
        <v>1</v>
      </c>
    </row>
    <row r="225" spans="1:28" s="16" customFormat="1" ht="31.5">
      <c r="A225" s="22" t="s">
        <v>130</v>
      </c>
      <c r="B225" s="23" t="s">
        <v>107</v>
      </c>
      <c r="C225" s="23" t="s">
        <v>467</v>
      </c>
      <c r="D225" s="24" t="s">
        <v>9</v>
      </c>
      <c r="E225" s="25">
        <f>E226</f>
        <v>3600</v>
      </c>
      <c r="F225" s="25">
        <f t="shared" ref="F225:G226" si="101">F226</f>
        <v>3700</v>
      </c>
      <c r="G225" s="25">
        <f t="shared" si="101"/>
        <v>3800</v>
      </c>
      <c r="H225" s="43"/>
      <c r="J225" s="32">
        <v>3600</v>
      </c>
      <c r="K225" s="32">
        <v>3700</v>
      </c>
      <c r="L225" s="32">
        <v>3800</v>
      </c>
      <c r="M225" s="29">
        <f t="shared" si="92"/>
        <v>0</v>
      </c>
      <c r="N225" s="29">
        <f t="shared" si="92"/>
        <v>0</v>
      </c>
      <c r="O225" s="29">
        <f t="shared" si="92"/>
        <v>0</v>
      </c>
      <c r="R225" s="95" t="s">
        <v>130</v>
      </c>
      <c r="S225" s="96" t="s">
        <v>107</v>
      </c>
      <c r="T225" s="96" t="s">
        <v>467</v>
      </c>
      <c r="U225" s="92" t="s">
        <v>9</v>
      </c>
      <c r="V225" s="97">
        <v>3600</v>
      </c>
      <c r="W225" s="97">
        <v>3700</v>
      </c>
      <c r="X225" s="97">
        <v>3800</v>
      </c>
      <c r="Y225" s="16" t="b">
        <f t="shared" si="93"/>
        <v>1</v>
      </c>
      <c r="Z225" s="16" t="b">
        <f t="shared" si="93"/>
        <v>1</v>
      </c>
      <c r="AA225" s="16" t="b">
        <f t="shared" si="93"/>
        <v>1</v>
      </c>
      <c r="AB225" s="16" t="b">
        <f t="shared" si="93"/>
        <v>1</v>
      </c>
    </row>
    <row r="226" spans="1:28" s="16" customFormat="1" ht="31.5">
      <c r="A226" s="31" t="s">
        <v>131</v>
      </c>
      <c r="B226" s="23" t="s">
        <v>107</v>
      </c>
      <c r="C226" s="23" t="s">
        <v>384</v>
      </c>
      <c r="D226" s="24" t="s">
        <v>9</v>
      </c>
      <c r="E226" s="25">
        <f>E227</f>
        <v>3600</v>
      </c>
      <c r="F226" s="25">
        <f t="shared" si="101"/>
        <v>3700</v>
      </c>
      <c r="G226" s="25">
        <f t="shared" si="101"/>
        <v>3800</v>
      </c>
      <c r="H226" s="43"/>
      <c r="J226" s="32">
        <v>3600</v>
      </c>
      <c r="K226" s="32">
        <v>3700</v>
      </c>
      <c r="L226" s="32">
        <v>3800</v>
      </c>
      <c r="M226" s="29">
        <f t="shared" si="92"/>
        <v>0</v>
      </c>
      <c r="N226" s="29">
        <f t="shared" si="92"/>
        <v>0</v>
      </c>
      <c r="O226" s="29">
        <f t="shared" si="92"/>
        <v>0</v>
      </c>
      <c r="R226" s="98" t="s">
        <v>131</v>
      </c>
      <c r="S226" s="96" t="s">
        <v>107</v>
      </c>
      <c r="T226" s="96" t="s">
        <v>384</v>
      </c>
      <c r="U226" s="92" t="s">
        <v>9</v>
      </c>
      <c r="V226" s="97">
        <v>3600</v>
      </c>
      <c r="W226" s="97">
        <v>3700</v>
      </c>
      <c r="X226" s="97">
        <v>3800</v>
      </c>
      <c r="Y226" s="16" t="b">
        <f t="shared" si="93"/>
        <v>1</v>
      </c>
      <c r="Z226" s="16" t="b">
        <f t="shared" si="93"/>
        <v>1</v>
      </c>
      <c r="AA226" s="16" t="b">
        <f t="shared" si="93"/>
        <v>1</v>
      </c>
      <c r="AB226" s="16" t="b">
        <f t="shared" si="93"/>
        <v>1</v>
      </c>
    </row>
    <row r="227" spans="1:28" s="16" customFormat="1" ht="25.5">
      <c r="A227" s="31" t="s">
        <v>32</v>
      </c>
      <c r="B227" s="23" t="s">
        <v>107</v>
      </c>
      <c r="C227" s="23" t="s">
        <v>384</v>
      </c>
      <c r="D227" s="23" t="s">
        <v>33</v>
      </c>
      <c r="E227" s="25">
        <v>3600</v>
      </c>
      <c r="F227" s="25">
        <v>3700</v>
      </c>
      <c r="G227" s="25">
        <v>3800</v>
      </c>
      <c r="H227" s="43"/>
      <c r="J227" s="32">
        <v>3600</v>
      </c>
      <c r="K227" s="32">
        <v>3700</v>
      </c>
      <c r="L227" s="32">
        <v>3800</v>
      </c>
      <c r="M227" s="29">
        <f t="shared" si="92"/>
        <v>0</v>
      </c>
      <c r="N227" s="29">
        <f t="shared" si="92"/>
        <v>0</v>
      </c>
      <c r="O227" s="29">
        <f t="shared" si="92"/>
        <v>0</v>
      </c>
      <c r="R227" s="98" t="s">
        <v>32</v>
      </c>
      <c r="S227" s="96" t="s">
        <v>107</v>
      </c>
      <c r="T227" s="96" t="s">
        <v>384</v>
      </c>
      <c r="U227" s="96" t="s">
        <v>33</v>
      </c>
      <c r="V227" s="97">
        <v>3600</v>
      </c>
      <c r="W227" s="97">
        <v>3700</v>
      </c>
      <c r="X227" s="97">
        <v>3800</v>
      </c>
      <c r="Y227" s="16" t="b">
        <f t="shared" si="93"/>
        <v>1</v>
      </c>
      <c r="Z227" s="16" t="b">
        <f t="shared" si="93"/>
        <v>1</v>
      </c>
      <c r="AA227" s="16" t="b">
        <f t="shared" si="93"/>
        <v>1</v>
      </c>
      <c r="AB227" s="16" t="b">
        <f t="shared" si="93"/>
        <v>1</v>
      </c>
    </row>
    <row r="228" spans="1:28" s="16" customFormat="1" ht="31.5">
      <c r="A228" s="22" t="s">
        <v>132</v>
      </c>
      <c r="B228" s="23" t="s">
        <v>107</v>
      </c>
      <c r="C228" s="23" t="s">
        <v>468</v>
      </c>
      <c r="D228" s="24" t="s">
        <v>9</v>
      </c>
      <c r="E228" s="25">
        <f>E229</f>
        <v>917.9</v>
      </c>
      <c r="F228" s="25">
        <f t="shared" ref="F228:G229" si="102">F229</f>
        <v>1100</v>
      </c>
      <c r="G228" s="25">
        <f t="shared" si="102"/>
        <v>1100</v>
      </c>
      <c r="H228" s="43"/>
      <c r="J228" s="32">
        <v>917.94520999999997</v>
      </c>
      <c r="K228" s="32">
        <v>1100</v>
      </c>
      <c r="L228" s="32">
        <v>1100</v>
      </c>
      <c r="M228" s="29">
        <f t="shared" si="92"/>
        <v>4.5209999999997308E-2</v>
      </c>
      <c r="N228" s="29">
        <f t="shared" si="92"/>
        <v>0</v>
      </c>
      <c r="O228" s="29">
        <f t="shared" si="92"/>
        <v>0</v>
      </c>
      <c r="R228" s="95" t="s">
        <v>132</v>
      </c>
      <c r="S228" s="96" t="s">
        <v>107</v>
      </c>
      <c r="T228" s="96" t="s">
        <v>468</v>
      </c>
      <c r="U228" s="92" t="s">
        <v>9</v>
      </c>
      <c r="V228" s="97">
        <v>917.94520999999997</v>
      </c>
      <c r="W228" s="97">
        <v>1100</v>
      </c>
      <c r="X228" s="97">
        <v>1100</v>
      </c>
      <c r="Y228" s="16" t="b">
        <f t="shared" si="93"/>
        <v>1</v>
      </c>
      <c r="Z228" s="16" t="b">
        <f t="shared" si="93"/>
        <v>1</v>
      </c>
      <c r="AA228" s="16" t="b">
        <f t="shared" si="93"/>
        <v>1</v>
      </c>
      <c r="AB228" s="16" t="b">
        <f t="shared" si="93"/>
        <v>1</v>
      </c>
    </row>
    <row r="229" spans="1:28" s="16" customFormat="1" ht="31.5">
      <c r="A229" s="31" t="s">
        <v>133</v>
      </c>
      <c r="B229" s="23" t="s">
        <v>107</v>
      </c>
      <c r="C229" s="23" t="s">
        <v>385</v>
      </c>
      <c r="D229" s="24" t="s">
        <v>9</v>
      </c>
      <c r="E229" s="25">
        <f>E230</f>
        <v>917.9</v>
      </c>
      <c r="F229" s="25">
        <f t="shared" si="102"/>
        <v>1100</v>
      </c>
      <c r="G229" s="25">
        <f t="shared" si="102"/>
        <v>1100</v>
      </c>
      <c r="H229" s="43"/>
      <c r="J229" s="32">
        <v>917.94520999999997</v>
      </c>
      <c r="K229" s="32">
        <v>1100</v>
      </c>
      <c r="L229" s="32">
        <v>1100</v>
      </c>
      <c r="M229" s="29">
        <f t="shared" si="92"/>
        <v>4.5209999999997308E-2</v>
      </c>
      <c r="N229" s="29">
        <f t="shared" si="92"/>
        <v>0</v>
      </c>
      <c r="O229" s="29">
        <f t="shared" si="92"/>
        <v>0</v>
      </c>
      <c r="R229" s="98" t="s">
        <v>133</v>
      </c>
      <c r="S229" s="96" t="s">
        <v>107</v>
      </c>
      <c r="T229" s="96" t="s">
        <v>385</v>
      </c>
      <c r="U229" s="92" t="s">
        <v>9</v>
      </c>
      <c r="V229" s="97">
        <v>917.94520999999997</v>
      </c>
      <c r="W229" s="97">
        <v>1100</v>
      </c>
      <c r="X229" s="97">
        <v>1100</v>
      </c>
      <c r="Y229" s="16" t="b">
        <f t="shared" si="93"/>
        <v>1</v>
      </c>
      <c r="Z229" s="16" t="b">
        <f t="shared" si="93"/>
        <v>1</v>
      </c>
      <c r="AA229" s="16" t="b">
        <f t="shared" si="93"/>
        <v>1</v>
      </c>
      <c r="AB229" s="16" t="b">
        <f t="shared" si="93"/>
        <v>1</v>
      </c>
    </row>
    <row r="230" spans="1:28" s="16" customFormat="1" ht="31.5">
      <c r="A230" s="31" t="s">
        <v>28</v>
      </c>
      <c r="B230" s="23" t="s">
        <v>107</v>
      </c>
      <c r="C230" s="23" t="s">
        <v>385</v>
      </c>
      <c r="D230" s="23" t="s">
        <v>29</v>
      </c>
      <c r="E230" s="25">
        <v>917.9</v>
      </c>
      <c r="F230" s="25">
        <v>1100</v>
      </c>
      <c r="G230" s="25">
        <v>1100</v>
      </c>
      <c r="H230" s="43"/>
      <c r="J230" s="32">
        <v>917.94520999999997</v>
      </c>
      <c r="K230" s="32">
        <v>1100</v>
      </c>
      <c r="L230" s="32">
        <v>1100</v>
      </c>
      <c r="M230" s="29">
        <f t="shared" si="92"/>
        <v>4.5209999999997308E-2</v>
      </c>
      <c r="N230" s="29">
        <f t="shared" si="92"/>
        <v>0</v>
      </c>
      <c r="O230" s="29">
        <f t="shared" si="92"/>
        <v>0</v>
      </c>
      <c r="R230" s="98" t="s">
        <v>28</v>
      </c>
      <c r="S230" s="96" t="s">
        <v>107</v>
      </c>
      <c r="T230" s="96" t="s">
        <v>385</v>
      </c>
      <c r="U230" s="96" t="s">
        <v>29</v>
      </c>
      <c r="V230" s="97">
        <v>917.94520999999997</v>
      </c>
      <c r="W230" s="97">
        <v>1100</v>
      </c>
      <c r="X230" s="97">
        <v>1100</v>
      </c>
      <c r="Y230" s="16" t="b">
        <f t="shared" si="93"/>
        <v>1</v>
      </c>
      <c r="Z230" s="16" t="b">
        <f t="shared" si="93"/>
        <v>1</v>
      </c>
      <c r="AA230" s="16" t="b">
        <f t="shared" si="93"/>
        <v>1</v>
      </c>
      <c r="AB230" s="16" t="b">
        <f t="shared" si="93"/>
        <v>1</v>
      </c>
    </row>
    <row r="231" spans="1:28" s="16" customFormat="1" ht="31.5">
      <c r="A231" s="31" t="s">
        <v>74</v>
      </c>
      <c r="B231" s="23" t="s">
        <v>107</v>
      </c>
      <c r="C231" s="23" t="s">
        <v>497</v>
      </c>
      <c r="D231" s="23" t="s">
        <v>9</v>
      </c>
      <c r="E231" s="25">
        <f t="shared" ref="E231:G233" si="103">E232</f>
        <v>45.1</v>
      </c>
      <c r="F231" s="25">
        <f t="shared" si="103"/>
        <v>45.1</v>
      </c>
      <c r="G231" s="25">
        <f t="shared" si="103"/>
        <v>45.1</v>
      </c>
      <c r="H231" s="43"/>
      <c r="J231" s="32">
        <v>45.089289999999998</v>
      </c>
      <c r="K231" s="32">
        <v>45.089289999999998</v>
      </c>
      <c r="L231" s="32">
        <v>45.089289999999998</v>
      </c>
      <c r="M231" s="29">
        <f t="shared" si="92"/>
        <v>-1.0710000000003106E-2</v>
      </c>
      <c r="N231" s="29">
        <f t="shared" si="92"/>
        <v>-1.0710000000003106E-2</v>
      </c>
      <c r="O231" s="29">
        <f t="shared" si="92"/>
        <v>-1.0710000000003106E-2</v>
      </c>
      <c r="R231" s="95" t="s">
        <v>74</v>
      </c>
      <c r="S231" s="96" t="s">
        <v>107</v>
      </c>
      <c r="T231" s="96" t="s">
        <v>497</v>
      </c>
      <c r="U231" s="92" t="s">
        <v>9</v>
      </c>
      <c r="V231" s="97">
        <v>45.089289999999998</v>
      </c>
      <c r="W231" s="97">
        <v>45.089289999999998</v>
      </c>
      <c r="X231" s="97">
        <v>45.089289999999998</v>
      </c>
      <c r="Y231" s="16" t="b">
        <f t="shared" si="93"/>
        <v>1</v>
      </c>
      <c r="Z231" s="16" t="b">
        <f t="shared" si="93"/>
        <v>1</v>
      </c>
      <c r="AA231" s="16" t="b">
        <f t="shared" si="93"/>
        <v>1</v>
      </c>
      <c r="AB231" s="16" t="b">
        <f t="shared" si="93"/>
        <v>1</v>
      </c>
    </row>
    <row r="232" spans="1:28" s="16" customFormat="1" ht="47.25">
      <c r="A232" s="31" t="s">
        <v>76</v>
      </c>
      <c r="B232" s="23" t="s">
        <v>107</v>
      </c>
      <c r="C232" s="23" t="s">
        <v>498</v>
      </c>
      <c r="D232" s="23" t="s">
        <v>9</v>
      </c>
      <c r="E232" s="25">
        <f t="shared" si="103"/>
        <v>45.1</v>
      </c>
      <c r="F232" s="25">
        <f t="shared" si="103"/>
        <v>45.1</v>
      </c>
      <c r="G232" s="25">
        <f t="shared" si="103"/>
        <v>45.1</v>
      </c>
      <c r="H232" s="43"/>
      <c r="J232" s="32">
        <v>45.089289999999998</v>
      </c>
      <c r="K232" s="32">
        <v>45.089289999999998</v>
      </c>
      <c r="L232" s="32">
        <v>45.089289999999998</v>
      </c>
      <c r="M232" s="29">
        <f t="shared" si="92"/>
        <v>-1.0710000000003106E-2</v>
      </c>
      <c r="N232" s="29">
        <f t="shared" si="92"/>
        <v>-1.0710000000003106E-2</v>
      </c>
      <c r="O232" s="29">
        <f t="shared" si="92"/>
        <v>-1.0710000000003106E-2</v>
      </c>
      <c r="R232" s="95" t="s">
        <v>76</v>
      </c>
      <c r="S232" s="96" t="s">
        <v>107</v>
      </c>
      <c r="T232" s="96" t="s">
        <v>498</v>
      </c>
      <c r="U232" s="92" t="s">
        <v>9</v>
      </c>
      <c r="V232" s="97">
        <v>45.089289999999998</v>
      </c>
      <c r="W232" s="97">
        <v>45.089289999999998</v>
      </c>
      <c r="X232" s="97">
        <v>45.089289999999998</v>
      </c>
      <c r="Y232" s="16" t="b">
        <f t="shared" si="93"/>
        <v>1</v>
      </c>
      <c r="Z232" s="16" t="b">
        <f t="shared" si="93"/>
        <v>1</v>
      </c>
      <c r="AA232" s="16" t="b">
        <f t="shared" si="93"/>
        <v>1</v>
      </c>
      <c r="AB232" s="16" t="b">
        <f t="shared" si="93"/>
        <v>1</v>
      </c>
    </row>
    <row r="233" spans="1:28" s="16" customFormat="1" ht="78.75">
      <c r="A233" s="31" t="s">
        <v>595</v>
      </c>
      <c r="B233" s="23" t="s">
        <v>107</v>
      </c>
      <c r="C233" s="23" t="s">
        <v>513</v>
      </c>
      <c r="D233" s="23" t="s">
        <v>9</v>
      </c>
      <c r="E233" s="25">
        <f t="shared" si="103"/>
        <v>45.1</v>
      </c>
      <c r="F233" s="25">
        <f t="shared" si="103"/>
        <v>45.1</v>
      </c>
      <c r="G233" s="25">
        <f t="shared" si="103"/>
        <v>45.1</v>
      </c>
      <c r="H233" s="43"/>
      <c r="J233" s="32">
        <v>45.089289999999998</v>
      </c>
      <c r="K233" s="32">
        <v>45.089289999999998</v>
      </c>
      <c r="L233" s="32">
        <v>45.089289999999998</v>
      </c>
      <c r="M233" s="29">
        <f t="shared" si="92"/>
        <v>-1.0710000000003106E-2</v>
      </c>
      <c r="N233" s="29">
        <f t="shared" si="92"/>
        <v>-1.0710000000003106E-2</v>
      </c>
      <c r="O233" s="29">
        <f t="shared" si="92"/>
        <v>-1.0710000000003106E-2</v>
      </c>
      <c r="R233" s="98" t="s">
        <v>595</v>
      </c>
      <c r="S233" s="96" t="s">
        <v>107</v>
      </c>
      <c r="T233" s="96" t="s">
        <v>513</v>
      </c>
      <c r="U233" s="92" t="s">
        <v>9</v>
      </c>
      <c r="V233" s="97">
        <v>45.089289999999998</v>
      </c>
      <c r="W233" s="97">
        <v>45.089289999999998</v>
      </c>
      <c r="X233" s="97">
        <v>45.089289999999998</v>
      </c>
      <c r="Y233" s="16" t="b">
        <f t="shared" si="93"/>
        <v>1</v>
      </c>
      <c r="Z233" s="16" t="b">
        <f t="shared" si="93"/>
        <v>1</v>
      </c>
      <c r="AA233" s="16" t="b">
        <f t="shared" si="93"/>
        <v>1</v>
      </c>
      <c r="AB233" s="16" t="b">
        <f t="shared" si="93"/>
        <v>1</v>
      </c>
    </row>
    <row r="234" spans="1:28" s="16" customFormat="1" ht="78.75">
      <c r="A234" s="31" t="s">
        <v>26</v>
      </c>
      <c r="B234" s="23" t="s">
        <v>107</v>
      </c>
      <c r="C234" s="23" t="s">
        <v>513</v>
      </c>
      <c r="D234" s="23" t="s">
        <v>27</v>
      </c>
      <c r="E234" s="25">
        <v>45.1</v>
      </c>
      <c r="F234" s="25">
        <v>45.1</v>
      </c>
      <c r="G234" s="25">
        <v>45.1</v>
      </c>
      <c r="H234" s="43"/>
      <c r="J234" s="32">
        <v>45.089289999999998</v>
      </c>
      <c r="K234" s="32">
        <v>45.089289999999998</v>
      </c>
      <c r="L234" s="32">
        <v>45.089289999999998</v>
      </c>
      <c r="M234" s="29">
        <f t="shared" si="92"/>
        <v>-1.0710000000003106E-2</v>
      </c>
      <c r="N234" s="29">
        <f t="shared" si="92"/>
        <v>-1.0710000000003106E-2</v>
      </c>
      <c r="O234" s="29">
        <f t="shared" si="92"/>
        <v>-1.0710000000003106E-2</v>
      </c>
      <c r="R234" s="98" t="s">
        <v>26</v>
      </c>
      <c r="S234" s="96" t="s">
        <v>107</v>
      </c>
      <c r="T234" s="96" t="s">
        <v>513</v>
      </c>
      <c r="U234" s="96" t="s">
        <v>27</v>
      </c>
      <c r="V234" s="97">
        <v>45.089289999999998</v>
      </c>
      <c r="W234" s="97">
        <v>45.089289999999998</v>
      </c>
      <c r="X234" s="97">
        <v>45.089289999999998</v>
      </c>
      <c r="Y234" s="16" t="b">
        <f t="shared" si="93"/>
        <v>1</v>
      </c>
      <c r="Z234" s="16" t="b">
        <f t="shared" si="93"/>
        <v>1</v>
      </c>
      <c r="AA234" s="16" t="b">
        <f t="shared" si="93"/>
        <v>1</v>
      </c>
      <c r="AB234" s="16" t="b">
        <f t="shared" si="93"/>
        <v>1</v>
      </c>
    </row>
    <row r="235" spans="1:28" s="16" customFormat="1" ht="31.5">
      <c r="A235" s="22" t="s">
        <v>469</v>
      </c>
      <c r="B235" s="23" t="s">
        <v>107</v>
      </c>
      <c r="C235" s="23" t="s">
        <v>470</v>
      </c>
      <c r="D235" s="24" t="s">
        <v>9</v>
      </c>
      <c r="E235" s="25">
        <f>E236+E248+E259</f>
        <v>217907.6</v>
      </c>
      <c r="F235" s="25">
        <f t="shared" ref="F235:G235" si="104">F236+F248+F259</f>
        <v>84550.399999999994</v>
      </c>
      <c r="G235" s="25">
        <f t="shared" si="104"/>
        <v>87641.700000000012</v>
      </c>
      <c r="H235" s="43"/>
      <c r="J235" s="32">
        <v>217907.56200000001</v>
      </c>
      <c r="K235" s="32">
        <v>84550.361539999998</v>
      </c>
      <c r="L235" s="32">
        <v>87641.691949999993</v>
      </c>
      <c r="M235" s="29">
        <f t="shared" si="92"/>
        <v>-3.8000000000465661E-2</v>
      </c>
      <c r="N235" s="29">
        <f t="shared" si="92"/>
        <v>-3.8459999996121041E-2</v>
      </c>
      <c r="O235" s="29">
        <f t="shared" si="92"/>
        <v>-8.0500000185566023E-3</v>
      </c>
      <c r="R235" s="95" t="s">
        <v>469</v>
      </c>
      <c r="S235" s="96" t="s">
        <v>107</v>
      </c>
      <c r="T235" s="96" t="s">
        <v>470</v>
      </c>
      <c r="U235" s="92" t="s">
        <v>9</v>
      </c>
      <c r="V235" s="97">
        <v>217907.56200000001</v>
      </c>
      <c r="W235" s="97">
        <v>84550.361539999998</v>
      </c>
      <c r="X235" s="97">
        <v>87641.691949999993</v>
      </c>
      <c r="Y235" s="16" t="b">
        <f t="shared" si="93"/>
        <v>1</v>
      </c>
      <c r="Z235" s="16" t="b">
        <f t="shared" si="93"/>
        <v>1</v>
      </c>
      <c r="AA235" s="16" t="b">
        <f t="shared" si="93"/>
        <v>1</v>
      </c>
      <c r="AB235" s="16" t="b">
        <f t="shared" si="93"/>
        <v>1</v>
      </c>
    </row>
    <row r="236" spans="1:28" s="16" customFormat="1" ht="31.5">
      <c r="A236" s="22" t="s">
        <v>114</v>
      </c>
      <c r="B236" s="23" t="s">
        <v>107</v>
      </c>
      <c r="C236" s="23" t="s">
        <v>471</v>
      </c>
      <c r="D236" s="24" t="s">
        <v>9</v>
      </c>
      <c r="E236" s="25">
        <f>E237+E242+E245</f>
        <v>194625.7</v>
      </c>
      <c r="F236" s="25">
        <f t="shared" ref="F236:G236" si="105">F237+F242+F245</f>
        <v>61048.6</v>
      </c>
      <c r="G236" s="25">
        <f t="shared" si="105"/>
        <v>60386.200000000004</v>
      </c>
      <c r="H236" s="43"/>
      <c r="J236" s="32">
        <v>194625.65544999999</v>
      </c>
      <c r="K236" s="32">
        <v>61048.585249999996</v>
      </c>
      <c r="L236" s="32">
        <v>60386.243750000001</v>
      </c>
      <c r="M236" s="29">
        <f t="shared" si="92"/>
        <v>-4.4550000020535663E-2</v>
      </c>
      <c r="N236" s="29">
        <f t="shared" si="92"/>
        <v>-1.4750000002095476E-2</v>
      </c>
      <c r="O236" s="29">
        <f t="shared" si="92"/>
        <v>4.3749999997089617E-2</v>
      </c>
      <c r="R236" s="95" t="s">
        <v>114</v>
      </c>
      <c r="S236" s="96" t="s">
        <v>107</v>
      </c>
      <c r="T236" s="96" t="s">
        <v>471</v>
      </c>
      <c r="U236" s="92" t="s">
        <v>9</v>
      </c>
      <c r="V236" s="97">
        <v>194625.65544999999</v>
      </c>
      <c r="W236" s="97">
        <v>61048.585249999996</v>
      </c>
      <c r="X236" s="97">
        <v>60386.243750000001</v>
      </c>
      <c r="Y236" s="16" t="b">
        <f t="shared" si="93"/>
        <v>1</v>
      </c>
      <c r="Z236" s="16" t="b">
        <f t="shared" si="93"/>
        <v>1</v>
      </c>
      <c r="AA236" s="16" t="b">
        <f t="shared" si="93"/>
        <v>1</v>
      </c>
      <c r="AB236" s="16" t="b">
        <f t="shared" si="93"/>
        <v>1</v>
      </c>
    </row>
    <row r="237" spans="1:28" s="16" customFormat="1" ht="31.5">
      <c r="A237" s="22" t="s">
        <v>115</v>
      </c>
      <c r="B237" s="23" t="s">
        <v>107</v>
      </c>
      <c r="C237" s="23" t="s">
        <v>472</v>
      </c>
      <c r="D237" s="24" t="s">
        <v>9</v>
      </c>
      <c r="E237" s="25">
        <f>E238+E240</f>
        <v>67405.7</v>
      </c>
      <c r="F237" s="25">
        <f t="shared" ref="F237:G237" si="106">F238+F240</f>
        <v>61048.6</v>
      </c>
      <c r="G237" s="25">
        <f t="shared" si="106"/>
        <v>60386.200000000004</v>
      </c>
      <c r="H237" s="43"/>
      <c r="J237" s="32">
        <v>67405.653550000003</v>
      </c>
      <c r="K237" s="32">
        <v>61048.585249999996</v>
      </c>
      <c r="L237" s="32">
        <v>60386.243750000001</v>
      </c>
      <c r="M237" s="29">
        <f t="shared" si="92"/>
        <v>-4.6449999994365498E-2</v>
      </c>
      <c r="N237" s="29">
        <f t="shared" si="92"/>
        <v>-1.4750000002095476E-2</v>
      </c>
      <c r="O237" s="29">
        <f t="shared" si="92"/>
        <v>4.3749999997089617E-2</v>
      </c>
      <c r="R237" s="95" t="s">
        <v>115</v>
      </c>
      <c r="S237" s="96" t="s">
        <v>107</v>
      </c>
      <c r="T237" s="96" t="s">
        <v>472</v>
      </c>
      <c r="U237" s="92" t="s">
        <v>9</v>
      </c>
      <c r="V237" s="97">
        <v>67405.653550000003</v>
      </c>
      <c r="W237" s="97">
        <v>61048.585249999996</v>
      </c>
      <c r="X237" s="97">
        <v>60386.243750000001</v>
      </c>
      <c r="Y237" s="16" t="b">
        <f t="shared" si="93"/>
        <v>1</v>
      </c>
      <c r="Z237" s="16" t="b">
        <f t="shared" si="93"/>
        <v>1</v>
      </c>
      <c r="AA237" s="16" t="b">
        <f t="shared" si="93"/>
        <v>1</v>
      </c>
      <c r="AB237" s="16" t="b">
        <f t="shared" si="93"/>
        <v>1</v>
      </c>
    </row>
    <row r="238" spans="1:28" s="16" customFormat="1" ht="31.5">
      <c r="A238" s="31" t="s">
        <v>568</v>
      </c>
      <c r="B238" s="23" t="s">
        <v>107</v>
      </c>
      <c r="C238" s="23" t="s">
        <v>569</v>
      </c>
      <c r="D238" s="24" t="s">
        <v>9</v>
      </c>
      <c r="E238" s="25">
        <f>E239</f>
        <v>6484.1</v>
      </c>
      <c r="F238" s="25">
        <f t="shared" ref="F238:G238" si="107">F239</f>
        <v>6130.1</v>
      </c>
      <c r="G238" s="25">
        <f t="shared" si="107"/>
        <v>6375.3</v>
      </c>
      <c r="H238" s="43"/>
      <c r="J238" s="32">
        <v>6484.0953099999997</v>
      </c>
      <c r="K238" s="32">
        <v>6130.0992200000001</v>
      </c>
      <c r="L238" s="32">
        <v>6375.3031899999996</v>
      </c>
      <c r="M238" s="29">
        <f t="shared" si="92"/>
        <v>-4.6900000006644404E-3</v>
      </c>
      <c r="N238" s="29">
        <f t="shared" si="92"/>
        <v>-7.8000000030442607E-4</v>
      </c>
      <c r="O238" s="29">
        <f t="shared" si="92"/>
        <v>3.1899999994493555E-3</v>
      </c>
      <c r="R238" s="98" t="s">
        <v>568</v>
      </c>
      <c r="S238" s="96" t="s">
        <v>107</v>
      </c>
      <c r="T238" s="96" t="s">
        <v>569</v>
      </c>
      <c r="U238" s="92" t="s">
        <v>9</v>
      </c>
      <c r="V238" s="97">
        <v>6484.0953099999997</v>
      </c>
      <c r="W238" s="97">
        <v>6130.0992200000001</v>
      </c>
      <c r="X238" s="97">
        <v>6375.3031899999996</v>
      </c>
      <c r="Y238" s="16" t="b">
        <f t="shared" si="93"/>
        <v>1</v>
      </c>
      <c r="Z238" s="16" t="b">
        <f t="shared" si="93"/>
        <v>1</v>
      </c>
      <c r="AA238" s="16" t="b">
        <f t="shared" si="93"/>
        <v>1</v>
      </c>
      <c r="AB238" s="16" t="b">
        <f t="shared" si="93"/>
        <v>1</v>
      </c>
    </row>
    <row r="239" spans="1:28" s="16" customFormat="1" ht="25.5">
      <c r="A239" s="31" t="s">
        <v>32</v>
      </c>
      <c r="B239" s="23" t="s">
        <v>107</v>
      </c>
      <c r="C239" s="23" t="s">
        <v>569</v>
      </c>
      <c r="D239" s="23" t="s">
        <v>33</v>
      </c>
      <c r="E239" s="25">
        <f>5894.3+589.8</f>
        <v>6484.1</v>
      </c>
      <c r="F239" s="25">
        <v>6130.1</v>
      </c>
      <c r="G239" s="25">
        <v>6375.3</v>
      </c>
      <c r="H239" s="43"/>
      <c r="J239" s="32">
        <v>6484.0953099999997</v>
      </c>
      <c r="K239" s="32">
        <v>6130.0992200000001</v>
      </c>
      <c r="L239" s="32">
        <v>6375.3031899999996</v>
      </c>
      <c r="M239" s="29">
        <f t="shared" si="92"/>
        <v>-4.6900000006644404E-3</v>
      </c>
      <c r="N239" s="29">
        <f t="shared" si="92"/>
        <v>-7.8000000030442607E-4</v>
      </c>
      <c r="O239" s="29">
        <f t="shared" si="92"/>
        <v>3.1899999994493555E-3</v>
      </c>
      <c r="R239" s="98" t="s">
        <v>32</v>
      </c>
      <c r="S239" s="96" t="s">
        <v>107</v>
      </c>
      <c r="T239" s="96" t="s">
        <v>569</v>
      </c>
      <c r="U239" s="96" t="s">
        <v>33</v>
      </c>
      <c r="V239" s="97">
        <v>6484.0953099999997</v>
      </c>
      <c r="W239" s="97">
        <v>6130.0992200000001</v>
      </c>
      <c r="X239" s="97">
        <v>6375.3031899999996</v>
      </c>
      <c r="Y239" s="16" t="b">
        <f t="shared" si="93"/>
        <v>1</v>
      </c>
      <c r="Z239" s="16" t="b">
        <f t="shared" si="93"/>
        <v>1</v>
      </c>
      <c r="AA239" s="16" t="b">
        <f t="shared" si="93"/>
        <v>1</v>
      </c>
      <c r="AB239" s="16" t="b">
        <f t="shared" si="93"/>
        <v>1</v>
      </c>
    </row>
    <row r="240" spans="1:28" s="16" customFormat="1" ht="25.5">
      <c r="A240" s="31" t="s">
        <v>116</v>
      </c>
      <c r="B240" s="23" t="s">
        <v>107</v>
      </c>
      <c r="C240" s="23" t="s">
        <v>386</v>
      </c>
      <c r="D240" s="24" t="s">
        <v>9</v>
      </c>
      <c r="E240" s="25">
        <f>E241</f>
        <v>60921.599999999999</v>
      </c>
      <c r="F240" s="25">
        <f t="shared" ref="F240:G240" si="108">F241</f>
        <v>54918.5</v>
      </c>
      <c r="G240" s="25">
        <f t="shared" si="108"/>
        <v>54010.9</v>
      </c>
      <c r="H240" s="43"/>
      <c r="J240" s="32">
        <v>60921.558239999998</v>
      </c>
      <c r="K240" s="32">
        <v>54918.48603</v>
      </c>
      <c r="L240" s="32">
        <v>54010.940560000003</v>
      </c>
      <c r="M240" s="29">
        <f t="shared" si="92"/>
        <v>-4.1760000000067521E-2</v>
      </c>
      <c r="N240" s="29">
        <f t="shared" si="92"/>
        <v>-1.396999999997206E-2</v>
      </c>
      <c r="O240" s="29">
        <f t="shared" si="92"/>
        <v>4.056000000127824E-2</v>
      </c>
      <c r="R240" s="98" t="s">
        <v>116</v>
      </c>
      <c r="S240" s="96" t="s">
        <v>107</v>
      </c>
      <c r="T240" s="96" t="s">
        <v>386</v>
      </c>
      <c r="U240" s="92" t="s">
        <v>9</v>
      </c>
      <c r="V240" s="97">
        <v>60921.558239999998</v>
      </c>
      <c r="W240" s="97">
        <v>54918.48603</v>
      </c>
      <c r="X240" s="97">
        <v>54010.940560000003</v>
      </c>
      <c r="Y240" s="16" t="b">
        <f t="shared" si="93"/>
        <v>1</v>
      </c>
      <c r="Z240" s="16" t="b">
        <f t="shared" si="93"/>
        <v>1</v>
      </c>
      <c r="AA240" s="16" t="b">
        <f t="shared" si="93"/>
        <v>1</v>
      </c>
      <c r="AB240" s="16" t="b">
        <f t="shared" si="93"/>
        <v>1</v>
      </c>
    </row>
    <row r="241" spans="1:28" s="16" customFormat="1" ht="25.5">
      <c r="A241" s="31" t="s">
        <v>32</v>
      </c>
      <c r="B241" s="23" t="s">
        <v>107</v>
      </c>
      <c r="C241" s="23" t="s">
        <v>386</v>
      </c>
      <c r="D241" s="23" t="s">
        <v>33</v>
      </c>
      <c r="E241" s="25">
        <f>55276.9+5644.7</f>
        <v>60921.599999999999</v>
      </c>
      <c r="F241" s="25">
        <v>54918.5</v>
      </c>
      <c r="G241" s="25">
        <v>54010.9</v>
      </c>
      <c r="H241" s="43"/>
      <c r="J241" s="32">
        <v>60921.558239999998</v>
      </c>
      <c r="K241" s="32">
        <v>54918.48603</v>
      </c>
      <c r="L241" s="32">
        <v>54010.940560000003</v>
      </c>
      <c r="M241" s="29">
        <f t="shared" si="92"/>
        <v>-4.1760000000067521E-2</v>
      </c>
      <c r="N241" s="29">
        <f t="shared" si="92"/>
        <v>-1.396999999997206E-2</v>
      </c>
      <c r="O241" s="29">
        <f t="shared" si="92"/>
        <v>4.056000000127824E-2</v>
      </c>
      <c r="R241" s="98" t="s">
        <v>32</v>
      </c>
      <c r="S241" s="96" t="s">
        <v>107</v>
      </c>
      <c r="T241" s="96" t="s">
        <v>386</v>
      </c>
      <c r="U241" s="96" t="s">
        <v>33</v>
      </c>
      <c r="V241" s="97">
        <v>60921.558239999998</v>
      </c>
      <c r="W241" s="97">
        <v>54918.48603</v>
      </c>
      <c r="X241" s="97">
        <v>54010.940560000003</v>
      </c>
      <c r="Y241" s="16" t="b">
        <f t="shared" si="93"/>
        <v>1</v>
      </c>
      <c r="Z241" s="16" t="b">
        <f t="shared" si="93"/>
        <v>1</v>
      </c>
      <c r="AA241" s="16" t="b">
        <f t="shared" si="93"/>
        <v>1</v>
      </c>
      <c r="AB241" s="16" t="b">
        <f t="shared" si="93"/>
        <v>1</v>
      </c>
    </row>
    <row r="242" spans="1:28" s="16" customFormat="1" ht="31.5">
      <c r="A242" s="22" t="s">
        <v>560</v>
      </c>
      <c r="B242" s="23" t="s">
        <v>107</v>
      </c>
      <c r="C242" s="23" t="s">
        <v>473</v>
      </c>
      <c r="D242" s="24" t="s">
        <v>9</v>
      </c>
      <c r="E242" s="25">
        <f>E243</f>
        <v>300</v>
      </c>
      <c r="F242" s="25">
        <f t="shared" ref="F242:G243" si="109">F243</f>
        <v>0</v>
      </c>
      <c r="G242" s="25">
        <f t="shared" si="109"/>
        <v>0</v>
      </c>
      <c r="H242" s="43"/>
      <c r="J242" s="32">
        <v>300</v>
      </c>
      <c r="K242" s="32">
        <v>0</v>
      </c>
      <c r="L242" s="32">
        <v>0</v>
      </c>
      <c r="M242" s="29">
        <f t="shared" si="92"/>
        <v>0</v>
      </c>
      <c r="N242" s="29">
        <f t="shared" si="92"/>
        <v>0</v>
      </c>
      <c r="O242" s="29">
        <f t="shared" si="92"/>
        <v>0</v>
      </c>
      <c r="R242" s="95" t="s">
        <v>560</v>
      </c>
      <c r="S242" s="96" t="s">
        <v>107</v>
      </c>
      <c r="T242" s="96" t="s">
        <v>473</v>
      </c>
      <c r="U242" s="92" t="s">
        <v>9</v>
      </c>
      <c r="V242" s="97">
        <v>300</v>
      </c>
      <c r="W242" s="97" t="s">
        <v>9</v>
      </c>
      <c r="X242" s="97" t="s">
        <v>9</v>
      </c>
      <c r="Y242" s="16" t="b">
        <f t="shared" si="93"/>
        <v>1</v>
      </c>
      <c r="Z242" s="16" t="b">
        <f t="shared" si="93"/>
        <v>1</v>
      </c>
      <c r="AA242" s="16" t="b">
        <f t="shared" si="93"/>
        <v>1</v>
      </c>
      <c r="AB242" s="16" t="b">
        <f t="shared" si="93"/>
        <v>1</v>
      </c>
    </row>
    <row r="243" spans="1:28" s="16" customFormat="1" ht="31.5">
      <c r="A243" s="31" t="s">
        <v>570</v>
      </c>
      <c r="B243" s="23" t="s">
        <v>107</v>
      </c>
      <c r="C243" s="23" t="s">
        <v>387</v>
      </c>
      <c r="D243" s="24" t="s">
        <v>9</v>
      </c>
      <c r="E243" s="25">
        <f>E244</f>
        <v>300</v>
      </c>
      <c r="F243" s="25">
        <f t="shared" si="109"/>
        <v>0</v>
      </c>
      <c r="G243" s="25">
        <f t="shared" si="109"/>
        <v>0</v>
      </c>
      <c r="H243" s="43"/>
      <c r="J243" s="32">
        <v>300</v>
      </c>
      <c r="K243" s="32">
        <v>0</v>
      </c>
      <c r="L243" s="32">
        <v>0</v>
      </c>
      <c r="M243" s="29">
        <f t="shared" si="92"/>
        <v>0</v>
      </c>
      <c r="N243" s="29">
        <f t="shared" si="92"/>
        <v>0</v>
      </c>
      <c r="O243" s="29">
        <f t="shared" si="92"/>
        <v>0</v>
      </c>
      <c r="R243" s="98" t="s">
        <v>570</v>
      </c>
      <c r="S243" s="96" t="s">
        <v>107</v>
      </c>
      <c r="T243" s="96" t="s">
        <v>387</v>
      </c>
      <c r="U243" s="92" t="s">
        <v>9</v>
      </c>
      <c r="V243" s="97">
        <v>300</v>
      </c>
      <c r="W243" s="97" t="s">
        <v>9</v>
      </c>
      <c r="X243" s="97" t="s">
        <v>9</v>
      </c>
      <c r="Y243" s="16" t="b">
        <f t="shared" si="93"/>
        <v>1</v>
      </c>
      <c r="Z243" s="16" t="b">
        <f t="shared" si="93"/>
        <v>1</v>
      </c>
      <c r="AA243" s="16" t="b">
        <f t="shared" si="93"/>
        <v>1</v>
      </c>
      <c r="AB243" s="16" t="b">
        <f t="shared" si="93"/>
        <v>1</v>
      </c>
    </row>
    <row r="244" spans="1:28" s="16" customFormat="1" ht="25.5">
      <c r="A244" s="31" t="s">
        <v>32</v>
      </c>
      <c r="B244" s="23" t="s">
        <v>107</v>
      </c>
      <c r="C244" s="23" t="s">
        <v>387</v>
      </c>
      <c r="D244" s="23" t="s">
        <v>33</v>
      </c>
      <c r="E244" s="25">
        <v>300</v>
      </c>
      <c r="F244" s="25">
        <v>0</v>
      </c>
      <c r="G244" s="25">
        <v>0</v>
      </c>
      <c r="H244" s="43"/>
      <c r="J244" s="32">
        <v>300</v>
      </c>
      <c r="K244" s="32">
        <v>0</v>
      </c>
      <c r="L244" s="32">
        <v>0</v>
      </c>
      <c r="M244" s="29">
        <f t="shared" si="92"/>
        <v>0</v>
      </c>
      <c r="N244" s="29">
        <f t="shared" si="92"/>
        <v>0</v>
      </c>
      <c r="O244" s="29">
        <f t="shared" si="92"/>
        <v>0</v>
      </c>
      <c r="R244" s="98" t="s">
        <v>32</v>
      </c>
      <c r="S244" s="96" t="s">
        <v>107</v>
      </c>
      <c r="T244" s="96" t="s">
        <v>387</v>
      </c>
      <c r="U244" s="96" t="s">
        <v>33</v>
      </c>
      <c r="V244" s="97">
        <v>300</v>
      </c>
      <c r="W244" s="97" t="s">
        <v>9</v>
      </c>
      <c r="X244" s="97" t="s">
        <v>9</v>
      </c>
      <c r="Y244" s="16" t="b">
        <f t="shared" si="93"/>
        <v>1</v>
      </c>
      <c r="Z244" s="16" t="b">
        <f t="shared" si="93"/>
        <v>1</v>
      </c>
      <c r="AA244" s="16" t="b">
        <f t="shared" si="93"/>
        <v>1</v>
      </c>
      <c r="AB244" s="16" t="b">
        <f t="shared" si="93"/>
        <v>1</v>
      </c>
    </row>
    <row r="245" spans="1:28" s="16" customFormat="1" ht="31.5">
      <c r="A245" s="31" t="s">
        <v>560</v>
      </c>
      <c r="B245" s="23" t="s">
        <v>107</v>
      </c>
      <c r="C245" s="23" t="s">
        <v>643</v>
      </c>
      <c r="D245" s="23" t="s">
        <v>9</v>
      </c>
      <c r="E245" s="25">
        <f t="shared" ref="E245:G246" si="110">E246</f>
        <v>126920</v>
      </c>
      <c r="F245" s="25">
        <f t="shared" si="110"/>
        <v>0</v>
      </c>
      <c r="G245" s="25">
        <f t="shared" si="110"/>
        <v>0</v>
      </c>
      <c r="H245" s="43"/>
      <c r="J245" s="32">
        <v>126920.0019</v>
      </c>
      <c r="K245" s="32">
        <v>0</v>
      </c>
      <c r="L245" s="32">
        <v>0</v>
      </c>
      <c r="M245" s="29">
        <f t="shared" si="92"/>
        <v>1.9000000029336661E-3</v>
      </c>
      <c r="N245" s="29">
        <f t="shared" si="92"/>
        <v>0</v>
      </c>
      <c r="O245" s="29">
        <f t="shared" si="92"/>
        <v>0</v>
      </c>
      <c r="R245" s="95" t="s">
        <v>560</v>
      </c>
      <c r="S245" s="96" t="s">
        <v>107</v>
      </c>
      <c r="T245" s="96" t="s">
        <v>643</v>
      </c>
      <c r="U245" s="92" t="s">
        <v>9</v>
      </c>
      <c r="V245" s="97">
        <v>126920.0019</v>
      </c>
      <c r="W245" s="97" t="s">
        <v>9</v>
      </c>
      <c r="X245" s="97" t="s">
        <v>9</v>
      </c>
      <c r="Y245" s="16" t="b">
        <f t="shared" si="93"/>
        <v>1</v>
      </c>
      <c r="Z245" s="16" t="b">
        <f t="shared" si="93"/>
        <v>1</v>
      </c>
      <c r="AA245" s="16" t="b">
        <f t="shared" si="93"/>
        <v>1</v>
      </c>
      <c r="AB245" s="16" t="b">
        <f t="shared" si="93"/>
        <v>1</v>
      </c>
    </row>
    <row r="246" spans="1:28" s="16" customFormat="1" ht="47.25">
      <c r="A246" s="31" t="s">
        <v>644</v>
      </c>
      <c r="B246" s="23" t="s">
        <v>107</v>
      </c>
      <c r="C246" s="23" t="s">
        <v>645</v>
      </c>
      <c r="D246" s="23" t="s">
        <v>9</v>
      </c>
      <c r="E246" s="25">
        <f t="shared" si="110"/>
        <v>126920</v>
      </c>
      <c r="F246" s="25">
        <f t="shared" si="110"/>
        <v>0</v>
      </c>
      <c r="G246" s="25">
        <f t="shared" si="110"/>
        <v>0</v>
      </c>
      <c r="H246" s="43"/>
      <c r="J246" s="32">
        <v>126920.0019</v>
      </c>
      <c r="K246" s="32">
        <v>0</v>
      </c>
      <c r="L246" s="32">
        <v>0</v>
      </c>
      <c r="M246" s="29">
        <f t="shared" si="92"/>
        <v>1.9000000029336661E-3</v>
      </c>
      <c r="N246" s="29">
        <f t="shared" si="92"/>
        <v>0</v>
      </c>
      <c r="O246" s="29">
        <f t="shared" si="92"/>
        <v>0</v>
      </c>
      <c r="R246" s="98" t="s">
        <v>644</v>
      </c>
      <c r="S246" s="96" t="s">
        <v>107</v>
      </c>
      <c r="T246" s="96" t="s">
        <v>645</v>
      </c>
      <c r="U246" s="92" t="s">
        <v>9</v>
      </c>
      <c r="V246" s="97">
        <v>126920.0019</v>
      </c>
      <c r="W246" s="97" t="s">
        <v>9</v>
      </c>
      <c r="X246" s="97" t="s">
        <v>9</v>
      </c>
      <c r="Y246" s="16" t="b">
        <f t="shared" si="93"/>
        <v>1</v>
      </c>
      <c r="Z246" s="16" t="b">
        <f t="shared" si="93"/>
        <v>1</v>
      </c>
      <c r="AA246" s="16" t="b">
        <f t="shared" si="93"/>
        <v>1</v>
      </c>
      <c r="AB246" s="16" t="b">
        <f t="shared" si="93"/>
        <v>1</v>
      </c>
    </row>
    <row r="247" spans="1:28" s="16" customFormat="1" ht="25.5">
      <c r="A247" s="31" t="s">
        <v>32</v>
      </c>
      <c r="B247" s="23" t="s">
        <v>107</v>
      </c>
      <c r="C247" s="23" t="s">
        <v>645</v>
      </c>
      <c r="D247" s="23" t="s">
        <v>33</v>
      </c>
      <c r="E247" s="25">
        <v>126920</v>
      </c>
      <c r="F247" s="25"/>
      <c r="G247" s="25"/>
      <c r="H247" s="43"/>
      <c r="J247" s="32">
        <v>126920.0019</v>
      </c>
      <c r="K247" s="32">
        <v>0</v>
      </c>
      <c r="L247" s="32">
        <v>0</v>
      </c>
      <c r="M247" s="29">
        <f t="shared" si="92"/>
        <v>1.9000000029336661E-3</v>
      </c>
      <c r="N247" s="29">
        <f t="shared" si="92"/>
        <v>0</v>
      </c>
      <c r="O247" s="29">
        <f t="shared" si="92"/>
        <v>0</v>
      </c>
      <c r="R247" s="98" t="s">
        <v>32</v>
      </c>
      <c r="S247" s="96" t="s">
        <v>107</v>
      </c>
      <c r="T247" s="96" t="s">
        <v>645</v>
      </c>
      <c r="U247" s="96" t="s">
        <v>33</v>
      </c>
      <c r="V247" s="97">
        <v>126920.0019</v>
      </c>
      <c r="W247" s="97" t="s">
        <v>9</v>
      </c>
      <c r="X247" s="97" t="s">
        <v>9</v>
      </c>
      <c r="Y247" s="16" t="b">
        <f t="shared" si="93"/>
        <v>1</v>
      </c>
      <c r="Z247" s="16" t="b">
        <f t="shared" si="93"/>
        <v>1</v>
      </c>
      <c r="AA247" s="16" t="b">
        <f t="shared" si="93"/>
        <v>1</v>
      </c>
      <c r="AB247" s="16" t="b">
        <f t="shared" si="93"/>
        <v>1</v>
      </c>
    </row>
    <row r="248" spans="1:28" s="16" customFormat="1" ht="31.5">
      <c r="A248" s="22" t="s">
        <v>121</v>
      </c>
      <c r="B248" s="23" t="s">
        <v>107</v>
      </c>
      <c r="C248" s="23" t="s">
        <v>474</v>
      </c>
      <c r="D248" s="24" t="s">
        <v>9</v>
      </c>
      <c r="E248" s="25">
        <f>E249+E254</f>
        <v>2570.5</v>
      </c>
      <c r="F248" s="25">
        <f t="shared" ref="F248:G248" si="111">F249+F254</f>
        <v>2577.8999999999996</v>
      </c>
      <c r="G248" s="25">
        <f t="shared" si="111"/>
        <v>2705.1</v>
      </c>
      <c r="H248" s="43"/>
      <c r="J248" s="32">
        <v>2570.5293900000001</v>
      </c>
      <c r="K248" s="32">
        <v>2577.92013</v>
      </c>
      <c r="L248" s="32">
        <v>2705.03694</v>
      </c>
      <c r="M248" s="29">
        <f t="shared" si="92"/>
        <v>2.9390000000148575E-2</v>
      </c>
      <c r="N248" s="29">
        <f t="shared" si="92"/>
        <v>2.0130000000335713E-2</v>
      </c>
      <c r="O248" s="29">
        <f t="shared" si="92"/>
        <v>-6.3059999999950378E-2</v>
      </c>
      <c r="R248" s="95" t="s">
        <v>121</v>
      </c>
      <c r="S248" s="96" t="s">
        <v>107</v>
      </c>
      <c r="T248" s="96" t="s">
        <v>474</v>
      </c>
      <c r="U248" s="92" t="s">
        <v>9</v>
      </c>
      <c r="V248" s="97">
        <v>2570.5293900000001</v>
      </c>
      <c r="W248" s="97">
        <v>2577.92013</v>
      </c>
      <c r="X248" s="97">
        <v>2705.03694</v>
      </c>
      <c r="Y248" s="16" t="b">
        <f t="shared" si="93"/>
        <v>1</v>
      </c>
      <c r="Z248" s="16" t="b">
        <f t="shared" si="93"/>
        <v>1</v>
      </c>
      <c r="AA248" s="16" t="b">
        <f t="shared" si="93"/>
        <v>1</v>
      </c>
      <c r="AB248" s="16" t="b">
        <f t="shared" si="93"/>
        <v>1</v>
      </c>
    </row>
    <row r="249" spans="1:28" s="16" customFormat="1" ht="47.25">
      <c r="A249" s="22" t="s">
        <v>122</v>
      </c>
      <c r="B249" s="23" t="s">
        <v>107</v>
      </c>
      <c r="C249" s="23" t="s">
        <v>475</v>
      </c>
      <c r="D249" s="24" t="s">
        <v>9</v>
      </c>
      <c r="E249" s="25">
        <f>E250+E252</f>
        <v>832.6</v>
      </c>
      <c r="F249" s="25">
        <f t="shared" ref="F249:G249" si="112">F250+F252</f>
        <v>770.5</v>
      </c>
      <c r="G249" s="25">
        <f t="shared" si="112"/>
        <v>825.4</v>
      </c>
      <c r="H249" s="43"/>
      <c r="J249" s="32">
        <v>832.66016000000002</v>
      </c>
      <c r="K249" s="32">
        <v>770.53612999999996</v>
      </c>
      <c r="L249" s="32">
        <v>825.35757999999998</v>
      </c>
      <c r="M249" s="29">
        <f t="shared" si="92"/>
        <v>6.0159999999996217E-2</v>
      </c>
      <c r="N249" s="29">
        <f t="shared" si="92"/>
        <v>3.6129999999957363E-2</v>
      </c>
      <c r="O249" s="29">
        <f t="shared" si="92"/>
        <v>-4.2419999999992797E-2</v>
      </c>
      <c r="R249" s="95" t="s">
        <v>122</v>
      </c>
      <c r="S249" s="96" t="s">
        <v>107</v>
      </c>
      <c r="T249" s="96" t="s">
        <v>475</v>
      </c>
      <c r="U249" s="92" t="s">
        <v>9</v>
      </c>
      <c r="V249" s="97">
        <v>832.66016000000002</v>
      </c>
      <c r="W249" s="97">
        <v>770.53612999999996</v>
      </c>
      <c r="X249" s="97">
        <v>825.35757999999998</v>
      </c>
      <c r="Y249" s="16" t="b">
        <f t="shared" si="93"/>
        <v>1</v>
      </c>
      <c r="Z249" s="16" t="b">
        <f t="shared" si="93"/>
        <v>1</v>
      </c>
      <c r="AA249" s="16" t="b">
        <f t="shared" si="93"/>
        <v>1</v>
      </c>
      <c r="AB249" s="16" t="b">
        <f t="shared" si="93"/>
        <v>1</v>
      </c>
    </row>
    <row r="250" spans="1:28" s="16" customFormat="1" ht="63">
      <c r="A250" s="31" t="s">
        <v>571</v>
      </c>
      <c r="B250" s="23" t="s">
        <v>107</v>
      </c>
      <c r="C250" s="23" t="s">
        <v>572</v>
      </c>
      <c r="D250" s="24" t="s">
        <v>9</v>
      </c>
      <c r="E250" s="25">
        <f>E251</f>
        <v>116.10000000000001</v>
      </c>
      <c r="F250" s="25">
        <f t="shared" ref="F250:G250" si="113">F251</f>
        <v>120.5</v>
      </c>
      <c r="G250" s="25">
        <f t="shared" si="113"/>
        <v>125.4</v>
      </c>
      <c r="H250" s="43"/>
      <c r="J250" s="32">
        <v>116.16625999999999</v>
      </c>
      <c r="K250" s="32">
        <v>120.53613</v>
      </c>
      <c r="L250" s="32">
        <v>125.35758</v>
      </c>
      <c r="M250" s="29">
        <f t="shared" si="92"/>
        <v>6.6259999999985553E-2</v>
      </c>
      <c r="N250" s="29">
        <f t="shared" si="92"/>
        <v>3.6129999999999995E-2</v>
      </c>
      <c r="O250" s="29">
        <f t="shared" si="92"/>
        <v>-4.2420000000007008E-2</v>
      </c>
      <c r="R250" s="98" t="s">
        <v>571</v>
      </c>
      <c r="S250" s="96" t="s">
        <v>107</v>
      </c>
      <c r="T250" s="96" t="s">
        <v>572</v>
      </c>
      <c r="U250" s="92" t="s">
        <v>9</v>
      </c>
      <c r="V250" s="97">
        <v>116.16625999999999</v>
      </c>
      <c r="W250" s="97">
        <v>120.53613</v>
      </c>
      <c r="X250" s="97">
        <v>125.35758</v>
      </c>
      <c r="Y250" s="16" t="b">
        <f t="shared" si="93"/>
        <v>1</v>
      </c>
      <c r="Z250" s="16" t="b">
        <f t="shared" si="93"/>
        <v>1</v>
      </c>
      <c r="AA250" s="16" t="b">
        <f t="shared" si="93"/>
        <v>1</v>
      </c>
      <c r="AB250" s="16" t="b">
        <f t="shared" si="93"/>
        <v>1</v>
      </c>
    </row>
    <row r="251" spans="1:28" s="16" customFormat="1" ht="25.5">
      <c r="A251" s="31" t="s">
        <v>32</v>
      </c>
      <c r="B251" s="23" t="s">
        <v>107</v>
      </c>
      <c r="C251" s="23" t="s">
        <v>572</v>
      </c>
      <c r="D251" s="23" t="s">
        <v>33</v>
      </c>
      <c r="E251" s="25">
        <f>115.9+0.2</f>
        <v>116.10000000000001</v>
      </c>
      <c r="F251" s="25">
        <v>120.5</v>
      </c>
      <c r="G251" s="25">
        <v>125.4</v>
      </c>
      <c r="H251" s="43"/>
      <c r="J251" s="32">
        <v>116.16625999999999</v>
      </c>
      <c r="K251" s="32">
        <v>120.53613</v>
      </c>
      <c r="L251" s="32">
        <v>125.35758</v>
      </c>
      <c r="M251" s="29">
        <f t="shared" si="92"/>
        <v>6.6259999999985553E-2</v>
      </c>
      <c r="N251" s="29">
        <f t="shared" si="92"/>
        <v>3.6129999999999995E-2</v>
      </c>
      <c r="O251" s="29">
        <f t="shared" si="92"/>
        <v>-4.2420000000007008E-2</v>
      </c>
      <c r="R251" s="98" t="s">
        <v>32</v>
      </c>
      <c r="S251" s="96" t="s">
        <v>107</v>
      </c>
      <c r="T251" s="96" t="s">
        <v>572</v>
      </c>
      <c r="U251" s="96" t="s">
        <v>33</v>
      </c>
      <c r="V251" s="97">
        <v>116.16625999999999</v>
      </c>
      <c r="W251" s="97">
        <v>120.53613</v>
      </c>
      <c r="X251" s="97">
        <v>125.35758</v>
      </c>
      <c r="Y251" s="16" t="b">
        <f t="shared" si="93"/>
        <v>1</v>
      </c>
      <c r="Z251" s="16" t="b">
        <f t="shared" si="93"/>
        <v>1</v>
      </c>
      <c r="AA251" s="16" t="b">
        <f t="shared" si="93"/>
        <v>1</v>
      </c>
      <c r="AB251" s="16" t="b">
        <f t="shared" si="93"/>
        <v>1</v>
      </c>
    </row>
    <row r="252" spans="1:28" s="16" customFormat="1" ht="47.25">
      <c r="A252" s="31" t="s">
        <v>123</v>
      </c>
      <c r="B252" s="23" t="s">
        <v>107</v>
      </c>
      <c r="C252" s="23" t="s">
        <v>388</v>
      </c>
      <c r="D252" s="24" t="s">
        <v>9</v>
      </c>
      <c r="E252" s="25">
        <f>E253</f>
        <v>716.5</v>
      </c>
      <c r="F252" s="25">
        <f t="shared" ref="F252:G252" si="114">F253</f>
        <v>650</v>
      </c>
      <c r="G252" s="25">
        <f t="shared" si="114"/>
        <v>700</v>
      </c>
      <c r="H252" s="43"/>
      <c r="J252" s="32">
        <v>716.49390000000005</v>
      </c>
      <c r="K252" s="32">
        <v>650</v>
      </c>
      <c r="L252" s="32">
        <v>700</v>
      </c>
      <c r="M252" s="29">
        <f t="shared" si="92"/>
        <v>-6.0999999999467036E-3</v>
      </c>
      <c r="N252" s="29">
        <f t="shared" si="92"/>
        <v>0</v>
      </c>
      <c r="O252" s="29">
        <f t="shared" si="92"/>
        <v>0</v>
      </c>
      <c r="R252" s="98" t="s">
        <v>123</v>
      </c>
      <c r="S252" s="96" t="s">
        <v>107</v>
      </c>
      <c r="T252" s="96" t="s">
        <v>388</v>
      </c>
      <c r="U252" s="92" t="s">
        <v>9</v>
      </c>
      <c r="V252" s="97">
        <v>716.49390000000005</v>
      </c>
      <c r="W252" s="97">
        <v>650</v>
      </c>
      <c r="X252" s="97">
        <v>700</v>
      </c>
      <c r="Y252" s="16" t="b">
        <f t="shared" si="93"/>
        <v>1</v>
      </c>
      <c r="Z252" s="16" t="b">
        <f t="shared" si="93"/>
        <v>1</v>
      </c>
      <c r="AA252" s="16" t="b">
        <f t="shared" si="93"/>
        <v>1</v>
      </c>
      <c r="AB252" s="16" t="b">
        <f t="shared" si="93"/>
        <v>1</v>
      </c>
    </row>
    <row r="253" spans="1:28" s="16" customFormat="1" ht="25.5">
      <c r="A253" s="31" t="s">
        <v>32</v>
      </c>
      <c r="B253" s="23" t="s">
        <v>107</v>
      </c>
      <c r="C253" s="23" t="s">
        <v>388</v>
      </c>
      <c r="D253" s="23" t="s">
        <v>33</v>
      </c>
      <c r="E253" s="25">
        <f>600+116.5</f>
        <v>716.5</v>
      </c>
      <c r="F253" s="25">
        <v>650</v>
      </c>
      <c r="G253" s="25">
        <v>700</v>
      </c>
      <c r="H253" s="43"/>
      <c r="J253" s="32">
        <v>716.49390000000005</v>
      </c>
      <c r="K253" s="32">
        <v>650</v>
      </c>
      <c r="L253" s="32">
        <v>700</v>
      </c>
      <c r="M253" s="29">
        <f t="shared" si="92"/>
        <v>-6.0999999999467036E-3</v>
      </c>
      <c r="N253" s="29">
        <f t="shared" si="92"/>
        <v>0</v>
      </c>
      <c r="O253" s="29">
        <f t="shared" si="92"/>
        <v>0</v>
      </c>
      <c r="R253" s="98" t="s">
        <v>32</v>
      </c>
      <c r="S253" s="96" t="s">
        <v>107</v>
      </c>
      <c r="T253" s="96" t="s">
        <v>388</v>
      </c>
      <c r="U253" s="96" t="s">
        <v>33</v>
      </c>
      <c r="V253" s="97">
        <v>716.49390000000005</v>
      </c>
      <c r="W253" s="97">
        <v>650</v>
      </c>
      <c r="X253" s="97">
        <v>700</v>
      </c>
      <c r="Y253" s="16" t="b">
        <f t="shared" si="93"/>
        <v>1</v>
      </c>
      <c r="Z253" s="16" t="b">
        <f t="shared" si="93"/>
        <v>1</v>
      </c>
      <c r="AA253" s="16" t="b">
        <f t="shared" si="93"/>
        <v>1</v>
      </c>
      <c r="AB253" s="16" t="b">
        <f t="shared" si="93"/>
        <v>1</v>
      </c>
    </row>
    <row r="254" spans="1:28" s="16" customFormat="1" ht="31.5">
      <c r="A254" s="22" t="s">
        <v>126</v>
      </c>
      <c r="B254" s="23" t="s">
        <v>107</v>
      </c>
      <c r="C254" s="23" t="s">
        <v>476</v>
      </c>
      <c r="D254" s="24" t="s">
        <v>9</v>
      </c>
      <c r="E254" s="25">
        <f>E255+E257</f>
        <v>1737.9</v>
      </c>
      <c r="F254" s="25">
        <f t="shared" ref="F254:G254" si="115">F255+F257</f>
        <v>1807.3999999999999</v>
      </c>
      <c r="G254" s="25">
        <f t="shared" si="115"/>
        <v>1879.6999999999998</v>
      </c>
      <c r="H254" s="43"/>
      <c r="J254" s="32">
        <v>1737.86923</v>
      </c>
      <c r="K254" s="32">
        <v>1807.384</v>
      </c>
      <c r="L254" s="32">
        <v>1879.6793600000001</v>
      </c>
      <c r="M254" s="29">
        <f t="shared" si="92"/>
        <v>-3.0770000000075015E-2</v>
      </c>
      <c r="N254" s="29">
        <f t="shared" si="92"/>
        <v>-1.5999999999849024E-2</v>
      </c>
      <c r="O254" s="29">
        <f t="shared" si="92"/>
        <v>-2.0639999999730207E-2</v>
      </c>
      <c r="R254" s="95" t="s">
        <v>126</v>
      </c>
      <c r="S254" s="96" t="s">
        <v>107</v>
      </c>
      <c r="T254" s="96" t="s">
        <v>476</v>
      </c>
      <c r="U254" s="92" t="s">
        <v>9</v>
      </c>
      <c r="V254" s="97">
        <v>1737.86923</v>
      </c>
      <c r="W254" s="97">
        <v>1807.384</v>
      </c>
      <c r="X254" s="97">
        <v>1879.6793600000001</v>
      </c>
      <c r="Y254" s="16" t="b">
        <f t="shared" si="93"/>
        <v>1</v>
      </c>
      <c r="Z254" s="16" t="b">
        <f t="shared" si="93"/>
        <v>1</v>
      </c>
      <c r="AA254" s="16" t="b">
        <f t="shared" si="93"/>
        <v>1</v>
      </c>
      <c r="AB254" s="16" t="b">
        <f t="shared" si="93"/>
        <v>1</v>
      </c>
    </row>
    <row r="255" spans="1:28" s="16" customFormat="1" ht="47.25">
      <c r="A255" s="31" t="s">
        <v>573</v>
      </c>
      <c r="B255" s="23" t="s">
        <v>107</v>
      </c>
      <c r="C255" s="23" t="s">
        <v>574</v>
      </c>
      <c r="D255" s="24" t="s">
        <v>9</v>
      </c>
      <c r="E255" s="25">
        <f>E256</f>
        <v>134.4</v>
      </c>
      <c r="F255" s="25">
        <f t="shared" ref="F255:G255" si="116">F256</f>
        <v>139.79999999999998</v>
      </c>
      <c r="G255" s="25">
        <f t="shared" si="116"/>
        <v>145.30000000000001</v>
      </c>
      <c r="H255" s="43"/>
      <c r="J255" s="32">
        <v>134.37321</v>
      </c>
      <c r="K255" s="32">
        <v>139.74814000000001</v>
      </c>
      <c r="L255" s="32">
        <v>145.33806000000001</v>
      </c>
      <c r="M255" s="29">
        <f t="shared" si="92"/>
        <v>-2.6790000000005421E-2</v>
      </c>
      <c r="N255" s="29">
        <f t="shared" si="92"/>
        <v>-5.185999999997648E-2</v>
      </c>
      <c r="O255" s="29">
        <f t="shared" si="92"/>
        <v>3.8060000000001537E-2</v>
      </c>
      <c r="R255" s="98" t="s">
        <v>573</v>
      </c>
      <c r="S255" s="96" t="s">
        <v>107</v>
      </c>
      <c r="T255" s="96" t="s">
        <v>574</v>
      </c>
      <c r="U255" s="92" t="s">
        <v>9</v>
      </c>
      <c r="V255" s="97">
        <v>134.37321</v>
      </c>
      <c r="W255" s="97">
        <v>139.74814000000001</v>
      </c>
      <c r="X255" s="97">
        <v>145.33806000000001</v>
      </c>
      <c r="Y255" s="16" t="b">
        <f t="shared" si="93"/>
        <v>1</v>
      </c>
      <c r="Z255" s="16" t="b">
        <f t="shared" si="93"/>
        <v>1</v>
      </c>
      <c r="AA255" s="16" t="b">
        <f t="shared" si="93"/>
        <v>1</v>
      </c>
      <c r="AB255" s="16" t="b">
        <f t="shared" si="93"/>
        <v>1</v>
      </c>
    </row>
    <row r="256" spans="1:28" s="16" customFormat="1" ht="25.5">
      <c r="A256" s="31" t="s">
        <v>32</v>
      </c>
      <c r="B256" s="23" t="s">
        <v>107</v>
      </c>
      <c r="C256" s="23" t="s">
        <v>574</v>
      </c>
      <c r="D256" s="23" t="s">
        <v>33</v>
      </c>
      <c r="E256" s="25">
        <v>134.4</v>
      </c>
      <c r="F256" s="25">
        <f>139.7+0.1</f>
        <v>139.79999999999998</v>
      </c>
      <c r="G256" s="25">
        <v>145.30000000000001</v>
      </c>
      <c r="H256" s="43"/>
      <c r="J256" s="32">
        <v>134.37321</v>
      </c>
      <c r="K256" s="32">
        <v>139.74814000000001</v>
      </c>
      <c r="L256" s="32">
        <v>145.33806000000001</v>
      </c>
      <c r="M256" s="29">
        <f t="shared" si="92"/>
        <v>-2.6790000000005421E-2</v>
      </c>
      <c r="N256" s="29">
        <f t="shared" si="92"/>
        <v>-5.185999999997648E-2</v>
      </c>
      <c r="O256" s="29">
        <f t="shared" si="92"/>
        <v>3.8060000000001537E-2</v>
      </c>
      <c r="R256" s="98" t="s">
        <v>32</v>
      </c>
      <c r="S256" s="96" t="s">
        <v>107</v>
      </c>
      <c r="T256" s="96" t="s">
        <v>574</v>
      </c>
      <c r="U256" s="96" t="s">
        <v>33</v>
      </c>
      <c r="V256" s="97">
        <v>134.37321</v>
      </c>
      <c r="W256" s="97">
        <v>139.74814000000001</v>
      </c>
      <c r="X256" s="97">
        <v>145.33806000000001</v>
      </c>
      <c r="Y256" s="16" t="b">
        <f t="shared" si="93"/>
        <v>1</v>
      </c>
      <c r="Z256" s="16" t="b">
        <f t="shared" si="93"/>
        <v>1</v>
      </c>
      <c r="AA256" s="16" t="b">
        <f t="shared" si="93"/>
        <v>1</v>
      </c>
      <c r="AB256" s="16" t="b">
        <f t="shared" si="93"/>
        <v>1</v>
      </c>
    </row>
    <row r="257" spans="1:28" s="16" customFormat="1" ht="31.5">
      <c r="A257" s="31" t="s">
        <v>127</v>
      </c>
      <c r="B257" s="23" t="s">
        <v>107</v>
      </c>
      <c r="C257" s="23" t="s">
        <v>389</v>
      </c>
      <c r="D257" s="24" t="s">
        <v>9</v>
      </c>
      <c r="E257" s="25">
        <f>E258</f>
        <v>1603.5</v>
      </c>
      <c r="F257" s="25">
        <f t="shared" ref="F257:G257" si="117">F258</f>
        <v>1667.6</v>
      </c>
      <c r="G257" s="25">
        <f t="shared" si="117"/>
        <v>1734.3999999999999</v>
      </c>
      <c r="H257" s="43"/>
      <c r="J257" s="32">
        <v>1603.49602</v>
      </c>
      <c r="K257" s="32">
        <v>1667.6358600000001</v>
      </c>
      <c r="L257" s="32">
        <v>1734.3413</v>
      </c>
      <c r="M257" s="29">
        <f t="shared" si="92"/>
        <v>-3.9799999999559077E-3</v>
      </c>
      <c r="N257" s="29">
        <f t="shared" si="92"/>
        <v>3.58600000001843E-2</v>
      </c>
      <c r="O257" s="29">
        <f t="shared" si="92"/>
        <v>-5.869999999981701E-2</v>
      </c>
      <c r="R257" s="98" t="s">
        <v>127</v>
      </c>
      <c r="S257" s="96" t="s">
        <v>107</v>
      </c>
      <c r="T257" s="96" t="s">
        <v>389</v>
      </c>
      <c r="U257" s="92" t="s">
        <v>9</v>
      </c>
      <c r="V257" s="97">
        <v>1603.49602</v>
      </c>
      <c r="W257" s="97">
        <v>1667.6358600000001</v>
      </c>
      <c r="X257" s="97">
        <v>1734.3413</v>
      </c>
      <c r="Y257" s="16" t="b">
        <f t="shared" si="93"/>
        <v>1</v>
      </c>
      <c r="Z257" s="16" t="b">
        <f t="shared" si="93"/>
        <v>1</v>
      </c>
      <c r="AA257" s="16" t="b">
        <f t="shared" si="93"/>
        <v>1</v>
      </c>
      <c r="AB257" s="16" t="b">
        <f t="shared" si="93"/>
        <v>1</v>
      </c>
    </row>
    <row r="258" spans="1:28" s="16" customFormat="1" ht="25.5">
      <c r="A258" s="31" t="s">
        <v>32</v>
      </c>
      <c r="B258" s="23" t="s">
        <v>107</v>
      </c>
      <c r="C258" s="23" t="s">
        <v>389</v>
      </c>
      <c r="D258" s="23" t="s">
        <v>33</v>
      </c>
      <c r="E258" s="25">
        <v>1603.5</v>
      </c>
      <c r="F258" s="25">
        <v>1667.6</v>
      </c>
      <c r="G258" s="25">
        <f>1734.3+0.1</f>
        <v>1734.3999999999999</v>
      </c>
      <c r="H258" s="43"/>
      <c r="J258" s="32">
        <v>1603.49602</v>
      </c>
      <c r="K258" s="32">
        <v>1667.6358600000001</v>
      </c>
      <c r="L258" s="32">
        <v>1734.3413</v>
      </c>
      <c r="M258" s="29">
        <f t="shared" si="92"/>
        <v>-3.9799999999559077E-3</v>
      </c>
      <c r="N258" s="29">
        <f t="shared" si="92"/>
        <v>3.58600000001843E-2</v>
      </c>
      <c r="O258" s="29">
        <f t="shared" si="92"/>
        <v>-5.869999999981701E-2</v>
      </c>
      <c r="R258" s="98" t="s">
        <v>32</v>
      </c>
      <c r="S258" s="96" t="s">
        <v>107</v>
      </c>
      <c r="T258" s="96" t="s">
        <v>389</v>
      </c>
      <c r="U258" s="96" t="s">
        <v>33</v>
      </c>
      <c r="V258" s="97">
        <v>1603.49602</v>
      </c>
      <c r="W258" s="97">
        <v>1667.6358600000001</v>
      </c>
      <c r="X258" s="97">
        <v>1734.3413</v>
      </c>
      <c r="Y258" s="16" t="b">
        <f t="shared" si="93"/>
        <v>1</v>
      </c>
      <c r="Z258" s="16" t="b">
        <f t="shared" si="93"/>
        <v>1</v>
      </c>
      <c r="AA258" s="16" t="b">
        <f t="shared" si="93"/>
        <v>1</v>
      </c>
      <c r="AB258" s="16" t="b">
        <f t="shared" si="93"/>
        <v>1</v>
      </c>
    </row>
    <row r="259" spans="1:28" s="16" customFormat="1" ht="31.5">
      <c r="A259" s="22" t="s">
        <v>477</v>
      </c>
      <c r="B259" s="23" t="s">
        <v>107</v>
      </c>
      <c r="C259" s="23" t="s">
        <v>478</v>
      </c>
      <c r="D259" s="24" t="s">
        <v>9</v>
      </c>
      <c r="E259" s="25">
        <f>E260</f>
        <v>20711.400000000001</v>
      </c>
      <c r="F259" s="25">
        <f t="shared" ref="F259:G259" si="118">F260</f>
        <v>20923.900000000001</v>
      </c>
      <c r="G259" s="25">
        <f t="shared" si="118"/>
        <v>24550.400000000001</v>
      </c>
      <c r="H259" s="43"/>
      <c r="J259" s="32">
        <v>20711.37716</v>
      </c>
      <c r="K259" s="32">
        <v>20923.856159999999</v>
      </c>
      <c r="L259" s="32">
        <v>24550.411260000001</v>
      </c>
      <c r="M259" s="29">
        <f t="shared" si="92"/>
        <v>-2.2840000001451699E-2</v>
      </c>
      <c r="N259" s="29">
        <f t="shared" si="92"/>
        <v>-4.3840000002091983E-2</v>
      </c>
      <c r="O259" s="29">
        <f t="shared" si="92"/>
        <v>1.1259999999310821E-2</v>
      </c>
      <c r="R259" s="95" t="s">
        <v>477</v>
      </c>
      <c r="S259" s="96" t="s">
        <v>107</v>
      </c>
      <c r="T259" s="96" t="s">
        <v>478</v>
      </c>
      <c r="U259" s="92" t="s">
        <v>9</v>
      </c>
      <c r="V259" s="97">
        <v>20711.37716</v>
      </c>
      <c r="W259" s="97">
        <v>20923.856159999999</v>
      </c>
      <c r="X259" s="97">
        <v>24550.411260000001</v>
      </c>
      <c r="Y259" s="16" t="b">
        <f t="shared" si="93"/>
        <v>1</v>
      </c>
      <c r="Z259" s="16" t="b">
        <f t="shared" si="93"/>
        <v>1</v>
      </c>
      <c r="AA259" s="16" t="b">
        <f t="shared" si="93"/>
        <v>1</v>
      </c>
      <c r="AB259" s="16" t="b">
        <f t="shared" si="93"/>
        <v>1</v>
      </c>
    </row>
    <row r="260" spans="1:28" s="16" customFormat="1" ht="47.25">
      <c r="A260" s="22" t="s">
        <v>575</v>
      </c>
      <c r="B260" s="23" t="s">
        <v>107</v>
      </c>
      <c r="C260" s="23" t="s">
        <v>576</v>
      </c>
      <c r="D260" s="24" t="s">
        <v>9</v>
      </c>
      <c r="E260" s="25">
        <f>E261+E263</f>
        <v>20711.400000000001</v>
      </c>
      <c r="F260" s="25">
        <f t="shared" ref="F260:G260" si="119">F261+F263</f>
        <v>20923.900000000001</v>
      </c>
      <c r="G260" s="25">
        <f t="shared" si="119"/>
        <v>24550.400000000001</v>
      </c>
      <c r="H260" s="42"/>
      <c r="J260" s="32">
        <v>20711.37716</v>
      </c>
      <c r="K260" s="32">
        <v>20923.856159999999</v>
      </c>
      <c r="L260" s="32">
        <v>24550.411260000001</v>
      </c>
      <c r="M260" s="29">
        <f t="shared" si="92"/>
        <v>-2.2840000001451699E-2</v>
      </c>
      <c r="N260" s="29">
        <f t="shared" si="92"/>
        <v>-4.3840000002091983E-2</v>
      </c>
      <c r="O260" s="29">
        <f t="shared" si="92"/>
        <v>1.1259999999310821E-2</v>
      </c>
      <c r="R260" s="95" t="s">
        <v>575</v>
      </c>
      <c r="S260" s="96" t="s">
        <v>107</v>
      </c>
      <c r="T260" s="96" t="s">
        <v>576</v>
      </c>
      <c r="U260" s="92" t="s">
        <v>9</v>
      </c>
      <c r="V260" s="97">
        <v>20711.37716</v>
      </c>
      <c r="W260" s="97">
        <v>20923.856159999999</v>
      </c>
      <c r="X260" s="97">
        <v>24550.411260000001</v>
      </c>
      <c r="Y260" s="16" t="b">
        <f t="shared" si="93"/>
        <v>1</v>
      </c>
      <c r="Z260" s="16" t="b">
        <f t="shared" si="93"/>
        <v>1</v>
      </c>
      <c r="AA260" s="16" t="b">
        <f t="shared" si="93"/>
        <v>1</v>
      </c>
      <c r="AB260" s="16" t="b">
        <f t="shared" si="93"/>
        <v>1</v>
      </c>
    </row>
    <row r="261" spans="1:28" s="16" customFormat="1" ht="31.5">
      <c r="A261" s="31" t="s">
        <v>577</v>
      </c>
      <c r="B261" s="23" t="s">
        <v>107</v>
      </c>
      <c r="C261" s="23" t="s">
        <v>578</v>
      </c>
      <c r="D261" s="24" t="s">
        <v>9</v>
      </c>
      <c r="E261" s="25">
        <f>E262</f>
        <v>19911.400000000001</v>
      </c>
      <c r="F261" s="25">
        <f t="shared" ref="F261:G261" si="120">F262</f>
        <v>20123.900000000001</v>
      </c>
      <c r="G261" s="25">
        <f t="shared" si="120"/>
        <v>23750.400000000001</v>
      </c>
      <c r="H261" s="43"/>
      <c r="J261" s="32">
        <v>19911.37716</v>
      </c>
      <c r="K261" s="32">
        <v>20123.856159999999</v>
      </c>
      <c r="L261" s="32">
        <v>23750.411260000001</v>
      </c>
      <c r="M261" s="29">
        <f t="shared" si="92"/>
        <v>-2.2840000001451699E-2</v>
      </c>
      <c r="N261" s="29">
        <f t="shared" si="92"/>
        <v>-4.3840000002091983E-2</v>
      </c>
      <c r="O261" s="29">
        <f t="shared" si="92"/>
        <v>1.1259999999310821E-2</v>
      </c>
      <c r="R261" s="98" t="s">
        <v>577</v>
      </c>
      <c r="S261" s="96" t="s">
        <v>107</v>
      </c>
      <c r="T261" s="96" t="s">
        <v>578</v>
      </c>
      <c r="U261" s="92" t="s">
        <v>9</v>
      </c>
      <c r="V261" s="97">
        <v>19911.37716</v>
      </c>
      <c r="W261" s="97">
        <v>20123.856159999999</v>
      </c>
      <c r="X261" s="97">
        <v>23750.411260000001</v>
      </c>
      <c r="Y261" s="16" t="b">
        <f t="shared" si="93"/>
        <v>1</v>
      </c>
      <c r="Z261" s="16" t="b">
        <f t="shared" si="93"/>
        <v>1</v>
      </c>
      <c r="AA261" s="16" t="b">
        <f t="shared" si="93"/>
        <v>1</v>
      </c>
      <c r="AB261" s="16" t="b">
        <f t="shared" si="93"/>
        <v>1</v>
      </c>
    </row>
    <row r="262" spans="1:28" s="16" customFormat="1" ht="31.5">
      <c r="A262" s="31" t="s">
        <v>28</v>
      </c>
      <c r="B262" s="23" t="s">
        <v>107</v>
      </c>
      <c r="C262" s="23" t="s">
        <v>578</v>
      </c>
      <c r="D262" s="23" t="s">
        <v>29</v>
      </c>
      <c r="E262" s="25">
        <f>17437.2+2474.2</f>
        <v>19911.400000000001</v>
      </c>
      <c r="F262" s="25">
        <v>20123.900000000001</v>
      </c>
      <c r="G262" s="25">
        <v>23750.400000000001</v>
      </c>
      <c r="H262" s="43"/>
      <c r="J262" s="32">
        <v>19911.37716</v>
      </c>
      <c r="K262" s="32">
        <v>20123.856159999999</v>
      </c>
      <c r="L262" s="32">
        <v>23750.411260000001</v>
      </c>
      <c r="M262" s="29">
        <f t="shared" si="92"/>
        <v>-2.2840000001451699E-2</v>
      </c>
      <c r="N262" s="29">
        <f t="shared" si="92"/>
        <v>-4.3840000002091983E-2</v>
      </c>
      <c r="O262" s="29">
        <f t="shared" si="92"/>
        <v>1.1259999999310821E-2</v>
      </c>
      <c r="R262" s="98" t="s">
        <v>28</v>
      </c>
      <c r="S262" s="96" t="s">
        <v>107</v>
      </c>
      <c r="T262" s="96" t="s">
        <v>578</v>
      </c>
      <c r="U262" s="96" t="s">
        <v>29</v>
      </c>
      <c r="V262" s="97">
        <v>19911.37716</v>
      </c>
      <c r="W262" s="97">
        <v>20123.856159999999</v>
      </c>
      <c r="X262" s="97">
        <v>23750.411260000001</v>
      </c>
      <c r="Y262" s="16" t="b">
        <f t="shared" si="93"/>
        <v>1</v>
      </c>
      <c r="Z262" s="16" t="b">
        <f t="shared" si="93"/>
        <v>1</v>
      </c>
      <c r="AA262" s="16" t="b">
        <f t="shared" si="93"/>
        <v>1</v>
      </c>
      <c r="AB262" s="16" t="b">
        <f t="shared" si="93"/>
        <v>1</v>
      </c>
    </row>
    <row r="263" spans="1:28" s="16" customFormat="1" ht="31.5">
      <c r="A263" s="31" t="s">
        <v>577</v>
      </c>
      <c r="B263" s="23" t="s">
        <v>107</v>
      </c>
      <c r="C263" s="23" t="s">
        <v>579</v>
      </c>
      <c r="D263" s="24" t="s">
        <v>9</v>
      </c>
      <c r="E263" s="25">
        <f>E264</f>
        <v>800</v>
      </c>
      <c r="F263" s="25">
        <f t="shared" ref="F263:G263" si="121">F264</f>
        <v>800</v>
      </c>
      <c r="G263" s="25">
        <f t="shared" si="121"/>
        <v>800</v>
      </c>
      <c r="H263" s="43"/>
      <c r="J263" s="32">
        <v>800</v>
      </c>
      <c r="K263" s="32">
        <v>800</v>
      </c>
      <c r="L263" s="32">
        <v>800</v>
      </c>
      <c r="M263" s="29">
        <f t="shared" si="92"/>
        <v>0</v>
      </c>
      <c r="N263" s="29">
        <f t="shared" si="92"/>
        <v>0</v>
      </c>
      <c r="O263" s="29">
        <f t="shared" si="92"/>
        <v>0</v>
      </c>
      <c r="R263" s="98" t="s">
        <v>577</v>
      </c>
      <c r="S263" s="96" t="s">
        <v>107</v>
      </c>
      <c r="T263" s="96" t="s">
        <v>579</v>
      </c>
      <c r="U263" s="92" t="s">
        <v>9</v>
      </c>
      <c r="V263" s="97">
        <v>800</v>
      </c>
      <c r="W263" s="97">
        <v>800</v>
      </c>
      <c r="X263" s="97">
        <v>800</v>
      </c>
      <c r="Y263" s="16" t="b">
        <f t="shared" si="93"/>
        <v>1</v>
      </c>
      <c r="Z263" s="16" t="b">
        <f t="shared" si="93"/>
        <v>1</v>
      </c>
      <c r="AA263" s="16" t="b">
        <f t="shared" si="93"/>
        <v>1</v>
      </c>
      <c r="AB263" s="16" t="b">
        <f t="shared" si="93"/>
        <v>1</v>
      </c>
    </row>
    <row r="264" spans="1:28" s="16" customFormat="1" ht="31.5">
      <c r="A264" s="31" t="s">
        <v>28</v>
      </c>
      <c r="B264" s="23" t="s">
        <v>107</v>
      </c>
      <c r="C264" s="23" t="s">
        <v>579</v>
      </c>
      <c r="D264" s="23" t="s">
        <v>29</v>
      </c>
      <c r="E264" s="25">
        <v>800</v>
      </c>
      <c r="F264" s="25">
        <v>800</v>
      </c>
      <c r="G264" s="25">
        <v>800</v>
      </c>
      <c r="H264" s="43"/>
      <c r="J264" s="32">
        <v>800</v>
      </c>
      <c r="K264" s="32">
        <v>800</v>
      </c>
      <c r="L264" s="32">
        <v>800</v>
      </c>
      <c r="M264" s="29">
        <f t="shared" si="92"/>
        <v>0</v>
      </c>
      <c r="N264" s="29">
        <f t="shared" si="92"/>
        <v>0</v>
      </c>
      <c r="O264" s="29">
        <f t="shared" si="92"/>
        <v>0</v>
      </c>
      <c r="R264" s="98" t="s">
        <v>28</v>
      </c>
      <c r="S264" s="96" t="s">
        <v>107</v>
      </c>
      <c r="T264" s="96" t="s">
        <v>579</v>
      </c>
      <c r="U264" s="96" t="s">
        <v>29</v>
      </c>
      <c r="V264" s="97">
        <v>800</v>
      </c>
      <c r="W264" s="97">
        <v>800</v>
      </c>
      <c r="X264" s="97">
        <v>800</v>
      </c>
      <c r="Y264" s="16" t="b">
        <f t="shared" si="93"/>
        <v>1</v>
      </c>
      <c r="Z264" s="16" t="b">
        <f t="shared" si="93"/>
        <v>1</v>
      </c>
      <c r="AA264" s="16" t="b">
        <f t="shared" si="93"/>
        <v>1</v>
      </c>
      <c r="AB264" s="16" t="b">
        <f t="shared" si="93"/>
        <v>1</v>
      </c>
    </row>
    <row r="265" spans="1:28" s="16" customFormat="1" ht="15.75">
      <c r="A265" s="22" t="s">
        <v>23</v>
      </c>
      <c r="B265" s="23" t="s">
        <v>107</v>
      </c>
      <c r="C265" s="23" t="s">
        <v>11</v>
      </c>
      <c r="D265" s="24" t="s">
        <v>9</v>
      </c>
      <c r="E265" s="25">
        <f>E266+E268+E270+E272+E274+E276+E283</f>
        <v>58408.3</v>
      </c>
      <c r="F265" s="25">
        <f t="shared" ref="F265:G265" si="122">F266+F268+F270+F272+F274+F276+F283</f>
        <v>58557.1</v>
      </c>
      <c r="G265" s="25">
        <f t="shared" si="122"/>
        <v>58661.7</v>
      </c>
      <c r="H265" s="43"/>
      <c r="J265" s="32">
        <v>58408.22395</v>
      </c>
      <c r="K265" s="32">
        <v>58557.096729999997</v>
      </c>
      <c r="L265" s="32">
        <v>58661.730450000003</v>
      </c>
      <c r="M265" s="29">
        <f t="shared" si="92"/>
        <v>-7.6050000003306195E-2</v>
      </c>
      <c r="N265" s="29">
        <f t="shared" si="92"/>
        <v>-3.2700000010663643E-3</v>
      </c>
      <c r="O265" s="29">
        <f t="shared" si="92"/>
        <v>3.0450000005657785E-2</v>
      </c>
      <c r="R265" s="95" t="s">
        <v>23</v>
      </c>
      <c r="S265" s="96" t="s">
        <v>107</v>
      </c>
      <c r="T265" s="96" t="s">
        <v>11</v>
      </c>
      <c r="U265" s="92" t="s">
        <v>9</v>
      </c>
      <c r="V265" s="97">
        <v>58408.22395</v>
      </c>
      <c r="W265" s="97">
        <v>58557.096729999997</v>
      </c>
      <c r="X265" s="97">
        <v>58661.730450000003</v>
      </c>
      <c r="Y265" s="16" t="b">
        <f t="shared" si="93"/>
        <v>1</v>
      </c>
      <c r="Z265" s="16" t="b">
        <f t="shared" si="93"/>
        <v>1</v>
      </c>
      <c r="AA265" s="16" t="b">
        <f t="shared" si="93"/>
        <v>1</v>
      </c>
      <c r="AB265" s="16" t="b">
        <f t="shared" si="93"/>
        <v>1</v>
      </c>
    </row>
    <row r="266" spans="1:28" s="16" customFormat="1" ht="15.75">
      <c r="A266" s="31" t="s">
        <v>169</v>
      </c>
      <c r="B266" s="23" t="s">
        <v>107</v>
      </c>
      <c r="C266" s="23" t="s">
        <v>390</v>
      </c>
      <c r="D266" s="24" t="s">
        <v>9</v>
      </c>
      <c r="E266" s="25">
        <f>E267</f>
        <v>70</v>
      </c>
      <c r="F266" s="25">
        <f t="shared" ref="F266:G266" si="123">F267</f>
        <v>70</v>
      </c>
      <c r="G266" s="25">
        <f t="shared" si="123"/>
        <v>0</v>
      </c>
      <c r="H266" s="43"/>
      <c r="J266" s="32">
        <v>70</v>
      </c>
      <c r="K266" s="32">
        <v>70</v>
      </c>
      <c r="L266" s="32">
        <v>0</v>
      </c>
      <c r="M266" s="29">
        <f t="shared" si="92"/>
        <v>0</v>
      </c>
      <c r="N266" s="29">
        <f t="shared" si="92"/>
        <v>0</v>
      </c>
      <c r="O266" s="29">
        <f t="shared" si="92"/>
        <v>0</v>
      </c>
      <c r="R266" s="98" t="s">
        <v>169</v>
      </c>
      <c r="S266" s="96" t="s">
        <v>107</v>
      </c>
      <c r="T266" s="96" t="s">
        <v>390</v>
      </c>
      <c r="U266" s="92" t="s">
        <v>9</v>
      </c>
      <c r="V266" s="97">
        <v>70</v>
      </c>
      <c r="W266" s="97">
        <v>70</v>
      </c>
      <c r="X266" s="97" t="s">
        <v>9</v>
      </c>
      <c r="Y266" s="16" t="b">
        <f t="shared" si="93"/>
        <v>1</v>
      </c>
      <c r="Z266" s="16" t="b">
        <f t="shared" si="93"/>
        <v>1</v>
      </c>
      <c r="AA266" s="16" t="b">
        <f t="shared" si="93"/>
        <v>1</v>
      </c>
      <c r="AB266" s="16" t="b">
        <f t="shared" si="93"/>
        <v>1</v>
      </c>
    </row>
    <row r="267" spans="1:28" s="16" customFormat="1" ht="31.5">
      <c r="A267" s="31" t="s">
        <v>28</v>
      </c>
      <c r="B267" s="23" t="s">
        <v>107</v>
      </c>
      <c r="C267" s="23" t="s">
        <v>390</v>
      </c>
      <c r="D267" s="23" t="s">
        <v>29</v>
      </c>
      <c r="E267" s="25">
        <v>70</v>
      </c>
      <c r="F267" s="25">
        <v>70</v>
      </c>
      <c r="G267" s="25">
        <v>0</v>
      </c>
      <c r="H267" s="43"/>
      <c r="J267" s="32">
        <v>70</v>
      </c>
      <c r="K267" s="32">
        <v>70</v>
      </c>
      <c r="L267" s="32">
        <v>0</v>
      </c>
      <c r="M267" s="29">
        <f t="shared" ref="M267:O330" si="124">J267-E267</f>
        <v>0</v>
      </c>
      <c r="N267" s="29">
        <f t="shared" si="124"/>
        <v>0</v>
      </c>
      <c r="O267" s="29">
        <f t="shared" si="124"/>
        <v>0</v>
      </c>
      <c r="R267" s="98" t="s">
        <v>28</v>
      </c>
      <c r="S267" s="96" t="s">
        <v>107</v>
      </c>
      <c r="T267" s="96" t="s">
        <v>390</v>
      </c>
      <c r="U267" s="96" t="s">
        <v>29</v>
      </c>
      <c r="V267" s="97">
        <v>70</v>
      </c>
      <c r="W267" s="97">
        <v>70</v>
      </c>
      <c r="X267" s="97" t="s">
        <v>9</v>
      </c>
      <c r="Y267" s="16" t="b">
        <f t="shared" ref="Y267:AB330" si="125">R267=A267</f>
        <v>1</v>
      </c>
      <c r="Z267" s="16" t="b">
        <f t="shared" si="125"/>
        <v>1</v>
      </c>
      <c r="AA267" s="16" t="b">
        <f t="shared" si="125"/>
        <v>1</v>
      </c>
      <c r="AB267" s="16" t="b">
        <f t="shared" si="125"/>
        <v>1</v>
      </c>
    </row>
    <row r="268" spans="1:28" s="16" customFormat="1" ht="31.5">
      <c r="A268" s="31" t="s">
        <v>345</v>
      </c>
      <c r="B268" s="23" t="s">
        <v>107</v>
      </c>
      <c r="C268" s="23" t="s">
        <v>347</v>
      </c>
      <c r="D268" s="24" t="s">
        <v>9</v>
      </c>
      <c r="E268" s="25">
        <f>E269</f>
        <v>130</v>
      </c>
      <c r="F268" s="25">
        <f t="shared" ref="F268:G268" si="126">F269</f>
        <v>130</v>
      </c>
      <c r="G268" s="25">
        <f t="shared" si="126"/>
        <v>150</v>
      </c>
      <c r="H268" s="43"/>
      <c r="J268" s="32">
        <v>130</v>
      </c>
      <c r="K268" s="32">
        <v>130</v>
      </c>
      <c r="L268" s="32">
        <v>150</v>
      </c>
      <c r="M268" s="29">
        <f t="shared" si="124"/>
        <v>0</v>
      </c>
      <c r="N268" s="29">
        <f t="shared" si="124"/>
        <v>0</v>
      </c>
      <c r="O268" s="29">
        <f t="shared" si="124"/>
        <v>0</v>
      </c>
      <c r="R268" s="98" t="s">
        <v>345</v>
      </c>
      <c r="S268" s="96" t="s">
        <v>107</v>
      </c>
      <c r="T268" s="96" t="s">
        <v>347</v>
      </c>
      <c r="U268" s="92" t="s">
        <v>9</v>
      </c>
      <c r="V268" s="97">
        <v>130</v>
      </c>
      <c r="W268" s="97">
        <v>130</v>
      </c>
      <c r="X268" s="97">
        <v>150</v>
      </c>
      <c r="Y268" s="16" t="b">
        <f t="shared" si="125"/>
        <v>1</v>
      </c>
      <c r="Z268" s="16" t="b">
        <f t="shared" si="125"/>
        <v>1</v>
      </c>
      <c r="AA268" s="16" t="b">
        <f t="shared" si="125"/>
        <v>1</v>
      </c>
      <c r="AB268" s="16" t="b">
        <f t="shared" si="125"/>
        <v>1</v>
      </c>
    </row>
    <row r="269" spans="1:28" s="16" customFormat="1" ht="31.5">
      <c r="A269" s="31" t="s">
        <v>28</v>
      </c>
      <c r="B269" s="23" t="s">
        <v>107</v>
      </c>
      <c r="C269" s="23" t="s">
        <v>347</v>
      </c>
      <c r="D269" s="23" t="s">
        <v>29</v>
      </c>
      <c r="E269" s="25">
        <v>130</v>
      </c>
      <c r="F269" s="25">
        <v>130</v>
      </c>
      <c r="G269" s="25">
        <v>150</v>
      </c>
      <c r="H269" s="43"/>
      <c r="J269" s="32">
        <v>130</v>
      </c>
      <c r="K269" s="32">
        <v>130</v>
      </c>
      <c r="L269" s="32">
        <v>150</v>
      </c>
      <c r="M269" s="29">
        <f t="shared" si="124"/>
        <v>0</v>
      </c>
      <c r="N269" s="29">
        <f t="shared" si="124"/>
        <v>0</v>
      </c>
      <c r="O269" s="29">
        <f t="shared" si="124"/>
        <v>0</v>
      </c>
      <c r="R269" s="98" t="s">
        <v>28</v>
      </c>
      <c r="S269" s="96" t="s">
        <v>107</v>
      </c>
      <c r="T269" s="96" t="s">
        <v>347</v>
      </c>
      <c r="U269" s="96" t="s">
        <v>29</v>
      </c>
      <c r="V269" s="97">
        <v>130</v>
      </c>
      <c r="W269" s="97">
        <v>130</v>
      </c>
      <c r="X269" s="97">
        <v>150</v>
      </c>
      <c r="Y269" s="16" t="b">
        <f t="shared" si="125"/>
        <v>1</v>
      </c>
      <c r="Z269" s="16" t="b">
        <f t="shared" si="125"/>
        <v>1</v>
      </c>
      <c r="AA269" s="16" t="b">
        <f t="shared" si="125"/>
        <v>1</v>
      </c>
      <c r="AB269" s="16" t="b">
        <f t="shared" si="125"/>
        <v>1</v>
      </c>
    </row>
    <row r="270" spans="1:28" s="16" customFormat="1" ht="31.5">
      <c r="A270" s="31" t="s">
        <v>99</v>
      </c>
      <c r="B270" s="23" t="s">
        <v>107</v>
      </c>
      <c r="C270" s="23" t="s">
        <v>368</v>
      </c>
      <c r="D270" s="24" t="s">
        <v>9</v>
      </c>
      <c r="E270" s="25">
        <f>E271</f>
        <v>2000</v>
      </c>
      <c r="F270" s="25">
        <f t="shared" ref="F270:G270" si="127">F271</f>
        <v>2000</v>
      </c>
      <c r="G270" s="25">
        <f t="shared" si="127"/>
        <v>2000</v>
      </c>
      <c r="H270" s="43"/>
      <c r="J270" s="32">
        <v>2000</v>
      </c>
      <c r="K270" s="32">
        <v>2000</v>
      </c>
      <c r="L270" s="32">
        <v>2000</v>
      </c>
      <c r="M270" s="29">
        <f t="shared" si="124"/>
        <v>0</v>
      </c>
      <c r="N270" s="29">
        <f t="shared" si="124"/>
        <v>0</v>
      </c>
      <c r="O270" s="29">
        <f t="shared" si="124"/>
        <v>0</v>
      </c>
      <c r="R270" s="98" t="s">
        <v>99</v>
      </c>
      <c r="S270" s="96" t="s">
        <v>107</v>
      </c>
      <c r="T270" s="96" t="s">
        <v>368</v>
      </c>
      <c r="U270" s="92" t="s">
        <v>9</v>
      </c>
      <c r="V270" s="97">
        <v>2000</v>
      </c>
      <c r="W270" s="97">
        <v>2000</v>
      </c>
      <c r="X270" s="97">
        <v>2000</v>
      </c>
      <c r="Y270" s="16" t="b">
        <f t="shared" si="125"/>
        <v>1</v>
      </c>
      <c r="Z270" s="16" t="b">
        <f t="shared" si="125"/>
        <v>1</v>
      </c>
      <c r="AA270" s="16" t="b">
        <f t="shared" si="125"/>
        <v>1</v>
      </c>
      <c r="AB270" s="16" t="b">
        <f t="shared" si="125"/>
        <v>1</v>
      </c>
    </row>
    <row r="271" spans="1:28" s="16" customFormat="1" ht="15.75">
      <c r="A271" s="31" t="s">
        <v>32</v>
      </c>
      <c r="B271" s="23" t="s">
        <v>107</v>
      </c>
      <c r="C271" s="23" t="s">
        <v>368</v>
      </c>
      <c r="D271" s="23" t="s">
        <v>33</v>
      </c>
      <c r="E271" s="25">
        <v>2000</v>
      </c>
      <c r="F271" s="25">
        <v>2000</v>
      </c>
      <c r="G271" s="25">
        <v>2000</v>
      </c>
      <c r="H271" s="43"/>
      <c r="J271" s="32">
        <v>2000</v>
      </c>
      <c r="K271" s="32">
        <v>2000</v>
      </c>
      <c r="L271" s="32">
        <v>2000</v>
      </c>
      <c r="M271" s="29">
        <f t="shared" si="124"/>
        <v>0</v>
      </c>
      <c r="N271" s="29">
        <f t="shared" si="124"/>
        <v>0</v>
      </c>
      <c r="O271" s="29">
        <f t="shared" si="124"/>
        <v>0</v>
      </c>
      <c r="R271" s="98" t="s">
        <v>32</v>
      </c>
      <c r="S271" s="96" t="s">
        <v>107</v>
      </c>
      <c r="T271" s="96" t="s">
        <v>368</v>
      </c>
      <c r="U271" s="96" t="s">
        <v>33</v>
      </c>
      <c r="V271" s="97">
        <v>2000</v>
      </c>
      <c r="W271" s="97">
        <v>2000</v>
      </c>
      <c r="X271" s="97">
        <v>2000</v>
      </c>
      <c r="Y271" s="16" t="b">
        <f t="shared" si="125"/>
        <v>1</v>
      </c>
      <c r="Z271" s="16" t="b">
        <f t="shared" si="125"/>
        <v>1</v>
      </c>
      <c r="AA271" s="16" t="b">
        <f t="shared" si="125"/>
        <v>1</v>
      </c>
      <c r="AB271" s="16" t="b">
        <f t="shared" si="125"/>
        <v>1</v>
      </c>
    </row>
    <row r="272" spans="1:28" s="16" customFormat="1" ht="31.5">
      <c r="A272" s="31" t="s">
        <v>101</v>
      </c>
      <c r="B272" s="23" t="s">
        <v>107</v>
      </c>
      <c r="C272" s="23" t="s">
        <v>370</v>
      </c>
      <c r="D272" s="24" t="s">
        <v>9</v>
      </c>
      <c r="E272" s="25">
        <f>E273</f>
        <v>4750.5</v>
      </c>
      <c r="F272" s="25">
        <f t="shared" ref="F272:G272" si="128">F273</f>
        <v>4750.5</v>
      </c>
      <c r="G272" s="25">
        <f t="shared" si="128"/>
        <v>4750.5</v>
      </c>
      <c r="H272" s="43"/>
      <c r="J272" s="32">
        <v>4750.46</v>
      </c>
      <c r="K272" s="32">
        <v>4750.46</v>
      </c>
      <c r="L272" s="32">
        <v>4750.46</v>
      </c>
      <c r="M272" s="29">
        <f t="shared" si="124"/>
        <v>-3.999999999996362E-2</v>
      </c>
      <c r="N272" s="29">
        <f t="shared" si="124"/>
        <v>-3.999999999996362E-2</v>
      </c>
      <c r="O272" s="29">
        <f t="shared" si="124"/>
        <v>-3.999999999996362E-2</v>
      </c>
      <c r="R272" s="98" t="s">
        <v>101</v>
      </c>
      <c r="S272" s="96" t="s">
        <v>107</v>
      </c>
      <c r="T272" s="96" t="s">
        <v>370</v>
      </c>
      <c r="U272" s="92" t="s">
        <v>9</v>
      </c>
      <c r="V272" s="97">
        <v>4750.46</v>
      </c>
      <c r="W272" s="97">
        <v>4750.46</v>
      </c>
      <c r="X272" s="97">
        <v>4750.46</v>
      </c>
      <c r="Y272" s="16" t="b">
        <f t="shared" si="125"/>
        <v>1</v>
      </c>
      <c r="Z272" s="16" t="b">
        <f t="shared" si="125"/>
        <v>1</v>
      </c>
      <c r="AA272" s="16" t="b">
        <f t="shared" si="125"/>
        <v>1</v>
      </c>
      <c r="AB272" s="16" t="b">
        <f t="shared" si="125"/>
        <v>1</v>
      </c>
    </row>
    <row r="273" spans="1:28" s="16" customFormat="1" ht="15.75">
      <c r="A273" s="31" t="s">
        <v>37</v>
      </c>
      <c r="B273" s="23" t="s">
        <v>107</v>
      </c>
      <c r="C273" s="23" t="s">
        <v>370</v>
      </c>
      <c r="D273" s="23" t="s">
        <v>38</v>
      </c>
      <c r="E273" s="25">
        <v>4750.5</v>
      </c>
      <c r="F273" s="25">
        <v>4750.5</v>
      </c>
      <c r="G273" s="25">
        <v>4750.5</v>
      </c>
      <c r="H273" s="43"/>
      <c r="J273" s="32">
        <v>4750.46</v>
      </c>
      <c r="K273" s="32">
        <v>4750.46</v>
      </c>
      <c r="L273" s="32">
        <v>4750.46</v>
      </c>
      <c r="M273" s="29">
        <f t="shared" si="124"/>
        <v>-3.999999999996362E-2</v>
      </c>
      <c r="N273" s="29">
        <f t="shared" si="124"/>
        <v>-3.999999999996362E-2</v>
      </c>
      <c r="O273" s="29">
        <f t="shared" si="124"/>
        <v>-3.999999999996362E-2</v>
      </c>
      <c r="R273" s="98" t="s">
        <v>37</v>
      </c>
      <c r="S273" s="96" t="s">
        <v>107</v>
      </c>
      <c r="T273" s="96" t="s">
        <v>370</v>
      </c>
      <c r="U273" s="96" t="s">
        <v>38</v>
      </c>
      <c r="V273" s="97">
        <v>4750.46</v>
      </c>
      <c r="W273" s="97">
        <v>4750.46</v>
      </c>
      <c r="X273" s="97">
        <v>4750.46</v>
      </c>
      <c r="Y273" s="16" t="b">
        <f t="shared" si="125"/>
        <v>1</v>
      </c>
      <c r="Z273" s="16" t="b">
        <f t="shared" si="125"/>
        <v>1</v>
      </c>
      <c r="AA273" s="16" t="b">
        <f t="shared" si="125"/>
        <v>1</v>
      </c>
      <c r="AB273" s="16" t="b">
        <f t="shared" si="125"/>
        <v>1</v>
      </c>
    </row>
    <row r="274" spans="1:28" s="16" customFormat="1" ht="31.5">
      <c r="A274" s="31" t="s">
        <v>167</v>
      </c>
      <c r="B274" s="23" t="s">
        <v>107</v>
      </c>
      <c r="C274" s="23" t="s">
        <v>168</v>
      </c>
      <c r="D274" s="24" t="s">
        <v>9</v>
      </c>
      <c r="E274" s="25">
        <f>E275</f>
        <v>780</v>
      </c>
      <c r="F274" s="25">
        <f t="shared" ref="F274:G274" si="129">F275</f>
        <v>780</v>
      </c>
      <c r="G274" s="25">
        <f t="shared" si="129"/>
        <v>780</v>
      </c>
      <c r="H274" s="43"/>
      <c r="J274" s="32">
        <v>780</v>
      </c>
      <c r="K274" s="32">
        <v>780</v>
      </c>
      <c r="L274" s="32">
        <v>780</v>
      </c>
      <c r="M274" s="29">
        <f t="shared" si="124"/>
        <v>0</v>
      </c>
      <c r="N274" s="29">
        <f t="shared" si="124"/>
        <v>0</v>
      </c>
      <c r="O274" s="29">
        <f t="shared" si="124"/>
        <v>0</v>
      </c>
      <c r="R274" s="98" t="s">
        <v>167</v>
      </c>
      <c r="S274" s="96" t="s">
        <v>107</v>
      </c>
      <c r="T274" s="96" t="s">
        <v>168</v>
      </c>
      <c r="U274" s="92" t="s">
        <v>9</v>
      </c>
      <c r="V274" s="97">
        <v>780</v>
      </c>
      <c r="W274" s="97">
        <v>780</v>
      </c>
      <c r="X274" s="97">
        <v>780</v>
      </c>
      <c r="Y274" s="16" t="b">
        <f t="shared" si="125"/>
        <v>1</v>
      </c>
      <c r="Z274" s="16" t="b">
        <f t="shared" si="125"/>
        <v>1</v>
      </c>
      <c r="AA274" s="16" t="b">
        <f t="shared" si="125"/>
        <v>1</v>
      </c>
      <c r="AB274" s="16" t="b">
        <f t="shared" si="125"/>
        <v>1</v>
      </c>
    </row>
    <row r="275" spans="1:28" s="16" customFormat="1" ht="31.5">
      <c r="A275" s="31" t="s">
        <v>28</v>
      </c>
      <c r="B275" s="23" t="s">
        <v>107</v>
      </c>
      <c r="C275" s="23" t="s">
        <v>168</v>
      </c>
      <c r="D275" s="23" t="s">
        <v>29</v>
      </c>
      <c r="E275" s="25">
        <v>780</v>
      </c>
      <c r="F275" s="25">
        <v>780</v>
      </c>
      <c r="G275" s="25">
        <v>780</v>
      </c>
      <c r="H275" s="43"/>
      <c r="J275" s="32">
        <v>780</v>
      </c>
      <c r="K275" s="32">
        <v>780</v>
      </c>
      <c r="L275" s="32">
        <v>780</v>
      </c>
      <c r="M275" s="29">
        <f t="shared" si="124"/>
        <v>0</v>
      </c>
      <c r="N275" s="29">
        <f t="shared" si="124"/>
        <v>0</v>
      </c>
      <c r="O275" s="29">
        <f t="shared" si="124"/>
        <v>0</v>
      </c>
      <c r="R275" s="98" t="s">
        <v>28</v>
      </c>
      <c r="S275" s="96" t="s">
        <v>107</v>
      </c>
      <c r="T275" s="96" t="s">
        <v>168</v>
      </c>
      <c r="U275" s="96" t="s">
        <v>29</v>
      </c>
      <c r="V275" s="97">
        <v>780</v>
      </c>
      <c r="W275" s="97">
        <v>780</v>
      </c>
      <c r="X275" s="97">
        <v>780</v>
      </c>
      <c r="Y275" s="16" t="b">
        <f t="shared" si="125"/>
        <v>1</v>
      </c>
      <c r="Z275" s="16" t="b">
        <f t="shared" si="125"/>
        <v>1</v>
      </c>
      <c r="AA275" s="16" t="b">
        <f t="shared" si="125"/>
        <v>1</v>
      </c>
      <c r="AB275" s="16" t="b">
        <f t="shared" si="125"/>
        <v>1</v>
      </c>
    </row>
    <row r="276" spans="1:28" s="16" customFormat="1" ht="31.5">
      <c r="A276" s="22" t="s">
        <v>25</v>
      </c>
      <c r="B276" s="23" t="s">
        <v>107</v>
      </c>
      <c r="C276" s="23" t="s">
        <v>24</v>
      </c>
      <c r="D276" s="24" t="s">
        <v>9</v>
      </c>
      <c r="E276" s="25">
        <f>E277+E281</f>
        <v>50439.4</v>
      </c>
      <c r="F276" s="25">
        <f t="shared" ref="F276:G276" si="130">F277+F281</f>
        <v>50587</v>
      </c>
      <c r="G276" s="25">
        <f t="shared" si="130"/>
        <v>50733.5</v>
      </c>
      <c r="H276" s="43"/>
      <c r="J276" s="32">
        <v>50439.358899999999</v>
      </c>
      <c r="K276" s="32">
        <v>50587.03673</v>
      </c>
      <c r="L276" s="32">
        <v>50733.560449999997</v>
      </c>
      <c r="M276" s="29">
        <f t="shared" si="124"/>
        <v>-4.1100000002188608E-2</v>
      </c>
      <c r="N276" s="29">
        <f t="shared" si="124"/>
        <v>3.6729999999806751E-2</v>
      </c>
      <c r="O276" s="29">
        <f t="shared" si="124"/>
        <v>6.0449999997217674E-2</v>
      </c>
      <c r="R276" s="95" t="s">
        <v>25</v>
      </c>
      <c r="S276" s="96" t="s">
        <v>107</v>
      </c>
      <c r="T276" s="96" t="s">
        <v>24</v>
      </c>
      <c r="U276" s="92" t="s">
        <v>9</v>
      </c>
      <c r="V276" s="97">
        <v>50439.358899999999</v>
      </c>
      <c r="W276" s="97">
        <v>50587.03673</v>
      </c>
      <c r="X276" s="97">
        <v>50733.560449999997</v>
      </c>
      <c r="Y276" s="16" t="b">
        <f t="shared" si="125"/>
        <v>1</v>
      </c>
      <c r="Z276" s="16" t="b">
        <f t="shared" si="125"/>
        <v>1</v>
      </c>
      <c r="AA276" s="16" t="b">
        <f t="shared" si="125"/>
        <v>1</v>
      </c>
      <c r="AB276" s="16" t="b">
        <f t="shared" si="125"/>
        <v>1</v>
      </c>
    </row>
    <row r="277" spans="1:28" s="16" customFormat="1" ht="31.5">
      <c r="A277" s="31" t="s">
        <v>25</v>
      </c>
      <c r="B277" s="23" t="s">
        <v>107</v>
      </c>
      <c r="C277" s="23" t="s">
        <v>349</v>
      </c>
      <c r="D277" s="24" t="s">
        <v>9</v>
      </c>
      <c r="E277" s="25">
        <f>E278+E279+E280</f>
        <v>50433.200000000004</v>
      </c>
      <c r="F277" s="25">
        <f t="shared" ref="F277:G277" si="131">F278+F279+F280</f>
        <v>50580.800000000003</v>
      </c>
      <c r="G277" s="25">
        <f t="shared" si="131"/>
        <v>50727.3</v>
      </c>
      <c r="H277" s="43"/>
      <c r="J277" s="32">
        <v>50433.1849</v>
      </c>
      <c r="K277" s="32">
        <v>50580.862730000001</v>
      </c>
      <c r="L277" s="32">
        <v>50727.386449999998</v>
      </c>
      <c r="M277" s="29">
        <f t="shared" si="124"/>
        <v>-1.5100000004167669E-2</v>
      </c>
      <c r="N277" s="29">
        <f t="shared" si="124"/>
        <v>6.272999999782769E-2</v>
      </c>
      <c r="O277" s="29">
        <f t="shared" si="124"/>
        <v>8.6449999995238613E-2</v>
      </c>
      <c r="R277" s="98" t="s">
        <v>25</v>
      </c>
      <c r="S277" s="96" t="s">
        <v>107</v>
      </c>
      <c r="T277" s="96" t="s">
        <v>349</v>
      </c>
      <c r="U277" s="92" t="s">
        <v>9</v>
      </c>
      <c r="V277" s="97">
        <v>50433.1849</v>
      </c>
      <c r="W277" s="97">
        <v>50580.862730000001</v>
      </c>
      <c r="X277" s="97">
        <v>50727.386449999998</v>
      </c>
      <c r="Y277" s="16" t="b">
        <f t="shared" si="125"/>
        <v>1</v>
      </c>
      <c r="Z277" s="16" t="b">
        <f t="shared" si="125"/>
        <v>1</v>
      </c>
      <c r="AA277" s="16" t="b">
        <f t="shared" si="125"/>
        <v>1</v>
      </c>
      <c r="AB277" s="16" t="b">
        <f t="shared" si="125"/>
        <v>1</v>
      </c>
    </row>
    <row r="278" spans="1:28" s="16" customFormat="1" ht="78.75">
      <c r="A278" s="31" t="s">
        <v>26</v>
      </c>
      <c r="B278" s="23" t="s">
        <v>107</v>
      </c>
      <c r="C278" s="23" t="s">
        <v>349</v>
      </c>
      <c r="D278" s="23" t="s">
        <v>27</v>
      </c>
      <c r="E278" s="25">
        <v>47223.5</v>
      </c>
      <c r="F278" s="25">
        <v>47256</v>
      </c>
      <c r="G278" s="25">
        <v>47256</v>
      </c>
      <c r="H278" s="43"/>
      <c r="J278" s="32">
        <v>47223.486040000003</v>
      </c>
      <c r="K278" s="32">
        <v>47256.013019999999</v>
      </c>
      <c r="L278" s="32">
        <v>47256.013019999999</v>
      </c>
      <c r="M278" s="29">
        <f t="shared" si="124"/>
        <v>-1.3959999996586703E-2</v>
      </c>
      <c r="N278" s="29">
        <f t="shared" si="124"/>
        <v>1.3019999998505227E-2</v>
      </c>
      <c r="O278" s="29">
        <f t="shared" si="124"/>
        <v>1.3019999998505227E-2</v>
      </c>
      <c r="R278" s="98" t="s">
        <v>26</v>
      </c>
      <c r="S278" s="96" t="s">
        <v>107</v>
      </c>
      <c r="T278" s="96" t="s">
        <v>349</v>
      </c>
      <c r="U278" s="96" t="s">
        <v>27</v>
      </c>
      <c r="V278" s="97">
        <v>47223.486040000003</v>
      </c>
      <c r="W278" s="97">
        <v>47256.013019999999</v>
      </c>
      <c r="X278" s="97">
        <v>47256.013019999999</v>
      </c>
      <c r="Y278" s="16" t="b">
        <f t="shared" si="125"/>
        <v>1</v>
      </c>
      <c r="Z278" s="16" t="b">
        <f t="shared" si="125"/>
        <v>1</v>
      </c>
      <c r="AA278" s="16" t="b">
        <f t="shared" si="125"/>
        <v>1</v>
      </c>
      <c r="AB278" s="16" t="b">
        <f t="shared" si="125"/>
        <v>1</v>
      </c>
    </row>
    <row r="279" spans="1:28" s="16" customFormat="1" ht="31.5">
      <c r="A279" s="31" t="s">
        <v>28</v>
      </c>
      <c r="B279" s="23" t="s">
        <v>107</v>
      </c>
      <c r="C279" s="23" t="s">
        <v>349</v>
      </c>
      <c r="D279" s="23" t="s">
        <v>29</v>
      </c>
      <c r="E279" s="25">
        <v>3181.9</v>
      </c>
      <c r="F279" s="25">
        <v>3297</v>
      </c>
      <c r="G279" s="25">
        <f>3443.6-0.1</f>
        <v>3443.5</v>
      </c>
      <c r="H279" s="43"/>
      <c r="J279" s="32">
        <v>3181.8948599999999</v>
      </c>
      <c r="K279" s="32">
        <v>3297.0457099999999</v>
      </c>
      <c r="L279" s="32">
        <v>3443.56943</v>
      </c>
      <c r="M279" s="29">
        <f t="shared" si="124"/>
        <v>-5.1400000002104207E-3</v>
      </c>
      <c r="N279" s="29">
        <f t="shared" si="124"/>
        <v>4.5709999999871798E-2</v>
      </c>
      <c r="O279" s="29">
        <f t="shared" si="124"/>
        <v>6.9430000000011205E-2</v>
      </c>
      <c r="R279" s="98" t="s">
        <v>28</v>
      </c>
      <c r="S279" s="96" t="s">
        <v>107</v>
      </c>
      <c r="T279" s="96" t="s">
        <v>349</v>
      </c>
      <c r="U279" s="96" t="s">
        <v>29</v>
      </c>
      <c r="V279" s="97">
        <v>3181.8948599999999</v>
      </c>
      <c r="W279" s="97">
        <v>3297.0457099999999</v>
      </c>
      <c r="X279" s="97">
        <v>3443.56943</v>
      </c>
      <c r="Y279" s="16" t="b">
        <f t="shared" si="125"/>
        <v>1</v>
      </c>
      <c r="Z279" s="16" t="b">
        <f t="shared" si="125"/>
        <v>1</v>
      </c>
      <c r="AA279" s="16" t="b">
        <f t="shared" si="125"/>
        <v>1</v>
      </c>
      <c r="AB279" s="16" t="b">
        <f t="shared" si="125"/>
        <v>1</v>
      </c>
    </row>
    <row r="280" spans="1:28" s="16" customFormat="1" ht="15.75">
      <c r="A280" s="31" t="s">
        <v>32</v>
      </c>
      <c r="B280" s="23" t="s">
        <v>107</v>
      </c>
      <c r="C280" s="23" t="s">
        <v>349</v>
      </c>
      <c r="D280" s="23" t="s">
        <v>33</v>
      </c>
      <c r="E280" s="25">
        <v>27.8</v>
      </c>
      <c r="F280" s="25">
        <v>27.8</v>
      </c>
      <c r="G280" s="25">
        <v>27.8</v>
      </c>
      <c r="H280" s="43"/>
      <c r="J280" s="32">
        <v>27.803999999999998</v>
      </c>
      <c r="K280" s="32">
        <v>27.803999999999998</v>
      </c>
      <c r="L280" s="32">
        <v>27.803999999999998</v>
      </c>
      <c r="M280" s="29">
        <f t="shared" si="124"/>
        <v>3.9999999999977831E-3</v>
      </c>
      <c r="N280" s="29">
        <f t="shared" si="124"/>
        <v>3.9999999999977831E-3</v>
      </c>
      <c r="O280" s="29">
        <f t="shared" si="124"/>
        <v>3.9999999999977831E-3</v>
      </c>
      <c r="R280" s="98" t="s">
        <v>32</v>
      </c>
      <c r="S280" s="96" t="s">
        <v>107</v>
      </c>
      <c r="T280" s="96" t="s">
        <v>349</v>
      </c>
      <c r="U280" s="96" t="s">
        <v>33</v>
      </c>
      <c r="V280" s="97">
        <v>27.803999999999998</v>
      </c>
      <c r="W280" s="97">
        <v>27.803999999999998</v>
      </c>
      <c r="X280" s="97">
        <v>27.803999999999998</v>
      </c>
      <c r="Y280" s="16" t="b">
        <f t="shared" si="125"/>
        <v>1</v>
      </c>
      <c r="Z280" s="16" t="b">
        <f t="shared" si="125"/>
        <v>1</v>
      </c>
      <c r="AA280" s="16" t="b">
        <f t="shared" si="125"/>
        <v>1</v>
      </c>
      <c r="AB280" s="16" t="b">
        <f t="shared" si="125"/>
        <v>1</v>
      </c>
    </row>
    <row r="281" spans="1:28" s="16" customFormat="1" ht="78.75">
      <c r="A281" s="31" t="s">
        <v>457</v>
      </c>
      <c r="B281" s="23" t="s">
        <v>107</v>
      </c>
      <c r="C281" s="23" t="s">
        <v>346</v>
      </c>
      <c r="D281" s="24" t="s">
        <v>9</v>
      </c>
      <c r="E281" s="25">
        <f>E282</f>
        <v>6.2</v>
      </c>
      <c r="F281" s="25">
        <f t="shared" ref="F281:G281" si="132">F282</f>
        <v>6.2</v>
      </c>
      <c r="G281" s="25">
        <f t="shared" si="132"/>
        <v>6.2</v>
      </c>
      <c r="H281" s="43"/>
      <c r="J281" s="32">
        <v>6.1740000000000004</v>
      </c>
      <c r="K281" s="32">
        <v>6.1740000000000004</v>
      </c>
      <c r="L281" s="32">
        <v>6.1740000000000004</v>
      </c>
      <c r="M281" s="29">
        <f t="shared" si="124"/>
        <v>-2.5999999999999801E-2</v>
      </c>
      <c r="N281" s="29">
        <f t="shared" si="124"/>
        <v>-2.5999999999999801E-2</v>
      </c>
      <c r="O281" s="29">
        <f t="shared" si="124"/>
        <v>-2.5999999999999801E-2</v>
      </c>
      <c r="R281" s="98" t="s">
        <v>457</v>
      </c>
      <c r="S281" s="96" t="s">
        <v>107</v>
      </c>
      <c r="T281" s="96" t="s">
        <v>346</v>
      </c>
      <c r="U281" s="92" t="s">
        <v>9</v>
      </c>
      <c r="V281" s="97">
        <v>6.1740000000000004</v>
      </c>
      <c r="W281" s="97">
        <v>6.1740000000000004</v>
      </c>
      <c r="X281" s="97">
        <v>6.1740000000000004</v>
      </c>
      <c r="Y281" s="16" t="b">
        <f t="shared" si="125"/>
        <v>1</v>
      </c>
      <c r="Z281" s="16" t="b">
        <f t="shared" si="125"/>
        <v>1</v>
      </c>
      <c r="AA281" s="16" t="b">
        <f t="shared" si="125"/>
        <v>1</v>
      </c>
      <c r="AB281" s="16" t="b">
        <f t="shared" si="125"/>
        <v>1</v>
      </c>
    </row>
    <row r="282" spans="1:28" s="16" customFormat="1" ht="78.75">
      <c r="A282" s="31" t="s">
        <v>26</v>
      </c>
      <c r="B282" s="23" t="s">
        <v>107</v>
      </c>
      <c r="C282" s="23" t="s">
        <v>346</v>
      </c>
      <c r="D282" s="23" t="s">
        <v>27</v>
      </c>
      <c r="E282" s="25">
        <v>6.2</v>
      </c>
      <c r="F282" s="25">
        <v>6.2</v>
      </c>
      <c r="G282" s="25">
        <v>6.2</v>
      </c>
      <c r="H282" s="43"/>
      <c r="J282" s="32">
        <v>6.1740000000000004</v>
      </c>
      <c r="K282" s="32">
        <v>6.1740000000000004</v>
      </c>
      <c r="L282" s="32">
        <v>6.1740000000000004</v>
      </c>
      <c r="M282" s="29">
        <f t="shared" si="124"/>
        <v>-2.5999999999999801E-2</v>
      </c>
      <c r="N282" s="29">
        <f t="shared" si="124"/>
        <v>-2.5999999999999801E-2</v>
      </c>
      <c r="O282" s="29">
        <f t="shared" si="124"/>
        <v>-2.5999999999999801E-2</v>
      </c>
      <c r="R282" s="98" t="s">
        <v>26</v>
      </c>
      <c r="S282" s="96" t="s">
        <v>107</v>
      </c>
      <c r="T282" s="96" t="s">
        <v>346</v>
      </c>
      <c r="U282" s="96" t="s">
        <v>27</v>
      </c>
      <c r="V282" s="97">
        <v>6.1740000000000004</v>
      </c>
      <c r="W282" s="97">
        <v>6.1740000000000004</v>
      </c>
      <c r="X282" s="97">
        <v>6.1740000000000004</v>
      </c>
      <c r="Y282" s="16" t="b">
        <f t="shared" si="125"/>
        <v>1</v>
      </c>
      <c r="Z282" s="16" t="b">
        <f t="shared" si="125"/>
        <v>1</v>
      </c>
      <c r="AA282" s="16" t="b">
        <f t="shared" si="125"/>
        <v>1</v>
      </c>
      <c r="AB282" s="16" t="b">
        <f t="shared" si="125"/>
        <v>1</v>
      </c>
    </row>
    <row r="283" spans="1:28" s="16" customFormat="1" ht="31.5">
      <c r="A283" s="22" t="s">
        <v>31</v>
      </c>
      <c r="B283" s="23" t="s">
        <v>107</v>
      </c>
      <c r="C283" s="23" t="s">
        <v>30</v>
      </c>
      <c r="D283" s="24" t="s">
        <v>9</v>
      </c>
      <c r="E283" s="25">
        <f>E284+E285</f>
        <v>238.4</v>
      </c>
      <c r="F283" s="25">
        <f t="shared" ref="F283:G283" si="133">F284+F285</f>
        <v>239.6</v>
      </c>
      <c r="G283" s="25">
        <f t="shared" si="133"/>
        <v>247.7</v>
      </c>
      <c r="H283" s="43"/>
      <c r="J283" s="32">
        <v>238.40504999999999</v>
      </c>
      <c r="K283" s="32">
        <v>239.6</v>
      </c>
      <c r="L283" s="32">
        <v>247.71</v>
      </c>
      <c r="M283" s="29">
        <f t="shared" si="124"/>
        <v>5.0499999999829015E-3</v>
      </c>
      <c r="N283" s="29">
        <f t="shared" si="124"/>
        <v>0</v>
      </c>
      <c r="O283" s="29">
        <f t="shared" si="124"/>
        <v>1.0000000000019327E-2</v>
      </c>
      <c r="R283" s="95" t="s">
        <v>31</v>
      </c>
      <c r="S283" s="96" t="s">
        <v>107</v>
      </c>
      <c r="T283" s="96" t="s">
        <v>30</v>
      </c>
      <c r="U283" s="92" t="s">
        <v>9</v>
      </c>
      <c r="V283" s="97">
        <v>238.40504999999999</v>
      </c>
      <c r="W283" s="97">
        <v>239.6</v>
      </c>
      <c r="X283" s="97">
        <v>247.71</v>
      </c>
      <c r="Y283" s="16" t="b">
        <f t="shared" si="125"/>
        <v>1</v>
      </c>
      <c r="Z283" s="16" t="b">
        <f t="shared" si="125"/>
        <v>1</v>
      </c>
      <c r="AA283" s="16" t="b">
        <f t="shared" si="125"/>
        <v>1</v>
      </c>
      <c r="AB283" s="16" t="b">
        <f t="shared" si="125"/>
        <v>1</v>
      </c>
    </row>
    <row r="284" spans="1:28" s="16" customFormat="1" ht="31.5">
      <c r="A284" s="31" t="s">
        <v>28</v>
      </c>
      <c r="B284" s="23" t="s">
        <v>107</v>
      </c>
      <c r="C284" s="23" t="s">
        <v>30</v>
      </c>
      <c r="D284" s="23" t="s">
        <v>29</v>
      </c>
      <c r="E284" s="25">
        <v>123</v>
      </c>
      <c r="F284" s="25">
        <v>129.6</v>
      </c>
      <c r="G284" s="25">
        <v>137.69999999999999</v>
      </c>
      <c r="H284" s="43"/>
      <c r="J284" s="32">
        <v>123</v>
      </c>
      <c r="K284" s="32">
        <v>129.6</v>
      </c>
      <c r="L284" s="32">
        <v>137.71</v>
      </c>
      <c r="M284" s="29">
        <f t="shared" si="124"/>
        <v>0</v>
      </c>
      <c r="N284" s="29">
        <f t="shared" si="124"/>
        <v>0</v>
      </c>
      <c r="O284" s="29">
        <f t="shared" si="124"/>
        <v>1.0000000000019327E-2</v>
      </c>
      <c r="R284" s="98" t="s">
        <v>28</v>
      </c>
      <c r="S284" s="96" t="s">
        <v>107</v>
      </c>
      <c r="T284" s="96" t="s">
        <v>30</v>
      </c>
      <c r="U284" s="96" t="s">
        <v>29</v>
      </c>
      <c r="V284" s="97">
        <v>123</v>
      </c>
      <c r="W284" s="97">
        <v>129.6</v>
      </c>
      <c r="X284" s="97">
        <v>137.71</v>
      </c>
      <c r="Y284" s="16" t="b">
        <f t="shared" si="125"/>
        <v>1</v>
      </c>
      <c r="Z284" s="16" t="b">
        <f t="shared" si="125"/>
        <v>1</v>
      </c>
      <c r="AA284" s="16" t="b">
        <f t="shared" si="125"/>
        <v>1</v>
      </c>
      <c r="AB284" s="16" t="b">
        <f t="shared" si="125"/>
        <v>1</v>
      </c>
    </row>
    <row r="285" spans="1:28" s="16" customFormat="1" ht="15.75">
      <c r="A285" s="31" t="s">
        <v>32</v>
      </c>
      <c r="B285" s="23" t="s">
        <v>107</v>
      </c>
      <c r="C285" s="23" t="s">
        <v>30</v>
      </c>
      <c r="D285" s="23" t="s">
        <v>33</v>
      </c>
      <c r="E285" s="25">
        <v>115.4</v>
      </c>
      <c r="F285" s="25">
        <v>110</v>
      </c>
      <c r="G285" s="25">
        <v>110</v>
      </c>
      <c r="H285" s="43"/>
      <c r="J285" s="32">
        <v>115.40505</v>
      </c>
      <c r="K285" s="32">
        <v>110</v>
      </c>
      <c r="L285" s="32">
        <v>110</v>
      </c>
      <c r="M285" s="29">
        <f t="shared" si="124"/>
        <v>5.0499999999971124E-3</v>
      </c>
      <c r="N285" s="29">
        <f t="shared" si="124"/>
        <v>0</v>
      </c>
      <c r="O285" s="29">
        <f t="shared" si="124"/>
        <v>0</v>
      </c>
      <c r="R285" s="98" t="s">
        <v>32</v>
      </c>
      <c r="S285" s="96" t="s">
        <v>107</v>
      </c>
      <c r="T285" s="96" t="s">
        <v>30</v>
      </c>
      <c r="U285" s="96" t="s">
        <v>33</v>
      </c>
      <c r="V285" s="97">
        <v>115.40505</v>
      </c>
      <c r="W285" s="97">
        <v>110</v>
      </c>
      <c r="X285" s="97">
        <v>110</v>
      </c>
      <c r="Y285" s="16" t="b">
        <f t="shared" si="125"/>
        <v>1</v>
      </c>
      <c r="Z285" s="16" t="b">
        <f t="shared" si="125"/>
        <v>1</v>
      </c>
      <c r="AA285" s="16" t="b">
        <f t="shared" si="125"/>
        <v>1</v>
      </c>
      <c r="AB285" s="16" t="b">
        <f t="shared" si="125"/>
        <v>1</v>
      </c>
    </row>
    <row r="286" spans="1:28" s="16" customFormat="1" ht="63">
      <c r="A286" s="26" t="s">
        <v>170</v>
      </c>
      <c r="B286" s="24" t="s">
        <v>171</v>
      </c>
      <c r="C286" s="27" t="s">
        <v>9</v>
      </c>
      <c r="D286" s="27" t="s">
        <v>9</v>
      </c>
      <c r="E286" s="15">
        <f>E287+E308+E323+E390</f>
        <v>2200280.2000000002</v>
      </c>
      <c r="F286" s="15">
        <f t="shared" ref="F286:G286" si="134">F287+F308+F323+F390</f>
        <v>1451903.5000000002</v>
      </c>
      <c r="G286" s="15">
        <f t="shared" si="134"/>
        <v>1559046.9000000001</v>
      </c>
      <c r="H286" s="43"/>
      <c r="J286" s="28">
        <v>2200280.1507999999</v>
      </c>
      <c r="K286" s="28">
        <v>1451903.55782</v>
      </c>
      <c r="L286" s="28">
        <v>1559046.8850400001</v>
      </c>
      <c r="M286" s="29">
        <f t="shared" si="124"/>
        <v>-4.9200000241398811E-2</v>
      </c>
      <c r="N286" s="29">
        <f t="shared" si="124"/>
        <v>5.7819999754428864E-2</v>
      </c>
      <c r="O286" s="29">
        <f t="shared" si="124"/>
        <v>-1.4960000058636069E-2</v>
      </c>
      <c r="R286" s="91" t="s">
        <v>170</v>
      </c>
      <c r="S286" s="92" t="s">
        <v>171</v>
      </c>
      <c r="T286" s="93" t="s">
        <v>9</v>
      </c>
      <c r="U286" s="93" t="s">
        <v>9</v>
      </c>
      <c r="V286" s="94">
        <v>2200280.1507999999</v>
      </c>
      <c r="W286" s="94">
        <v>1451903.55782</v>
      </c>
      <c r="X286" s="94">
        <v>1559046.8850400001</v>
      </c>
      <c r="Y286" s="16" t="b">
        <f t="shared" si="125"/>
        <v>1</v>
      </c>
      <c r="Z286" s="16" t="b">
        <f t="shared" si="125"/>
        <v>1</v>
      </c>
      <c r="AA286" s="16" t="b">
        <f t="shared" si="125"/>
        <v>1</v>
      </c>
      <c r="AB286" s="16" t="b">
        <f t="shared" si="125"/>
        <v>1</v>
      </c>
    </row>
    <row r="287" spans="1:28" s="16" customFormat="1" ht="31.5">
      <c r="A287" s="22" t="s">
        <v>49</v>
      </c>
      <c r="B287" s="23" t="s">
        <v>171</v>
      </c>
      <c r="C287" s="23" t="s">
        <v>14</v>
      </c>
      <c r="D287" s="24" t="s">
        <v>9</v>
      </c>
      <c r="E287" s="25">
        <f>E288</f>
        <v>484959.79999999993</v>
      </c>
      <c r="F287" s="25">
        <f t="shared" ref="F287:G288" si="135">F288</f>
        <v>0</v>
      </c>
      <c r="G287" s="25">
        <f t="shared" si="135"/>
        <v>0</v>
      </c>
      <c r="H287" s="43"/>
      <c r="J287" s="32">
        <v>484959.81390000001</v>
      </c>
      <c r="K287" s="32">
        <v>0</v>
      </c>
      <c r="L287" s="32">
        <v>0</v>
      </c>
      <c r="M287" s="29">
        <f t="shared" si="124"/>
        <v>1.3900000078137964E-2</v>
      </c>
      <c r="N287" s="29">
        <f t="shared" si="124"/>
        <v>0</v>
      </c>
      <c r="O287" s="29">
        <f t="shared" si="124"/>
        <v>0</v>
      </c>
      <c r="R287" s="95" t="s">
        <v>49</v>
      </c>
      <c r="S287" s="96" t="s">
        <v>171</v>
      </c>
      <c r="T287" s="96" t="s">
        <v>14</v>
      </c>
      <c r="U287" s="92" t="s">
        <v>9</v>
      </c>
      <c r="V287" s="97">
        <v>484959.81390000001</v>
      </c>
      <c r="W287" s="97" t="s">
        <v>9</v>
      </c>
      <c r="X287" s="97" t="s">
        <v>9</v>
      </c>
      <c r="Y287" s="16" t="b">
        <f t="shared" si="125"/>
        <v>1</v>
      </c>
      <c r="Z287" s="16" t="b">
        <f t="shared" si="125"/>
        <v>1</v>
      </c>
      <c r="AA287" s="16" t="b">
        <f t="shared" si="125"/>
        <v>1</v>
      </c>
      <c r="AB287" s="16" t="b">
        <f t="shared" si="125"/>
        <v>1</v>
      </c>
    </row>
    <row r="288" spans="1:28" s="16" customFormat="1" ht="15.75">
      <c r="A288" s="22" t="s">
        <v>479</v>
      </c>
      <c r="B288" s="23" t="s">
        <v>171</v>
      </c>
      <c r="C288" s="23" t="s">
        <v>480</v>
      </c>
      <c r="D288" s="24" t="s">
        <v>9</v>
      </c>
      <c r="E288" s="25">
        <f>E289</f>
        <v>484959.79999999993</v>
      </c>
      <c r="F288" s="25">
        <f t="shared" si="135"/>
        <v>0</v>
      </c>
      <c r="G288" s="25">
        <f t="shared" si="135"/>
        <v>0</v>
      </c>
      <c r="H288" s="43"/>
      <c r="J288" s="32">
        <v>484959.81390000001</v>
      </c>
      <c r="K288" s="32">
        <v>0</v>
      </c>
      <c r="L288" s="32">
        <v>0</v>
      </c>
      <c r="M288" s="29">
        <f t="shared" si="124"/>
        <v>1.3900000078137964E-2</v>
      </c>
      <c r="N288" s="29">
        <f t="shared" si="124"/>
        <v>0</v>
      </c>
      <c r="O288" s="29">
        <f t="shared" si="124"/>
        <v>0</v>
      </c>
      <c r="R288" s="95" t="s">
        <v>479</v>
      </c>
      <c r="S288" s="96" t="s">
        <v>171</v>
      </c>
      <c r="T288" s="96" t="s">
        <v>480</v>
      </c>
      <c r="U288" s="92" t="s">
        <v>9</v>
      </c>
      <c r="V288" s="97">
        <v>484959.81390000001</v>
      </c>
      <c r="W288" s="97" t="s">
        <v>9</v>
      </c>
      <c r="X288" s="97" t="s">
        <v>9</v>
      </c>
      <c r="Y288" s="16" t="b">
        <f t="shared" si="125"/>
        <v>1</v>
      </c>
      <c r="Z288" s="16" t="b">
        <f t="shared" si="125"/>
        <v>1</v>
      </c>
      <c r="AA288" s="16" t="b">
        <f t="shared" si="125"/>
        <v>1</v>
      </c>
      <c r="AB288" s="16" t="b">
        <f t="shared" si="125"/>
        <v>1</v>
      </c>
    </row>
    <row r="289" spans="1:28" s="16" customFormat="1" ht="47.25">
      <c r="A289" s="22" t="s">
        <v>533</v>
      </c>
      <c r="B289" s="23" t="s">
        <v>171</v>
      </c>
      <c r="C289" s="23" t="s">
        <v>481</v>
      </c>
      <c r="D289" s="24" t="s">
        <v>9</v>
      </c>
      <c r="E289" s="25">
        <f>E290+E292+E294+E296+E298+E300+E302+E304+E306</f>
        <v>484959.79999999993</v>
      </c>
      <c r="F289" s="25">
        <f t="shared" ref="F289:G289" si="136">F290+F292+F294+F296+F298+F300+F302+F304+F306</f>
        <v>0</v>
      </c>
      <c r="G289" s="25">
        <f t="shared" si="136"/>
        <v>0</v>
      </c>
      <c r="H289" s="43"/>
      <c r="J289" s="32">
        <v>484959.81390000001</v>
      </c>
      <c r="K289" s="32">
        <v>0</v>
      </c>
      <c r="L289" s="32">
        <v>0</v>
      </c>
      <c r="M289" s="29">
        <f t="shared" si="124"/>
        <v>1.3900000078137964E-2</v>
      </c>
      <c r="N289" s="29">
        <f t="shared" si="124"/>
        <v>0</v>
      </c>
      <c r="O289" s="29">
        <f t="shared" si="124"/>
        <v>0</v>
      </c>
      <c r="R289" s="95" t="s">
        <v>533</v>
      </c>
      <c r="S289" s="96" t="s">
        <v>171</v>
      </c>
      <c r="T289" s="96" t="s">
        <v>481</v>
      </c>
      <c r="U289" s="92" t="s">
        <v>9</v>
      </c>
      <c r="V289" s="97">
        <v>484959.81390000001</v>
      </c>
      <c r="W289" s="97" t="s">
        <v>9</v>
      </c>
      <c r="X289" s="97" t="s">
        <v>9</v>
      </c>
      <c r="Y289" s="16" t="b">
        <f t="shared" si="125"/>
        <v>1</v>
      </c>
      <c r="Z289" s="16" t="b">
        <f t="shared" si="125"/>
        <v>1</v>
      </c>
      <c r="AA289" s="16" t="b">
        <f t="shared" si="125"/>
        <v>1</v>
      </c>
      <c r="AB289" s="16" t="b">
        <f t="shared" si="125"/>
        <v>1</v>
      </c>
    </row>
    <row r="290" spans="1:28" s="16" customFormat="1" ht="31.5">
      <c r="A290" s="31" t="s">
        <v>530</v>
      </c>
      <c r="B290" s="23" t="s">
        <v>171</v>
      </c>
      <c r="C290" s="23" t="s">
        <v>596</v>
      </c>
      <c r="D290" s="24" t="s">
        <v>9</v>
      </c>
      <c r="E290" s="25">
        <f>E291</f>
        <v>189000</v>
      </c>
      <c r="F290" s="25">
        <f t="shared" ref="F290:G290" si="137">F291</f>
        <v>0</v>
      </c>
      <c r="G290" s="25">
        <f t="shared" si="137"/>
        <v>0</v>
      </c>
      <c r="H290" s="43"/>
      <c r="J290" s="32">
        <v>189000</v>
      </c>
      <c r="K290" s="32">
        <v>0</v>
      </c>
      <c r="L290" s="32">
        <v>0</v>
      </c>
      <c r="M290" s="29">
        <f t="shared" si="124"/>
        <v>0</v>
      </c>
      <c r="N290" s="29">
        <f t="shared" si="124"/>
        <v>0</v>
      </c>
      <c r="O290" s="29">
        <f t="shared" si="124"/>
        <v>0</v>
      </c>
      <c r="R290" s="98" t="s">
        <v>530</v>
      </c>
      <c r="S290" s="96" t="s">
        <v>171</v>
      </c>
      <c r="T290" s="96" t="s">
        <v>596</v>
      </c>
      <c r="U290" s="92" t="s">
        <v>9</v>
      </c>
      <c r="V290" s="97">
        <v>189000</v>
      </c>
      <c r="W290" s="97" t="s">
        <v>9</v>
      </c>
      <c r="X290" s="97" t="s">
        <v>9</v>
      </c>
      <c r="Y290" s="16" t="b">
        <f t="shared" si="125"/>
        <v>1</v>
      </c>
      <c r="Z290" s="16" t="b">
        <f t="shared" si="125"/>
        <v>1</v>
      </c>
      <c r="AA290" s="16" t="b">
        <f t="shared" si="125"/>
        <v>1</v>
      </c>
      <c r="AB290" s="16" t="b">
        <f t="shared" si="125"/>
        <v>1</v>
      </c>
    </row>
    <row r="291" spans="1:28" s="16" customFormat="1" ht="31.5">
      <c r="A291" s="31" t="s">
        <v>119</v>
      </c>
      <c r="B291" s="23" t="s">
        <v>171</v>
      </c>
      <c r="C291" s="23" t="s">
        <v>596</v>
      </c>
      <c r="D291" s="23" t="s">
        <v>120</v>
      </c>
      <c r="E291" s="25">
        <v>189000</v>
      </c>
      <c r="F291" s="25">
        <v>0</v>
      </c>
      <c r="G291" s="25">
        <v>0</v>
      </c>
      <c r="H291" s="43"/>
      <c r="J291" s="32">
        <v>189000</v>
      </c>
      <c r="K291" s="32">
        <v>0</v>
      </c>
      <c r="L291" s="32">
        <v>0</v>
      </c>
      <c r="M291" s="29">
        <f t="shared" si="124"/>
        <v>0</v>
      </c>
      <c r="N291" s="29">
        <f t="shared" si="124"/>
        <v>0</v>
      </c>
      <c r="O291" s="29">
        <f t="shared" si="124"/>
        <v>0</v>
      </c>
      <c r="R291" s="98" t="s">
        <v>119</v>
      </c>
      <c r="S291" s="96" t="s">
        <v>171</v>
      </c>
      <c r="T291" s="96" t="s">
        <v>596</v>
      </c>
      <c r="U291" s="96" t="s">
        <v>120</v>
      </c>
      <c r="V291" s="97">
        <v>189000</v>
      </c>
      <c r="W291" s="97" t="s">
        <v>9</v>
      </c>
      <c r="X291" s="97" t="s">
        <v>9</v>
      </c>
      <c r="Y291" s="16" t="b">
        <f t="shared" si="125"/>
        <v>1</v>
      </c>
      <c r="Z291" s="16" t="b">
        <f t="shared" si="125"/>
        <v>1</v>
      </c>
      <c r="AA291" s="16" t="b">
        <f t="shared" si="125"/>
        <v>1</v>
      </c>
      <c r="AB291" s="16" t="b">
        <f t="shared" si="125"/>
        <v>1</v>
      </c>
    </row>
    <row r="292" spans="1:28" s="16" customFormat="1" ht="31.5">
      <c r="A292" s="31" t="s">
        <v>530</v>
      </c>
      <c r="B292" s="23" t="s">
        <v>171</v>
      </c>
      <c r="C292" s="23" t="s">
        <v>597</v>
      </c>
      <c r="D292" s="24" t="s">
        <v>9</v>
      </c>
      <c r="E292" s="25">
        <f>E293</f>
        <v>99000</v>
      </c>
      <c r="F292" s="25">
        <f t="shared" ref="F292:G292" si="138">F293</f>
        <v>0</v>
      </c>
      <c r="G292" s="25">
        <f t="shared" si="138"/>
        <v>0</v>
      </c>
      <c r="H292" s="43"/>
      <c r="J292" s="32">
        <v>99000</v>
      </c>
      <c r="K292" s="32">
        <v>0</v>
      </c>
      <c r="L292" s="32">
        <v>0</v>
      </c>
      <c r="M292" s="29">
        <f t="shared" si="124"/>
        <v>0</v>
      </c>
      <c r="N292" s="29">
        <f t="shared" si="124"/>
        <v>0</v>
      </c>
      <c r="O292" s="29">
        <f t="shared" si="124"/>
        <v>0</v>
      </c>
      <c r="R292" s="98" t="s">
        <v>530</v>
      </c>
      <c r="S292" s="96" t="s">
        <v>171</v>
      </c>
      <c r="T292" s="96" t="s">
        <v>597</v>
      </c>
      <c r="U292" s="92" t="s">
        <v>9</v>
      </c>
      <c r="V292" s="97">
        <v>99000</v>
      </c>
      <c r="W292" s="97" t="s">
        <v>9</v>
      </c>
      <c r="X292" s="97" t="s">
        <v>9</v>
      </c>
      <c r="Y292" s="16" t="b">
        <f t="shared" si="125"/>
        <v>1</v>
      </c>
      <c r="Z292" s="16" t="b">
        <f t="shared" si="125"/>
        <v>1</v>
      </c>
      <c r="AA292" s="16" t="b">
        <f t="shared" si="125"/>
        <v>1</v>
      </c>
      <c r="AB292" s="16" t="b">
        <f t="shared" si="125"/>
        <v>1</v>
      </c>
    </row>
    <row r="293" spans="1:28" s="16" customFormat="1" ht="31.5">
      <c r="A293" s="31" t="s">
        <v>28</v>
      </c>
      <c r="B293" s="23" t="s">
        <v>171</v>
      </c>
      <c r="C293" s="23" t="s">
        <v>597</v>
      </c>
      <c r="D293" s="23" t="s">
        <v>29</v>
      </c>
      <c r="E293" s="25">
        <v>99000</v>
      </c>
      <c r="F293" s="25">
        <v>0</v>
      </c>
      <c r="G293" s="25">
        <v>0</v>
      </c>
      <c r="H293" s="43"/>
      <c r="J293" s="32">
        <v>99000</v>
      </c>
      <c r="K293" s="32">
        <v>0</v>
      </c>
      <c r="L293" s="32">
        <v>0</v>
      </c>
      <c r="M293" s="29">
        <f t="shared" si="124"/>
        <v>0</v>
      </c>
      <c r="N293" s="29">
        <f t="shared" si="124"/>
        <v>0</v>
      </c>
      <c r="O293" s="29">
        <f t="shared" si="124"/>
        <v>0</v>
      </c>
      <c r="R293" s="98" t="s">
        <v>28</v>
      </c>
      <c r="S293" s="96" t="s">
        <v>171</v>
      </c>
      <c r="T293" s="96" t="s">
        <v>597</v>
      </c>
      <c r="U293" s="96" t="s">
        <v>29</v>
      </c>
      <c r="V293" s="97">
        <v>99000</v>
      </c>
      <c r="W293" s="97" t="s">
        <v>9</v>
      </c>
      <c r="X293" s="97" t="s">
        <v>9</v>
      </c>
      <c r="Y293" s="16" t="b">
        <f t="shared" si="125"/>
        <v>1</v>
      </c>
      <c r="Z293" s="16" t="b">
        <f t="shared" si="125"/>
        <v>1</v>
      </c>
      <c r="AA293" s="16" t="b">
        <f t="shared" si="125"/>
        <v>1</v>
      </c>
      <c r="AB293" s="16" t="b">
        <f t="shared" si="125"/>
        <v>1</v>
      </c>
    </row>
    <row r="294" spans="1:28" s="16" customFormat="1" ht="31.5">
      <c r="A294" s="31" t="s">
        <v>530</v>
      </c>
      <c r="B294" s="23" t="s">
        <v>171</v>
      </c>
      <c r="C294" s="23" t="s">
        <v>598</v>
      </c>
      <c r="D294" s="24" t="s">
        <v>9</v>
      </c>
      <c r="E294" s="25">
        <f>E295</f>
        <v>1000</v>
      </c>
      <c r="F294" s="25">
        <f t="shared" ref="F294:G294" si="139">F295</f>
        <v>0</v>
      </c>
      <c r="G294" s="25">
        <f t="shared" si="139"/>
        <v>0</v>
      </c>
      <c r="H294" s="43"/>
      <c r="J294" s="32">
        <v>1000</v>
      </c>
      <c r="K294" s="32">
        <v>0</v>
      </c>
      <c r="L294" s="32">
        <v>0</v>
      </c>
      <c r="M294" s="29">
        <f t="shared" si="124"/>
        <v>0</v>
      </c>
      <c r="N294" s="29">
        <f t="shared" si="124"/>
        <v>0</v>
      </c>
      <c r="O294" s="29">
        <f t="shared" si="124"/>
        <v>0</v>
      </c>
      <c r="R294" s="98" t="s">
        <v>530</v>
      </c>
      <c r="S294" s="96" t="s">
        <v>171</v>
      </c>
      <c r="T294" s="96" t="s">
        <v>598</v>
      </c>
      <c r="U294" s="92" t="s">
        <v>9</v>
      </c>
      <c r="V294" s="97">
        <v>1000</v>
      </c>
      <c r="W294" s="97" t="s">
        <v>9</v>
      </c>
      <c r="X294" s="97" t="s">
        <v>9</v>
      </c>
      <c r="Y294" s="16" t="b">
        <f t="shared" si="125"/>
        <v>1</v>
      </c>
      <c r="Z294" s="16" t="b">
        <f t="shared" si="125"/>
        <v>1</v>
      </c>
      <c r="AA294" s="16" t="b">
        <f t="shared" si="125"/>
        <v>1</v>
      </c>
      <c r="AB294" s="16" t="b">
        <f t="shared" si="125"/>
        <v>1</v>
      </c>
    </row>
    <row r="295" spans="1:28" s="16" customFormat="1" ht="31.5">
      <c r="A295" s="31" t="s">
        <v>28</v>
      </c>
      <c r="B295" s="23" t="s">
        <v>171</v>
      </c>
      <c r="C295" s="23" t="s">
        <v>598</v>
      </c>
      <c r="D295" s="23" t="s">
        <v>29</v>
      </c>
      <c r="E295" s="25">
        <v>1000</v>
      </c>
      <c r="F295" s="25">
        <v>0</v>
      </c>
      <c r="G295" s="25">
        <v>0</v>
      </c>
      <c r="H295" s="43"/>
      <c r="J295" s="32">
        <v>1000</v>
      </c>
      <c r="K295" s="32">
        <v>0</v>
      </c>
      <c r="L295" s="32">
        <v>0</v>
      </c>
      <c r="M295" s="29">
        <f t="shared" si="124"/>
        <v>0</v>
      </c>
      <c r="N295" s="29">
        <f t="shared" si="124"/>
        <v>0</v>
      </c>
      <c r="O295" s="29">
        <f t="shared" si="124"/>
        <v>0</v>
      </c>
      <c r="R295" s="98" t="s">
        <v>28</v>
      </c>
      <c r="S295" s="96" t="s">
        <v>171</v>
      </c>
      <c r="T295" s="96" t="s">
        <v>598</v>
      </c>
      <c r="U295" s="96" t="s">
        <v>29</v>
      </c>
      <c r="V295" s="97">
        <v>1000</v>
      </c>
      <c r="W295" s="97" t="s">
        <v>9</v>
      </c>
      <c r="X295" s="97" t="s">
        <v>9</v>
      </c>
      <c r="Y295" s="16" t="b">
        <f t="shared" si="125"/>
        <v>1</v>
      </c>
      <c r="Z295" s="16" t="b">
        <f t="shared" si="125"/>
        <v>1</v>
      </c>
      <c r="AA295" s="16" t="b">
        <f t="shared" si="125"/>
        <v>1</v>
      </c>
      <c r="AB295" s="16" t="b">
        <f t="shared" si="125"/>
        <v>1</v>
      </c>
    </row>
    <row r="296" spans="1:28" s="16" customFormat="1" ht="31.5">
      <c r="A296" s="31" t="s">
        <v>530</v>
      </c>
      <c r="B296" s="23" t="s">
        <v>171</v>
      </c>
      <c r="C296" s="23" t="s">
        <v>599</v>
      </c>
      <c r="D296" s="24" t="s">
        <v>9</v>
      </c>
      <c r="E296" s="25">
        <f>E297</f>
        <v>120000</v>
      </c>
      <c r="F296" s="25">
        <f t="shared" ref="F296:G296" si="140">F297</f>
        <v>0</v>
      </c>
      <c r="G296" s="25">
        <f t="shared" si="140"/>
        <v>0</v>
      </c>
      <c r="H296" s="43"/>
      <c r="J296" s="32">
        <v>120000</v>
      </c>
      <c r="K296" s="32">
        <v>0</v>
      </c>
      <c r="L296" s="32">
        <v>0</v>
      </c>
      <c r="M296" s="29">
        <f t="shared" si="124"/>
        <v>0</v>
      </c>
      <c r="N296" s="29">
        <f t="shared" si="124"/>
        <v>0</v>
      </c>
      <c r="O296" s="29">
        <f t="shared" si="124"/>
        <v>0</v>
      </c>
      <c r="R296" s="98" t="s">
        <v>530</v>
      </c>
      <c r="S296" s="96" t="s">
        <v>171</v>
      </c>
      <c r="T296" s="96" t="s">
        <v>599</v>
      </c>
      <c r="U296" s="92" t="s">
        <v>9</v>
      </c>
      <c r="V296" s="97">
        <v>120000</v>
      </c>
      <c r="W296" s="97" t="s">
        <v>9</v>
      </c>
      <c r="X296" s="97" t="s">
        <v>9</v>
      </c>
      <c r="Y296" s="16" t="b">
        <f t="shared" si="125"/>
        <v>1</v>
      </c>
      <c r="Z296" s="16" t="b">
        <f t="shared" si="125"/>
        <v>1</v>
      </c>
      <c r="AA296" s="16" t="b">
        <f t="shared" si="125"/>
        <v>1</v>
      </c>
      <c r="AB296" s="16" t="b">
        <f t="shared" si="125"/>
        <v>1</v>
      </c>
    </row>
    <row r="297" spans="1:28" s="16" customFormat="1" ht="31.5">
      <c r="A297" s="31" t="s">
        <v>119</v>
      </c>
      <c r="B297" s="23" t="s">
        <v>171</v>
      </c>
      <c r="C297" s="23" t="s">
        <v>599</v>
      </c>
      <c r="D297" s="23" t="s">
        <v>120</v>
      </c>
      <c r="E297" s="25">
        <v>120000</v>
      </c>
      <c r="F297" s="25">
        <v>0</v>
      </c>
      <c r="G297" s="25">
        <v>0</v>
      </c>
      <c r="H297" s="43"/>
      <c r="J297" s="32">
        <v>120000</v>
      </c>
      <c r="K297" s="32">
        <v>0</v>
      </c>
      <c r="L297" s="32">
        <v>0</v>
      </c>
      <c r="M297" s="29">
        <f t="shared" si="124"/>
        <v>0</v>
      </c>
      <c r="N297" s="29">
        <f t="shared" si="124"/>
        <v>0</v>
      </c>
      <c r="O297" s="29">
        <f t="shared" si="124"/>
        <v>0</v>
      </c>
      <c r="R297" s="98" t="s">
        <v>119</v>
      </c>
      <c r="S297" s="96" t="s">
        <v>171</v>
      </c>
      <c r="T297" s="96" t="s">
        <v>599</v>
      </c>
      <c r="U297" s="96" t="s">
        <v>120</v>
      </c>
      <c r="V297" s="97">
        <v>120000</v>
      </c>
      <c r="W297" s="97" t="s">
        <v>9</v>
      </c>
      <c r="X297" s="97" t="s">
        <v>9</v>
      </c>
      <c r="Y297" s="16" t="b">
        <f t="shared" si="125"/>
        <v>1</v>
      </c>
      <c r="Z297" s="16" t="b">
        <f t="shared" si="125"/>
        <v>1</v>
      </c>
      <c r="AA297" s="16" t="b">
        <f t="shared" si="125"/>
        <v>1</v>
      </c>
      <c r="AB297" s="16" t="b">
        <f t="shared" si="125"/>
        <v>1</v>
      </c>
    </row>
    <row r="298" spans="1:28" s="16" customFormat="1" ht="31.5">
      <c r="A298" s="31" t="s">
        <v>530</v>
      </c>
      <c r="B298" s="23" t="s">
        <v>171</v>
      </c>
      <c r="C298" s="23" t="s">
        <v>600</v>
      </c>
      <c r="D298" s="24" t="s">
        <v>9</v>
      </c>
      <c r="E298" s="25">
        <f>E299</f>
        <v>189.2</v>
      </c>
      <c r="F298" s="25">
        <f t="shared" ref="F298:G298" si="141">F299</f>
        <v>0</v>
      </c>
      <c r="G298" s="25">
        <f t="shared" si="141"/>
        <v>0</v>
      </c>
      <c r="H298" s="43"/>
      <c r="J298" s="32">
        <v>189.18919</v>
      </c>
      <c r="K298" s="32">
        <v>0</v>
      </c>
      <c r="L298" s="32">
        <v>0</v>
      </c>
      <c r="M298" s="29">
        <f t="shared" si="124"/>
        <v>-1.0809999999992215E-2</v>
      </c>
      <c r="N298" s="29">
        <f t="shared" si="124"/>
        <v>0</v>
      </c>
      <c r="O298" s="29">
        <f t="shared" si="124"/>
        <v>0</v>
      </c>
      <c r="R298" s="98" t="s">
        <v>530</v>
      </c>
      <c r="S298" s="96" t="s">
        <v>171</v>
      </c>
      <c r="T298" s="96" t="s">
        <v>600</v>
      </c>
      <c r="U298" s="92" t="s">
        <v>9</v>
      </c>
      <c r="V298" s="97">
        <v>189.18919</v>
      </c>
      <c r="W298" s="97" t="s">
        <v>9</v>
      </c>
      <c r="X298" s="97" t="s">
        <v>9</v>
      </c>
      <c r="Y298" s="16" t="b">
        <f t="shared" si="125"/>
        <v>1</v>
      </c>
      <c r="Z298" s="16" t="b">
        <f t="shared" si="125"/>
        <v>1</v>
      </c>
      <c r="AA298" s="16" t="b">
        <f t="shared" si="125"/>
        <v>1</v>
      </c>
      <c r="AB298" s="16" t="b">
        <f t="shared" si="125"/>
        <v>1</v>
      </c>
    </row>
    <row r="299" spans="1:28" s="16" customFormat="1" ht="31.5">
      <c r="A299" s="31" t="s">
        <v>119</v>
      </c>
      <c r="B299" s="23" t="s">
        <v>171</v>
      </c>
      <c r="C299" s="23" t="s">
        <v>600</v>
      </c>
      <c r="D299" s="23" t="s">
        <v>120</v>
      </c>
      <c r="E299" s="25">
        <v>189.2</v>
      </c>
      <c r="F299" s="25">
        <v>0</v>
      </c>
      <c r="G299" s="25">
        <v>0</v>
      </c>
      <c r="H299" s="43"/>
      <c r="J299" s="32">
        <v>189.18919</v>
      </c>
      <c r="K299" s="32">
        <v>0</v>
      </c>
      <c r="L299" s="32">
        <v>0</v>
      </c>
      <c r="M299" s="29">
        <f t="shared" si="124"/>
        <v>-1.0809999999992215E-2</v>
      </c>
      <c r="N299" s="29">
        <f t="shared" si="124"/>
        <v>0</v>
      </c>
      <c r="O299" s="29">
        <f t="shared" si="124"/>
        <v>0</v>
      </c>
      <c r="R299" s="98" t="s">
        <v>119</v>
      </c>
      <c r="S299" s="96" t="s">
        <v>171</v>
      </c>
      <c r="T299" s="96" t="s">
        <v>600</v>
      </c>
      <c r="U299" s="96" t="s">
        <v>120</v>
      </c>
      <c r="V299" s="97">
        <v>189.18919</v>
      </c>
      <c r="W299" s="97" t="s">
        <v>9</v>
      </c>
      <c r="X299" s="97" t="s">
        <v>9</v>
      </c>
      <c r="Y299" s="16" t="b">
        <f t="shared" si="125"/>
        <v>1</v>
      </c>
      <c r="Z299" s="16" t="b">
        <f t="shared" si="125"/>
        <v>1</v>
      </c>
      <c r="AA299" s="16" t="b">
        <f t="shared" si="125"/>
        <v>1</v>
      </c>
      <c r="AB299" s="16" t="b">
        <f t="shared" si="125"/>
        <v>1</v>
      </c>
    </row>
    <row r="300" spans="1:28" s="16" customFormat="1" ht="31.5">
      <c r="A300" s="31" t="s">
        <v>530</v>
      </c>
      <c r="B300" s="23" t="s">
        <v>171</v>
      </c>
      <c r="C300" s="23" t="s">
        <v>601</v>
      </c>
      <c r="D300" s="24" t="s">
        <v>9</v>
      </c>
      <c r="E300" s="25">
        <f>E301</f>
        <v>99.1</v>
      </c>
      <c r="F300" s="25">
        <f t="shared" ref="F300:G300" si="142">F301</f>
        <v>0</v>
      </c>
      <c r="G300" s="25">
        <f t="shared" si="142"/>
        <v>0</v>
      </c>
      <c r="H300" s="43"/>
      <c r="J300" s="32">
        <v>99.099100000000007</v>
      </c>
      <c r="K300" s="32">
        <v>0</v>
      </c>
      <c r="L300" s="32">
        <v>0</v>
      </c>
      <c r="M300" s="29">
        <f t="shared" si="124"/>
        <v>-8.9999999998724434E-4</v>
      </c>
      <c r="N300" s="29">
        <f t="shared" si="124"/>
        <v>0</v>
      </c>
      <c r="O300" s="29">
        <f t="shared" si="124"/>
        <v>0</v>
      </c>
      <c r="R300" s="98" t="s">
        <v>530</v>
      </c>
      <c r="S300" s="96" t="s">
        <v>171</v>
      </c>
      <c r="T300" s="96" t="s">
        <v>601</v>
      </c>
      <c r="U300" s="92" t="s">
        <v>9</v>
      </c>
      <c r="V300" s="97">
        <v>99.099100000000007</v>
      </c>
      <c r="W300" s="97" t="s">
        <v>9</v>
      </c>
      <c r="X300" s="97" t="s">
        <v>9</v>
      </c>
      <c r="Y300" s="16" t="b">
        <f t="shared" si="125"/>
        <v>1</v>
      </c>
      <c r="Z300" s="16" t="b">
        <f t="shared" si="125"/>
        <v>1</v>
      </c>
      <c r="AA300" s="16" t="b">
        <f t="shared" si="125"/>
        <v>1</v>
      </c>
      <c r="AB300" s="16" t="b">
        <f t="shared" si="125"/>
        <v>1</v>
      </c>
    </row>
    <row r="301" spans="1:28" s="16" customFormat="1" ht="31.5">
      <c r="A301" s="31" t="s">
        <v>28</v>
      </c>
      <c r="B301" s="23" t="s">
        <v>171</v>
      </c>
      <c r="C301" s="23" t="s">
        <v>601</v>
      </c>
      <c r="D301" s="23" t="s">
        <v>29</v>
      </c>
      <c r="E301" s="25">
        <v>99.1</v>
      </c>
      <c r="F301" s="25">
        <v>0</v>
      </c>
      <c r="G301" s="25">
        <v>0</v>
      </c>
      <c r="H301" s="43"/>
      <c r="J301" s="32">
        <v>99.099100000000007</v>
      </c>
      <c r="K301" s="32">
        <v>0</v>
      </c>
      <c r="L301" s="32">
        <v>0</v>
      </c>
      <c r="M301" s="29">
        <f t="shared" si="124"/>
        <v>-8.9999999998724434E-4</v>
      </c>
      <c r="N301" s="29">
        <f t="shared" si="124"/>
        <v>0</v>
      </c>
      <c r="O301" s="29">
        <f t="shared" si="124"/>
        <v>0</v>
      </c>
      <c r="R301" s="98" t="s">
        <v>28</v>
      </c>
      <c r="S301" s="96" t="s">
        <v>171</v>
      </c>
      <c r="T301" s="96" t="s">
        <v>601</v>
      </c>
      <c r="U301" s="96" t="s">
        <v>29</v>
      </c>
      <c r="V301" s="97">
        <v>99.099100000000007</v>
      </c>
      <c r="W301" s="97" t="s">
        <v>9</v>
      </c>
      <c r="X301" s="97" t="s">
        <v>9</v>
      </c>
      <c r="Y301" s="16" t="b">
        <f t="shared" si="125"/>
        <v>1</v>
      </c>
      <c r="Z301" s="16" t="b">
        <f t="shared" si="125"/>
        <v>1</v>
      </c>
      <c r="AA301" s="16" t="b">
        <f t="shared" si="125"/>
        <v>1</v>
      </c>
      <c r="AB301" s="16" t="b">
        <f t="shared" si="125"/>
        <v>1</v>
      </c>
    </row>
    <row r="302" spans="1:28" s="16" customFormat="1" ht="31.5">
      <c r="A302" s="31" t="s">
        <v>530</v>
      </c>
      <c r="B302" s="23" t="s">
        <v>171</v>
      </c>
      <c r="C302" s="23" t="s">
        <v>602</v>
      </c>
      <c r="D302" s="24" t="s">
        <v>9</v>
      </c>
      <c r="E302" s="25">
        <f>E303</f>
        <v>1</v>
      </c>
      <c r="F302" s="25">
        <f t="shared" ref="F302:G302" si="143">F303</f>
        <v>0</v>
      </c>
      <c r="G302" s="25">
        <f t="shared" si="143"/>
        <v>0</v>
      </c>
      <c r="H302" s="43"/>
      <c r="J302" s="32">
        <v>1.0009999999999999</v>
      </c>
      <c r="K302" s="32">
        <v>0</v>
      </c>
      <c r="L302" s="32">
        <v>0</v>
      </c>
      <c r="M302" s="29">
        <f t="shared" si="124"/>
        <v>9.9999999999988987E-4</v>
      </c>
      <c r="N302" s="29">
        <f t="shared" si="124"/>
        <v>0</v>
      </c>
      <c r="O302" s="29">
        <f t="shared" si="124"/>
        <v>0</v>
      </c>
      <c r="R302" s="98" t="s">
        <v>530</v>
      </c>
      <c r="S302" s="96" t="s">
        <v>171</v>
      </c>
      <c r="T302" s="96" t="s">
        <v>602</v>
      </c>
      <c r="U302" s="92" t="s">
        <v>9</v>
      </c>
      <c r="V302" s="97">
        <v>1.0009999999999999</v>
      </c>
      <c r="W302" s="97" t="s">
        <v>9</v>
      </c>
      <c r="X302" s="97" t="s">
        <v>9</v>
      </c>
      <c r="Y302" s="16" t="b">
        <f t="shared" si="125"/>
        <v>1</v>
      </c>
      <c r="Z302" s="16" t="b">
        <f t="shared" si="125"/>
        <v>1</v>
      </c>
      <c r="AA302" s="16" t="b">
        <f t="shared" si="125"/>
        <v>1</v>
      </c>
      <c r="AB302" s="16" t="b">
        <f t="shared" si="125"/>
        <v>1</v>
      </c>
    </row>
    <row r="303" spans="1:28" s="16" customFormat="1" ht="31.5">
      <c r="A303" s="31" t="s">
        <v>28</v>
      </c>
      <c r="B303" s="23" t="s">
        <v>171</v>
      </c>
      <c r="C303" s="23" t="s">
        <v>602</v>
      </c>
      <c r="D303" s="23" t="s">
        <v>29</v>
      </c>
      <c r="E303" s="25">
        <v>1</v>
      </c>
      <c r="F303" s="25">
        <v>0</v>
      </c>
      <c r="G303" s="25">
        <v>0</v>
      </c>
      <c r="H303" s="43"/>
      <c r="J303" s="32">
        <v>1.0009999999999999</v>
      </c>
      <c r="K303" s="32">
        <v>0</v>
      </c>
      <c r="L303" s="32">
        <v>0</v>
      </c>
      <c r="M303" s="29">
        <f t="shared" si="124"/>
        <v>9.9999999999988987E-4</v>
      </c>
      <c r="N303" s="29">
        <f t="shared" si="124"/>
        <v>0</v>
      </c>
      <c r="O303" s="29">
        <f t="shared" si="124"/>
        <v>0</v>
      </c>
      <c r="R303" s="98" t="s">
        <v>28</v>
      </c>
      <c r="S303" s="96" t="s">
        <v>171</v>
      </c>
      <c r="T303" s="96" t="s">
        <v>602</v>
      </c>
      <c r="U303" s="96" t="s">
        <v>29</v>
      </c>
      <c r="V303" s="97">
        <v>1.0009999999999999</v>
      </c>
      <c r="W303" s="97" t="s">
        <v>9</v>
      </c>
      <c r="X303" s="97" t="s">
        <v>9</v>
      </c>
      <c r="Y303" s="16" t="b">
        <f t="shared" si="125"/>
        <v>1</v>
      </c>
      <c r="Z303" s="16" t="b">
        <f t="shared" si="125"/>
        <v>1</v>
      </c>
      <c r="AA303" s="16" t="b">
        <f t="shared" si="125"/>
        <v>1</v>
      </c>
      <c r="AB303" s="16" t="b">
        <f t="shared" si="125"/>
        <v>1</v>
      </c>
    </row>
    <row r="304" spans="1:28" s="16" customFormat="1" ht="31.5">
      <c r="A304" s="31" t="s">
        <v>530</v>
      </c>
      <c r="B304" s="23" t="s">
        <v>171</v>
      </c>
      <c r="C304" s="23" t="s">
        <v>603</v>
      </c>
      <c r="D304" s="24" t="s">
        <v>9</v>
      </c>
      <c r="E304" s="25">
        <f>E305</f>
        <v>120.1</v>
      </c>
      <c r="F304" s="25">
        <f t="shared" ref="F304:G304" si="144">F305</f>
        <v>0</v>
      </c>
      <c r="G304" s="25">
        <f t="shared" si="144"/>
        <v>0</v>
      </c>
      <c r="H304" s="43"/>
      <c r="J304" s="32">
        <v>120.12012</v>
      </c>
      <c r="K304" s="32">
        <v>0</v>
      </c>
      <c r="L304" s="32">
        <v>0</v>
      </c>
      <c r="M304" s="29">
        <f t="shared" si="124"/>
        <v>2.0120000000005689E-2</v>
      </c>
      <c r="N304" s="29">
        <f t="shared" si="124"/>
        <v>0</v>
      </c>
      <c r="O304" s="29">
        <f t="shared" si="124"/>
        <v>0</v>
      </c>
      <c r="R304" s="98" t="s">
        <v>530</v>
      </c>
      <c r="S304" s="96" t="s">
        <v>171</v>
      </c>
      <c r="T304" s="96" t="s">
        <v>603</v>
      </c>
      <c r="U304" s="92" t="s">
        <v>9</v>
      </c>
      <c r="V304" s="97">
        <v>120.12012</v>
      </c>
      <c r="W304" s="97" t="s">
        <v>9</v>
      </c>
      <c r="X304" s="97" t="s">
        <v>9</v>
      </c>
      <c r="Y304" s="16" t="b">
        <f t="shared" si="125"/>
        <v>1</v>
      </c>
      <c r="Z304" s="16" t="b">
        <f t="shared" si="125"/>
        <v>1</v>
      </c>
      <c r="AA304" s="16" t="b">
        <f t="shared" si="125"/>
        <v>1</v>
      </c>
      <c r="AB304" s="16" t="b">
        <f t="shared" si="125"/>
        <v>1</v>
      </c>
    </row>
    <row r="305" spans="1:28" s="16" customFormat="1" ht="31.5">
      <c r="A305" s="31" t="s">
        <v>119</v>
      </c>
      <c r="B305" s="23" t="s">
        <v>171</v>
      </c>
      <c r="C305" s="23" t="s">
        <v>603</v>
      </c>
      <c r="D305" s="23" t="s">
        <v>120</v>
      </c>
      <c r="E305" s="25">
        <v>120.1</v>
      </c>
      <c r="F305" s="25">
        <v>0</v>
      </c>
      <c r="G305" s="25">
        <v>0</v>
      </c>
      <c r="H305" s="43"/>
      <c r="J305" s="32">
        <v>120.12012</v>
      </c>
      <c r="K305" s="32">
        <v>0</v>
      </c>
      <c r="L305" s="32">
        <v>0</v>
      </c>
      <c r="M305" s="29">
        <f t="shared" si="124"/>
        <v>2.0120000000005689E-2</v>
      </c>
      <c r="N305" s="29">
        <f t="shared" si="124"/>
        <v>0</v>
      </c>
      <c r="O305" s="29">
        <f t="shared" si="124"/>
        <v>0</v>
      </c>
      <c r="R305" s="98" t="s">
        <v>119</v>
      </c>
      <c r="S305" s="96" t="s">
        <v>171</v>
      </c>
      <c r="T305" s="96" t="s">
        <v>603</v>
      </c>
      <c r="U305" s="96" t="s">
        <v>120</v>
      </c>
      <c r="V305" s="97">
        <v>120.12012</v>
      </c>
      <c r="W305" s="97" t="s">
        <v>9</v>
      </c>
      <c r="X305" s="97" t="s">
        <v>9</v>
      </c>
      <c r="Y305" s="16" t="b">
        <f t="shared" si="125"/>
        <v>1</v>
      </c>
      <c r="Z305" s="16" t="b">
        <f t="shared" si="125"/>
        <v>1</v>
      </c>
      <c r="AA305" s="16" t="b">
        <f t="shared" si="125"/>
        <v>1</v>
      </c>
      <c r="AB305" s="16" t="b">
        <f t="shared" si="125"/>
        <v>1</v>
      </c>
    </row>
    <row r="306" spans="1:28" s="16" customFormat="1" ht="31.5">
      <c r="A306" s="31" t="s">
        <v>530</v>
      </c>
      <c r="B306" s="23" t="s">
        <v>171</v>
      </c>
      <c r="C306" s="23" t="s">
        <v>604</v>
      </c>
      <c r="D306" s="24" t="s">
        <v>9</v>
      </c>
      <c r="E306" s="25">
        <f>E307</f>
        <v>75550.399999999994</v>
      </c>
      <c r="F306" s="25">
        <f t="shared" ref="F306:G306" si="145">F307</f>
        <v>0</v>
      </c>
      <c r="G306" s="25">
        <f t="shared" si="145"/>
        <v>0</v>
      </c>
      <c r="H306" s="43"/>
      <c r="J306" s="32">
        <v>75550.404490000001</v>
      </c>
      <c r="K306" s="32">
        <v>0</v>
      </c>
      <c r="L306" s="32">
        <v>0</v>
      </c>
      <c r="M306" s="29">
        <f t="shared" si="124"/>
        <v>4.4900000066263601E-3</v>
      </c>
      <c r="N306" s="29">
        <f t="shared" si="124"/>
        <v>0</v>
      </c>
      <c r="O306" s="29">
        <f t="shared" si="124"/>
        <v>0</v>
      </c>
      <c r="R306" s="98" t="s">
        <v>530</v>
      </c>
      <c r="S306" s="96" t="s">
        <v>171</v>
      </c>
      <c r="T306" s="96" t="s">
        <v>604</v>
      </c>
      <c r="U306" s="92" t="s">
        <v>9</v>
      </c>
      <c r="V306" s="97">
        <v>75550.404490000001</v>
      </c>
      <c r="W306" s="97" t="s">
        <v>9</v>
      </c>
      <c r="X306" s="97" t="s">
        <v>9</v>
      </c>
      <c r="Y306" s="16" t="b">
        <f t="shared" si="125"/>
        <v>1</v>
      </c>
      <c r="Z306" s="16" t="b">
        <f t="shared" si="125"/>
        <v>1</v>
      </c>
      <c r="AA306" s="16" t="b">
        <f t="shared" si="125"/>
        <v>1</v>
      </c>
      <c r="AB306" s="16" t="b">
        <f t="shared" si="125"/>
        <v>1</v>
      </c>
    </row>
    <row r="307" spans="1:28" s="16" customFormat="1" ht="31.5">
      <c r="A307" s="31" t="s">
        <v>119</v>
      </c>
      <c r="B307" s="23" t="s">
        <v>171</v>
      </c>
      <c r="C307" s="23" t="s">
        <v>604</v>
      </c>
      <c r="D307" s="23" t="s">
        <v>120</v>
      </c>
      <c r="E307" s="25">
        <v>75550.399999999994</v>
      </c>
      <c r="F307" s="25">
        <v>0</v>
      </c>
      <c r="G307" s="25">
        <v>0</v>
      </c>
      <c r="H307" s="43"/>
      <c r="J307" s="32">
        <v>75550.404490000001</v>
      </c>
      <c r="K307" s="32">
        <v>0</v>
      </c>
      <c r="L307" s="32">
        <v>0</v>
      </c>
      <c r="M307" s="29">
        <f t="shared" si="124"/>
        <v>4.4900000066263601E-3</v>
      </c>
      <c r="N307" s="29">
        <f t="shared" si="124"/>
        <v>0</v>
      </c>
      <c r="O307" s="29">
        <f t="shared" si="124"/>
        <v>0</v>
      </c>
      <c r="R307" s="98" t="s">
        <v>119</v>
      </c>
      <c r="S307" s="96" t="s">
        <v>171</v>
      </c>
      <c r="T307" s="96" t="s">
        <v>604</v>
      </c>
      <c r="U307" s="96" t="s">
        <v>120</v>
      </c>
      <c r="V307" s="97">
        <v>75550.404490000001</v>
      </c>
      <c r="W307" s="97" t="s">
        <v>9</v>
      </c>
      <c r="X307" s="97" t="s">
        <v>9</v>
      </c>
      <c r="Y307" s="16" t="b">
        <f t="shared" si="125"/>
        <v>1</v>
      </c>
      <c r="Z307" s="16" t="b">
        <f t="shared" si="125"/>
        <v>1</v>
      </c>
      <c r="AA307" s="16" t="b">
        <f t="shared" si="125"/>
        <v>1</v>
      </c>
      <c r="AB307" s="16" t="b">
        <f t="shared" si="125"/>
        <v>1</v>
      </c>
    </row>
    <row r="308" spans="1:28" s="16" customFormat="1" ht="31.5">
      <c r="A308" s="22" t="s">
        <v>139</v>
      </c>
      <c r="B308" s="23" t="s">
        <v>171</v>
      </c>
      <c r="C308" s="23" t="s">
        <v>18</v>
      </c>
      <c r="D308" s="24" t="s">
        <v>9</v>
      </c>
      <c r="E308" s="25">
        <f>E309</f>
        <v>76349.899999999994</v>
      </c>
      <c r="F308" s="25">
        <f t="shared" ref="F308:G310" si="146">F309</f>
        <v>58778.9</v>
      </c>
      <c r="G308" s="25">
        <f t="shared" si="146"/>
        <v>58378.9</v>
      </c>
      <c r="H308" s="43"/>
      <c r="J308" s="32">
        <v>76349.931620000003</v>
      </c>
      <c r="K308" s="32">
        <v>58778.92886</v>
      </c>
      <c r="L308" s="32">
        <v>58378.885710000002</v>
      </c>
      <c r="M308" s="29">
        <f t="shared" si="124"/>
        <v>3.1620000008842908E-2</v>
      </c>
      <c r="N308" s="29">
        <f t="shared" si="124"/>
        <v>2.8859999998530839E-2</v>
      </c>
      <c r="O308" s="29">
        <f t="shared" si="124"/>
        <v>-1.4289999999164138E-2</v>
      </c>
      <c r="R308" s="95" t="s">
        <v>139</v>
      </c>
      <c r="S308" s="96" t="s">
        <v>171</v>
      </c>
      <c r="T308" s="96" t="s">
        <v>18</v>
      </c>
      <c r="U308" s="92" t="s">
        <v>9</v>
      </c>
      <c r="V308" s="97">
        <v>76349.931620000003</v>
      </c>
      <c r="W308" s="97">
        <v>58778.92886</v>
      </c>
      <c r="X308" s="97">
        <v>58378.885710000002</v>
      </c>
      <c r="Y308" s="16" t="b">
        <f t="shared" si="125"/>
        <v>1</v>
      </c>
      <c r="Z308" s="16" t="b">
        <f t="shared" si="125"/>
        <v>1</v>
      </c>
      <c r="AA308" s="16" t="b">
        <f t="shared" si="125"/>
        <v>1</v>
      </c>
      <c r="AB308" s="16" t="b">
        <f t="shared" si="125"/>
        <v>1</v>
      </c>
    </row>
    <row r="309" spans="1:28" s="16" customFormat="1" ht="31.5">
      <c r="A309" s="22" t="s">
        <v>140</v>
      </c>
      <c r="B309" s="23" t="s">
        <v>171</v>
      </c>
      <c r="C309" s="23" t="s">
        <v>141</v>
      </c>
      <c r="D309" s="24" t="s">
        <v>9</v>
      </c>
      <c r="E309" s="25">
        <f>E310+E314</f>
        <v>76349.899999999994</v>
      </c>
      <c r="F309" s="25">
        <f t="shared" ref="F309:G309" si="147">F310+F314</f>
        <v>58778.9</v>
      </c>
      <c r="G309" s="25">
        <f t="shared" si="147"/>
        <v>58378.9</v>
      </c>
      <c r="H309" s="43"/>
      <c r="J309" s="32">
        <v>76349.931620000003</v>
      </c>
      <c r="K309" s="32">
        <v>58778.92886</v>
      </c>
      <c r="L309" s="32">
        <v>58378.885710000002</v>
      </c>
      <c r="M309" s="29">
        <f t="shared" si="124"/>
        <v>3.1620000008842908E-2</v>
      </c>
      <c r="N309" s="29">
        <f t="shared" si="124"/>
        <v>2.8859999998530839E-2</v>
      </c>
      <c r="O309" s="29">
        <f t="shared" si="124"/>
        <v>-1.4289999999164138E-2</v>
      </c>
      <c r="R309" s="95" t="s">
        <v>140</v>
      </c>
      <c r="S309" s="96" t="s">
        <v>171</v>
      </c>
      <c r="T309" s="96" t="s">
        <v>141</v>
      </c>
      <c r="U309" s="92" t="s">
        <v>9</v>
      </c>
      <c r="V309" s="97">
        <v>76349.931620000003</v>
      </c>
      <c r="W309" s="97">
        <v>58778.92886</v>
      </c>
      <c r="X309" s="97">
        <v>58378.885710000002</v>
      </c>
      <c r="Y309" s="16" t="b">
        <f t="shared" si="125"/>
        <v>1</v>
      </c>
      <c r="Z309" s="16" t="b">
        <f t="shared" si="125"/>
        <v>1</v>
      </c>
      <c r="AA309" s="16" t="b">
        <f t="shared" si="125"/>
        <v>1</v>
      </c>
      <c r="AB309" s="16" t="b">
        <f t="shared" si="125"/>
        <v>1</v>
      </c>
    </row>
    <row r="310" spans="1:28" s="16" customFormat="1" ht="31.5">
      <c r="A310" s="22" t="s">
        <v>142</v>
      </c>
      <c r="B310" s="23" t="s">
        <v>171</v>
      </c>
      <c r="C310" s="23" t="s">
        <v>143</v>
      </c>
      <c r="D310" s="24" t="s">
        <v>9</v>
      </c>
      <c r="E310" s="25">
        <f>E311</f>
        <v>65724.5</v>
      </c>
      <c r="F310" s="25">
        <f t="shared" si="146"/>
        <v>58778.9</v>
      </c>
      <c r="G310" s="25">
        <f t="shared" si="146"/>
        <v>58378.9</v>
      </c>
      <c r="H310" s="43"/>
      <c r="J310" s="32">
        <v>65724.441709999999</v>
      </c>
      <c r="K310" s="32">
        <v>58778.92886</v>
      </c>
      <c r="L310" s="32">
        <v>58378.885710000002</v>
      </c>
      <c r="M310" s="29">
        <f t="shared" si="124"/>
        <v>-5.829000000085216E-2</v>
      </c>
      <c r="N310" s="29">
        <f t="shared" si="124"/>
        <v>2.8859999998530839E-2</v>
      </c>
      <c r="O310" s="29">
        <f t="shared" si="124"/>
        <v>-1.4289999999164138E-2</v>
      </c>
      <c r="R310" s="95" t="s">
        <v>142</v>
      </c>
      <c r="S310" s="96" t="s">
        <v>171</v>
      </c>
      <c r="T310" s="96" t="s">
        <v>143</v>
      </c>
      <c r="U310" s="92" t="s">
        <v>9</v>
      </c>
      <c r="V310" s="97">
        <v>65724.441709999999</v>
      </c>
      <c r="W310" s="97">
        <v>58778.92886</v>
      </c>
      <c r="X310" s="97">
        <v>58378.885710000002</v>
      </c>
      <c r="Y310" s="16" t="b">
        <f t="shared" si="125"/>
        <v>1</v>
      </c>
      <c r="Z310" s="16" t="b">
        <f t="shared" si="125"/>
        <v>1</v>
      </c>
      <c r="AA310" s="16" t="b">
        <f t="shared" si="125"/>
        <v>1</v>
      </c>
      <c r="AB310" s="16" t="b">
        <f t="shared" si="125"/>
        <v>1</v>
      </c>
    </row>
    <row r="311" spans="1:28" s="16" customFormat="1" ht="25.5">
      <c r="A311" s="31" t="s">
        <v>144</v>
      </c>
      <c r="B311" s="23" t="s">
        <v>171</v>
      </c>
      <c r="C311" s="23" t="s">
        <v>374</v>
      </c>
      <c r="D311" s="24" t="s">
        <v>9</v>
      </c>
      <c r="E311" s="25">
        <f>E312+E313</f>
        <v>65724.5</v>
      </c>
      <c r="F311" s="25">
        <f t="shared" ref="F311:G311" si="148">F312+F313</f>
        <v>58778.9</v>
      </c>
      <c r="G311" s="25">
        <f t="shared" si="148"/>
        <v>58378.9</v>
      </c>
      <c r="H311" s="43"/>
      <c r="J311" s="32">
        <v>65724.441709999999</v>
      </c>
      <c r="K311" s="32">
        <v>58778.92886</v>
      </c>
      <c r="L311" s="32">
        <v>58378.885710000002</v>
      </c>
      <c r="M311" s="29">
        <f t="shared" si="124"/>
        <v>-5.829000000085216E-2</v>
      </c>
      <c r="N311" s="29">
        <f t="shared" si="124"/>
        <v>2.8859999998530839E-2</v>
      </c>
      <c r="O311" s="29">
        <f t="shared" si="124"/>
        <v>-1.4289999999164138E-2</v>
      </c>
      <c r="R311" s="98" t="s">
        <v>144</v>
      </c>
      <c r="S311" s="96" t="s">
        <v>171</v>
      </c>
      <c r="T311" s="96" t="s">
        <v>374</v>
      </c>
      <c r="U311" s="92" t="s">
        <v>9</v>
      </c>
      <c r="V311" s="97">
        <v>65724.441709999999</v>
      </c>
      <c r="W311" s="97">
        <v>58778.92886</v>
      </c>
      <c r="X311" s="97">
        <v>58378.885710000002</v>
      </c>
      <c r="Y311" s="16" t="b">
        <f t="shared" si="125"/>
        <v>1</v>
      </c>
      <c r="Z311" s="16" t="b">
        <f t="shared" si="125"/>
        <v>1</v>
      </c>
      <c r="AA311" s="16" t="b">
        <f t="shared" si="125"/>
        <v>1</v>
      </c>
      <c r="AB311" s="16" t="b">
        <f t="shared" si="125"/>
        <v>1</v>
      </c>
    </row>
    <row r="312" spans="1:28" s="16" customFormat="1" ht="31.5">
      <c r="A312" s="31" t="s">
        <v>28</v>
      </c>
      <c r="B312" s="23" t="s">
        <v>171</v>
      </c>
      <c r="C312" s="23" t="s">
        <v>374</v>
      </c>
      <c r="D312" s="23" t="s">
        <v>29</v>
      </c>
      <c r="E312" s="25">
        <f>2500+14710</f>
        <v>17210</v>
      </c>
      <c r="F312" s="25">
        <v>2500</v>
      </c>
      <c r="G312" s="25">
        <v>2500</v>
      </c>
      <c r="H312" s="43"/>
      <c r="J312" s="32">
        <v>17210</v>
      </c>
      <c r="K312" s="32">
        <v>2500</v>
      </c>
      <c r="L312" s="32">
        <v>2500</v>
      </c>
      <c r="M312" s="29">
        <f t="shared" si="124"/>
        <v>0</v>
      </c>
      <c r="N312" s="29">
        <f t="shared" si="124"/>
        <v>0</v>
      </c>
      <c r="O312" s="29">
        <f t="shared" si="124"/>
        <v>0</v>
      </c>
      <c r="R312" s="98" t="s">
        <v>28</v>
      </c>
      <c r="S312" s="96" t="s">
        <v>171</v>
      </c>
      <c r="T312" s="96" t="s">
        <v>374</v>
      </c>
      <c r="U312" s="96" t="s">
        <v>29</v>
      </c>
      <c r="V312" s="97">
        <v>17210</v>
      </c>
      <c r="W312" s="97">
        <v>2500</v>
      </c>
      <c r="X312" s="97">
        <v>2500</v>
      </c>
      <c r="Y312" s="16" t="b">
        <f t="shared" si="125"/>
        <v>1</v>
      </c>
      <c r="Z312" s="16" t="b">
        <f t="shared" si="125"/>
        <v>1</v>
      </c>
      <c r="AA312" s="16" t="b">
        <f t="shared" si="125"/>
        <v>1</v>
      </c>
      <c r="AB312" s="16" t="b">
        <f t="shared" si="125"/>
        <v>1</v>
      </c>
    </row>
    <row r="313" spans="1:28" s="16" customFormat="1" ht="25.5">
      <c r="A313" s="31" t="s">
        <v>32</v>
      </c>
      <c r="B313" s="23" t="s">
        <v>171</v>
      </c>
      <c r="C313" s="23" t="s">
        <v>374</v>
      </c>
      <c r="D313" s="23" t="s">
        <v>33</v>
      </c>
      <c r="E313" s="25">
        <v>48514.5</v>
      </c>
      <c r="F313" s="25">
        <v>56278.9</v>
      </c>
      <c r="G313" s="25">
        <v>55878.9</v>
      </c>
      <c r="H313" s="43"/>
      <c r="J313" s="32">
        <v>48514.441709999999</v>
      </c>
      <c r="K313" s="32">
        <v>56278.92886</v>
      </c>
      <c r="L313" s="32">
        <v>55878.885710000002</v>
      </c>
      <c r="M313" s="29">
        <f t="shared" si="124"/>
        <v>-5.829000000085216E-2</v>
      </c>
      <c r="N313" s="29">
        <f t="shared" si="124"/>
        <v>2.8859999998530839E-2</v>
      </c>
      <c r="O313" s="29">
        <f t="shared" si="124"/>
        <v>-1.4289999999164138E-2</v>
      </c>
      <c r="R313" s="98" t="s">
        <v>32</v>
      </c>
      <c r="S313" s="96" t="s">
        <v>171</v>
      </c>
      <c r="T313" s="96" t="s">
        <v>374</v>
      </c>
      <c r="U313" s="96" t="s">
        <v>33</v>
      </c>
      <c r="V313" s="97">
        <v>48514.441709999999</v>
      </c>
      <c r="W313" s="97">
        <v>56278.92886</v>
      </c>
      <c r="X313" s="97">
        <v>55878.885710000002</v>
      </c>
      <c r="Y313" s="16" t="b">
        <f t="shared" si="125"/>
        <v>1</v>
      </c>
      <c r="Z313" s="16" t="b">
        <f t="shared" si="125"/>
        <v>1</v>
      </c>
      <c r="AA313" s="16" t="b">
        <f t="shared" si="125"/>
        <v>1</v>
      </c>
      <c r="AB313" s="16" t="b">
        <f t="shared" si="125"/>
        <v>1</v>
      </c>
    </row>
    <row r="314" spans="1:28" s="16" customFormat="1" ht="15.75">
      <c r="A314" s="31" t="s">
        <v>526</v>
      </c>
      <c r="B314" s="23" t="s">
        <v>171</v>
      </c>
      <c r="C314" s="23" t="s">
        <v>527</v>
      </c>
      <c r="D314" s="23" t="s">
        <v>9</v>
      </c>
      <c r="E314" s="25">
        <f>E315+E317+E319+E321</f>
        <v>10625.4</v>
      </c>
      <c r="F314" s="25">
        <f t="shared" ref="F314:G314" si="149">F315+F317+F319+F321</f>
        <v>0</v>
      </c>
      <c r="G314" s="25">
        <f t="shared" si="149"/>
        <v>0</v>
      </c>
      <c r="H314" s="43"/>
      <c r="J314" s="32">
        <v>10625.48991</v>
      </c>
      <c r="K314" s="32">
        <v>0</v>
      </c>
      <c r="L314" s="32">
        <v>0</v>
      </c>
      <c r="M314" s="29">
        <f t="shared" si="124"/>
        <v>8.9910000000600121E-2</v>
      </c>
      <c r="N314" s="29">
        <f t="shared" si="124"/>
        <v>0</v>
      </c>
      <c r="O314" s="29">
        <f t="shared" si="124"/>
        <v>0</v>
      </c>
      <c r="R314" s="95" t="s">
        <v>526</v>
      </c>
      <c r="S314" s="96" t="s">
        <v>171</v>
      </c>
      <c r="T314" s="96" t="s">
        <v>527</v>
      </c>
      <c r="U314" s="92" t="s">
        <v>9</v>
      </c>
      <c r="V314" s="97">
        <v>10625.48991</v>
      </c>
      <c r="W314" s="97" t="s">
        <v>9</v>
      </c>
      <c r="X314" s="97" t="s">
        <v>9</v>
      </c>
      <c r="Y314" s="16" t="b">
        <f t="shared" si="125"/>
        <v>1</v>
      </c>
      <c r="Z314" s="16" t="b">
        <f t="shared" si="125"/>
        <v>1</v>
      </c>
      <c r="AA314" s="16" t="b">
        <f t="shared" si="125"/>
        <v>1</v>
      </c>
      <c r="AB314" s="16" t="b">
        <f t="shared" si="125"/>
        <v>1</v>
      </c>
    </row>
    <row r="315" spans="1:28" s="16" customFormat="1" ht="31.5">
      <c r="A315" s="31" t="s">
        <v>638</v>
      </c>
      <c r="B315" s="23" t="s">
        <v>171</v>
      </c>
      <c r="C315" s="23" t="s">
        <v>639</v>
      </c>
      <c r="D315" s="23" t="s">
        <v>9</v>
      </c>
      <c r="E315" s="25">
        <f t="shared" ref="E315:G315" si="150">E316</f>
        <v>9500</v>
      </c>
      <c r="F315" s="25">
        <f t="shared" si="150"/>
        <v>0</v>
      </c>
      <c r="G315" s="25">
        <f t="shared" si="150"/>
        <v>0</v>
      </c>
      <c r="H315" s="43"/>
      <c r="J315" s="32">
        <v>9500</v>
      </c>
      <c r="K315" s="32">
        <v>0</v>
      </c>
      <c r="L315" s="32">
        <v>0</v>
      </c>
      <c r="M315" s="29">
        <f t="shared" si="124"/>
        <v>0</v>
      </c>
      <c r="N315" s="29">
        <f t="shared" si="124"/>
        <v>0</v>
      </c>
      <c r="O315" s="29">
        <f t="shared" si="124"/>
        <v>0</v>
      </c>
      <c r="R315" s="98" t="s">
        <v>638</v>
      </c>
      <c r="S315" s="96" t="s">
        <v>171</v>
      </c>
      <c r="T315" s="96" t="s">
        <v>639</v>
      </c>
      <c r="U315" s="92" t="s">
        <v>9</v>
      </c>
      <c r="V315" s="97">
        <v>9500</v>
      </c>
      <c r="W315" s="97" t="s">
        <v>9</v>
      </c>
      <c r="X315" s="97" t="s">
        <v>9</v>
      </c>
      <c r="Y315" s="16" t="b">
        <f t="shared" si="125"/>
        <v>1</v>
      </c>
      <c r="Z315" s="16" t="b">
        <f t="shared" si="125"/>
        <v>1</v>
      </c>
      <c r="AA315" s="16" t="b">
        <f t="shared" si="125"/>
        <v>1</v>
      </c>
      <c r="AB315" s="16" t="b">
        <f t="shared" si="125"/>
        <v>1</v>
      </c>
    </row>
    <row r="316" spans="1:28" s="16" customFormat="1" ht="31.5">
      <c r="A316" s="31" t="s">
        <v>28</v>
      </c>
      <c r="B316" s="23" t="s">
        <v>171</v>
      </c>
      <c r="C316" s="23" t="s">
        <v>639</v>
      </c>
      <c r="D316" s="23" t="s">
        <v>29</v>
      </c>
      <c r="E316" s="25">
        <v>9500</v>
      </c>
      <c r="F316" s="25"/>
      <c r="G316" s="25"/>
      <c r="H316" s="43"/>
      <c r="J316" s="32">
        <v>9500</v>
      </c>
      <c r="K316" s="32">
        <v>0</v>
      </c>
      <c r="L316" s="32">
        <v>0</v>
      </c>
      <c r="M316" s="29">
        <f t="shared" si="124"/>
        <v>0</v>
      </c>
      <c r="N316" s="29">
        <f t="shared" si="124"/>
        <v>0</v>
      </c>
      <c r="O316" s="29">
        <f t="shared" si="124"/>
        <v>0</v>
      </c>
      <c r="R316" s="98" t="s">
        <v>28</v>
      </c>
      <c r="S316" s="96" t="s">
        <v>171</v>
      </c>
      <c r="T316" s="96" t="s">
        <v>639</v>
      </c>
      <c r="U316" s="96" t="s">
        <v>29</v>
      </c>
      <c r="V316" s="97">
        <v>9500</v>
      </c>
      <c r="W316" s="97" t="s">
        <v>9</v>
      </c>
      <c r="X316" s="97" t="s">
        <v>9</v>
      </c>
      <c r="Y316" s="16" t="b">
        <f t="shared" si="125"/>
        <v>1</v>
      </c>
      <c r="Z316" s="16" t="b">
        <f t="shared" si="125"/>
        <v>1</v>
      </c>
      <c r="AA316" s="16" t="b">
        <f t="shared" si="125"/>
        <v>1</v>
      </c>
      <c r="AB316" s="16" t="b">
        <f t="shared" si="125"/>
        <v>1</v>
      </c>
    </row>
    <row r="317" spans="1:28" s="16" customFormat="1" ht="31.5">
      <c r="A317" s="31" t="s">
        <v>646</v>
      </c>
      <c r="B317" s="23" t="s">
        <v>171</v>
      </c>
      <c r="C317" s="23" t="s">
        <v>647</v>
      </c>
      <c r="D317" s="23" t="s">
        <v>9</v>
      </c>
      <c r="E317" s="25">
        <f t="shared" ref="E317:G317" si="151">E318</f>
        <v>1099</v>
      </c>
      <c r="F317" s="25">
        <f t="shared" si="151"/>
        <v>0</v>
      </c>
      <c r="G317" s="25">
        <f t="shared" si="151"/>
        <v>0</v>
      </c>
      <c r="H317" s="43"/>
      <c r="J317" s="32">
        <v>1099.03421</v>
      </c>
      <c r="K317" s="32">
        <v>0</v>
      </c>
      <c r="L317" s="32">
        <v>0</v>
      </c>
      <c r="M317" s="29">
        <f t="shared" si="124"/>
        <v>3.421000000003005E-2</v>
      </c>
      <c r="N317" s="29">
        <f t="shared" si="124"/>
        <v>0</v>
      </c>
      <c r="O317" s="29">
        <f t="shared" si="124"/>
        <v>0</v>
      </c>
      <c r="R317" s="98" t="s">
        <v>646</v>
      </c>
      <c r="S317" s="96" t="s">
        <v>171</v>
      </c>
      <c r="T317" s="96" t="s">
        <v>647</v>
      </c>
      <c r="U317" s="92" t="s">
        <v>9</v>
      </c>
      <c r="V317" s="97">
        <v>1099.03421</v>
      </c>
      <c r="W317" s="97" t="s">
        <v>9</v>
      </c>
      <c r="X317" s="97" t="s">
        <v>9</v>
      </c>
      <c r="Y317" s="16" t="b">
        <f t="shared" si="125"/>
        <v>1</v>
      </c>
      <c r="Z317" s="16" t="b">
        <f t="shared" si="125"/>
        <v>1</v>
      </c>
      <c r="AA317" s="16" t="b">
        <f t="shared" si="125"/>
        <v>1</v>
      </c>
      <c r="AB317" s="16" t="b">
        <f t="shared" si="125"/>
        <v>1</v>
      </c>
    </row>
    <row r="318" spans="1:28" s="16" customFormat="1" ht="31.5">
      <c r="A318" s="31" t="s">
        <v>28</v>
      </c>
      <c r="B318" s="23" t="s">
        <v>171</v>
      </c>
      <c r="C318" s="23" t="s">
        <v>647</v>
      </c>
      <c r="D318" s="23" t="s">
        <v>29</v>
      </c>
      <c r="E318" s="25">
        <v>1099</v>
      </c>
      <c r="F318" s="25"/>
      <c r="G318" s="25"/>
      <c r="H318" s="43"/>
      <c r="J318" s="32">
        <v>1099.03421</v>
      </c>
      <c r="K318" s="32">
        <v>0</v>
      </c>
      <c r="L318" s="32">
        <v>0</v>
      </c>
      <c r="M318" s="29">
        <f t="shared" si="124"/>
        <v>3.421000000003005E-2</v>
      </c>
      <c r="N318" s="29">
        <f t="shared" si="124"/>
        <v>0</v>
      </c>
      <c r="O318" s="29">
        <f t="shared" si="124"/>
        <v>0</v>
      </c>
      <c r="R318" s="98" t="s">
        <v>28</v>
      </c>
      <c r="S318" s="96" t="s">
        <v>171</v>
      </c>
      <c r="T318" s="96" t="s">
        <v>647</v>
      </c>
      <c r="U318" s="96" t="s">
        <v>29</v>
      </c>
      <c r="V318" s="97">
        <v>1099.03421</v>
      </c>
      <c r="W318" s="97" t="s">
        <v>9</v>
      </c>
      <c r="X318" s="97" t="s">
        <v>9</v>
      </c>
      <c r="Y318" s="16" t="b">
        <f t="shared" si="125"/>
        <v>1</v>
      </c>
      <c r="Z318" s="16" t="b">
        <f t="shared" si="125"/>
        <v>1</v>
      </c>
      <c r="AA318" s="16" t="b">
        <f t="shared" si="125"/>
        <v>1</v>
      </c>
      <c r="AB318" s="16" t="b">
        <f t="shared" si="125"/>
        <v>1</v>
      </c>
    </row>
    <row r="319" spans="1:28" s="16" customFormat="1" ht="31.5">
      <c r="A319" s="31" t="s">
        <v>646</v>
      </c>
      <c r="B319" s="23" t="s">
        <v>171</v>
      </c>
      <c r="C319" s="23" t="s">
        <v>648</v>
      </c>
      <c r="D319" s="23" t="s">
        <v>9</v>
      </c>
      <c r="E319" s="25">
        <f t="shared" ref="E319:G319" si="152">E320</f>
        <v>5</v>
      </c>
      <c r="F319" s="25">
        <f t="shared" si="152"/>
        <v>0</v>
      </c>
      <c r="G319" s="25">
        <f t="shared" si="152"/>
        <v>0</v>
      </c>
      <c r="H319" s="43"/>
      <c r="J319" s="32">
        <v>5</v>
      </c>
      <c r="K319" s="32">
        <v>0</v>
      </c>
      <c r="L319" s="32">
        <v>0</v>
      </c>
      <c r="M319" s="29">
        <f t="shared" si="124"/>
        <v>0</v>
      </c>
      <c r="N319" s="29">
        <f t="shared" si="124"/>
        <v>0</v>
      </c>
      <c r="O319" s="29">
        <f t="shared" si="124"/>
        <v>0</v>
      </c>
      <c r="R319" s="98" t="s">
        <v>646</v>
      </c>
      <c r="S319" s="96" t="s">
        <v>171</v>
      </c>
      <c r="T319" s="96" t="s">
        <v>648</v>
      </c>
      <c r="U319" s="92" t="s">
        <v>9</v>
      </c>
      <c r="V319" s="97">
        <v>5</v>
      </c>
      <c r="W319" s="97" t="s">
        <v>9</v>
      </c>
      <c r="X319" s="97" t="s">
        <v>9</v>
      </c>
      <c r="Y319" s="16" t="b">
        <f t="shared" si="125"/>
        <v>1</v>
      </c>
      <c r="Z319" s="16" t="b">
        <f t="shared" si="125"/>
        <v>1</v>
      </c>
      <c r="AA319" s="16" t="b">
        <f t="shared" si="125"/>
        <v>1</v>
      </c>
      <c r="AB319" s="16" t="b">
        <f t="shared" si="125"/>
        <v>1</v>
      </c>
    </row>
    <row r="320" spans="1:28" s="16" customFormat="1" ht="31.5">
      <c r="A320" s="31" t="s">
        <v>28</v>
      </c>
      <c r="B320" s="23" t="s">
        <v>171</v>
      </c>
      <c r="C320" s="23" t="s">
        <v>648</v>
      </c>
      <c r="D320" s="23" t="s">
        <v>29</v>
      </c>
      <c r="E320" s="25">
        <f>5000-4995</f>
        <v>5</v>
      </c>
      <c r="F320" s="25"/>
      <c r="G320" s="25"/>
      <c r="H320" s="43"/>
      <c r="J320" s="32">
        <v>5</v>
      </c>
      <c r="K320" s="32">
        <v>0</v>
      </c>
      <c r="L320" s="32">
        <v>0</v>
      </c>
      <c r="M320" s="29">
        <f t="shared" si="124"/>
        <v>0</v>
      </c>
      <c r="N320" s="29">
        <f t="shared" si="124"/>
        <v>0</v>
      </c>
      <c r="O320" s="29">
        <f t="shared" si="124"/>
        <v>0</v>
      </c>
      <c r="R320" s="98" t="s">
        <v>28</v>
      </c>
      <c r="S320" s="96" t="s">
        <v>171</v>
      </c>
      <c r="T320" s="96" t="s">
        <v>648</v>
      </c>
      <c r="U320" s="96" t="s">
        <v>29</v>
      </c>
      <c r="V320" s="97">
        <v>5</v>
      </c>
      <c r="W320" s="97" t="s">
        <v>9</v>
      </c>
      <c r="X320" s="97" t="s">
        <v>9</v>
      </c>
      <c r="Y320" s="16" t="b">
        <f t="shared" si="125"/>
        <v>1</v>
      </c>
      <c r="Z320" s="16" t="b">
        <f t="shared" si="125"/>
        <v>1</v>
      </c>
      <c r="AA320" s="16" t="b">
        <f t="shared" si="125"/>
        <v>1</v>
      </c>
      <c r="AB320" s="16" t="b">
        <f t="shared" si="125"/>
        <v>1</v>
      </c>
    </row>
    <row r="321" spans="1:28" s="16" customFormat="1" ht="25.5">
      <c r="A321" s="31" t="s">
        <v>528</v>
      </c>
      <c r="B321" s="23" t="s">
        <v>171</v>
      </c>
      <c r="C321" s="23" t="s">
        <v>529</v>
      </c>
      <c r="D321" s="23" t="s">
        <v>9</v>
      </c>
      <c r="E321" s="25">
        <f t="shared" ref="E321:G321" si="153">E322</f>
        <v>21.4</v>
      </c>
      <c r="F321" s="25">
        <f t="shared" si="153"/>
        <v>0</v>
      </c>
      <c r="G321" s="25">
        <f t="shared" si="153"/>
        <v>0</v>
      </c>
      <c r="H321" s="43"/>
      <c r="J321" s="32">
        <v>21.4557</v>
      </c>
      <c r="K321" s="32">
        <v>0</v>
      </c>
      <c r="L321" s="32">
        <v>0</v>
      </c>
      <c r="M321" s="29">
        <f t="shared" si="124"/>
        <v>5.5700000000001637E-2</v>
      </c>
      <c r="N321" s="29">
        <f t="shared" si="124"/>
        <v>0</v>
      </c>
      <c r="O321" s="29">
        <f t="shared" si="124"/>
        <v>0</v>
      </c>
      <c r="R321" s="98" t="s">
        <v>528</v>
      </c>
      <c r="S321" s="96" t="s">
        <v>171</v>
      </c>
      <c r="T321" s="96" t="s">
        <v>529</v>
      </c>
      <c r="U321" s="92" t="s">
        <v>9</v>
      </c>
      <c r="V321" s="97">
        <v>21.4557</v>
      </c>
      <c r="W321" s="97" t="s">
        <v>9</v>
      </c>
      <c r="X321" s="97" t="s">
        <v>9</v>
      </c>
      <c r="Y321" s="16" t="b">
        <f t="shared" si="125"/>
        <v>1</v>
      </c>
      <c r="Z321" s="16" t="b">
        <f t="shared" si="125"/>
        <v>1</v>
      </c>
      <c r="AA321" s="16" t="b">
        <f t="shared" si="125"/>
        <v>1</v>
      </c>
      <c r="AB321" s="16" t="b">
        <f t="shared" si="125"/>
        <v>1</v>
      </c>
    </row>
    <row r="322" spans="1:28" s="16" customFormat="1" ht="31.5">
      <c r="A322" s="31" t="s">
        <v>28</v>
      </c>
      <c r="B322" s="23" t="s">
        <v>171</v>
      </c>
      <c r="C322" s="23" t="s">
        <v>529</v>
      </c>
      <c r="D322" s="23" t="s">
        <v>29</v>
      </c>
      <c r="E322" s="25">
        <v>21.4</v>
      </c>
      <c r="F322" s="25"/>
      <c r="G322" s="25"/>
      <c r="H322" s="43"/>
      <c r="J322" s="32">
        <v>21.4557</v>
      </c>
      <c r="K322" s="32">
        <v>0</v>
      </c>
      <c r="L322" s="32">
        <v>0</v>
      </c>
      <c r="M322" s="29">
        <f t="shared" si="124"/>
        <v>5.5700000000001637E-2</v>
      </c>
      <c r="N322" s="29">
        <f t="shared" si="124"/>
        <v>0</v>
      </c>
      <c r="O322" s="29">
        <f t="shared" si="124"/>
        <v>0</v>
      </c>
      <c r="R322" s="98" t="s">
        <v>28</v>
      </c>
      <c r="S322" s="96" t="s">
        <v>171</v>
      </c>
      <c r="T322" s="96" t="s">
        <v>529</v>
      </c>
      <c r="U322" s="96" t="s">
        <v>29</v>
      </c>
      <c r="V322" s="97">
        <v>21.4557</v>
      </c>
      <c r="W322" s="97" t="s">
        <v>9</v>
      </c>
      <c r="X322" s="97" t="s">
        <v>9</v>
      </c>
      <c r="Y322" s="16" t="b">
        <f t="shared" si="125"/>
        <v>1</v>
      </c>
      <c r="Z322" s="16" t="b">
        <f t="shared" si="125"/>
        <v>1</v>
      </c>
      <c r="AA322" s="16" t="b">
        <f t="shared" si="125"/>
        <v>1</v>
      </c>
      <c r="AB322" s="16" t="b">
        <f t="shared" si="125"/>
        <v>1</v>
      </c>
    </row>
    <row r="323" spans="1:28" s="16" customFormat="1" ht="31.5">
      <c r="A323" s="22" t="s">
        <v>469</v>
      </c>
      <c r="B323" s="23" t="s">
        <v>171</v>
      </c>
      <c r="C323" s="23" t="s">
        <v>470</v>
      </c>
      <c r="D323" s="24" t="s">
        <v>9</v>
      </c>
      <c r="E323" s="25">
        <f>E324+E352+E369+E380</f>
        <v>1638722.5</v>
      </c>
      <c r="F323" s="25">
        <f t="shared" ref="F323:G323" si="154">F324+F352+F369+F380</f>
        <v>1392876.6000000003</v>
      </c>
      <c r="G323" s="25">
        <f t="shared" si="154"/>
        <v>1500420.0000000002</v>
      </c>
      <c r="H323" s="43"/>
      <c r="J323" s="32">
        <v>1638722.4052800001</v>
      </c>
      <c r="K323" s="32">
        <v>1392876.6289599999</v>
      </c>
      <c r="L323" s="32">
        <v>1500419.99933</v>
      </c>
      <c r="M323" s="29">
        <f t="shared" si="124"/>
        <v>-9.4719999935477972E-2</v>
      </c>
      <c r="N323" s="29">
        <f t="shared" si="124"/>
        <v>2.8959999559447169E-2</v>
      </c>
      <c r="O323" s="29">
        <f t="shared" si="124"/>
        <v>-6.7000021226704121E-4</v>
      </c>
      <c r="R323" s="95" t="s">
        <v>469</v>
      </c>
      <c r="S323" s="96" t="s">
        <v>171</v>
      </c>
      <c r="T323" s="96" t="s">
        <v>470</v>
      </c>
      <c r="U323" s="92" t="s">
        <v>9</v>
      </c>
      <c r="V323" s="97">
        <v>1638722.4052800001</v>
      </c>
      <c r="W323" s="97">
        <v>1392876.6289599999</v>
      </c>
      <c r="X323" s="97">
        <v>1500419.99933</v>
      </c>
      <c r="Y323" s="16" t="b">
        <f t="shared" si="125"/>
        <v>1</v>
      </c>
      <c r="Z323" s="16" t="b">
        <f t="shared" si="125"/>
        <v>1</v>
      </c>
      <c r="AA323" s="16" t="b">
        <f t="shared" si="125"/>
        <v>1</v>
      </c>
      <c r="AB323" s="16" t="b">
        <f t="shared" si="125"/>
        <v>1</v>
      </c>
    </row>
    <row r="324" spans="1:28" s="16" customFormat="1" ht="31.5">
      <c r="A324" s="22" t="s">
        <v>114</v>
      </c>
      <c r="B324" s="23" t="s">
        <v>171</v>
      </c>
      <c r="C324" s="23" t="s">
        <v>471</v>
      </c>
      <c r="D324" s="24" t="s">
        <v>9</v>
      </c>
      <c r="E324" s="25">
        <f>E325+E336+E343+E348</f>
        <v>1025213.2000000001</v>
      </c>
      <c r="F324" s="25">
        <f t="shared" ref="F324:G324" si="155">F325+F336+F343+F348</f>
        <v>940335.60000000009</v>
      </c>
      <c r="G324" s="25">
        <f t="shared" si="155"/>
        <v>1058488.6000000001</v>
      </c>
      <c r="H324" s="43"/>
      <c r="J324" s="32">
        <v>1025213.14954</v>
      </c>
      <c r="K324" s="32">
        <v>940335.66674000002</v>
      </c>
      <c r="L324" s="32">
        <v>1058488.58372</v>
      </c>
      <c r="M324" s="29">
        <f t="shared" si="124"/>
        <v>-5.0460000056773424E-2</v>
      </c>
      <c r="N324" s="29">
        <f t="shared" si="124"/>
        <v>6.6739999921992421E-2</v>
      </c>
      <c r="O324" s="29">
        <f t="shared" si="124"/>
        <v>-1.6280000098049641E-2</v>
      </c>
      <c r="R324" s="95" t="s">
        <v>114</v>
      </c>
      <c r="S324" s="96" t="s">
        <v>171</v>
      </c>
      <c r="T324" s="96" t="s">
        <v>471</v>
      </c>
      <c r="U324" s="92" t="s">
        <v>9</v>
      </c>
      <c r="V324" s="97">
        <v>1025213.14954</v>
      </c>
      <c r="W324" s="97">
        <v>940335.66674000002</v>
      </c>
      <c r="X324" s="97">
        <v>1058488.58372</v>
      </c>
      <c r="Y324" s="16" t="b">
        <f t="shared" si="125"/>
        <v>1</v>
      </c>
      <c r="Z324" s="16" t="b">
        <f t="shared" si="125"/>
        <v>1</v>
      </c>
      <c r="AA324" s="16" t="b">
        <f t="shared" si="125"/>
        <v>1</v>
      </c>
      <c r="AB324" s="16" t="b">
        <f t="shared" si="125"/>
        <v>1</v>
      </c>
    </row>
    <row r="325" spans="1:28" s="16" customFormat="1" ht="31.5">
      <c r="A325" s="22" t="s">
        <v>115</v>
      </c>
      <c r="B325" s="23" t="s">
        <v>171</v>
      </c>
      <c r="C325" s="23" t="s">
        <v>472</v>
      </c>
      <c r="D325" s="24" t="s">
        <v>9</v>
      </c>
      <c r="E325" s="25">
        <f>E326+E329+E331+E333</f>
        <v>565916.6</v>
      </c>
      <c r="F325" s="25">
        <f t="shared" ref="F325:G325" si="156">F326+F329+F331+F333</f>
        <v>503652.30000000005</v>
      </c>
      <c r="G325" s="25">
        <f t="shared" si="156"/>
        <v>499583</v>
      </c>
      <c r="H325" s="43"/>
      <c r="J325" s="32">
        <v>565916.53916000004</v>
      </c>
      <c r="K325" s="32">
        <v>503652.33341000002</v>
      </c>
      <c r="L325" s="32">
        <v>499583.02815999999</v>
      </c>
      <c r="M325" s="29">
        <f t="shared" si="124"/>
        <v>-6.0839999932795763E-2</v>
      </c>
      <c r="N325" s="29">
        <f t="shared" si="124"/>
        <v>3.3409999974537641E-2</v>
      </c>
      <c r="O325" s="29">
        <f t="shared" si="124"/>
        <v>2.8159999987110496E-2</v>
      </c>
      <c r="R325" s="95" t="s">
        <v>115</v>
      </c>
      <c r="S325" s="96" t="s">
        <v>171</v>
      </c>
      <c r="T325" s="96" t="s">
        <v>472</v>
      </c>
      <c r="U325" s="92" t="s">
        <v>9</v>
      </c>
      <c r="V325" s="97">
        <v>565916.53916000004</v>
      </c>
      <c r="W325" s="97">
        <v>503652.33341000002</v>
      </c>
      <c r="X325" s="97">
        <v>499583.02815999999</v>
      </c>
      <c r="Y325" s="16" t="b">
        <f t="shared" si="125"/>
        <v>1</v>
      </c>
      <c r="Z325" s="16" t="b">
        <f t="shared" si="125"/>
        <v>1</v>
      </c>
      <c r="AA325" s="16" t="b">
        <f t="shared" si="125"/>
        <v>1</v>
      </c>
      <c r="AB325" s="16" t="b">
        <f t="shared" si="125"/>
        <v>1</v>
      </c>
    </row>
    <row r="326" spans="1:28" s="16" customFormat="1" ht="31.5">
      <c r="A326" s="31" t="s">
        <v>568</v>
      </c>
      <c r="B326" s="23" t="s">
        <v>171</v>
      </c>
      <c r="C326" s="23" t="s">
        <v>569</v>
      </c>
      <c r="D326" s="24" t="s">
        <v>9</v>
      </c>
      <c r="E326" s="25">
        <f>E327+E328</f>
        <v>101309.9</v>
      </c>
      <c r="F326" s="25">
        <f t="shared" ref="F326:G326" si="157">F327+F328</f>
        <v>87595</v>
      </c>
      <c r="G326" s="25">
        <f t="shared" si="157"/>
        <v>86369.599999999991</v>
      </c>
      <c r="H326" s="43"/>
      <c r="J326" s="32">
        <v>101309.8573</v>
      </c>
      <c r="K326" s="32">
        <v>87595.01251</v>
      </c>
      <c r="L326" s="32">
        <v>86369.646760000003</v>
      </c>
      <c r="M326" s="29">
        <f t="shared" si="124"/>
        <v>-4.2699999990873039E-2</v>
      </c>
      <c r="N326" s="29">
        <f t="shared" si="124"/>
        <v>1.2510000000474975E-2</v>
      </c>
      <c r="O326" s="29">
        <f t="shared" si="124"/>
        <v>4.6760000012000091E-2</v>
      </c>
      <c r="R326" s="98" t="s">
        <v>568</v>
      </c>
      <c r="S326" s="96" t="s">
        <v>171</v>
      </c>
      <c r="T326" s="96" t="s">
        <v>569</v>
      </c>
      <c r="U326" s="92" t="s">
        <v>9</v>
      </c>
      <c r="V326" s="97">
        <v>101309.8573</v>
      </c>
      <c r="W326" s="97">
        <v>87595.01251</v>
      </c>
      <c r="X326" s="97">
        <v>86369.646760000003</v>
      </c>
      <c r="Y326" s="16" t="b">
        <f t="shared" si="125"/>
        <v>1</v>
      </c>
      <c r="Z326" s="16" t="b">
        <f t="shared" si="125"/>
        <v>1</v>
      </c>
      <c r="AA326" s="16" t="b">
        <f t="shared" si="125"/>
        <v>1</v>
      </c>
      <c r="AB326" s="16" t="b">
        <f t="shared" si="125"/>
        <v>1</v>
      </c>
    </row>
    <row r="327" spans="1:28" s="16" customFormat="1" ht="31.5">
      <c r="A327" s="31" t="s">
        <v>28</v>
      </c>
      <c r="B327" s="23" t="s">
        <v>171</v>
      </c>
      <c r="C327" s="23" t="s">
        <v>569</v>
      </c>
      <c r="D327" s="23" t="s">
        <v>29</v>
      </c>
      <c r="E327" s="25">
        <f>44999+1997.7</f>
        <v>46996.7</v>
      </c>
      <c r="F327" s="25">
        <f>29298.5-16.7</f>
        <v>29281.8</v>
      </c>
      <c r="G327" s="25">
        <f>28075.1-18.7</f>
        <v>28056.399999999998</v>
      </c>
      <c r="H327" s="43"/>
      <c r="J327" s="32">
        <v>46996.663740000004</v>
      </c>
      <c r="K327" s="32">
        <v>29281.818950000001</v>
      </c>
      <c r="L327" s="32">
        <v>28056.4532</v>
      </c>
      <c r="M327" s="29">
        <f t="shared" si="124"/>
        <v>-3.6259999993490055E-2</v>
      </c>
      <c r="N327" s="29">
        <f t="shared" si="124"/>
        <v>1.8950000001495937E-2</v>
      </c>
      <c r="O327" s="29">
        <f t="shared" si="124"/>
        <v>5.3200000002107117E-2</v>
      </c>
      <c r="R327" s="98" t="s">
        <v>28</v>
      </c>
      <c r="S327" s="96" t="s">
        <v>171</v>
      </c>
      <c r="T327" s="96" t="s">
        <v>569</v>
      </c>
      <c r="U327" s="96" t="s">
        <v>29</v>
      </c>
      <c r="V327" s="97">
        <v>46996.663740000004</v>
      </c>
      <c r="W327" s="97">
        <v>29281.818950000001</v>
      </c>
      <c r="X327" s="97">
        <v>28056.4532</v>
      </c>
      <c r="Y327" s="16" t="b">
        <f t="shared" si="125"/>
        <v>1</v>
      </c>
      <c r="Z327" s="16" t="b">
        <f t="shared" si="125"/>
        <v>1</v>
      </c>
      <c r="AA327" s="16" t="b">
        <f t="shared" si="125"/>
        <v>1</v>
      </c>
      <c r="AB327" s="16" t="b">
        <f t="shared" si="125"/>
        <v>1</v>
      </c>
    </row>
    <row r="328" spans="1:28" s="16" customFormat="1" ht="25.5">
      <c r="A328" s="31" t="s">
        <v>32</v>
      </c>
      <c r="B328" s="23" t="s">
        <v>171</v>
      </c>
      <c r="C328" s="23" t="s">
        <v>569</v>
      </c>
      <c r="D328" s="23" t="s">
        <v>33</v>
      </c>
      <c r="E328" s="25">
        <v>54313.2</v>
      </c>
      <c r="F328" s="25">
        <v>58313.2</v>
      </c>
      <c r="G328" s="25">
        <v>58313.2</v>
      </c>
      <c r="H328" s="43"/>
      <c r="J328" s="32">
        <v>54313.19356</v>
      </c>
      <c r="K328" s="32">
        <v>58313.19356</v>
      </c>
      <c r="L328" s="32">
        <v>58313.19356</v>
      </c>
      <c r="M328" s="29">
        <f t="shared" si="124"/>
        <v>-6.4399999973829836E-3</v>
      </c>
      <c r="N328" s="29">
        <f t="shared" si="124"/>
        <v>-6.4399999973829836E-3</v>
      </c>
      <c r="O328" s="29">
        <f t="shared" si="124"/>
        <v>-6.4399999973829836E-3</v>
      </c>
      <c r="R328" s="98" t="s">
        <v>32</v>
      </c>
      <c r="S328" s="96" t="s">
        <v>171</v>
      </c>
      <c r="T328" s="96" t="s">
        <v>569</v>
      </c>
      <c r="U328" s="96" t="s">
        <v>33</v>
      </c>
      <c r="V328" s="97">
        <v>54313.19356</v>
      </c>
      <c r="W328" s="97">
        <v>58313.19356</v>
      </c>
      <c r="X328" s="97">
        <v>58313.19356</v>
      </c>
      <c r="Y328" s="16" t="b">
        <f t="shared" si="125"/>
        <v>1</v>
      </c>
      <c r="Z328" s="16" t="b">
        <f t="shared" si="125"/>
        <v>1</v>
      </c>
      <c r="AA328" s="16" t="b">
        <f t="shared" si="125"/>
        <v>1</v>
      </c>
      <c r="AB328" s="16" t="b">
        <f t="shared" si="125"/>
        <v>1</v>
      </c>
    </row>
    <row r="329" spans="1:28" s="16" customFormat="1" ht="25.5">
      <c r="A329" s="31" t="s">
        <v>116</v>
      </c>
      <c r="B329" s="23" t="s">
        <v>171</v>
      </c>
      <c r="C329" s="23" t="s">
        <v>605</v>
      </c>
      <c r="D329" s="24" t="s">
        <v>9</v>
      </c>
      <c r="E329" s="25">
        <f>E330</f>
        <v>949.3</v>
      </c>
      <c r="F329" s="25">
        <f t="shared" ref="F329:G329" si="158">F330</f>
        <v>987.2</v>
      </c>
      <c r="G329" s="25">
        <f t="shared" si="158"/>
        <v>1026.7</v>
      </c>
      <c r="H329" s="43"/>
      <c r="J329" s="32">
        <v>949.27257999999995</v>
      </c>
      <c r="K329" s="32">
        <v>987.18030999999996</v>
      </c>
      <c r="L329" s="32">
        <v>1026.66752</v>
      </c>
      <c r="M329" s="29">
        <f t="shared" si="124"/>
        <v>-2.7420000000006439E-2</v>
      </c>
      <c r="N329" s="29">
        <f t="shared" si="124"/>
        <v>-1.9690000000082364E-2</v>
      </c>
      <c r="O329" s="29">
        <f t="shared" si="124"/>
        <v>-3.248000000007778E-2</v>
      </c>
      <c r="R329" s="98" t="s">
        <v>116</v>
      </c>
      <c r="S329" s="96" t="s">
        <v>171</v>
      </c>
      <c r="T329" s="96" t="s">
        <v>605</v>
      </c>
      <c r="U329" s="92" t="s">
        <v>9</v>
      </c>
      <c r="V329" s="97">
        <v>949.27257999999995</v>
      </c>
      <c r="W329" s="97">
        <v>987.18030999999996</v>
      </c>
      <c r="X329" s="97">
        <v>1026.66752</v>
      </c>
      <c r="Y329" s="16" t="b">
        <f t="shared" si="125"/>
        <v>1</v>
      </c>
      <c r="Z329" s="16" t="b">
        <f t="shared" si="125"/>
        <v>1</v>
      </c>
      <c r="AA329" s="16" t="b">
        <f t="shared" si="125"/>
        <v>1</v>
      </c>
      <c r="AB329" s="16" t="b">
        <f t="shared" si="125"/>
        <v>1</v>
      </c>
    </row>
    <row r="330" spans="1:28" s="16" customFormat="1" ht="31.5">
      <c r="A330" s="31" t="s">
        <v>28</v>
      </c>
      <c r="B330" s="23" t="s">
        <v>171</v>
      </c>
      <c r="C330" s="23" t="s">
        <v>605</v>
      </c>
      <c r="D330" s="23" t="s">
        <v>29</v>
      </c>
      <c r="E330" s="25">
        <f>653.9+295.4</f>
        <v>949.3</v>
      </c>
      <c r="F330" s="25">
        <f>653.9+333.3</f>
        <v>987.2</v>
      </c>
      <c r="G330" s="25">
        <f>653.9+372.8</f>
        <v>1026.7</v>
      </c>
      <c r="H330" s="43"/>
      <c r="J330" s="32">
        <v>949.27257999999995</v>
      </c>
      <c r="K330" s="32">
        <v>987.18030999999996</v>
      </c>
      <c r="L330" s="32">
        <v>1026.66752</v>
      </c>
      <c r="M330" s="29">
        <f t="shared" si="124"/>
        <v>-2.7420000000006439E-2</v>
      </c>
      <c r="N330" s="29">
        <f t="shared" si="124"/>
        <v>-1.9690000000082364E-2</v>
      </c>
      <c r="O330" s="29">
        <f t="shared" si="124"/>
        <v>-3.248000000007778E-2</v>
      </c>
      <c r="R330" s="98" t="s">
        <v>28</v>
      </c>
      <c r="S330" s="96" t="s">
        <v>171</v>
      </c>
      <c r="T330" s="96" t="s">
        <v>605</v>
      </c>
      <c r="U330" s="96" t="s">
        <v>29</v>
      </c>
      <c r="V330" s="97">
        <v>949.27257999999995</v>
      </c>
      <c r="W330" s="97">
        <v>987.18030999999996</v>
      </c>
      <c r="X330" s="97">
        <v>1026.66752</v>
      </c>
      <c r="Y330" s="16" t="b">
        <f t="shared" si="125"/>
        <v>1</v>
      </c>
      <c r="Z330" s="16" t="b">
        <f t="shared" si="125"/>
        <v>1</v>
      </c>
      <c r="AA330" s="16" t="b">
        <f t="shared" si="125"/>
        <v>1</v>
      </c>
      <c r="AB330" s="16" t="b">
        <f t="shared" ref="AB330:AB393" si="159">U330=D330</f>
        <v>1</v>
      </c>
    </row>
    <row r="331" spans="1:28" s="16" customFormat="1" ht="25.5">
      <c r="A331" s="31" t="s">
        <v>116</v>
      </c>
      <c r="B331" s="23" t="s">
        <v>171</v>
      </c>
      <c r="C331" s="23" t="s">
        <v>606</v>
      </c>
      <c r="D331" s="24" t="s">
        <v>9</v>
      </c>
      <c r="E331" s="25">
        <f>E332</f>
        <v>14054.2</v>
      </c>
      <c r="F331" s="25">
        <f t="shared" ref="F331:G331" si="160">F332</f>
        <v>14054.2</v>
      </c>
      <c r="G331" s="25">
        <f t="shared" si="160"/>
        <v>14054.2</v>
      </c>
      <c r="H331" s="43"/>
      <c r="J331" s="32">
        <v>14054.249680000001</v>
      </c>
      <c r="K331" s="32">
        <v>14054.249680000001</v>
      </c>
      <c r="L331" s="32">
        <v>14054.249680000001</v>
      </c>
      <c r="M331" s="29">
        <f t="shared" ref="M331:O391" si="161">J331-E331</f>
        <v>4.9680000000080327E-2</v>
      </c>
      <c r="N331" s="29">
        <f t="shared" si="161"/>
        <v>4.9680000000080327E-2</v>
      </c>
      <c r="O331" s="29">
        <f t="shared" si="161"/>
        <v>4.9680000000080327E-2</v>
      </c>
      <c r="R331" s="98" t="s">
        <v>116</v>
      </c>
      <c r="S331" s="96" t="s">
        <v>171</v>
      </c>
      <c r="T331" s="96" t="s">
        <v>606</v>
      </c>
      <c r="U331" s="92" t="s">
        <v>9</v>
      </c>
      <c r="V331" s="97">
        <v>14054.249680000001</v>
      </c>
      <c r="W331" s="97">
        <v>14054.249680000001</v>
      </c>
      <c r="X331" s="97">
        <v>14054.249680000001</v>
      </c>
      <c r="Y331" s="16" t="b">
        <f t="shared" ref="Y331:AA391" si="162">R331=A331</f>
        <v>1</v>
      </c>
      <c r="Z331" s="16" t="b">
        <f t="shared" si="162"/>
        <v>1</v>
      </c>
      <c r="AA331" s="16" t="b">
        <f t="shared" si="162"/>
        <v>1</v>
      </c>
      <c r="AB331" s="16" t="b">
        <f t="shared" si="159"/>
        <v>1</v>
      </c>
    </row>
    <row r="332" spans="1:28" s="16" customFormat="1" ht="31.5">
      <c r="A332" s="31" t="s">
        <v>28</v>
      </c>
      <c r="B332" s="23" t="s">
        <v>171</v>
      </c>
      <c r="C332" s="23" t="s">
        <v>606</v>
      </c>
      <c r="D332" s="23" t="s">
        <v>29</v>
      </c>
      <c r="E332" s="25">
        <v>14054.2</v>
      </c>
      <c r="F332" s="25">
        <v>14054.2</v>
      </c>
      <c r="G332" s="25">
        <v>14054.2</v>
      </c>
      <c r="H332" s="43"/>
      <c r="J332" s="32">
        <v>14054.249680000001</v>
      </c>
      <c r="K332" s="32">
        <v>14054.249680000001</v>
      </c>
      <c r="L332" s="32">
        <v>14054.249680000001</v>
      </c>
      <c r="M332" s="29">
        <f t="shared" si="161"/>
        <v>4.9680000000080327E-2</v>
      </c>
      <c r="N332" s="29">
        <f t="shared" si="161"/>
        <v>4.9680000000080327E-2</v>
      </c>
      <c r="O332" s="29">
        <f t="shared" si="161"/>
        <v>4.9680000000080327E-2</v>
      </c>
      <c r="R332" s="98" t="s">
        <v>28</v>
      </c>
      <c r="S332" s="96" t="s">
        <v>171</v>
      </c>
      <c r="T332" s="96" t="s">
        <v>606</v>
      </c>
      <c r="U332" s="96" t="s">
        <v>29</v>
      </c>
      <c r="V332" s="97">
        <v>14054.249680000001</v>
      </c>
      <c r="W332" s="97">
        <v>14054.249680000001</v>
      </c>
      <c r="X332" s="97">
        <v>14054.249680000001</v>
      </c>
      <c r="Y332" s="16" t="b">
        <f t="shared" si="162"/>
        <v>1</v>
      </c>
      <c r="Z332" s="16" t="b">
        <f t="shared" si="162"/>
        <v>1</v>
      </c>
      <c r="AA332" s="16" t="b">
        <f t="shared" si="162"/>
        <v>1</v>
      </c>
      <c r="AB332" s="16" t="b">
        <f t="shared" si="159"/>
        <v>1</v>
      </c>
    </row>
    <row r="333" spans="1:28" s="16" customFormat="1" ht="25.5">
      <c r="A333" s="31" t="s">
        <v>116</v>
      </c>
      <c r="B333" s="23" t="s">
        <v>171</v>
      </c>
      <c r="C333" s="23" t="s">
        <v>386</v>
      </c>
      <c r="D333" s="24" t="s">
        <v>9</v>
      </c>
      <c r="E333" s="25">
        <f>E334+E335</f>
        <v>449603.2</v>
      </c>
      <c r="F333" s="25">
        <f t="shared" ref="F333:G333" si="163">F334+F335</f>
        <v>401015.9</v>
      </c>
      <c r="G333" s="25">
        <f t="shared" si="163"/>
        <v>398132.5</v>
      </c>
      <c r="H333" s="43"/>
      <c r="J333" s="32">
        <v>449603.15960000001</v>
      </c>
      <c r="K333" s="32">
        <v>401015.89091000002</v>
      </c>
      <c r="L333" s="32">
        <v>398132.46419999999</v>
      </c>
      <c r="M333" s="29">
        <f t="shared" si="161"/>
        <v>-4.0399999998044223E-2</v>
      </c>
      <c r="N333" s="29">
        <f t="shared" si="161"/>
        <v>-9.0900000068359077E-3</v>
      </c>
      <c r="O333" s="29">
        <f t="shared" si="161"/>
        <v>-3.580000001238659E-2</v>
      </c>
      <c r="R333" s="98" t="s">
        <v>116</v>
      </c>
      <c r="S333" s="96" t="s">
        <v>171</v>
      </c>
      <c r="T333" s="96" t="s">
        <v>386</v>
      </c>
      <c r="U333" s="92" t="s">
        <v>9</v>
      </c>
      <c r="V333" s="97">
        <v>449603.15960000001</v>
      </c>
      <c r="W333" s="97">
        <v>401015.89091000002</v>
      </c>
      <c r="X333" s="97">
        <v>398132.46419999999</v>
      </c>
      <c r="Y333" s="16" t="b">
        <f t="shared" si="162"/>
        <v>1</v>
      </c>
      <c r="Z333" s="16" t="b">
        <f t="shared" si="162"/>
        <v>1</v>
      </c>
      <c r="AA333" s="16" t="b">
        <f t="shared" si="162"/>
        <v>1</v>
      </c>
      <c r="AB333" s="16" t="b">
        <f t="shared" si="159"/>
        <v>1</v>
      </c>
    </row>
    <row r="334" spans="1:28" s="16" customFormat="1" ht="31.5">
      <c r="A334" s="31" t="s">
        <v>28</v>
      </c>
      <c r="B334" s="23" t="s">
        <v>171</v>
      </c>
      <c r="C334" s="23" t="s">
        <v>386</v>
      </c>
      <c r="D334" s="23" t="s">
        <v>29</v>
      </c>
      <c r="E334" s="25">
        <f>800+300</f>
        <v>1100</v>
      </c>
      <c r="F334" s="25">
        <v>800</v>
      </c>
      <c r="G334" s="25">
        <v>800</v>
      </c>
      <c r="H334" s="43"/>
      <c r="J334" s="32">
        <v>1100</v>
      </c>
      <c r="K334" s="32">
        <v>800</v>
      </c>
      <c r="L334" s="32">
        <v>800</v>
      </c>
      <c r="M334" s="29">
        <f t="shared" si="161"/>
        <v>0</v>
      </c>
      <c r="N334" s="29">
        <f t="shared" si="161"/>
        <v>0</v>
      </c>
      <c r="O334" s="29">
        <f t="shared" si="161"/>
        <v>0</v>
      </c>
      <c r="R334" s="98" t="s">
        <v>28</v>
      </c>
      <c r="S334" s="96" t="s">
        <v>171</v>
      </c>
      <c r="T334" s="96" t="s">
        <v>386</v>
      </c>
      <c r="U334" s="96" t="s">
        <v>29</v>
      </c>
      <c r="V334" s="97">
        <v>1100</v>
      </c>
      <c r="W334" s="97">
        <v>800</v>
      </c>
      <c r="X334" s="97">
        <v>800</v>
      </c>
      <c r="Y334" s="16" t="b">
        <f t="shared" si="162"/>
        <v>1</v>
      </c>
      <c r="Z334" s="16" t="b">
        <f t="shared" si="162"/>
        <v>1</v>
      </c>
      <c r="AA334" s="16" t="b">
        <f t="shared" si="162"/>
        <v>1</v>
      </c>
      <c r="AB334" s="16" t="b">
        <f t="shared" si="159"/>
        <v>1</v>
      </c>
    </row>
    <row r="335" spans="1:28" s="16" customFormat="1" ht="25.5">
      <c r="A335" s="31" t="s">
        <v>32</v>
      </c>
      <c r="B335" s="23" t="s">
        <v>171</v>
      </c>
      <c r="C335" s="23" t="s">
        <v>386</v>
      </c>
      <c r="D335" s="23" t="s">
        <v>33</v>
      </c>
      <c r="E335" s="25">
        <f>440811.5+7691.7</f>
        <v>448503.2</v>
      </c>
      <c r="F335" s="25">
        <v>400215.9</v>
      </c>
      <c r="G335" s="25">
        <v>397332.5</v>
      </c>
      <c r="H335" s="43"/>
      <c r="J335" s="32">
        <v>448503.15960000001</v>
      </c>
      <c r="K335" s="32">
        <v>400215.89091000002</v>
      </c>
      <c r="L335" s="32">
        <v>397332.46419999999</v>
      </c>
      <c r="M335" s="29">
        <f t="shared" si="161"/>
        <v>-4.0399999998044223E-2</v>
      </c>
      <c r="N335" s="29">
        <f t="shared" si="161"/>
        <v>-9.0900000068359077E-3</v>
      </c>
      <c r="O335" s="29">
        <f t="shared" si="161"/>
        <v>-3.580000001238659E-2</v>
      </c>
      <c r="R335" s="98" t="s">
        <v>32</v>
      </c>
      <c r="S335" s="96" t="s">
        <v>171</v>
      </c>
      <c r="T335" s="96" t="s">
        <v>386</v>
      </c>
      <c r="U335" s="96" t="s">
        <v>33</v>
      </c>
      <c r="V335" s="97">
        <v>448503.15960000001</v>
      </c>
      <c r="W335" s="97">
        <v>400215.89091000002</v>
      </c>
      <c r="X335" s="97">
        <v>397332.46419999999</v>
      </c>
      <c r="Y335" s="16" t="b">
        <f t="shared" si="162"/>
        <v>1</v>
      </c>
      <c r="Z335" s="16" t="b">
        <f t="shared" si="162"/>
        <v>1</v>
      </c>
      <c r="AA335" s="16" t="b">
        <f t="shared" si="162"/>
        <v>1</v>
      </c>
      <c r="AB335" s="16" t="b">
        <f t="shared" si="159"/>
        <v>1</v>
      </c>
    </row>
    <row r="336" spans="1:28" s="16" customFormat="1" ht="31.5">
      <c r="A336" s="22" t="s">
        <v>560</v>
      </c>
      <c r="B336" s="23" t="s">
        <v>171</v>
      </c>
      <c r="C336" s="23" t="s">
        <v>473</v>
      </c>
      <c r="D336" s="24" t="s">
        <v>9</v>
      </c>
      <c r="E336" s="25">
        <f>E337+E340</f>
        <v>20638.8</v>
      </c>
      <c r="F336" s="25">
        <f t="shared" ref="F336:G336" si="164">F337+F340</f>
        <v>3350</v>
      </c>
      <c r="G336" s="25">
        <f t="shared" si="164"/>
        <v>3350</v>
      </c>
      <c r="H336" s="43"/>
      <c r="J336" s="32">
        <v>20638.787120000001</v>
      </c>
      <c r="K336" s="32">
        <v>3350</v>
      </c>
      <c r="L336" s="32">
        <v>3350</v>
      </c>
      <c r="M336" s="29">
        <f t="shared" si="161"/>
        <v>-1.2879999998403946E-2</v>
      </c>
      <c r="N336" s="29">
        <f t="shared" si="161"/>
        <v>0</v>
      </c>
      <c r="O336" s="29">
        <f t="shared" si="161"/>
        <v>0</v>
      </c>
      <c r="R336" s="95" t="s">
        <v>560</v>
      </c>
      <c r="S336" s="96" t="s">
        <v>171</v>
      </c>
      <c r="T336" s="96" t="s">
        <v>473</v>
      </c>
      <c r="U336" s="92" t="s">
        <v>9</v>
      </c>
      <c r="V336" s="97">
        <v>20638.787120000001</v>
      </c>
      <c r="W336" s="97">
        <v>3350</v>
      </c>
      <c r="X336" s="97">
        <v>3350</v>
      </c>
      <c r="Y336" s="16" t="b">
        <f t="shared" si="162"/>
        <v>1</v>
      </c>
      <c r="Z336" s="16" t="b">
        <f t="shared" si="162"/>
        <v>1</v>
      </c>
      <c r="AA336" s="16" t="b">
        <f t="shared" si="162"/>
        <v>1</v>
      </c>
      <c r="AB336" s="16" t="b">
        <f t="shared" si="159"/>
        <v>1</v>
      </c>
    </row>
    <row r="337" spans="1:28" s="16" customFormat="1" ht="47.25">
      <c r="A337" s="31" t="s">
        <v>561</v>
      </c>
      <c r="B337" s="23" t="s">
        <v>171</v>
      </c>
      <c r="C337" s="23" t="s">
        <v>562</v>
      </c>
      <c r="D337" s="24" t="s">
        <v>9</v>
      </c>
      <c r="E337" s="25">
        <f>E338+E339</f>
        <v>5795.8</v>
      </c>
      <c r="F337" s="25">
        <f t="shared" ref="F337:G337" si="165">F338+F339</f>
        <v>3350</v>
      </c>
      <c r="G337" s="25">
        <f t="shared" si="165"/>
        <v>3350</v>
      </c>
      <c r="H337" s="43"/>
      <c r="J337" s="32">
        <v>5795.75756</v>
      </c>
      <c r="K337" s="32">
        <v>3350</v>
      </c>
      <c r="L337" s="32">
        <v>3350</v>
      </c>
      <c r="M337" s="29">
        <f t="shared" si="161"/>
        <v>-4.2440000000169675E-2</v>
      </c>
      <c r="N337" s="29">
        <f t="shared" si="161"/>
        <v>0</v>
      </c>
      <c r="O337" s="29">
        <f t="shared" si="161"/>
        <v>0</v>
      </c>
      <c r="R337" s="98" t="s">
        <v>561</v>
      </c>
      <c r="S337" s="96" t="s">
        <v>171</v>
      </c>
      <c r="T337" s="96" t="s">
        <v>562</v>
      </c>
      <c r="U337" s="92" t="s">
        <v>9</v>
      </c>
      <c r="V337" s="97">
        <v>5795.75756</v>
      </c>
      <c r="W337" s="97">
        <v>3350</v>
      </c>
      <c r="X337" s="97">
        <v>3350</v>
      </c>
      <c r="Y337" s="16" t="b">
        <f t="shared" si="162"/>
        <v>1</v>
      </c>
      <c r="Z337" s="16" t="b">
        <f t="shared" si="162"/>
        <v>1</v>
      </c>
      <c r="AA337" s="16" t="b">
        <f t="shared" si="162"/>
        <v>1</v>
      </c>
      <c r="AB337" s="16" t="b">
        <f t="shared" si="159"/>
        <v>1</v>
      </c>
    </row>
    <row r="338" spans="1:28" s="16" customFormat="1" ht="31.5">
      <c r="A338" s="31" t="s">
        <v>28</v>
      </c>
      <c r="B338" s="23" t="s">
        <v>171</v>
      </c>
      <c r="C338" s="23" t="s">
        <v>562</v>
      </c>
      <c r="D338" s="23" t="s">
        <v>29</v>
      </c>
      <c r="E338" s="25">
        <f>3350+1945.8</f>
        <v>5295.8</v>
      </c>
      <c r="F338" s="25">
        <v>3350</v>
      </c>
      <c r="G338" s="25">
        <v>3350</v>
      </c>
      <c r="H338" s="43"/>
      <c r="J338" s="32">
        <v>5295.75756</v>
      </c>
      <c r="K338" s="32">
        <v>3350</v>
      </c>
      <c r="L338" s="32">
        <v>3350</v>
      </c>
      <c r="M338" s="29">
        <f t="shared" si="161"/>
        <v>-4.2440000000169675E-2</v>
      </c>
      <c r="N338" s="29">
        <f t="shared" si="161"/>
        <v>0</v>
      </c>
      <c r="O338" s="29">
        <f t="shared" si="161"/>
        <v>0</v>
      </c>
      <c r="R338" s="98" t="s">
        <v>28</v>
      </c>
      <c r="S338" s="96" t="s">
        <v>171</v>
      </c>
      <c r="T338" s="96" t="s">
        <v>562</v>
      </c>
      <c r="U338" s="96" t="s">
        <v>29</v>
      </c>
      <c r="V338" s="97">
        <v>5295.75756</v>
      </c>
      <c r="W338" s="97">
        <v>3350</v>
      </c>
      <c r="X338" s="97">
        <v>3350</v>
      </c>
      <c r="Y338" s="16" t="b">
        <f t="shared" si="162"/>
        <v>1</v>
      </c>
      <c r="Z338" s="16" t="b">
        <f t="shared" si="162"/>
        <v>1</v>
      </c>
      <c r="AA338" s="16" t="b">
        <f t="shared" si="162"/>
        <v>1</v>
      </c>
      <c r="AB338" s="16" t="b">
        <f t="shared" si="159"/>
        <v>1</v>
      </c>
    </row>
    <row r="339" spans="1:28" s="16" customFormat="1" ht="25.5">
      <c r="A339" s="31" t="s">
        <v>32</v>
      </c>
      <c r="B339" s="23" t="s">
        <v>171</v>
      </c>
      <c r="C339" s="23" t="s">
        <v>562</v>
      </c>
      <c r="D339" s="23" t="s">
        <v>33</v>
      </c>
      <c r="E339" s="25">
        <v>500</v>
      </c>
      <c r="F339" s="25">
        <v>0</v>
      </c>
      <c r="G339" s="25">
        <v>0</v>
      </c>
      <c r="H339" s="43"/>
      <c r="J339" s="32">
        <v>500</v>
      </c>
      <c r="K339" s="32">
        <v>0</v>
      </c>
      <c r="L339" s="32">
        <v>0</v>
      </c>
      <c r="M339" s="29">
        <f t="shared" si="161"/>
        <v>0</v>
      </c>
      <c r="N339" s="29">
        <f t="shared" si="161"/>
        <v>0</v>
      </c>
      <c r="O339" s="29">
        <f t="shared" si="161"/>
        <v>0</v>
      </c>
      <c r="R339" s="98" t="s">
        <v>32</v>
      </c>
      <c r="S339" s="96" t="s">
        <v>171</v>
      </c>
      <c r="T339" s="96" t="s">
        <v>562</v>
      </c>
      <c r="U339" s="96" t="s">
        <v>33</v>
      </c>
      <c r="V339" s="97">
        <v>500</v>
      </c>
      <c r="W339" s="97" t="s">
        <v>9</v>
      </c>
      <c r="X339" s="97" t="s">
        <v>9</v>
      </c>
      <c r="Y339" s="16" t="b">
        <f t="shared" si="162"/>
        <v>1</v>
      </c>
      <c r="Z339" s="16" t="b">
        <f t="shared" si="162"/>
        <v>1</v>
      </c>
      <c r="AA339" s="16" t="b">
        <f t="shared" si="162"/>
        <v>1</v>
      </c>
      <c r="AB339" s="16" t="b">
        <f t="shared" si="159"/>
        <v>1</v>
      </c>
    </row>
    <row r="340" spans="1:28" s="16" customFormat="1" ht="31.5">
      <c r="A340" s="31" t="s">
        <v>570</v>
      </c>
      <c r="B340" s="23" t="s">
        <v>171</v>
      </c>
      <c r="C340" s="23" t="s">
        <v>387</v>
      </c>
      <c r="D340" s="24" t="s">
        <v>9</v>
      </c>
      <c r="E340" s="25">
        <f>E341+E342</f>
        <v>14843</v>
      </c>
      <c r="F340" s="25">
        <f t="shared" ref="F340:G340" si="166">F341+F342</f>
        <v>0</v>
      </c>
      <c r="G340" s="25">
        <f t="shared" si="166"/>
        <v>0</v>
      </c>
      <c r="H340" s="43"/>
      <c r="J340" s="32">
        <v>14843.029560000001</v>
      </c>
      <c r="K340" s="32">
        <v>0</v>
      </c>
      <c r="L340" s="32">
        <v>0</v>
      </c>
      <c r="M340" s="29">
        <f t="shared" si="161"/>
        <v>2.9560000000856235E-2</v>
      </c>
      <c r="N340" s="29">
        <f t="shared" si="161"/>
        <v>0</v>
      </c>
      <c r="O340" s="29">
        <f t="shared" si="161"/>
        <v>0</v>
      </c>
      <c r="R340" s="98" t="s">
        <v>570</v>
      </c>
      <c r="S340" s="96" t="s">
        <v>171</v>
      </c>
      <c r="T340" s="96" t="s">
        <v>387</v>
      </c>
      <c r="U340" s="92" t="s">
        <v>9</v>
      </c>
      <c r="V340" s="97">
        <v>14843.029560000001</v>
      </c>
      <c r="W340" s="97" t="s">
        <v>9</v>
      </c>
      <c r="X340" s="97" t="s">
        <v>9</v>
      </c>
      <c r="Y340" s="16" t="b">
        <f t="shared" si="162"/>
        <v>1</v>
      </c>
      <c r="Z340" s="16" t="b">
        <f t="shared" si="162"/>
        <v>1</v>
      </c>
      <c r="AA340" s="16" t="b">
        <f t="shared" si="162"/>
        <v>1</v>
      </c>
      <c r="AB340" s="16" t="b">
        <f t="shared" si="159"/>
        <v>1</v>
      </c>
    </row>
    <row r="341" spans="1:28" s="16" customFormat="1" ht="31.5">
      <c r="A341" s="31" t="s">
        <v>28</v>
      </c>
      <c r="B341" s="23" t="s">
        <v>171</v>
      </c>
      <c r="C341" s="23" t="s">
        <v>387</v>
      </c>
      <c r="D341" s="23" t="s">
        <v>29</v>
      </c>
      <c r="E341" s="25">
        <f>13929-260.6</f>
        <v>13668.4</v>
      </c>
      <c r="F341" s="25">
        <v>0</v>
      </c>
      <c r="G341" s="25">
        <v>0</v>
      </c>
      <c r="H341" s="43"/>
      <c r="J341" s="32">
        <v>13668.45636</v>
      </c>
      <c r="K341" s="32">
        <v>0</v>
      </c>
      <c r="L341" s="32">
        <v>0</v>
      </c>
      <c r="M341" s="29">
        <f t="shared" si="161"/>
        <v>5.6360000000495347E-2</v>
      </c>
      <c r="N341" s="29">
        <f t="shared" si="161"/>
        <v>0</v>
      </c>
      <c r="O341" s="29">
        <f t="shared" si="161"/>
        <v>0</v>
      </c>
      <c r="R341" s="98" t="s">
        <v>28</v>
      </c>
      <c r="S341" s="96" t="s">
        <v>171</v>
      </c>
      <c r="T341" s="96" t="s">
        <v>387</v>
      </c>
      <c r="U341" s="96" t="s">
        <v>29</v>
      </c>
      <c r="V341" s="97">
        <v>13668.45636</v>
      </c>
      <c r="W341" s="97" t="s">
        <v>9</v>
      </c>
      <c r="X341" s="97" t="s">
        <v>9</v>
      </c>
      <c r="Y341" s="16" t="b">
        <f t="shared" si="162"/>
        <v>1</v>
      </c>
      <c r="Z341" s="16" t="b">
        <f t="shared" si="162"/>
        <v>1</v>
      </c>
      <c r="AA341" s="16" t="b">
        <f t="shared" si="162"/>
        <v>1</v>
      </c>
      <c r="AB341" s="16" t="b">
        <f t="shared" si="159"/>
        <v>1</v>
      </c>
    </row>
    <row r="342" spans="1:28" s="16" customFormat="1" ht="25.5">
      <c r="A342" s="31" t="s">
        <v>32</v>
      </c>
      <c r="B342" s="23" t="s">
        <v>171</v>
      </c>
      <c r="C342" s="23" t="s">
        <v>387</v>
      </c>
      <c r="D342" s="23" t="s">
        <v>33</v>
      </c>
      <c r="E342" s="25">
        <f>1000+174.6</f>
        <v>1174.5999999999999</v>
      </c>
      <c r="F342" s="25">
        <v>0</v>
      </c>
      <c r="G342" s="25">
        <v>0</v>
      </c>
      <c r="H342" s="43"/>
      <c r="J342" s="32">
        <v>1174.5732</v>
      </c>
      <c r="K342" s="32">
        <v>0</v>
      </c>
      <c r="L342" s="32">
        <v>0</v>
      </c>
      <c r="M342" s="29">
        <f t="shared" si="161"/>
        <v>-2.6799999999866486E-2</v>
      </c>
      <c r="N342" s="29">
        <f t="shared" si="161"/>
        <v>0</v>
      </c>
      <c r="O342" s="29">
        <f t="shared" si="161"/>
        <v>0</v>
      </c>
      <c r="R342" s="98" t="s">
        <v>32</v>
      </c>
      <c r="S342" s="96" t="s">
        <v>171</v>
      </c>
      <c r="T342" s="96" t="s">
        <v>387</v>
      </c>
      <c r="U342" s="96" t="s">
        <v>33</v>
      </c>
      <c r="V342" s="97">
        <v>1174.5732</v>
      </c>
      <c r="W342" s="97" t="s">
        <v>9</v>
      </c>
      <c r="X342" s="97" t="s">
        <v>9</v>
      </c>
      <c r="Y342" s="16" t="b">
        <f t="shared" si="162"/>
        <v>1</v>
      </c>
      <c r="Z342" s="16" t="b">
        <f t="shared" si="162"/>
        <v>1</v>
      </c>
      <c r="AA342" s="16" t="b">
        <f t="shared" si="162"/>
        <v>1</v>
      </c>
      <c r="AB342" s="16" t="b">
        <f t="shared" si="159"/>
        <v>1</v>
      </c>
    </row>
    <row r="343" spans="1:28" s="16" customFormat="1" ht="31.5">
      <c r="A343" s="31" t="s">
        <v>117</v>
      </c>
      <c r="B343" s="23" t="s">
        <v>171</v>
      </c>
      <c r="C343" s="23" t="s">
        <v>490</v>
      </c>
      <c r="D343" s="23" t="s">
        <v>9</v>
      </c>
      <c r="E343" s="25">
        <f t="shared" ref="E343:G343" si="167">E344+E346</f>
        <v>10022.300000000001</v>
      </c>
      <c r="F343" s="25">
        <f t="shared" si="167"/>
        <v>0</v>
      </c>
      <c r="G343" s="25">
        <f t="shared" si="167"/>
        <v>0</v>
      </c>
      <c r="H343" s="43"/>
      <c r="J343" s="32">
        <v>10022.2696</v>
      </c>
      <c r="K343" s="32">
        <v>0</v>
      </c>
      <c r="L343" s="32">
        <v>0</v>
      </c>
      <c r="M343" s="29">
        <f t="shared" si="161"/>
        <v>-3.0400000001463923E-2</v>
      </c>
      <c r="N343" s="29">
        <f t="shared" si="161"/>
        <v>0</v>
      </c>
      <c r="O343" s="29">
        <f t="shared" si="161"/>
        <v>0</v>
      </c>
      <c r="R343" s="95" t="s">
        <v>117</v>
      </c>
      <c r="S343" s="96" t="s">
        <v>171</v>
      </c>
      <c r="T343" s="96" t="s">
        <v>490</v>
      </c>
      <c r="U343" s="92" t="s">
        <v>9</v>
      </c>
      <c r="V343" s="97">
        <v>10022.2696</v>
      </c>
      <c r="W343" s="97" t="s">
        <v>9</v>
      </c>
      <c r="X343" s="97" t="s">
        <v>9</v>
      </c>
      <c r="Y343" s="16" t="b">
        <f t="shared" si="162"/>
        <v>1</v>
      </c>
      <c r="Z343" s="16" t="b">
        <f t="shared" si="162"/>
        <v>1</v>
      </c>
      <c r="AA343" s="16" t="b">
        <f t="shared" si="162"/>
        <v>1</v>
      </c>
      <c r="AB343" s="16" t="b">
        <f t="shared" si="159"/>
        <v>1</v>
      </c>
    </row>
    <row r="344" spans="1:28" s="16" customFormat="1" ht="47.25">
      <c r="A344" s="31" t="s">
        <v>649</v>
      </c>
      <c r="B344" s="23" t="s">
        <v>171</v>
      </c>
      <c r="C344" s="23" t="s">
        <v>650</v>
      </c>
      <c r="D344" s="23" t="s">
        <v>9</v>
      </c>
      <c r="E344" s="25">
        <f t="shared" ref="E344:G344" si="168">E345</f>
        <v>8214.6</v>
      </c>
      <c r="F344" s="25">
        <f t="shared" si="168"/>
        <v>0</v>
      </c>
      <c r="G344" s="25">
        <f t="shared" si="168"/>
        <v>0</v>
      </c>
      <c r="H344" s="43"/>
      <c r="J344" s="32">
        <v>8214.6029799999997</v>
      </c>
      <c r="K344" s="32">
        <v>0</v>
      </c>
      <c r="L344" s="32">
        <v>0</v>
      </c>
      <c r="M344" s="29">
        <f t="shared" si="161"/>
        <v>2.9799999992974335E-3</v>
      </c>
      <c r="N344" s="29">
        <f t="shared" si="161"/>
        <v>0</v>
      </c>
      <c r="O344" s="29">
        <f t="shared" si="161"/>
        <v>0</v>
      </c>
      <c r="R344" s="98" t="s">
        <v>649</v>
      </c>
      <c r="S344" s="96" t="s">
        <v>171</v>
      </c>
      <c r="T344" s="96" t="s">
        <v>650</v>
      </c>
      <c r="U344" s="92" t="s">
        <v>9</v>
      </c>
      <c r="V344" s="97">
        <v>8214.6029799999997</v>
      </c>
      <c r="W344" s="97" t="s">
        <v>9</v>
      </c>
      <c r="X344" s="97" t="s">
        <v>9</v>
      </c>
      <c r="Y344" s="16" t="b">
        <f t="shared" si="162"/>
        <v>1</v>
      </c>
      <c r="Z344" s="16" t="b">
        <f t="shared" si="162"/>
        <v>1</v>
      </c>
      <c r="AA344" s="16" t="b">
        <f t="shared" si="162"/>
        <v>1</v>
      </c>
      <c r="AB344" s="16" t="b">
        <f t="shared" si="159"/>
        <v>1</v>
      </c>
    </row>
    <row r="345" spans="1:28" s="16" customFormat="1" ht="31.5">
      <c r="A345" s="31" t="s">
        <v>119</v>
      </c>
      <c r="B345" s="23" t="s">
        <v>171</v>
      </c>
      <c r="C345" s="23" t="s">
        <v>650</v>
      </c>
      <c r="D345" s="23" t="s">
        <v>120</v>
      </c>
      <c r="E345" s="25">
        <v>8214.6</v>
      </c>
      <c r="F345" s="25">
        <v>0</v>
      </c>
      <c r="G345" s="25">
        <v>0</v>
      </c>
      <c r="H345" s="43"/>
      <c r="J345" s="32">
        <v>8214.6029799999997</v>
      </c>
      <c r="K345" s="32">
        <v>0</v>
      </c>
      <c r="L345" s="32">
        <v>0</v>
      </c>
      <c r="M345" s="29">
        <f t="shared" si="161"/>
        <v>2.9799999992974335E-3</v>
      </c>
      <c r="N345" s="29">
        <f t="shared" si="161"/>
        <v>0</v>
      </c>
      <c r="O345" s="29">
        <f t="shared" si="161"/>
        <v>0</v>
      </c>
      <c r="R345" s="98" t="s">
        <v>119</v>
      </c>
      <c r="S345" s="96" t="s">
        <v>171</v>
      </c>
      <c r="T345" s="96" t="s">
        <v>650</v>
      </c>
      <c r="U345" s="96" t="s">
        <v>120</v>
      </c>
      <c r="V345" s="97">
        <v>8214.6029799999997</v>
      </c>
      <c r="W345" s="97" t="s">
        <v>9</v>
      </c>
      <c r="X345" s="97" t="s">
        <v>9</v>
      </c>
      <c r="Y345" s="16" t="b">
        <f t="shared" si="162"/>
        <v>1</v>
      </c>
      <c r="Z345" s="16" t="b">
        <f t="shared" si="162"/>
        <v>1</v>
      </c>
      <c r="AA345" s="16" t="b">
        <f t="shared" si="162"/>
        <v>1</v>
      </c>
      <c r="AB345" s="16" t="b">
        <f t="shared" si="159"/>
        <v>1</v>
      </c>
    </row>
    <row r="346" spans="1:28" s="16" customFormat="1" ht="31.5">
      <c r="A346" s="31" t="s">
        <v>118</v>
      </c>
      <c r="B346" s="23" t="s">
        <v>171</v>
      </c>
      <c r="C346" s="23" t="s">
        <v>398</v>
      </c>
      <c r="D346" s="23" t="s">
        <v>9</v>
      </c>
      <c r="E346" s="25">
        <f t="shared" ref="E346:G346" si="169">E347</f>
        <v>1807.7</v>
      </c>
      <c r="F346" s="25">
        <f t="shared" si="169"/>
        <v>0</v>
      </c>
      <c r="G346" s="25">
        <f t="shared" si="169"/>
        <v>0</v>
      </c>
      <c r="H346" s="43"/>
      <c r="J346" s="32">
        <v>1807.66662</v>
      </c>
      <c r="K346" s="32">
        <v>0</v>
      </c>
      <c r="L346" s="32">
        <v>0</v>
      </c>
      <c r="M346" s="29">
        <f t="shared" si="161"/>
        <v>-3.3380000000079235E-2</v>
      </c>
      <c r="N346" s="29">
        <f t="shared" si="161"/>
        <v>0</v>
      </c>
      <c r="O346" s="29">
        <f t="shared" si="161"/>
        <v>0</v>
      </c>
      <c r="R346" s="98" t="s">
        <v>118</v>
      </c>
      <c r="S346" s="96" t="s">
        <v>171</v>
      </c>
      <c r="T346" s="96" t="s">
        <v>398</v>
      </c>
      <c r="U346" s="92" t="s">
        <v>9</v>
      </c>
      <c r="V346" s="97">
        <v>1807.66662</v>
      </c>
      <c r="W346" s="97" t="s">
        <v>9</v>
      </c>
      <c r="X346" s="97" t="s">
        <v>9</v>
      </c>
      <c r="Y346" s="16" t="b">
        <f t="shared" si="162"/>
        <v>1</v>
      </c>
      <c r="Z346" s="16" t="b">
        <f t="shared" si="162"/>
        <v>1</v>
      </c>
      <c r="AA346" s="16" t="b">
        <f t="shared" si="162"/>
        <v>1</v>
      </c>
      <c r="AB346" s="16" t="b">
        <f t="shared" si="159"/>
        <v>1</v>
      </c>
    </row>
    <row r="347" spans="1:28" s="16" customFormat="1" ht="31.5">
      <c r="A347" s="31" t="s">
        <v>119</v>
      </c>
      <c r="B347" s="23" t="s">
        <v>171</v>
      </c>
      <c r="C347" s="23" t="s">
        <v>398</v>
      </c>
      <c r="D347" s="23" t="s">
        <v>120</v>
      </c>
      <c r="E347" s="25">
        <v>1807.7</v>
      </c>
      <c r="F347" s="25">
        <v>0</v>
      </c>
      <c r="G347" s="25">
        <v>0</v>
      </c>
      <c r="H347" s="43"/>
      <c r="J347" s="32">
        <v>1807.66662</v>
      </c>
      <c r="K347" s="32">
        <v>0</v>
      </c>
      <c r="L347" s="32">
        <v>0</v>
      </c>
      <c r="M347" s="29">
        <f t="shared" si="161"/>
        <v>-3.3380000000079235E-2</v>
      </c>
      <c r="N347" s="29">
        <f t="shared" si="161"/>
        <v>0</v>
      </c>
      <c r="O347" s="29">
        <f t="shared" si="161"/>
        <v>0</v>
      </c>
      <c r="R347" s="98" t="s">
        <v>119</v>
      </c>
      <c r="S347" s="96" t="s">
        <v>171</v>
      </c>
      <c r="T347" s="96" t="s">
        <v>398</v>
      </c>
      <c r="U347" s="96" t="s">
        <v>120</v>
      </c>
      <c r="V347" s="97">
        <v>1807.66662</v>
      </c>
      <c r="W347" s="97" t="s">
        <v>9</v>
      </c>
      <c r="X347" s="97" t="s">
        <v>9</v>
      </c>
      <c r="Y347" s="16" t="b">
        <f t="shared" si="162"/>
        <v>1</v>
      </c>
      <c r="Z347" s="16" t="b">
        <f t="shared" si="162"/>
        <v>1</v>
      </c>
      <c r="AA347" s="16" t="b">
        <f t="shared" si="162"/>
        <v>1</v>
      </c>
      <c r="AB347" s="16" t="b">
        <f t="shared" si="159"/>
        <v>1</v>
      </c>
    </row>
    <row r="348" spans="1:28" s="16" customFormat="1" ht="31.5">
      <c r="A348" s="31" t="s">
        <v>560</v>
      </c>
      <c r="B348" s="23" t="s">
        <v>171</v>
      </c>
      <c r="C348" s="23" t="s">
        <v>643</v>
      </c>
      <c r="D348" s="23" t="s">
        <v>9</v>
      </c>
      <c r="E348" s="25">
        <f t="shared" ref="E348:G348" si="170">E349</f>
        <v>428635.5</v>
      </c>
      <c r="F348" s="25">
        <f t="shared" si="170"/>
        <v>433333.3</v>
      </c>
      <c r="G348" s="25">
        <f t="shared" si="170"/>
        <v>555555.6</v>
      </c>
      <c r="H348" s="42"/>
      <c r="J348" s="32">
        <v>428635.55365999998</v>
      </c>
      <c r="K348" s="32">
        <v>433333.33332999999</v>
      </c>
      <c r="L348" s="32">
        <v>555555.55556000001</v>
      </c>
      <c r="M348" s="29">
        <f t="shared" si="161"/>
        <v>5.3659999975934625E-2</v>
      </c>
      <c r="N348" s="29">
        <f t="shared" si="161"/>
        <v>3.3330000005662441E-2</v>
      </c>
      <c r="O348" s="29">
        <f t="shared" si="161"/>
        <v>-4.4439999968744814E-2</v>
      </c>
      <c r="R348" s="95" t="s">
        <v>560</v>
      </c>
      <c r="S348" s="96" t="s">
        <v>171</v>
      </c>
      <c r="T348" s="96" t="s">
        <v>643</v>
      </c>
      <c r="U348" s="92" t="s">
        <v>9</v>
      </c>
      <c r="V348" s="97">
        <v>428635.55365999998</v>
      </c>
      <c r="W348" s="97">
        <v>433333.33332999999</v>
      </c>
      <c r="X348" s="97">
        <v>555555.55556000001</v>
      </c>
      <c r="Y348" s="16" t="b">
        <f t="shared" si="162"/>
        <v>1</v>
      </c>
      <c r="Z348" s="16" t="b">
        <f t="shared" si="162"/>
        <v>1</v>
      </c>
      <c r="AA348" s="16" t="b">
        <f t="shared" si="162"/>
        <v>1</v>
      </c>
      <c r="AB348" s="16" t="b">
        <f t="shared" si="159"/>
        <v>1</v>
      </c>
    </row>
    <row r="349" spans="1:28" s="16" customFormat="1" ht="47.25">
      <c r="A349" s="31" t="s">
        <v>644</v>
      </c>
      <c r="B349" s="23" t="s">
        <v>171</v>
      </c>
      <c r="C349" s="23" t="s">
        <v>645</v>
      </c>
      <c r="D349" s="23" t="s">
        <v>9</v>
      </c>
      <c r="E349" s="25">
        <f t="shared" ref="E349:G349" si="171">E350+E351</f>
        <v>428635.5</v>
      </c>
      <c r="F349" s="25">
        <f t="shared" si="171"/>
        <v>433333.3</v>
      </c>
      <c r="G349" s="25">
        <f t="shared" si="171"/>
        <v>555555.6</v>
      </c>
      <c r="H349" s="43"/>
      <c r="J349" s="32">
        <v>428635.55365999998</v>
      </c>
      <c r="K349" s="32">
        <v>433333.33332999999</v>
      </c>
      <c r="L349" s="32">
        <v>555555.55556000001</v>
      </c>
      <c r="M349" s="29">
        <f t="shared" si="161"/>
        <v>5.3659999975934625E-2</v>
      </c>
      <c r="N349" s="29">
        <f t="shared" si="161"/>
        <v>3.3330000005662441E-2</v>
      </c>
      <c r="O349" s="29">
        <f t="shared" si="161"/>
        <v>-4.4439999968744814E-2</v>
      </c>
      <c r="R349" s="98" t="s">
        <v>644</v>
      </c>
      <c r="S349" s="96" t="s">
        <v>171</v>
      </c>
      <c r="T349" s="96" t="s">
        <v>645</v>
      </c>
      <c r="U349" s="92" t="s">
        <v>9</v>
      </c>
      <c r="V349" s="97">
        <v>428635.55365999998</v>
      </c>
      <c r="W349" s="97">
        <v>433333.33332999999</v>
      </c>
      <c r="X349" s="97">
        <v>555555.55556000001</v>
      </c>
      <c r="Y349" s="16" t="b">
        <f t="shared" si="162"/>
        <v>1</v>
      </c>
      <c r="Z349" s="16" t="b">
        <f t="shared" si="162"/>
        <v>1</v>
      </c>
      <c r="AA349" s="16" t="b">
        <f t="shared" si="162"/>
        <v>1</v>
      </c>
      <c r="AB349" s="16" t="b">
        <f t="shared" si="159"/>
        <v>1</v>
      </c>
    </row>
    <row r="350" spans="1:28" s="16" customFormat="1" ht="31.5">
      <c r="A350" s="31" t="s">
        <v>28</v>
      </c>
      <c r="B350" s="23" t="s">
        <v>171</v>
      </c>
      <c r="C350" s="23" t="s">
        <v>645</v>
      </c>
      <c r="D350" s="23" t="s">
        <v>29</v>
      </c>
      <c r="E350" s="25">
        <v>168042.5</v>
      </c>
      <c r="F350" s="25">
        <v>0</v>
      </c>
      <c r="G350" s="25">
        <v>0</v>
      </c>
      <c r="H350" s="43"/>
      <c r="J350" s="32">
        <v>168042.53899999999</v>
      </c>
      <c r="K350" s="32">
        <v>0</v>
      </c>
      <c r="L350" s="32">
        <v>0</v>
      </c>
      <c r="M350" s="29">
        <f t="shared" si="161"/>
        <v>3.8999999989755452E-2</v>
      </c>
      <c r="N350" s="29">
        <f t="shared" si="161"/>
        <v>0</v>
      </c>
      <c r="O350" s="29">
        <f t="shared" si="161"/>
        <v>0</v>
      </c>
      <c r="R350" s="98" t="s">
        <v>28</v>
      </c>
      <c r="S350" s="96" t="s">
        <v>171</v>
      </c>
      <c r="T350" s="96" t="s">
        <v>645</v>
      </c>
      <c r="U350" s="96" t="s">
        <v>29</v>
      </c>
      <c r="V350" s="97">
        <v>168042.53899999999</v>
      </c>
      <c r="W350" s="97" t="s">
        <v>9</v>
      </c>
      <c r="X350" s="97" t="s">
        <v>9</v>
      </c>
      <c r="Y350" s="16" t="b">
        <f t="shared" si="162"/>
        <v>1</v>
      </c>
      <c r="Z350" s="16" t="b">
        <f t="shared" si="162"/>
        <v>1</v>
      </c>
      <c r="AA350" s="16" t="b">
        <f t="shared" si="162"/>
        <v>1</v>
      </c>
      <c r="AB350" s="16" t="b">
        <f t="shared" si="159"/>
        <v>1</v>
      </c>
    </row>
    <row r="351" spans="1:28" s="16" customFormat="1" ht="25.5">
      <c r="A351" s="31" t="s">
        <v>32</v>
      </c>
      <c r="B351" s="23" t="s">
        <v>171</v>
      </c>
      <c r="C351" s="23" t="s">
        <v>645</v>
      </c>
      <c r="D351" s="23" t="s">
        <v>33</v>
      </c>
      <c r="E351" s="25">
        <v>260593</v>
      </c>
      <c r="F351" s="25">
        <v>433333.3</v>
      </c>
      <c r="G351" s="25">
        <v>555555.6</v>
      </c>
      <c r="H351" s="43"/>
      <c r="J351" s="32">
        <v>260593.01465999999</v>
      </c>
      <c r="K351" s="32">
        <v>433333.33332999999</v>
      </c>
      <c r="L351" s="32">
        <v>555555.55556000001</v>
      </c>
      <c r="M351" s="29">
        <f t="shared" si="161"/>
        <v>1.4659999986179173E-2</v>
      </c>
      <c r="N351" s="29">
        <f t="shared" si="161"/>
        <v>3.3330000005662441E-2</v>
      </c>
      <c r="O351" s="29">
        <f t="shared" si="161"/>
        <v>-4.4439999968744814E-2</v>
      </c>
      <c r="R351" s="98" t="s">
        <v>32</v>
      </c>
      <c r="S351" s="96" t="s">
        <v>171</v>
      </c>
      <c r="T351" s="96" t="s">
        <v>645</v>
      </c>
      <c r="U351" s="96" t="s">
        <v>33</v>
      </c>
      <c r="V351" s="97">
        <v>260593.01465999999</v>
      </c>
      <c r="W351" s="97">
        <v>433333.33332999999</v>
      </c>
      <c r="X351" s="97">
        <v>555555.55556000001</v>
      </c>
      <c r="Y351" s="16" t="b">
        <f t="shared" si="162"/>
        <v>1</v>
      </c>
      <c r="Z351" s="16" t="b">
        <f t="shared" si="162"/>
        <v>1</v>
      </c>
      <c r="AA351" s="16" t="b">
        <f t="shared" si="162"/>
        <v>1</v>
      </c>
      <c r="AB351" s="16" t="b">
        <f t="shared" si="159"/>
        <v>1</v>
      </c>
    </row>
    <row r="352" spans="1:28" s="16" customFormat="1" ht="31.5">
      <c r="A352" s="22" t="s">
        <v>121</v>
      </c>
      <c r="B352" s="23" t="s">
        <v>171</v>
      </c>
      <c r="C352" s="23" t="s">
        <v>474</v>
      </c>
      <c r="D352" s="24" t="s">
        <v>9</v>
      </c>
      <c r="E352" s="25">
        <f>E353+E359+E364</f>
        <v>58384.099999999991</v>
      </c>
      <c r="F352" s="25">
        <f t="shared" ref="F352:G352" si="172">F353+F359+F364</f>
        <v>35891.800000000003</v>
      </c>
      <c r="G352" s="25">
        <f t="shared" si="172"/>
        <v>34509.5</v>
      </c>
      <c r="H352" s="43"/>
      <c r="J352" s="32">
        <v>58384.010909999997</v>
      </c>
      <c r="K352" s="32">
        <v>35891.793599999997</v>
      </c>
      <c r="L352" s="32">
        <v>34509.46271</v>
      </c>
      <c r="M352" s="29">
        <f t="shared" si="161"/>
        <v>-8.9089999994030222E-2</v>
      </c>
      <c r="N352" s="29">
        <f t="shared" si="161"/>
        <v>-6.4000000056694262E-3</v>
      </c>
      <c r="O352" s="29">
        <f t="shared" si="161"/>
        <v>-3.7290000000211876E-2</v>
      </c>
      <c r="R352" s="95" t="s">
        <v>121</v>
      </c>
      <c r="S352" s="96" t="s">
        <v>171</v>
      </c>
      <c r="T352" s="96" t="s">
        <v>474</v>
      </c>
      <c r="U352" s="92" t="s">
        <v>9</v>
      </c>
      <c r="V352" s="97">
        <v>58384.010909999997</v>
      </c>
      <c r="W352" s="97">
        <v>35891.793599999997</v>
      </c>
      <c r="X352" s="97">
        <v>34509.46271</v>
      </c>
      <c r="Y352" s="16" t="b">
        <f t="shared" si="162"/>
        <v>1</v>
      </c>
      <c r="Z352" s="16" t="b">
        <f t="shared" si="162"/>
        <v>1</v>
      </c>
      <c r="AA352" s="16" t="b">
        <f t="shared" si="162"/>
        <v>1</v>
      </c>
      <c r="AB352" s="16" t="b">
        <f t="shared" si="159"/>
        <v>1</v>
      </c>
    </row>
    <row r="353" spans="1:28" s="16" customFormat="1" ht="47.25">
      <c r="A353" s="22" t="s">
        <v>122</v>
      </c>
      <c r="B353" s="23" t="s">
        <v>171</v>
      </c>
      <c r="C353" s="23" t="s">
        <v>475</v>
      </c>
      <c r="D353" s="24" t="s">
        <v>9</v>
      </c>
      <c r="E353" s="25">
        <f>E354+E356</f>
        <v>13818.2</v>
      </c>
      <c r="F353" s="25">
        <f t="shared" ref="F353:G353" si="173">F354+F356</f>
        <v>16753.599999999999</v>
      </c>
      <c r="G353" s="25">
        <f t="shared" si="173"/>
        <v>14753.6</v>
      </c>
      <c r="H353" s="43"/>
      <c r="J353" s="32">
        <v>13818.208339999999</v>
      </c>
      <c r="K353" s="32">
        <v>16753.6492</v>
      </c>
      <c r="L353" s="32">
        <v>14753.6492</v>
      </c>
      <c r="M353" s="29">
        <f t="shared" si="161"/>
        <v>8.3399999984976603E-3</v>
      </c>
      <c r="N353" s="29">
        <f t="shared" si="161"/>
        <v>4.920000000129221E-2</v>
      </c>
      <c r="O353" s="29">
        <f t="shared" si="161"/>
        <v>4.9199999999473221E-2</v>
      </c>
      <c r="R353" s="95" t="s">
        <v>122</v>
      </c>
      <c r="S353" s="96" t="s">
        <v>171</v>
      </c>
      <c r="T353" s="96" t="s">
        <v>475</v>
      </c>
      <c r="U353" s="92" t="s">
        <v>9</v>
      </c>
      <c r="V353" s="97">
        <v>13818.208339999999</v>
      </c>
      <c r="W353" s="97">
        <v>16753.6492</v>
      </c>
      <c r="X353" s="97">
        <v>14753.6492</v>
      </c>
      <c r="Y353" s="16" t="b">
        <f t="shared" si="162"/>
        <v>1</v>
      </c>
      <c r="Z353" s="16" t="b">
        <f t="shared" si="162"/>
        <v>1</v>
      </c>
      <c r="AA353" s="16" t="b">
        <f t="shared" si="162"/>
        <v>1</v>
      </c>
      <c r="AB353" s="16" t="b">
        <f t="shared" si="159"/>
        <v>1</v>
      </c>
    </row>
    <row r="354" spans="1:28" s="16" customFormat="1" ht="63">
      <c r="A354" s="31" t="s">
        <v>571</v>
      </c>
      <c r="B354" s="23" t="s">
        <v>171</v>
      </c>
      <c r="C354" s="23" t="s">
        <v>572</v>
      </c>
      <c r="D354" s="24" t="s">
        <v>9</v>
      </c>
      <c r="E354" s="25">
        <f>E355</f>
        <v>2776.6</v>
      </c>
      <c r="F354" s="25">
        <f t="shared" ref="F354:G354" si="174">F355</f>
        <v>2776.6</v>
      </c>
      <c r="G354" s="25">
        <f t="shared" si="174"/>
        <v>2776.6</v>
      </c>
      <c r="H354" s="43"/>
      <c r="J354" s="32">
        <v>2776.6062499999998</v>
      </c>
      <c r="K354" s="32">
        <v>2776.6062499999998</v>
      </c>
      <c r="L354" s="32">
        <v>2776.6062499999998</v>
      </c>
      <c r="M354" s="29">
        <f t="shared" si="161"/>
        <v>6.2499999999090505E-3</v>
      </c>
      <c r="N354" s="29">
        <f t="shared" si="161"/>
        <v>6.2499999999090505E-3</v>
      </c>
      <c r="O354" s="29">
        <f t="shared" si="161"/>
        <v>6.2499999999090505E-3</v>
      </c>
      <c r="R354" s="98" t="s">
        <v>571</v>
      </c>
      <c r="S354" s="96" t="s">
        <v>171</v>
      </c>
      <c r="T354" s="96" t="s">
        <v>572</v>
      </c>
      <c r="U354" s="92" t="s">
        <v>9</v>
      </c>
      <c r="V354" s="97">
        <v>2776.6062499999998</v>
      </c>
      <c r="W354" s="97">
        <v>2776.6062499999998</v>
      </c>
      <c r="X354" s="97">
        <v>2776.6062499999998</v>
      </c>
      <c r="Y354" s="16" t="b">
        <f t="shared" si="162"/>
        <v>1</v>
      </c>
      <c r="Z354" s="16" t="b">
        <f t="shared" si="162"/>
        <v>1</v>
      </c>
      <c r="AA354" s="16" t="b">
        <f t="shared" si="162"/>
        <v>1</v>
      </c>
      <c r="AB354" s="16" t="b">
        <f t="shared" si="159"/>
        <v>1</v>
      </c>
    </row>
    <row r="355" spans="1:28" s="16" customFormat="1" ht="25.5">
      <c r="A355" s="31" t="s">
        <v>32</v>
      </c>
      <c r="B355" s="23" t="s">
        <v>171</v>
      </c>
      <c r="C355" s="23" t="s">
        <v>572</v>
      </c>
      <c r="D355" s="23" t="s">
        <v>33</v>
      </c>
      <c r="E355" s="25">
        <v>2776.6</v>
      </c>
      <c r="F355" s="25">
        <v>2776.6</v>
      </c>
      <c r="G355" s="25">
        <v>2776.6</v>
      </c>
      <c r="H355" s="43"/>
      <c r="J355" s="32">
        <v>2776.6062499999998</v>
      </c>
      <c r="K355" s="32">
        <v>2776.6062499999998</v>
      </c>
      <c r="L355" s="32">
        <v>2776.6062499999998</v>
      </c>
      <c r="M355" s="29">
        <f t="shared" si="161"/>
        <v>6.2499999999090505E-3</v>
      </c>
      <c r="N355" s="29">
        <f t="shared" si="161"/>
        <v>6.2499999999090505E-3</v>
      </c>
      <c r="O355" s="29">
        <f t="shared" si="161"/>
        <v>6.2499999999090505E-3</v>
      </c>
      <c r="R355" s="98" t="s">
        <v>32</v>
      </c>
      <c r="S355" s="96" t="s">
        <v>171</v>
      </c>
      <c r="T355" s="96" t="s">
        <v>572</v>
      </c>
      <c r="U355" s="96" t="s">
        <v>33</v>
      </c>
      <c r="V355" s="97">
        <v>2776.6062499999998</v>
      </c>
      <c r="W355" s="97">
        <v>2776.6062499999998</v>
      </c>
      <c r="X355" s="97">
        <v>2776.6062499999998</v>
      </c>
      <c r="Y355" s="16" t="b">
        <f t="shared" si="162"/>
        <v>1</v>
      </c>
      <c r="Z355" s="16" t="b">
        <f t="shared" si="162"/>
        <v>1</v>
      </c>
      <c r="AA355" s="16" t="b">
        <f t="shared" si="162"/>
        <v>1</v>
      </c>
      <c r="AB355" s="16" t="b">
        <f t="shared" si="159"/>
        <v>1</v>
      </c>
    </row>
    <row r="356" spans="1:28" s="16" customFormat="1" ht="47.25">
      <c r="A356" s="31" t="s">
        <v>123</v>
      </c>
      <c r="B356" s="23" t="s">
        <v>171</v>
      </c>
      <c r="C356" s="23" t="s">
        <v>388</v>
      </c>
      <c r="D356" s="24" t="s">
        <v>9</v>
      </c>
      <c r="E356" s="25">
        <f t="shared" ref="E356:G356" si="175">E357+E358</f>
        <v>11041.6</v>
      </c>
      <c r="F356" s="25">
        <f t="shared" si="175"/>
        <v>13977</v>
      </c>
      <c r="G356" s="25">
        <f t="shared" si="175"/>
        <v>11977</v>
      </c>
      <c r="H356" s="43"/>
      <c r="J356" s="32">
        <v>11041.60209</v>
      </c>
      <c r="K356" s="32">
        <v>13977.042949999999</v>
      </c>
      <c r="L356" s="32">
        <v>11977.042949999999</v>
      </c>
      <c r="M356" s="29">
        <f t="shared" si="161"/>
        <v>2.0899999999528518E-3</v>
      </c>
      <c r="N356" s="29">
        <f t="shared" si="161"/>
        <v>4.2949999999109423E-2</v>
      </c>
      <c r="O356" s="29">
        <f t="shared" si="161"/>
        <v>4.2949999999109423E-2</v>
      </c>
      <c r="R356" s="98" t="s">
        <v>123</v>
      </c>
      <c r="S356" s="96" t="s">
        <v>171</v>
      </c>
      <c r="T356" s="96" t="s">
        <v>388</v>
      </c>
      <c r="U356" s="92" t="s">
        <v>9</v>
      </c>
      <c r="V356" s="97">
        <v>11041.60209</v>
      </c>
      <c r="W356" s="97">
        <v>13977.042949999999</v>
      </c>
      <c r="X356" s="97">
        <v>11977.042949999999</v>
      </c>
      <c r="Y356" s="16" t="b">
        <f t="shared" si="162"/>
        <v>1</v>
      </c>
      <c r="Z356" s="16" t="b">
        <f t="shared" si="162"/>
        <v>1</v>
      </c>
      <c r="AA356" s="16" t="b">
        <f t="shared" si="162"/>
        <v>1</v>
      </c>
      <c r="AB356" s="16" t="b">
        <f t="shared" si="159"/>
        <v>1</v>
      </c>
    </row>
    <row r="357" spans="1:28" s="16" customFormat="1" ht="31.5">
      <c r="A357" s="31" t="s">
        <v>28</v>
      </c>
      <c r="B357" s="23" t="s">
        <v>171</v>
      </c>
      <c r="C357" s="23" t="s">
        <v>388</v>
      </c>
      <c r="D357" s="23" t="s">
        <v>29</v>
      </c>
      <c r="E357" s="25">
        <v>64.5</v>
      </c>
      <c r="F357" s="25">
        <v>0</v>
      </c>
      <c r="G357" s="25">
        <v>0</v>
      </c>
      <c r="H357" s="43"/>
      <c r="J357" s="32">
        <v>64.559139999999999</v>
      </c>
      <c r="K357" s="32">
        <v>0</v>
      </c>
      <c r="L357" s="32">
        <v>0</v>
      </c>
      <c r="M357" s="29">
        <f t="shared" si="161"/>
        <v>5.9139999999999304E-2</v>
      </c>
      <c r="N357" s="29">
        <f t="shared" si="161"/>
        <v>0</v>
      </c>
      <c r="O357" s="29">
        <f t="shared" si="161"/>
        <v>0</v>
      </c>
      <c r="R357" s="98" t="s">
        <v>28</v>
      </c>
      <c r="S357" s="96" t="s">
        <v>171</v>
      </c>
      <c r="T357" s="96" t="s">
        <v>388</v>
      </c>
      <c r="U357" s="96" t="s">
        <v>29</v>
      </c>
      <c r="V357" s="97">
        <v>64.559139999999999</v>
      </c>
      <c r="W357" s="97" t="s">
        <v>9</v>
      </c>
      <c r="X357" s="97" t="s">
        <v>9</v>
      </c>
      <c r="Y357" s="16" t="b">
        <f t="shared" si="162"/>
        <v>1</v>
      </c>
      <c r="Z357" s="16" t="b">
        <f t="shared" si="162"/>
        <v>1</v>
      </c>
      <c r="AA357" s="16" t="b">
        <f t="shared" si="162"/>
        <v>1</v>
      </c>
      <c r="AB357" s="16" t="b">
        <f t="shared" si="159"/>
        <v>1</v>
      </c>
    </row>
    <row r="358" spans="1:28" s="16" customFormat="1" ht="25.5">
      <c r="A358" s="31" t="s">
        <v>32</v>
      </c>
      <c r="B358" s="23" t="s">
        <v>171</v>
      </c>
      <c r="C358" s="23" t="s">
        <v>388</v>
      </c>
      <c r="D358" s="23" t="s">
        <v>33</v>
      </c>
      <c r="E358" s="25">
        <v>10977.1</v>
      </c>
      <c r="F358" s="25">
        <v>13977</v>
      </c>
      <c r="G358" s="25">
        <v>11977</v>
      </c>
      <c r="H358" s="43"/>
      <c r="J358" s="32">
        <v>10977.042949999999</v>
      </c>
      <c r="K358" s="32">
        <v>13977.042949999999</v>
      </c>
      <c r="L358" s="32">
        <v>11977.042949999999</v>
      </c>
      <c r="M358" s="29">
        <f t="shared" si="161"/>
        <v>-5.7050000001254375E-2</v>
      </c>
      <c r="N358" s="29">
        <f t="shared" si="161"/>
        <v>4.2949999999109423E-2</v>
      </c>
      <c r="O358" s="29">
        <f t="shared" si="161"/>
        <v>4.2949999999109423E-2</v>
      </c>
      <c r="R358" s="98" t="s">
        <v>32</v>
      </c>
      <c r="S358" s="96" t="s">
        <v>171</v>
      </c>
      <c r="T358" s="96" t="s">
        <v>388</v>
      </c>
      <c r="U358" s="96" t="s">
        <v>33</v>
      </c>
      <c r="V358" s="97">
        <v>10977.042949999999</v>
      </c>
      <c r="W358" s="97">
        <v>13977.042949999999</v>
      </c>
      <c r="X358" s="97">
        <v>11977.042949999999</v>
      </c>
      <c r="Y358" s="16" t="b">
        <f t="shared" si="162"/>
        <v>1</v>
      </c>
      <c r="Z358" s="16" t="b">
        <f t="shared" si="162"/>
        <v>1</v>
      </c>
      <c r="AA358" s="16" t="b">
        <f t="shared" si="162"/>
        <v>1</v>
      </c>
      <c r="AB358" s="16" t="b">
        <f t="shared" si="159"/>
        <v>1</v>
      </c>
    </row>
    <row r="359" spans="1:28" s="16" customFormat="1" ht="63">
      <c r="A359" s="22" t="s">
        <v>124</v>
      </c>
      <c r="B359" s="23" t="s">
        <v>171</v>
      </c>
      <c r="C359" s="23" t="s">
        <v>482</v>
      </c>
      <c r="D359" s="24" t="s">
        <v>9</v>
      </c>
      <c r="E359" s="25">
        <f>E360+E362</f>
        <v>35927.699999999997</v>
      </c>
      <c r="F359" s="25">
        <f t="shared" ref="F359:G359" si="176">F360+F362</f>
        <v>6500</v>
      </c>
      <c r="G359" s="25">
        <f t="shared" si="176"/>
        <v>7117.7</v>
      </c>
      <c r="H359" s="43"/>
      <c r="J359" s="32">
        <v>35927.658170000002</v>
      </c>
      <c r="K359" s="32">
        <v>6500</v>
      </c>
      <c r="L359" s="32">
        <v>7117.6691099999998</v>
      </c>
      <c r="M359" s="29">
        <f t="shared" si="161"/>
        <v>-4.1829999994661193E-2</v>
      </c>
      <c r="N359" s="29">
        <f t="shared" si="161"/>
        <v>0</v>
      </c>
      <c r="O359" s="29">
        <f t="shared" si="161"/>
        <v>-3.0889999999999418E-2</v>
      </c>
      <c r="R359" s="95" t="s">
        <v>124</v>
      </c>
      <c r="S359" s="96" t="s">
        <v>171</v>
      </c>
      <c r="T359" s="96" t="s">
        <v>482</v>
      </c>
      <c r="U359" s="92" t="s">
        <v>9</v>
      </c>
      <c r="V359" s="97">
        <v>35927.658170000002</v>
      </c>
      <c r="W359" s="97">
        <v>6500</v>
      </c>
      <c r="X359" s="97">
        <v>7117.6691099999998</v>
      </c>
      <c r="Y359" s="16" t="b">
        <f t="shared" si="162"/>
        <v>1</v>
      </c>
      <c r="Z359" s="16" t="b">
        <f t="shared" si="162"/>
        <v>1</v>
      </c>
      <c r="AA359" s="16" t="b">
        <f t="shared" si="162"/>
        <v>1</v>
      </c>
      <c r="AB359" s="16" t="b">
        <f t="shared" si="159"/>
        <v>1</v>
      </c>
    </row>
    <row r="360" spans="1:28" s="16" customFormat="1" ht="78.75">
      <c r="A360" s="31" t="s">
        <v>607</v>
      </c>
      <c r="B360" s="23" t="s">
        <v>171</v>
      </c>
      <c r="C360" s="23" t="s">
        <v>608</v>
      </c>
      <c r="D360" s="24" t="s">
        <v>9</v>
      </c>
      <c r="E360" s="25">
        <f>E361</f>
        <v>23056.7</v>
      </c>
      <c r="F360" s="25">
        <f t="shared" ref="F360:G360" si="177">F361</f>
        <v>3500</v>
      </c>
      <c r="G360" s="25">
        <f t="shared" si="177"/>
        <v>3717.7</v>
      </c>
      <c r="H360" s="43"/>
      <c r="J360" s="32">
        <v>23056.674999999999</v>
      </c>
      <c r="K360" s="32">
        <v>3500</v>
      </c>
      <c r="L360" s="32">
        <v>3717.6691099999998</v>
      </c>
      <c r="M360" s="29">
        <f t="shared" si="161"/>
        <v>-2.5000000001455192E-2</v>
      </c>
      <c r="N360" s="29">
        <f t="shared" si="161"/>
        <v>0</v>
      </c>
      <c r="O360" s="29">
        <f t="shared" si="161"/>
        <v>-3.0889999999999418E-2</v>
      </c>
      <c r="R360" s="98" t="s">
        <v>607</v>
      </c>
      <c r="S360" s="96" t="s">
        <v>171</v>
      </c>
      <c r="T360" s="96" t="s">
        <v>608</v>
      </c>
      <c r="U360" s="92" t="s">
        <v>9</v>
      </c>
      <c r="V360" s="97">
        <v>23056.674999999999</v>
      </c>
      <c r="W360" s="97">
        <v>3500</v>
      </c>
      <c r="X360" s="97">
        <v>3717.6691099999998</v>
      </c>
      <c r="Y360" s="16" t="b">
        <f t="shared" si="162"/>
        <v>1</v>
      </c>
      <c r="Z360" s="16" t="b">
        <f t="shared" si="162"/>
        <v>1</v>
      </c>
      <c r="AA360" s="16" t="b">
        <f t="shared" si="162"/>
        <v>1</v>
      </c>
      <c r="AB360" s="16" t="b">
        <f t="shared" si="159"/>
        <v>1</v>
      </c>
    </row>
    <row r="361" spans="1:28" s="16" customFormat="1" ht="31.5">
      <c r="A361" s="31" t="s">
        <v>28</v>
      </c>
      <c r="B361" s="23" t="s">
        <v>171</v>
      </c>
      <c r="C361" s="23" t="s">
        <v>608</v>
      </c>
      <c r="D361" s="23" t="s">
        <v>29</v>
      </c>
      <c r="E361" s="25">
        <f>6900+16156.7</f>
        <v>23056.7</v>
      </c>
      <c r="F361" s="25">
        <v>3500</v>
      </c>
      <c r="G361" s="25">
        <v>3717.7</v>
      </c>
      <c r="H361" s="43"/>
      <c r="J361" s="32">
        <v>23056.674999999999</v>
      </c>
      <c r="K361" s="32">
        <v>3500</v>
      </c>
      <c r="L361" s="32">
        <v>3717.6691099999998</v>
      </c>
      <c r="M361" s="29">
        <f t="shared" si="161"/>
        <v>-2.5000000001455192E-2</v>
      </c>
      <c r="N361" s="29">
        <f t="shared" si="161"/>
        <v>0</v>
      </c>
      <c r="O361" s="29">
        <f t="shared" si="161"/>
        <v>-3.0889999999999418E-2</v>
      </c>
      <c r="R361" s="98" t="s">
        <v>28</v>
      </c>
      <c r="S361" s="96" t="s">
        <v>171</v>
      </c>
      <c r="T361" s="96" t="s">
        <v>608</v>
      </c>
      <c r="U361" s="96" t="s">
        <v>29</v>
      </c>
      <c r="V361" s="97">
        <v>23056.674999999999</v>
      </c>
      <c r="W361" s="97">
        <v>3500</v>
      </c>
      <c r="X361" s="97">
        <v>3717.6691099999998</v>
      </c>
      <c r="Y361" s="16" t="b">
        <f t="shared" si="162"/>
        <v>1</v>
      </c>
      <c r="Z361" s="16" t="b">
        <f t="shared" si="162"/>
        <v>1</v>
      </c>
      <c r="AA361" s="16" t="b">
        <f t="shared" si="162"/>
        <v>1</v>
      </c>
      <c r="AB361" s="16" t="b">
        <f t="shared" si="159"/>
        <v>1</v>
      </c>
    </row>
    <row r="362" spans="1:28" s="16" customFormat="1" ht="47.25">
      <c r="A362" s="31" t="s">
        <v>125</v>
      </c>
      <c r="B362" s="23" t="s">
        <v>171</v>
      </c>
      <c r="C362" s="23" t="s">
        <v>391</v>
      </c>
      <c r="D362" s="24" t="s">
        <v>9</v>
      </c>
      <c r="E362" s="25">
        <f>E363</f>
        <v>12871</v>
      </c>
      <c r="F362" s="25">
        <f t="shared" ref="F362:G362" si="178">F363</f>
        <v>3000</v>
      </c>
      <c r="G362" s="25">
        <f t="shared" si="178"/>
        <v>3400</v>
      </c>
      <c r="H362" s="43"/>
      <c r="J362" s="32">
        <v>12870.98317</v>
      </c>
      <c r="K362" s="32">
        <v>3000</v>
      </c>
      <c r="L362" s="32">
        <v>3400</v>
      </c>
      <c r="M362" s="29">
        <f t="shared" si="161"/>
        <v>-1.6830000000481959E-2</v>
      </c>
      <c r="N362" s="29">
        <f t="shared" si="161"/>
        <v>0</v>
      </c>
      <c r="O362" s="29">
        <f t="shared" si="161"/>
        <v>0</v>
      </c>
      <c r="R362" s="98" t="s">
        <v>125</v>
      </c>
      <c r="S362" s="96" t="s">
        <v>171</v>
      </c>
      <c r="T362" s="96" t="s">
        <v>391</v>
      </c>
      <c r="U362" s="92" t="s">
        <v>9</v>
      </c>
      <c r="V362" s="97">
        <v>12870.98317</v>
      </c>
      <c r="W362" s="97">
        <v>3000</v>
      </c>
      <c r="X362" s="97">
        <v>3400</v>
      </c>
      <c r="Y362" s="16" t="b">
        <f t="shared" si="162"/>
        <v>1</v>
      </c>
      <c r="Z362" s="16" t="b">
        <f t="shared" si="162"/>
        <v>1</v>
      </c>
      <c r="AA362" s="16" t="b">
        <f t="shared" si="162"/>
        <v>1</v>
      </c>
      <c r="AB362" s="16" t="b">
        <f t="shared" si="159"/>
        <v>1</v>
      </c>
    </row>
    <row r="363" spans="1:28" s="16" customFormat="1" ht="31.5">
      <c r="A363" s="31" t="s">
        <v>28</v>
      </c>
      <c r="B363" s="23" t="s">
        <v>171</v>
      </c>
      <c r="C363" s="23" t="s">
        <v>391</v>
      </c>
      <c r="D363" s="23" t="s">
        <v>29</v>
      </c>
      <c r="E363" s="25">
        <f>8500+4371</f>
        <v>12871</v>
      </c>
      <c r="F363" s="25">
        <v>3000</v>
      </c>
      <c r="G363" s="25">
        <v>3400</v>
      </c>
      <c r="H363" s="43"/>
      <c r="J363" s="32">
        <v>12870.98317</v>
      </c>
      <c r="K363" s="32">
        <v>3000</v>
      </c>
      <c r="L363" s="32">
        <v>3400</v>
      </c>
      <c r="M363" s="29">
        <f t="shared" si="161"/>
        <v>-1.6830000000481959E-2</v>
      </c>
      <c r="N363" s="29">
        <f t="shared" si="161"/>
        <v>0</v>
      </c>
      <c r="O363" s="29">
        <f t="shared" si="161"/>
        <v>0</v>
      </c>
      <c r="R363" s="98" t="s">
        <v>28</v>
      </c>
      <c r="S363" s="96" t="s">
        <v>171</v>
      </c>
      <c r="T363" s="96" t="s">
        <v>391</v>
      </c>
      <c r="U363" s="96" t="s">
        <v>29</v>
      </c>
      <c r="V363" s="97">
        <v>12870.98317</v>
      </c>
      <c r="W363" s="97">
        <v>3000</v>
      </c>
      <c r="X363" s="97">
        <v>3400</v>
      </c>
      <c r="Y363" s="16" t="b">
        <f t="shared" si="162"/>
        <v>1</v>
      </c>
      <c r="Z363" s="16" t="b">
        <f t="shared" si="162"/>
        <v>1</v>
      </c>
      <c r="AA363" s="16" t="b">
        <f t="shared" si="162"/>
        <v>1</v>
      </c>
      <c r="AB363" s="16" t="b">
        <f t="shared" si="159"/>
        <v>1</v>
      </c>
    </row>
    <row r="364" spans="1:28" s="16" customFormat="1" ht="31.5">
      <c r="A364" s="22" t="s">
        <v>126</v>
      </c>
      <c r="B364" s="23" t="s">
        <v>171</v>
      </c>
      <c r="C364" s="23" t="s">
        <v>476</v>
      </c>
      <c r="D364" s="24" t="s">
        <v>9</v>
      </c>
      <c r="E364" s="25">
        <f>E365+E367</f>
        <v>8638.2000000000007</v>
      </c>
      <c r="F364" s="25">
        <f t="shared" ref="F364:G364" si="179">F365+F367</f>
        <v>12638.2</v>
      </c>
      <c r="G364" s="25">
        <f t="shared" si="179"/>
        <v>12638.2</v>
      </c>
      <c r="H364" s="43"/>
      <c r="J364" s="32">
        <v>8638.1443999999992</v>
      </c>
      <c r="K364" s="32">
        <v>12638.144399999999</v>
      </c>
      <c r="L364" s="32">
        <v>12638.144399999999</v>
      </c>
      <c r="M364" s="29">
        <f t="shared" si="161"/>
        <v>-5.5600000001504668E-2</v>
      </c>
      <c r="N364" s="29">
        <f t="shared" si="161"/>
        <v>-5.5600000001504668E-2</v>
      </c>
      <c r="O364" s="29">
        <f t="shared" si="161"/>
        <v>-5.5600000001504668E-2</v>
      </c>
      <c r="R364" s="95" t="s">
        <v>126</v>
      </c>
      <c r="S364" s="96" t="s">
        <v>171</v>
      </c>
      <c r="T364" s="96" t="s">
        <v>476</v>
      </c>
      <c r="U364" s="92" t="s">
        <v>9</v>
      </c>
      <c r="V364" s="97">
        <v>8638.1443999999992</v>
      </c>
      <c r="W364" s="97">
        <v>12638.144399999999</v>
      </c>
      <c r="X364" s="97">
        <v>12638.144399999999</v>
      </c>
      <c r="Y364" s="16" t="b">
        <f t="shared" si="162"/>
        <v>1</v>
      </c>
      <c r="Z364" s="16" t="b">
        <f t="shared" si="162"/>
        <v>1</v>
      </c>
      <c r="AA364" s="16" t="b">
        <f t="shared" si="162"/>
        <v>1</v>
      </c>
      <c r="AB364" s="16" t="b">
        <f t="shared" si="159"/>
        <v>1</v>
      </c>
    </row>
    <row r="365" spans="1:28" s="16" customFormat="1" ht="47.25">
      <c r="A365" s="31" t="s">
        <v>573</v>
      </c>
      <c r="B365" s="23" t="s">
        <v>171</v>
      </c>
      <c r="C365" s="23" t="s">
        <v>574</v>
      </c>
      <c r="D365" s="24" t="s">
        <v>9</v>
      </c>
      <c r="E365" s="25">
        <f>E366</f>
        <v>850</v>
      </c>
      <c r="F365" s="25">
        <f t="shared" ref="F365:G365" si="180">F366</f>
        <v>850</v>
      </c>
      <c r="G365" s="25">
        <f t="shared" si="180"/>
        <v>850</v>
      </c>
      <c r="H365" s="43"/>
      <c r="J365" s="32">
        <v>849.99342000000001</v>
      </c>
      <c r="K365" s="32">
        <v>849.99342000000001</v>
      </c>
      <c r="L365" s="32">
        <v>849.99342000000001</v>
      </c>
      <c r="M365" s="29">
        <f t="shared" si="161"/>
        <v>-6.5799999999853753E-3</v>
      </c>
      <c r="N365" s="29">
        <f t="shared" si="161"/>
        <v>-6.5799999999853753E-3</v>
      </c>
      <c r="O365" s="29">
        <f t="shared" si="161"/>
        <v>-6.5799999999853753E-3</v>
      </c>
      <c r="R365" s="98" t="s">
        <v>573</v>
      </c>
      <c r="S365" s="96" t="s">
        <v>171</v>
      </c>
      <c r="T365" s="96" t="s">
        <v>574</v>
      </c>
      <c r="U365" s="92" t="s">
        <v>9</v>
      </c>
      <c r="V365" s="97">
        <v>849.99342000000001</v>
      </c>
      <c r="W365" s="97">
        <v>849.99342000000001</v>
      </c>
      <c r="X365" s="97">
        <v>849.99342000000001</v>
      </c>
      <c r="Y365" s="16" t="b">
        <f t="shared" si="162"/>
        <v>1</v>
      </c>
      <c r="Z365" s="16" t="b">
        <f t="shared" si="162"/>
        <v>1</v>
      </c>
      <c r="AA365" s="16" t="b">
        <f t="shared" si="162"/>
        <v>1</v>
      </c>
      <c r="AB365" s="16" t="b">
        <f t="shared" si="159"/>
        <v>1</v>
      </c>
    </row>
    <row r="366" spans="1:28" s="16" customFormat="1" ht="25.5">
      <c r="A366" s="31" t="s">
        <v>32</v>
      </c>
      <c r="B366" s="23" t="s">
        <v>171</v>
      </c>
      <c r="C366" s="23" t="s">
        <v>574</v>
      </c>
      <c r="D366" s="23" t="s">
        <v>33</v>
      </c>
      <c r="E366" s="25">
        <v>850</v>
      </c>
      <c r="F366" s="25">
        <v>850</v>
      </c>
      <c r="G366" s="25">
        <v>850</v>
      </c>
      <c r="H366" s="43"/>
      <c r="J366" s="32">
        <v>849.99342000000001</v>
      </c>
      <c r="K366" s="32">
        <v>849.99342000000001</v>
      </c>
      <c r="L366" s="32">
        <v>849.99342000000001</v>
      </c>
      <c r="M366" s="29">
        <f t="shared" si="161"/>
        <v>-6.5799999999853753E-3</v>
      </c>
      <c r="N366" s="29">
        <f t="shared" si="161"/>
        <v>-6.5799999999853753E-3</v>
      </c>
      <c r="O366" s="29">
        <f t="shared" si="161"/>
        <v>-6.5799999999853753E-3</v>
      </c>
      <c r="R366" s="98" t="s">
        <v>32</v>
      </c>
      <c r="S366" s="96" t="s">
        <v>171</v>
      </c>
      <c r="T366" s="96" t="s">
        <v>574</v>
      </c>
      <c r="U366" s="96" t="s">
        <v>33</v>
      </c>
      <c r="V366" s="97">
        <v>849.99342000000001</v>
      </c>
      <c r="W366" s="97">
        <v>849.99342000000001</v>
      </c>
      <c r="X366" s="97">
        <v>849.99342000000001</v>
      </c>
      <c r="Y366" s="16" t="b">
        <f t="shared" si="162"/>
        <v>1</v>
      </c>
      <c r="Z366" s="16" t="b">
        <f t="shared" si="162"/>
        <v>1</v>
      </c>
      <c r="AA366" s="16" t="b">
        <f t="shared" si="162"/>
        <v>1</v>
      </c>
      <c r="AB366" s="16" t="b">
        <f t="shared" si="159"/>
        <v>1</v>
      </c>
    </row>
    <row r="367" spans="1:28" s="16" customFormat="1" ht="31.5">
      <c r="A367" s="31" t="s">
        <v>127</v>
      </c>
      <c r="B367" s="23" t="s">
        <v>171</v>
      </c>
      <c r="C367" s="23" t="s">
        <v>389</v>
      </c>
      <c r="D367" s="24" t="s">
        <v>9</v>
      </c>
      <c r="E367" s="25">
        <f>E368</f>
        <v>7788.2</v>
      </c>
      <c r="F367" s="25">
        <f t="shared" ref="F367:G367" si="181">F368</f>
        <v>11788.2</v>
      </c>
      <c r="G367" s="25">
        <f t="shared" si="181"/>
        <v>11788.2</v>
      </c>
      <c r="H367" s="43"/>
      <c r="J367" s="32">
        <v>7788.1509800000003</v>
      </c>
      <c r="K367" s="32">
        <v>11788.15098</v>
      </c>
      <c r="L367" s="32">
        <v>11788.15098</v>
      </c>
      <c r="M367" s="29">
        <f t="shared" si="161"/>
        <v>-4.901999999947293E-2</v>
      </c>
      <c r="N367" s="29">
        <f t="shared" si="161"/>
        <v>-4.9020000000382424E-2</v>
      </c>
      <c r="O367" s="29">
        <f t="shared" si="161"/>
        <v>-4.9020000000382424E-2</v>
      </c>
      <c r="R367" s="98" t="s">
        <v>127</v>
      </c>
      <c r="S367" s="96" t="s">
        <v>171</v>
      </c>
      <c r="T367" s="96" t="s">
        <v>389</v>
      </c>
      <c r="U367" s="92" t="s">
        <v>9</v>
      </c>
      <c r="V367" s="97">
        <v>7788.1509800000003</v>
      </c>
      <c r="W367" s="97">
        <v>11788.15098</v>
      </c>
      <c r="X367" s="97">
        <v>11788.15098</v>
      </c>
      <c r="Y367" s="16" t="b">
        <f t="shared" si="162"/>
        <v>1</v>
      </c>
      <c r="Z367" s="16" t="b">
        <f t="shared" si="162"/>
        <v>1</v>
      </c>
      <c r="AA367" s="16" t="b">
        <f t="shared" si="162"/>
        <v>1</v>
      </c>
      <c r="AB367" s="16" t="b">
        <f t="shared" si="159"/>
        <v>1</v>
      </c>
    </row>
    <row r="368" spans="1:28" s="16" customFormat="1" ht="25.5">
      <c r="A368" s="31" t="s">
        <v>32</v>
      </c>
      <c r="B368" s="23" t="s">
        <v>171</v>
      </c>
      <c r="C368" s="23" t="s">
        <v>389</v>
      </c>
      <c r="D368" s="23" t="s">
        <v>33</v>
      </c>
      <c r="E368" s="25">
        <v>7788.2</v>
      </c>
      <c r="F368" s="25">
        <f>11788.2</f>
        <v>11788.2</v>
      </c>
      <c r="G368" s="25">
        <f>11788.2</f>
        <v>11788.2</v>
      </c>
      <c r="H368" s="43"/>
      <c r="J368" s="32">
        <v>7788.1509800000003</v>
      </c>
      <c r="K368" s="32">
        <v>11788.15098</v>
      </c>
      <c r="L368" s="32">
        <v>11788.15098</v>
      </c>
      <c r="M368" s="29">
        <f t="shared" si="161"/>
        <v>-4.901999999947293E-2</v>
      </c>
      <c r="N368" s="29">
        <f t="shared" si="161"/>
        <v>-4.9020000000382424E-2</v>
      </c>
      <c r="O368" s="29">
        <f t="shared" si="161"/>
        <v>-4.9020000000382424E-2</v>
      </c>
      <c r="R368" s="98" t="s">
        <v>32</v>
      </c>
      <c r="S368" s="96" t="s">
        <v>171</v>
      </c>
      <c r="T368" s="96" t="s">
        <v>389</v>
      </c>
      <c r="U368" s="96" t="s">
        <v>33</v>
      </c>
      <c r="V368" s="97">
        <v>7788.1509800000003</v>
      </c>
      <c r="W368" s="97">
        <v>11788.15098</v>
      </c>
      <c r="X368" s="97">
        <v>11788.15098</v>
      </c>
      <c r="Y368" s="16" t="b">
        <f t="shared" si="162"/>
        <v>1</v>
      </c>
      <c r="Z368" s="16" t="b">
        <f t="shared" si="162"/>
        <v>1</v>
      </c>
      <c r="AA368" s="16" t="b">
        <f t="shared" si="162"/>
        <v>1</v>
      </c>
      <c r="AB368" s="16" t="b">
        <f t="shared" si="159"/>
        <v>1</v>
      </c>
    </row>
    <row r="369" spans="1:28" s="16" customFormat="1" ht="31.5">
      <c r="A369" s="22" t="s">
        <v>477</v>
      </c>
      <c r="B369" s="23" t="s">
        <v>171</v>
      </c>
      <c r="C369" s="23" t="s">
        <v>478</v>
      </c>
      <c r="D369" s="24" t="s">
        <v>9</v>
      </c>
      <c r="E369" s="25">
        <f t="shared" ref="E369:G369" si="182">E370+E375</f>
        <v>521446.20000000007</v>
      </c>
      <c r="F369" s="25">
        <f t="shared" si="182"/>
        <v>383665.4</v>
      </c>
      <c r="G369" s="25">
        <f t="shared" si="182"/>
        <v>373658.1</v>
      </c>
      <c r="H369" s="43"/>
      <c r="J369" s="32">
        <v>521446.19056999998</v>
      </c>
      <c r="K369" s="32">
        <v>383665.36047999997</v>
      </c>
      <c r="L369" s="32">
        <v>373658.14476</v>
      </c>
      <c r="M369" s="29">
        <f t="shared" si="161"/>
        <v>-9.4300000928342342E-3</v>
      </c>
      <c r="N369" s="29">
        <f t="shared" si="161"/>
        <v>-3.9520000049378723E-2</v>
      </c>
      <c r="O369" s="29">
        <f t="shared" si="161"/>
        <v>4.4760000018868595E-2</v>
      </c>
      <c r="R369" s="95" t="s">
        <v>477</v>
      </c>
      <c r="S369" s="96" t="s">
        <v>171</v>
      </c>
      <c r="T369" s="96" t="s">
        <v>478</v>
      </c>
      <c r="U369" s="92" t="s">
        <v>9</v>
      </c>
      <c r="V369" s="97">
        <v>521446.19056999998</v>
      </c>
      <c r="W369" s="97">
        <v>383665.36047999997</v>
      </c>
      <c r="X369" s="97">
        <v>373658.14476</v>
      </c>
      <c r="Y369" s="16" t="b">
        <f t="shared" si="162"/>
        <v>1</v>
      </c>
      <c r="Z369" s="16" t="b">
        <f t="shared" si="162"/>
        <v>1</v>
      </c>
      <c r="AA369" s="16" t="b">
        <f t="shared" si="162"/>
        <v>1</v>
      </c>
      <c r="AB369" s="16" t="b">
        <f t="shared" si="159"/>
        <v>1</v>
      </c>
    </row>
    <row r="370" spans="1:28" s="16" customFormat="1" ht="31.5">
      <c r="A370" s="22" t="s">
        <v>483</v>
      </c>
      <c r="B370" s="23" t="s">
        <v>171</v>
      </c>
      <c r="C370" s="23" t="s">
        <v>484</v>
      </c>
      <c r="D370" s="24" t="s">
        <v>9</v>
      </c>
      <c r="E370" s="25">
        <f t="shared" ref="E370:G370" si="183">E371+E373</f>
        <v>87827.4</v>
      </c>
      <c r="F370" s="25">
        <f t="shared" si="183"/>
        <v>93727.4</v>
      </c>
      <c r="G370" s="25">
        <f t="shared" si="183"/>
        <v>89727.4</v>
      </c>
      <c r="H370" s="43"/>
      <c r="J370" s="32">
        <v>87827.380560000005</v>
      </c>
      <c r="K370" s="32">
        <v>93727.380560000005</v>
      </c>
      <c r="L370" s="32">
        <v>89727.380560000005</v>
      </c>
      <c r="M370" s="29">
        <f t="shared" si="161"/>
        <v>-1.9439999989117496E-2</v>
      </c>
      <c r="N370" s="29">
        <f t="shared" si="161"/>
        <v>-1.9439999989117496E-2</v>
      </c>
      <c r="O370" s="29">
        <f t="shared" si="161"/>
        <v>-1.9439999989117496E-2</v>
      </c>
      <c r="R370" s="95" t="s">
        <v>483</v>
      </c>
      <c r="S370" s="96" t="s">
        <v>171</v>
      </c>
      <c r="T370" s="96" t="s">
        <v>484</v>
      </c>
      <c r="U370" s="92" t="s">
        <v>9</v>
      </c>
      <c r="V370" s="97">
        <v>87827.380560000005</v>
      </c>
      <c r="W370" s="97">
        <v>93727.380560000005</v>
      </c>
      <c r="X370" s="97">
        <v>89727.380560000005</v>
      </c>
      <c r="Y370" s="16" t="b">
        <f t="shared" si="162"/>
        <v>1</v>
      </c>
      <c r="Z370" s="16" t="b">
        <f t="shared" si="162"/>
        <v>1</v>
      </c>
      <c r="AA370" s="16" t="b">
        <f t="shared" si="162"/>
        <v>1</v>
      </c>
      <c r="AB370" s="16" t="b">
        <f t="shared" si="159"/>
        <v>1</v>
      </c>
    </row>
    <row r="371" spans="1:28" s="16" customFormat="1" ht="31.5">
      <c r="A371" s="22" t="s">
        <v>485</v>
      </c>
      <c r="B371" s="23" t="s">
        <v>171</v>
      </c>
      <c r="C371" s="23" t="s">
        <v>651</v>
      </c>
      <c r="D371" s="23" t="s">
        <v>9</v>
      </c>
      <c r="E371" s="25">
        <f t="shared" ref="E371:G371" si="184">E372</f>
        <v>100</v>
      </c>
      <c r="F371" s="25">
        <f t="shared" si="184"/>
        <v>0</v>
      </c>
      <c r="G371" s="25">
        <f t="shared" si="184"/>
        <v>0</v>
      </c>
      <c r="H371" s="43"/>
      <c r="J371" s="32">
        <v>100</v>
      </c>
      <c r="K371" s="32">
        <v>0</v>
      </c>
      <c r="L371" s="32">
        <v>0</v>
      </c>
      <c r="M371" s="29">
        <f t="shared" si="161"/>
        <v>0</v>
      </c>
      <c r="N371" s="29">
        <f t="shared" si="161"/>
        <v>0</v>
      </c>
      <c r="O371" s="29">
        <f t="shared" si="161"/>
        <v>0</v>
      </c>
      <c r="R371" s="98" t="s">
        <v>485</v>
      </c>
      <c r="S371" s="96" t="s">
        <v>171</v>
      </c>
      <c r="T371" s="96" t="s">
        <v>651</v>
      </c>
      <c r="U371" s="92" t="s">
        <v>9</v>
      </c>
      <c r="V371" s="97">
        <v>100</v>
      </c>
      <c r="W371" s="97" t="s">
        <v>9</v>
      </c>
      <c r="X371" s="97" t="s">
        <v>9</v>
      </c>
      <c r="Y371" s="16" t="b">
        <f t="shared" si="162"/>
        <v>1</v>
      </c>
      <c r="Z371" s="16" t="b">
        <f t="shared" si="162"/>
        <v>1</v>
      </c>
      <c r="AA371" s="16" t="b">
        <f t="shared" si="162"/>
        <v>1</v>
      </c>
      <c r="AB371" s="16" t="b">
        <f t="shared" si="159"/>
        <v>1</v>
      </c>
    </row>
    <row r="372" spans="1:28" s="16" customFormat="1" ht="15.75">
      <c r="A372" s="22" t="s">
        <v>32</v>
      </c>
      <c r="B372" s="23" t="s">
        <v>171</v>
      </c>
      <c r="C372" s="23" t="s">
        <v>651</v>
      </c>
      <c r="D372" s="23" t="s">
        <v>33</v>
      </c>
      <c r="E372" s="25">
        <v>100</v>
      </c>
      <c r="F372" s="25">
        <v>0</v>
      </c>
      <c r="G372" s="25">
        <v>0</v>
      </c>
      <c r="H372" s="43"/>
      <c r="J372" s="32">
        <v>100</v>
      </c>
      <c r="K372" s="32">
        <v>0</v>
      </c>
      <c r="L372" s="32">
        <v>0</v>
      </c>
      <c r="M372" s="29">
        <f t="shared" si="161"/>
        <v>0</v>
      </c>
      <c r="N372" s="29">
        <f t="shared" si="161"/>
        <v>0</v>
      </c>
      <c r="O372" s="29">
        <f t="shared" si="161"/>
        <v>0</v>
      </c>
      <c r="R372" s="98" t="s">
        <v>32</v>
      </c>
      <c r="S372" s="96" t="s">
        <v>171</v>
      </c>
      <c r="T372" s="96" t="s">
        <v>651</v>
      </c>
      <c r="U372" s="96" t="s">
        <v>33</v>
      </c>
      <c r="V372" s="97">
        <v>100</v>
      </c>
      <c r="W372" s="97" t="s">
        <v>9</v>
      </c>
      <c r="X372" s="97" t="s">
        <v>9</v>
      </c>
      <c r="Y372" s="16" t="b">
        <f t="shared" si="162"/>
        <v>1</v>
      </c>
      <c r="Z372" s="16" t="b">
        <f t="shared" si="162"/>
        <v>1</v>
      </c>
      <c r="AA372" s="16" t="b">
        <f t="shared" si="162"/>
        <v>1</v>
      </c>
      <c r="AB372" s="16" t="b">
        <f t="shared" si="159"/>
        <v>1</v>
      </c>
    </row>
    <row r="373" spans="1:28" s="16" customFormat="1" ht="31.5">
      <c r="A373" s="31" t="s">
        <v>485</v>
      </c>
      <c r="B373" s="23" t="s">
        <v>171</v>
      </c>
      <c r="C373" s="23" t="s">
        <v>392</v>
      </c>
      <c r="D373" s="24" t="s">
        <v>9</v>
      </c>
      <c r="E373" s="25">
        <f>E374</f>
        <v>87727.4</v>
      </c>
      <c r="F373" s="25">
        <f t="shared" ref="F373:G373" si="185">F374</f>
        <v>93727.4</v>
      </c>
      <c r="G373" s="25">
        <f t="shared" si="185"/>
        <v>89727.4</v>
      </c>
      <c r="H373" s="43"/>
      <c r="J373" s="32">
        <v>87727.380560000005</v>
      </c>
      <c r="K373" s="32">
        <v>93727.380560000005</v>
      </c>
      <c r="L373" s="32">
        <v>89727.380560000005</v>
      </c>
      <c r="M373" s="29">
        <f t="shared" si="161"/>
        <v>-1.9439999989117496E-2</v>
      </c>
      <c r="N373" s="29">
        <f t="shared" si="161"/>
        <v>-1.9439999989117496E-2</v>
      </c>
      <c r="O373" s="29">
        <f t="shared" si="161"/>
        <v>-1.9439999989117496E-2</v>
      </c>
      <c r="R373" s="98" t="s">
        <v>485</v>
      </c>
      <c r="S373" s="96" t="s">
        <v>171</v>
      </c>
      <c r="T373" s="96" t="s">
        <v>392</v>
      </c>
      <c r="U373" s="92" t="s">
        <v>9</v>
      </c>
      <c r="V373" s="97">
        <v>87727.380560000005</v>
      </c>
      <c r="W373" s="97">
        <v>93727.380560000005</v>
      </c>
      <c r="X373" s="97">
        <v>89727.380560000005</v>
      </c>
      <c r="Y373" s="16" t="b">
        <f t="shared" si="162"/>
        <v>1</v>
      </c>
      <c r="Z373" s="16" t="b">
        <f t="shared" si="162"/>
        <v>1</v>
      </c>
      <c r="AA373" s="16" t="b">
        <f t="shared" si="162"/>
        <v>1</v>
      </c>
      <c r="AB373" s="16" t="b">
        <f t="shared" si="159"/>
        <v>1</v>
      </c>
    </row>
    <row r="374" spans="1:28" s="16" customFormat="1" ht="25.5">
      <c r="A374" s="31" t="s">
        <v>32</v>
      </c>
      <c r="B374" s="23" t="s">
        <v>171</v>
      </c>
      <c r="C374" s="23" t="s">
        <v>392</v>
      </c>
      <c r="D374" s="23" t="s">
        <v>33</v>
      </c>
      <c r="E374" s="25">
        <v>87727.4</v>
      </c>
      <c r="F374" s="25">
        <v>93727.4</v>
      </c>
      <c r="G374" s="25">
        <v>89727.4</v>
      </c>
      <c r="H374" s="43"/>
      <c r="J374" s="32">
        <v>87727.380560000005</v>
      </c>
      <c r="K374" s="32">
        <v>93727.380560000005</v>
      </c>
      <c r="L374" s="32">
        <v>89727.380560000005</v>
      </c>
      <c r="M374" s="29">
        <f t="shared" si="161"/>
        <v>-1.9439999989117496E-2</v>
      </c>
      <c r="N374" s="29">
        <f t="shared" si="161"/>
        <v>-1.9439999989117496E-2</v>
      </c>
      <c r="O374" s="29">
        <f t="shared" si="161"/>
        <v>-1.9439999989117496E-2</v>
      </c>
      <c r="R374" s="98" t="s">
        <v>32</v>
      </c>
      <c r="S374" s="96" t="s">
        <v>171</v>
      </c>
      <c r="T374" s="96" t="s">
        <v>392</v>
      </c>
      <c r="U374" s="96" t="s">
        <v>33</v>
      </c>
      <c r="V374" s="97">
        <v>87727.380560000005</v>
      </c>
      <c r="W374" s="97">
        <v>93727.380560000005</v>
      </c>
      <c r="X374" s="97">
        <v>89727.380560000005</v>
      </c>
      <c r="Y374" s="16" t="b">
        <f t="shared" si="162"/>
        <v>1</v>
      </c>
      <c r="Z374" s="16" t="b">
        <f t="shared" si="162"/>
        <v>1</v>
      </c>
      <c r="AA374" s="16" t="b">
        <f t="shared" si="162"/>
        <v>1</v>
      </c>
      <c r="AB374" s="16" t="b">
        <f t="shared" si="159"/>
        <v>1</v>
      </c>
    </row>
    <row r="375" spans="1:28" s="16" customFormat="1" ht="47.25">
      <c r="A375" s="22" t="s">
        <v>575</v>
      </c>
      <c r="B375" s="23" t="s">
        <v>171</v>
      </c>
      <c r="C375" s="23" t="s">
        <v>576</v>
      </c>
      <c r="D375" s="24" t="s">
        <v>9</v>
      </c>
      <c r="E375" s="25">
        <f>E376+E378</f>
        <v>433618.80000000005</v>
      </c>
      <c r="F375" s="25">
        <f t="shared" ref="F375:G375" si="186">F376+F378</f>
        <v>289938</v>
      </c>
      <c r="G375" s="25">
        <f t="shared" si="186"/>
        <v>283930.7</v>
      </c>
      <c r="H375" s="43"/>
      <c r="J375" s="32">
        <v>433618.81001000002</v>
      </c>
      <c r="K375" s="32">
        <v>289937.97992000001</v>
      </c>
      <c r="L375" s="32">
        <v>283930.76419999998</v>
      </c>
      <c r="M375" s="29">
        <f t="shared" si="161"/>
        <v>1.0009999969042838E-2</v>
      </c>
      <c r="N375" s="29">
        <f t="shared" si="161"/>
        <v>-2.0079999987501651E-2</v>
      </c>
      <c r="O375" s="29">
        <f t="shared" si="161"/>
        <v>6.4199999964330345E-2</v>
      </c>
      <c r="R375" s="95" t="s">
        <v>575</v>
      </c>
      <c r="S375" s="96" t="s">
        <v>171</v>
      </c>
      <c r="T375" s="96" t="s">
        <v>576</v>
      </c>
      <c r="U375" s="92" t="s">
        <v>9</v>
      </c>
      <c r="V375" s="97">
        <v>433618.81001000002</v>
      </c>
      <c r="W375" s="97">
        <v>289937.97992000001</v>
      </c>
      <c r="X375" s="97">
        <v>283930.76419999998</v>
      </c>
      <c r="Y375" s="16" t="b">
        <f t="shared" si="162"/>
        <v>1</v>
      </c>
      <c r="Z375" s="16" t="b">
        <f t="shared" si="162"/>
        <v>1</v>
      </c>
      <c r="AA375" s="16" t="b">
        <f t="shared" si="162"/>
        <v>1</v>
      </c>
      <c r="AB375" s="16" t="b">
        <f t="shared" si="159"/>
        <v>1</v>
      </c>
    </row>
    <row r="376" spans="1:28" s="16" customFormat="1" ht="31.5">
      <c r="A376" s="31" t="s">
        <v>577</v>
      </c>
      <c r="B376" s="23" t="s">
        <v>171</v>
      </c>
      <c r="C376" s="23" t="s">
        <v>578</v>
      </c>
      <c r="D376" s="24" t="s">
        <v>9</v>
      </c>
      <c r="E376" s="25">
        <f>E377</f>
        <v>366018.80000000005</v>
      </c>
      <c r="F376" s="25">
        <f t="shared" ref="F376:G376" si="187">F377</f>
        <v>286338</v>
      </c>
      <c r="G376" s="25">
        <f t="shared" si="187"/>
        <v>280330.7</v>
      </c>
      <c r="H376" s="43"/>
      <c r="J376" s="32">
        <v>366018.81001000002</v>
      </c>
      <c r="K376" s="32">
        <v>286337.97992000001</v>
      </c>
      <c r="L376" s="32">
        <v>280330.76419999998</v>
      </c>
      <c r="M376" s="29">
        <f t="shared" si="161"/>
        <v>1.0009999969042838E-2</v>
      </c>
      <c r="N376" s="29">
        <f t="shared" si="161"/>
        <v>-2.0079999987501651E-2</v>
      </c>
      <c r="O376" s="29">
        <f t="shared" si="161"/>
        <v>6.4199999964330345E-2</v>
      </c>
      <c r="R376" s="98" t="s">
        <v>577</v>
      </c>
      <c r="S376" s="96" t="s">
        <v>171</v>
      </c>
      <c r="T376" s="96" t="s">
        <v>578</v>
      </c>
      <c r="U376" s="92" t="s">
        <v>9</v>
      </c>
      <c r="V376" s="97">
        <v>366018.81001000002</v>
      </c>
      <c r="W376" s="97">
        <v>286337.97992000001</v>
      </c>
      <c r="X376" s="97">
        <v>280330.76419999998</v>
      </c>
      <c r="Y376" s="16" t="b">
        <f t="shared" si="162"/>
        <v>1</v>
      </c>
      <c r="Z376" s="16" t="b">
        <f t="shared" si="162"/>
        <v>1</v>
      </c>
      <c r="AA376" s="16" t="b">
        <f t="shared" si="162"/>
        <v>1</v>
      </c>
      <c r="AB376" s="16" t="b">
        <f t="shared" si="159"/>
        <v>1</v>
      </c>
    </row>
    <row r="377" spans="1:28" s="16" customFormat="1" ht="31.5">
      <c r="A377" s="31" t="s">
        <v>28</v>
      </c>
      <c r="B377" s="23" t="s">
        <v>171</v>
      </c>
      <c r="C377" s="23" t="s">
        <v>578</v>
      </c>
      <c r="D377" s="23" t="s">
        <v>29</v>
      </c>
      <c r="E377" s="25">
        <f>292117.4+73901.4</f>
        <v>366018.80000000005</v>
      </c>
      <c r="F377" s="25">
        <v>286338</v>
      </c>
      <c r="G377" s="25">
        <v>280330.7</v>
      </c>
      <c r="H377" s="43"/>
      <c r="J377" s="32">
        <v>366018.81001000002</v>
      </c>
      <c r="K377" s="32">
        <v>286337.97992000001</v>
      </c>
      <c r="L377" s="32">
        <v>280330.76419999998</v>
      </c>
      <c r="M377" s="29">
        <f t="shared" si="161"/>
        <v>1.0009999969042838E-2</v>
      </c>
      <c r="N377" s="29">
        <f t="shared" si="161"/>
        <v>-2.0079999987501651E-2</v>
      </c>
      <c r="O377" s="29">
        <f t="shared" si="161"/>
        <v>6.4199999964330345E-2</v>
      </c>
      <c r="R377" s="98" t="s">
        <v>28</v>
      </c>
      <c r="S377" s="96" t="s">
        <v>171</v>
      </c>
      <c r="T377" s="96" t="s">
        <v>578</v>
      </c>
      <c r="U377" s="96" t="s">
        <v>29</v>
      </c>
      <c r="V377" s="97">
        <v>366018.81001000002</v>
      </c>
      <c r="W377" s="97">
        <v>286337.97992000001</v>
      </c>
      <c r="X377" s="97">
        <v>280330.76419999998</v>
      </c>
      <c r="Y377" s="16" t="b">
        <f t="shared" si="162"/>
        <v>1</v>
      </c>
      <c r="Z377" s="16" t="b">
        <f t="shared" si="162"/>
        <v>1</v>
      </c>
      <c r="AA377" s="16" t="b">
        <f t="shared" si="162"/>
        <v>1</v>
      </c>
      <c r="AB377" s="16" t="b">
        <f t="shared" si="159"/>
        <v>1</v>
      </c>
    </row>
    <row r="378" spans="1:28" s="16" customFormat="1" ht="31.5">
      <c r="A378" s="31" t="s">
        <v>577</v>
      </c>
      <c r="B378" s="23" t="s">
        <v>171</v>
      </c>
      <c r="C378" s="23" t="s">
        <v>579</v>
      </c>
      <c r="D378" s="24" t="s">
        <v>9</v>
      </c>
      <c r="E378" s="25">
        <f>E379</f>
        <v>67600</v>
      </c>
      <c r="F378" s="25">
        <f t="shared" ref="F378:G378" si="188">F379</f>
        <v>3600</v>
      </c>
      <c r="G378" s="25">
        <f t="shared" si="188"/>
        <v>3600</v>
      </c>
      <c r="H378" s="43"/>
      <c r="J378" s="32">
        <v>67600</v>
      </c>
      <c r="K378" s="32">
        <v>3600</v>
      </c>
      <c r="L378" s="32">
        <v>3600</v>
      </c>
      <c r="M378" s="29">
        <f t="shared" si="161"/>
        <v>0</v>
      </c>
      <c r="N378" s="29">
        <f t="shared" si="161"/>
        <v>0</v>
      </c>
      <c r="O378" s="29">
        <f t="shared" si="161"/>
        <v>0</v>
      </c>
      <c r="R378" s="98" t="s">
        <v>577</v>
      </c>
      <c r="S378" s="96" t="s">
        <v>171</v>
      </c>
      <c r="T378" s="96" t="s">
        <v>579</v>
      </c>
      <c r="U378" s="92" t="s">
        <v>9</v>
      </c>
      <c r="V378" s="97">
        <v>67600</v>
      </c>
      <c r="W378" s="97">
        <v>3600</v>
      </c>
      <c r="X378" s="97">
        <v>3600</v>
      </c>
      <c r="Y378" s="16" t="b">
        <f t="shared" si="162"/>
        <v>1</v>
      </c>
      <c r="Z378" s="16" t="b">
        <f t="shared" si="162"/>
        <v>1</v>
      </c>
      <c r="AA378" s="16" t="b">
        <f t="shared" si="162"/>
        <v>1</v>
      </c>
      <c r="AB378" s="16" t="b">
        <f t="shared" si="159"/>
        <v>1</v>
      </c>
    </row>
    <row r="379" spans="1:28" s="16" customFormat="1" ht="31.5">
      <c r="A379" s="31" t="s">
        <v>28</v>
      </c>
      <c r="B379" s="23" t="s">
        <v>171</v>
      </c>
      <c r="C379" s="23" t="s">
        <v>579</v>
      </c>
      <c r="D379" s="23" t="s">
        <v>29</v>
      </c>
      <c r="E379" s="25">
        <f>3600+64000</f>
        <v>67600</v>
      </c>
      <c r="F379" s="25">
        <v>3600</v>
      </c>
      <c r="G379" s="25">
        <v>3600</v>
      </c>
      <c r="H379" s="43"/>
      <c r="J379" s="32">
        <v>67600</v>
      </c>
      <c r="K379" s="32">
        <v>3600</v>
      </c>
      <c r="L379" s="32">
        <v>3600</v>
      </c>
      <c r="M379" s="29">
        <f t="shared" si="161"/>
        <v>0</v>
      </c>
      <c r="N379" s="29">
        <f t="shared" si="161"/>
        <v>0</v>
      </c>
      <c r="O379" s="29">
        <f t="shared" si="161"/>
        <v>0</v>
      </c>
      <c r="R379" s="98" t="s">
        <v>28</v>
      </c>
      <c r="S379" s="96" t="s">
        <v>171</v>
      </c>
      <c r="T379" s="96" t="s">
        <v>579</v>
      </c>
      <c r="U379" s="96" t="s">
        <v>29</v>
      </c>
      <c r="V379" s="97">
        <v>67600</v>
      </c>
      <c r="W379" s="97">
        <v>3600</v>
      </c>
      <c r="X379" s="97">
        <v>3600</v>
      </c>
      <c r="Y379" s="16" t="b">
        <f t="shared" si="162"/>
        <v>1</v>
      </c>
      <c r="Z379" s="16" t="b">
        <f t="shared" si="162"/>
        <v>1</v>
      </c>
      <c r="AA379" s="16" t="b">
        <f t="shared" si="162"/>
        <v>1</v>
      </c>
      <c r="AB379" s="16" t="b">
        <f t="shared" si="159"/>
        <v>1</v>
      </c>
    </row>
    <row r="380" spans="1:28" s="16" customFormat="1" ht="31.5">
      <c r="A380" s="22" t="s">
        <v>74</v>
      </c>
      <c r="B380" s="23" t="s">
        <v>171</v>
      </c>
      <c r="C380" s="23" t="s">
        <v>486</v>
      </c>
      <c r="D380" s="24" t="s">
        <v>9</v>
      </c>
      <c r="E380" s="25">
        <f>E381+E386</f>
        <v>33679</v>
      </c>
      <c r="F380" s="25">
        <f t="shared" ref="F380:G380" si="189">F381+F386</f>
        <v>32983.800000000003</v>
      </c>
      <c r="G380" s="25">
        <f t="shared" si="189"/>
        <v>33763.800000000003</v>
      </c>
      <c r="H380" s="43"/>
      <c r="J380" s="32">
        <v>33679.054259999997</v>
      </c>
      <c r="K380" s="32">
        <v>32983.808140000001</v>
      </c>
      <c r="L380" s="32">
        <v>33763.808140000001</v>
      </c>
      <c r="M380" s="29">
        <f t="shared" si="161"/>
        <v>5.4259999997157138E-2</v>
      </c>
      <c r="N380" s="29">
        <f t="shared" si="161"/>
        <v>8.139999998093117E-3</v>
      </c>
      <c r="O380" s="29">
        <f t="shared" si="161"/>
        <v>8.139999998093117E-3</v>
      </c>
      <c r="R380" s="95" t="s">
        <v>74</v>
      </c>
      <c r="S380" s="96" t="s">
        <v>171</v>
      </c>
      <c r="T380" s="96" t="s">
        <v>486</v>
      </c>
      <c r="U380" s="92" t="s">
        <v>9</v>
      </c>
      <c r="V380" s="97">
        <v>33679.054259999997</v>
      </c>
      <c r="W380" s="97">
        <v>32983.808140000001</v>
      </c>
      <c r="X380" s="97">
        <v>33763.808140000001</v>
      </c>
      <c r="Y380" s="16" t="b">
        <f t="shared" si="162"/>
        <v>1</v>
      </c>
      <c r="Z380" s="16" t="b">
        <f t="shared" si="162"/>
        <v>1</v>
      </c>
      <c r="AA380" s="16" t="b">
        <f t="shared" si="162"/>
        <v>1</v>
      </c>
      <c r="AB380" s="16" t="b">
        <f t="shared" si="159"/>
        <v>1</v>
      </c>
    </row>
    <row r="381" spans="1:28" s="16" customFormat="1" ht="47.25">
      <c r="A381" s="22" t="s">
        <v>76</v>
      </c>
      <c r="B381" s="23" t="s">
        <v>171</v>
      </c>
      <c r="C381" s="23" t="s">
        <v>487</v>
      </c>
      <c r="D381" s="24" t="s">
        <v>9</v>
      </c>
      <c r="E381" s="25">
        <f>E382</f>
        <v>33604.6</v>
      </c>
      <c r="F381" s="25">
        <f t="shared" ref="F381:G381" si="190">F382</f>
        <v>32909.4</v>
      </c>
      <c r="G381" s="25">
        <f t="shared" si="190"/>
        <v>33689.4</v>
      </c>
      <c r="H381" s="43"/>
      <c r="J381" s="32">
        <v>33604.654260000003</v>
      </c>
      <c r="K381" s="32">
        <v>32909.40814</v>
      </c>
      <c r="L381" s="32">
        <v>33689.40814</v>
      </c>
      <c r="M381" s="29">
        <f t="shared" si="161"/>
        <v>5.4260000004433095E-2</v>
      </c>
      <c r="N381" s="29">
        <f t="shared" si="161"/>
        <v>8.139999998093117E-3</v>
      </c>
      <c r="O381" s="29">
        <f t="shared" si="161"/>
        <v>8.139999998093117E-3</v>
      </c>
      <c r="R381" s="95" t="s">
        <v>76</v>
      </c>
      <c r="S381" s="96" t="s">
        <v>171</v>
      </c>
      <c r="T381" s="96" t="s">
        <v>487</v>
      </c>
      <c r="U381" s="92" t="s">
        <v>9</v>
      </c>
      <c r="V381" s="97">
        <v>33604.654260000003</v>
      </c>
      <c r="W381" s="97">
        <v>32909.40814</v>
      </c>
      <c r="X381" s="97">
        <v>33689.40814</v>
      </c>
      <c r="Y381" s="16" t="b">
        <f t="shared" si="162"/>
        <v>1</v>
      </c>
      <c r="Z381" s="16" t="b">
        <f t="shared" si="162"/>
        <v>1</v>
      </c>
      <c r="AA381" s="16" t="b">
        <f t="shared" si="162"/>
        <v>1</v>
      </c>
      <c r="AB381" s="16" t="b">
        <f t="shared" si="159"/>
        <v>1</v>
      </c>
    </row>
    <row r="382" spans="1:28" s="16" customFormat="1" ht="31.5">
      <c r="A382" s="31" t="s">
        <v>25</v>
      </c>
      <c r="B382" s="23" t="s">
        <v>171</v>
      </c>
      <c r="C382" s="23" t="s">
        <v>393</v>
      </c>
      <c r="D382" s="24" t="s">
        <v>9</v>
      </c>
      <c r="E382" s="25">
        <f>E383+E384+E385</f>
        <v>33604.6</v>
      </c>
      <c r="F382" s="25">
        <f t="shared" ref="F382:G382" si="191">F383+F384+F385</f>
        <v>32909.4</v>
      </c>
      <c r="G382" s="25">
        <f t="shared" si="191"/>
        <v>33689.4</v>
      </c>
      <c r="H382" s="43"/>
      <c r="J382" s="32">
        <v>33604.654260000003</v>
      </c>
      <c r="K382" s="32">
        <v>32909.40814</v>
      </c>
      <c r="L382" s="32">
        <v>33689.40814</v>
      </c>
      <c r="M382" s="29">
        <f t="shared" si="161"/>
        <v>5.4260000004433095E-2</v>
      </c>
      <c r="N382" s="29">
        <f t="shared" si="161"/>
        <v>8.139999998093117E-3</v>
      </c>
      <c r="O382" s="29">
        <f t="shared" si="161"/>
        <v>8.139999998093117E-3</v>
      </c>
      <c r="R382" s="98" t="s">
        <v>25</v>
      </c>
      <c r="S382" s="96" t="s">
        <v>171</v>
      </c>
      <c r="T382" s="96" t="s">
        <v>393</v>
      </c>
      <c r="U382" s="92" t="s">
        <v>9</v>
      </c>
      <c r="V382" s="97">
        <v>33604.654260000003</v>
      </c>
      <c r="W382" s="97">
        <v>32909.40814</v>
      </c>
      <c r="X382" s="97">
        <v>33689.40814</v>
      </c>
      <c r="Y382" s="16" t="b">
        <f t="shared" si="162"/>
        <v>1</v>
      </c>
      <c r="Z382" s="16" t="b">
        <f t="shared" si="162"/>
        <v>1</v>
      </c>
      <c r="AA382" s="16" t="b">
        <f t="shared" si="162"/>
        <v>1</v>
      </c>
      <c r="AB382" s="16" t="b">
        <f t="shared" si="159"/>
        <v>1</v>
      </c>
    </row>
    <row r="383" spans="1:28" s="16" customFormat="1" ht="78.75">
      <c r="A383" s="31" t="s">
        <v>26</v>
      </c>
      <c r="B383" s="23" t="s">
        <v>171</v>
      </c>
      <c r="C383" s="23" t="s">
        <v>393</v>
      </c>
      <c r="D383" s="23" t="s">
        <v>27</v>
      </c>
      <c r="E383" s="25">
        <v>31281.9</v>
      </c>
      <c r="F383" s="25">
        <v>30586.7</v>
      </c>
      <c r="G383" s="25">
        <v>31366.7</v>
      </c>
      <c r="H383" s="43"/>
      <c r="J383" s="32">
        <v>31281.917259999998</v>
      </c>
      <c r="K383" s="32">
        <v>30586.703140000001</v>
      </c>
      <c r="L383" s="32">
        <v>31366.703140000001</v>
      </c>
      <c r="M383" s="29">
        <f t="shared" si="161"/>
        <v>1.7259999996895203E-2</v>
      </c>
      <c r="N383" s="29">
        <f t="shared" si="161"/>
        <v>3.1400000007124618E-3</v>
      </c>
      <c r="O383" s="29">
        <f t="shared" si="161"/>
        <v>3.1400000007124618E-3</v>
      </c>
      <c r="R383" s="98" t="s">
        <v>26</v>
      </c>
      <c r="S383" s="96" t="s">
        <v>171</v>
      </c>
      <c r="T383" s="96" t="s">
        <v>393</v>
      </c>
      <c r="U383" s="96" t="s">
        <v>27</v>
      </c>
      <c r="V383" s="97">
        <v>31281.917259999998</v>
      </c>
      <c r="W383" s="97">
        <v>30586.703140000001</v>
      </c>
      <c r="X383" s="97">
        <v>31366.703140000001</v>
      </c>
      <c r="Y383" s="16" t="b">
        <f t="shared" si="162"/>
        <v>1</v>
      </c>
      <c r="Z383" s="16" t="b">
        <f t="shared" si="162"/>
        <v>1</v>
      </c>
      <c r="AA383" s="16" t="b">
        <f t="shared" si="162"/>
        <v>1</v>
      </c>
      <c r="AB383" s="16" t="b">
        <f t="shared" si="159"/>
        <v>1</v>
      </c>
    </row>
    <row r="384" spans="1:28" s="16" customFormat="1" ht="31.5">
      <c r="A384" s="31" t="s">
        <v>28</v>
      </c>
      <c r="B384" s="23" t="s">
        <v>171</v>
      </c>
      <c r="C384" s="23" t="s">
        <v>393</v>
      </c>
      <c r="D384" s="23" t="s">
        <v>29</v>
      </c>
      <c r="E384" s="25">
        <v>2297.6999999999998</v>
      </c>
      <c r="F384" s="25">
        <v>2297.6999999999998</v>
      </c>
      <c r="G384" s="25">
        <v>2297.6999999999998</v>
      </c>
      <c r="H384" s="43"/>
      <c r="J384" s="32">
        <v>2297.7370000000001</v>
      </c>
      <c r="K384" s="32">
        <v>2297.7049999999999</v>
      </c>
      <c r="L384" s="32">
        <v>2297.7049999999999</v>
      </c>
      <c r="M384" s="29">
        <f t="shared" si="161"/>
        <v>3.7000000000261934E-2</v>
      </c>
      <c r="N384" s="29">
        <f t="shared" si="161"/>
        <v>5.0000000001091394E-3</v>
      </c>
      <c r="O384" s="29">
        <f t="shared" si="161"/>
        <v>5.0000000001091394E-3</v>
      </c>
      <c r="R384" s="98" t="s">
        <v>28</v>
      </c>
      <c r="S384" s="96" t="s">
        <v>171</v>
      </c>
      <c r="T384" s="96" t="s">
        <v>393</v>
      </c>
      <c r="U384" s="96" t="s">
        <v>29</v>
      </c>
      <c r="V384" s="97">
        <v>2297.7370000000001</v>
      </c>
      <c r="W384" s="97">
        <v>2297.7049999999999</v>
      </c>
      <c r="X384" s="97">
        <v>2297.7049999999999</v>
      </c>
      <c r="Y384" s="16" t="b">
        <f t="shared" si="162"/>
        <v>1</v>
      </c>
      <c r="Z384" s="16" t="b">
        <f t="shared" si="162"/>
        <v>1</v>
      </c>
      <c r="AA384" s="16" t="b">
        <f t="shared" si="162"/>
        <v>1</v>
      </c>
      <c r="AB384" s="16" t="b">
        <f t="shared" si="159"/>
        <v>1</v>
      </c>
    </row>
    <row r="385" spans="1:28" s="16" customFormat="1" ht="25.5">
      <c r="A385" s="31" t="s">
        <v>37</v>
      </c>
      <c r="B385" s="23" t="s">
        <v>171</v>
      </c>
      <c r="C385" s="23" t="s">
        <v>393</v>
      </c>
      <c r="D385" s="23" t="s">
        <v>38</v>
      </c>
      <c r="E385" s="25">
        <v>25</v>
      </c>
      <c r="F385" s="25">
        <v>25</v>
      </c>
      <c r="G385" s="25">
        <v>25</v>
      </c>
      <c r="H385" s="43"/>
      <c r="J385" s="32">
        <v>25</v>
      </c>
      <c r="K385" s="32">
        <v>25</v>
      </c>
      <c r="L385" s="32">
        <v>25</v>
      </c>
      <c r="M385" s="29">
        <f t="shared" si="161"/>
        <v>0</v>
      </c>
      <c r="N385" s="29">
        <f t="shared" si="161"/>
        <v>0</v>
      </c>
      <c r="O385" s="29">
        <f t="shared" si="161"/>
        <v>0</v>
      </c>
      <c r="R385" s="98" t="s">
        <v>37</v>
      </c>
      <c r="S385" s="96" t="s">
        <v>171</v>
      </c>
      <c r="T385" s="96" t="s">
        <v>393</v>
      </c>
      <c r="U385" s="96" t="s">
        <v>38</v>
      </c>
      <c r="V385" s="97">
        <v>25</v>
      </c>
      <c r="W385" s="97">
        <v>25</v>
      </c>
      <c r="X385" s="97">
        <v>25</v>
      </c>
      <c r="Y385" s="16" t="b">
        <f t="shared" si="162"/>
        <v>1</v>
      </c>
      <c r="Z385" s="16" t="b">
        <f t="shared" si="162"/>
        <v>1</v>
      </c>
      <c r="AA385" s="16" t="b">
        <f t="shared" si="162"/>
        <v>1</v>
      </c>
      <c r="AB385" s="16" t="b">
        <f t="shared" si="159"/>
        <v>1</v>
      </c>
    </row>
    <row r="386" spans="1:28" s="16" customFormat="1" ht="31.5">
      <c r="A386" s="22" t="s">
        <v>172</v>
      </c>
      <c r="B386" s="23" t="s">
        <v>171</v>
      </c>
      <c r="C386" s="23" t="s">
        <v>488</v>
      </c>
      <c r="D386" s="24" t="s">
        <v>9</v>
      </c>
      <c r="E386" s="25">
        <f>E387</f>
        <v>74.400000000000006</v>
      </c>
      <c r="F386" s="25">
        <f t="shared" ref="F386:G386" si="192">F387</f>
        <v>74.400000000000006</v>
      </c>
      <c r="G386" s="25">
        <f t="shared" si="192"/>
        <v>74.400000000000006</v>
      </c>
      <c r="H386" s="43"/>
      <c r="J386" s="32">
        <v>74.400000000000006</v>
      </c>
      <c r="K386" s="32">
        <v>74.400000000000006</v>
      </c>
      <c r="L386" s="32">
        <v>74.400000000000006</v>
      </c>
      <c r="M386" s="29">
        <f t="shared" si="161"/>
        <v>0</v>
      </c>
      <c r="N386" s="29">
        <f t="shared" si="161"/>
        <v>0</v>
      </c>
      <c r="O386" s="29">
        <f t="shared" si="161"/>
        <v>0</v>
      </c>
      <c r="R386" s="95" t="s">
        <v>172</v>
      </c>
      <c r="S386" s="96" t="s">
        <v>171</v>
      </c>
      <c r="T386" s="96" t="s">
        <v>488</v>
      </c>
      <c r="U386" s="92" t="s">
        <v>9</v>
      </c>
      <c r="V386" s="97">
        <v>74.400000000000006</v>
      </c>
      <c r="W386" s="97">
        <v>74.400000000000006</v>
      </c>
      <c r="X386" s="97">
        <v>74.400000000000006</v>
      </c>
      <c r="Y386" s="16" t="b">
        <f t="shared" si="162"/>
        <v>1</v>
      </c>
      <c r="Z386" s="16" t="b">
        <f t="shared" si="162"/>
        <v>1</v>
      </c>
      <c r="AA386" s="16" t="b">
        <f t="shared" si="162"/>
        <v>1</v>
      </c>
      <c r="AB386" s="16" t="b">
        <f t="shared" si="159"/>
        <v>1</v>
      </c>
    </row>
    <row r="387" spans="1:28" s="16" customFormat="1" ht="31.5">
      <c r="A387" s="31" t="s">
        <v>31</v>
      </c>
      <c r="B387" s="23" t="s">
        <v>171</v>
      </c>
      <c r="C387" s="23" t="s">
        <v>394</v>
      </c>
      <c r="D387" s="24" t="s">
        <v>9</v>
      </c>
      <c r="E387" s="25">
        <f>E388+E389</f>
        <v>74.400000000000006</v>
      </c>
      <c r="F387" s="25">
        <f t="shared" ref="F387:G387" si="193">F388+F389</f>
        <v>74.400000000000006</v>
      </c>
      <c r="G387" s="25">
        <f t="shared" si="193"/>
        <v>74.400000000000006</v>
      </c>
      <c r="H387" s="43"/>
      <c r="J387" s="32">
        <v>74.400000000000006</v>
      </c>
      <c r="K387" s="32">
        <v>74.400000000000006</v>
      </c>
      <c r="L387" s="32">
        <v>74.400000000000006</v>
      </c>
      <c r="M387" s="29">
        <f t="shared" si="161"/>
        <v>0</v>
      </c>
      <c r="N387" s="29">
        <f t="shared" si="161"/>
        <v>0</v>
      </c>
      <c r="O387" s="29">
        <f t="shared" si="161"/>
        <v>0</v>
      </c>
      <c r="R387" s="98" t="s">
        <v>31</v>
      </c>
      <c r="S387" s="96" t="s">
        <v>171</v>
      </c>
      <c r="T387" s="96" t="s">
        <v>394</v>
      </c>
      <c r="U387" s="92" t="s">
        <v>9</v>
      </c>
      <c r="V387" s="97">
        <v>74.400000000000006</v>
      </c>
      <c r="W387" s="97">
        <v>74.400000000000006</v>
      </c>
      <c r="X387" s="97">
        <v>74.400000000000006</v>
      </c>
      <c r="Y387" s="16" t="b">
        <f t="shared" si="162"/>
        <v>1</v>
      </c>
      <c r="Z387" s="16" t="b">
        <f t="shared" si="162"/>
        <v>1</v>
      </c>
      <c r="AA387" s="16" t="b">
        <f t="shared" si="162"/>
        <v>1</v>
      </c>
      <c r="AB387" s="16" t="b">
        <f t="shared" si="159"/>
        <v>1</v>
      </c>
    </row>
    <row r="388" spans="1:28" s="16" customFormat="1" ht="31.5">
      <c r="A388" s="31" t="s">
        <v>28</v>
      </c>
      <c r="B388" s="23" t="s">
        <v>171</v>
      </c>
      <c r="C388" s="23" t="s">
        <v>394</v>
      </c>
      <c r="D388" s="23" t="s">
        <v>29</v>
      </c>
      <c r="E388" s="25">
        <v>72</v>
      </c>
      <c r="F388" s="25">
        <v>72</v>
      </c>
      <c r="G388" s="25">
        <v>72</v>
      </c>
      <c r="H388" s="43"/>
      <c r="J388" s="32">
        <v>72</v>
      </c>
      <c r="K388" s="32">
        <v>72</v>
      </c>
      <c r="L388" s="32">
        <v>72</v>
      </c>
      <c r="M388" s="29">
        <f t="shared" si="161"/>
        <v>0</v>
      </c>
      <c r="N388" s="29">
        <f t="shared" si="161"/>
        <v>0</v>
      </c>
      <c r="O388" s="29">
        <f t="shared" si="161"/>
        <v>0</v>
      </c>
      <c r="R388" s="98" t="s">
        <v>28</v>
      </c>
      <c r="S388" s="96" t="s">
        <v>171</v>
      </c>
      <c r="T388" s="96" t="s">
        <v>394</v>
      </c>
      <c r="U388" s="96" t="s">
        <v>29</v>
      </c>
      <c r="V388" s="97">
        <v>72</v>
      </c>
      <c r="W388" s="97">
        <v>72</v>
      </c>
      <c r="X388" s="97">
        <v>72</v>
      </c>
      <c r="Y388" s="16" t="b">
        <f t="shared" si="162"/>
        <v>1</v>
      </c>
      <c r="Z388" s="16" t="b">
        <f t="shared" si="162"/>
        <v>1</v>
      </c>
      <c r="AA388" s="16" t="b">
        <f t="shared" si="162"/>
        <v>1</v>
      </c>
      <c r="AB388" s="16" t="b">
        <f t="shared" si="159"/>
        <v>1</v>
      </c>
    </row>
    <row r="389" spans="1:28" s="16" customFormat="1" ht="25.5">
      <c r="A389" s="31" t="s">
        <v>32</v>
      </c>
      <c r="B389" s="23" t="s">
        <v>171</v>
      </c>
      <c r="C389" s="23" t="s">
        <v>394</v>
      </c>
      <c r="D389" s="23" t="s">
        <v>33</v>
      </c>
      <c r="E389" s="25">
        <v>2.4</v>
      </c>
      <c r="F389" s="25">
        <v>2.4</v>
      </c>
      <c r="G389" s="25">
        <v>2.4</v>
      </c>
      <c r="H389" s="43"/>
      <c r="J389" s="32">
        <v>2.4</v>
      </c>
      <c r="K389" s="32">
        <v>2.4</v>
      </c>
      <c r="L389" s="32">
        <v>2.4</v>
      </c>
      <c r="M389" s="29">
        <f t="shared" si="161"/>
        <v>0</v>
      </c>
      <c r="N389" s="29">
        <f t="shared" si="161"/>
        <v>0</v>
      </c>
      <c r="O389" s="29">
        <f t="shared" si="161"/>
        <v>0</v>
      </c>
      <c r="R389" s="98" t="s">
        <v>32</v>
      </c>
      <c r="S389" s="96" t="s">
        <v>171</v>
      </c>
      <c r="T389" s="96" t="s">
        <v>394</v>
      </c>
      <c r="U389" s="96" t="s">
        <v>33</v>
      </c>
      <c r="V389" s="97">
        <v>2.4</v>
      </c>
      <c r="W389" s="97">
        <v>2.4</v>
      </c>
      <c r="X389" s="97">
        <v>2.4</v>
      </c>
      <c r="Y389" s="16" t="b">
        <f t="shared" si="162"/>
        <v>1</v>
      </c>
      <c r="Z389" s="16" t="b">
        <f t="shared" si="162"/>
        <v>1</v>
      </c>
      <c r="AA389" s="16" t="b">
        <f t="shared" si="162"/>
        <v>1</v>
      </c>
      <c r="AB389" s="16" t="b">
        <f t="shared" si="159"/>
        <v>1</v>
      </c>
    </row>
    <row r="390" spans="1:28" s="16" customFormat="1" ht="15.75">
      <c r="A390" s="22" t="s">
        <v>23</v>
      </c>
      <c r="B390" s="23" t="s">
        <v>171</v>
      </c>
      <c r="C390" s="23" t="s">
        <v>11</v>
      </c>
      <c r="D390" s="24" t="s">
        <v>9</v>
      </c>
      <c r="E390" s="25">
        <f>E391+E393</f>
        <v>248</v>
      </c>
      <c r="F390" s="25">
        <f t="shared" ref="F390:G390" si="194">F391+F393</f>
        <v>248</v>
      </c>
      <c r="G390" s="25">
        <f t="shared" si="194"/>
        <v>248</v>
      </c>
      <c r="H390" s="43"/>
      <c r="J390" s="32">
        <v>248</v>
      </c>
      <c r="K390" s="32">
        <v>248</v>
      </c>
      <c r="L390" s="32">
        <v>248</v>
      </c>
      <c r="M390" s="29">
        <f t="shared" si="161"/>
        <v>0</v>
      </c>
      <c r="N390" s="29">
        <f t="shared" si="161"/>
        <v>0</v>
      </c>
      <c r="O390" s="29">
        <f t="shared" si="161"/>
        <v>0</v>
      </c>
      <c r="R390" s="95" t="s">
        <v>23</v>
      </c>
      <c r="S390" s="96" t="s">
        <v>171</v>
      </c>
      <c r="T390" s="96" t="s">
        <v>11</v>
      </c>
      <c r="U390" s="92" t="s">
        <v>9</v>
      </c>
      <c r="V390" s="97">
        <v>248</v>
      </c>
      <c r="W390" s="97">
        <v>248</v>
      </c>
      <c r="X390" s="97">
        <v>248</v>
      </c>
      <c r="Y390" s="16" t="b">
        <f t="shared" si="162"/>
        <v>1</v>
      </c>
      <c r="Z390" s="16" t="b">
        <f t="shared" si="162"/>
        <v>1</v>
      </c>
      <c r="AA390" s="16" t="b">
        <f t="shared" si="162"/>
        <v>1</v>
      </c>
      <c r="AB390" s="16" t="b">
        <f t="shared" si="159"/>
        <v>1</v>
      </c>
    </row>
    <row r="391" spans="1:28" s="16" customFormat="1" ht="31.5">
      <c r="A391" s="31" t="s">
        <v>345</v>
      </c>
      <c r="B391" s="23" t="s">
        <v>171</v>
      </c>
      <c r="C391" s="23" t="s">
        <v>347</v>
      </c>
      <c r="D391" s="24" t="s">
        <v>9</v>
      </c>
      <c r="E391" s="25">
        <f>E392</f>
        <v>48</v>
      </c>
      <c r="F391" s="25">
        <f t="shared" ref="F391:G391" si="195">F392</f>
        <v>48</v>
      </c>
      <c r="G391" s="25">
        <f t="shared" si="195"/>
        <v>48</v>
      </c>
      <c r="H391" s="43"/>
      <c r="J391" s="32">
        <v>48</v>
      </c>
      <c r="K391" s="32">
        <v>48</v>
      </c>
      <c r="L391" s="32">
        <v>48</v>
      </c>
      <c r="M391" s="29">
        <f t="shared" si="161"/>
        <v>0</v>
      </c>
      <c r="N391" s="29">
        <f t="shared" si="161"/>
        <v>0</v>
      </c>
      <c r="O391" s="29">
        <f t="shared" si="161"/>
        <v>0</v>
      </c>
      <c r="R391" s="98" t="s">
        <v>345</v>
      </c>
      <c r="S391" s="96" t="s">
        <v>171</v>
      </c>
      <c r="T391" s="96" t="s">
        <v>347</v>
      </c>
      <c r="U391" s="92" t="s">
        <v>9</v>
      </c>
      <c r="V391" s="97">
        <v>48</v>
      </c>
      <c r="W391" s="97">
        <v>48</v>
      </c>
      <c r="X391" s="97">
        <v>48</v>
      </c>
      <c r="Y391" s="16" t="b">
        <f t="shared" si="162"/>
        <v>1</v>
      </c>
      <c r="Z391" s="16" t="b">
        <f t="shared" si="162"/>
        <v>1</v>
      </c>
      <c r="AA391" s="16" t="b">
        <f t="shared" si="162"/>
        <v>1</v>
      </c>
      <c r="AB391" s="16" t="b">
        <f t="shared" si="159"/>
        <v>1</v>
      </c>
    </row>
    <row r="392" spans="1:28" s="16" customFormat="1" ht="31.5">
      <c r="A392" s="31" t="s">
        <v>28</v>
      </c>
      <c r="B392" s="23" t="s">
        <v>171</v>
      </c>
      <c r="C392" s="23" t="s">
        <v>347</v>
      </c>
      <c r="D392" s="23" t="s">
        <v>29</v>
      </c>
      <c r="E392" s="25">
        <v>48</v>
      </c>
      <c r="F392" s="25">
        <v>48</v>
      </c>
      <c r="G392" s="25">
        <v>48</v>
      </c>
      <c r="H392" s="43"/>
      <c r="J392" s="32">
        <v>48</v>
      </c>
      <c r="K392" s="32">
        <v>48</v>
      </c>
      <c r="L392" s="32">
        <v>48</v>
      </c>
      <c r="M392" s="29">
        <f t="shared" ref="M392:O455" si="196">J392-E392</f>
        <v>0</v>
      </c>
      <c r="N392" s="29">
        <f t="shared" si="196"/>
        <v>0</v>
      </c>
      <c r="O392" s="29">
        <f t="shared" si="196"/>
        <v>0</v>
      </c>
      <c r="R392" s="98" t="s">
        <v>28</v>
      </c>
      <c r="S392" s="96" t="s">
        <v>171</v>
      </c>
      <c r="T392" s="96" t="s">
        <v>347</v>
      </c>
      <c r="U392" s="96" t="s">
        <v>29</v>
      </c>
      <c r="V392" s="97">
        <v>48</v>
      </c>
      <c r="W392" s="97">
        <v>48</v>
      </c>
      <c r="X392" s="97">
        <v>48</v>
      </c>
      <c r="Y392" s="16" t="b">
        <f t="shared" ref="Y392:AB455" si="197">R392=A392</f>
        <v>1</v>
      </c>
      <c r="Z392" s="16" t="b">
        <f t="shared" si="197"/>
        <v>1</v>
      </c>
      <c r="AA392" s="16" t="b">
        <f t="shared" si="197"/>
        <v>1</v>
      </c>
      <c r="AB392" s="16" t="b">
        <f t="shared" si="159"/>
        <v>1</v>
      </c>
    </row>
    <row r="393" spans="1:28" s="16" customFormat="1" ht="31.5">
      <c r="A393" s="31" t="s">
        <v>99</v>
      </c>
      <c r="B393" s="23" t="s">
        <v>171</v>
      </c>
      <c r="C393" s="23" t="s">
        <v>368</v>
      </c>
      <c r="D393" s="24" t="s">
        <v>9</v>
      </c>
      <c r="E393" s="25">
        <f>E394</f>
        <v>200</v>
      </c>
      <c r="F393" s="25">
        <f t="shared" ref="F393:G393" si="198">F394</f>
        <v>200</v>
      </c>
      <c r="G393" s="25">
        <f t="shared" si="198"/>
        <v>200</v>
      </c>
      <c r="H393" s="43"/>
      <c r="J393" s="32">
        <v>200</v>
      </c>
      <c r="K393" s="32">
        <v>200</v>
      </c>
      <c r="L393" s="32">
        <v>200</v>
      </c>
      <c r="M393" s="29">
        <f t="shared" si="196"/>
        <v>0</v>
      </c>
      <c r="N393" s="29">
        <f t="shared" si="196"/>
        <v>0</v>
      </c>
      <c r="O393" s="29">
        <f t="shared" si="196"/>
        <v>0</v>
      </c>
      <c r="R393" s="98" t="s">
        <v>99</v>
      </c>
      <c r="S393" s="96" t="s">
        <v>171</v>
      </c>
      <c r="T393" s="96" t="s">
        <v>368</v>
      </c>
      <c r="U393" s="92" t="s">
        <v>9</v>
      </c>
      <c r="V393" s="97">
        <v>200</v>
      </c>
      <c r="W393" s="97">
        <v>200</v>
      </c>
      <c r="X393" s="97">
        <v>200</v>
      </c>
      <c r="Y393" s="16" t="b">
        <f t="shared" si="197"/>
        <v>1</v>
      </c>
      <c r="Z393" s="16" t="b">
        <f t="shared" si="197"/>
        <v>1</v>
      </c>
      <c r="AA393" s="16" t="b">
        <f t="shared" si="197"/>
        <v>1</v>
      </c>
      <c r="AB393" s="16" t="b">
        <f t="shared" si="159"/>
        <v>1</v>
      </c>
    </row>
    <row r="394" spans="1:28" s="16" customFormat="1" ht="15.75">
      <c r="A394" s="31" t="s">
        <v>32</v>
      </c>
      <c r="B394" s="23" t="s">
        <v>171</v>
      </c>
      <c r="C394" s="23" t="s">
        <v>368</v>
      </c>
      <c r="D394" s="23" t="s">
        <v>33</v>
      </c>
      <c r="E394" s="25">
        <v>200</v>
      </c>
      <c r="F394" s="25">
        <v>200</v>
      </c>
      <c r="G394" s="25">
        <v>200</v>
      </c>
      <c r="H394" s="43"/>
      <c r="J394" s="32">
        <v>200</v>
      </c>
      <c r="K394" s="32">
        <v>200</v>
      </c>
      <c r="L394" s="32">
        <v>200</v>
      </c>
      <c r="M394" s="29">
        <f t="shared" si="196"/>
        <v>0</v>
      </c>
      <c r="N394" s="29">
        <f t="shared" si="196"/>
        <v>0</v>
      </c>
      <c r="O394" s="29">
        <f t="shared" si="196"/>
        <v>0</v>
      </c>
      <c r="R394" s="98" t="s">
        <v>32</v>
      </c>
      <c r="S394" s="96" t="s">
        <v>171</v>
      </c>
      <c r="T394" s="96" t="s">
        <v>368</v>
      </c>
      <c r="U394" s="96" t="s">
        <v>33</v>
      </c>
      <c r="V394" s="97">
        <v>200</v>
      </c>
      <c r="W394" s="97">
        <v>200</v>
      </c>
      <c r="X394" s="97">
        <v>200</v>
      </c>
      <c r="Y394" s="16" t="b">
        <f t="shared" si="197"/>
        <v>1</v>
      </c>
      <c r="Z394" s="16" t="b">
        <f t="shared" si="197"/>
        <v>1</v>
      </c>
      <c r="AA394" s="16" t="b">
        <f t="shared" si="197"/>
        <v>1</v>
      </c>
      <c r="AB394" s="16" t="b">
        <f t="shared" si="197"/>
        <v>1</v>
      </c>
    </row>
    <row r="395" spans="1:28" s="16" customFormat="1" ht="78.75">
      <c r="A395" s="26" t="s">
        <v>173</v>
      </c>
      <c r="B395" s="24" t="s">
        <v>174</v>
      </c>
      <c r="C395" s="27" t="s">
        <v>9</v>
      </c>
      <c r="D395" s="27" t="s">
        <v>9</v>
      </c>
      <c r="E395" s="15">
        <f>E396+E401+E414+E432+E437+E445+E461+E468</f>
        <v>416661.2</v>
      </c>
      <c r="F395" s="15">
        <f>F396+F401+F414+F432+F437+F445+F461+F468</f>
        <v>462145.70000000007</v>
      </c>
      <c r="G395" s="15">
        <f t="shared" ref="G395" si="199">G396+G401+G414+G432+G437+G445+G461+G468</f>
        <v>231194.49999999997</v>
      </c>
      <c r="H395" s="43"/>
      <c r="J395" s="28">
        <v>416661.21776999999</v>
      </c>
      <c r="K395" s="28">
        <v>462145.71389999997</v>
      </c>
      <c r="L395" s="28">
        <v>231194.49285000001</v>
      </c>
      <c r="M395" s="29">
        <f t="shared" si="196"/>
        <v>1.7769999976735562E-2</v>
      </c>
      <c r="N395" s="29">
        <f t="shared" si="196"/>
        <v>1.3899999903514981E-2</v>
      </c>
      <c r="O395" s="29">
        <f t="shared" si="196"/>
        <v>-7.1499999612569809E-3</v>
      </c>
      <c r="R395" s="91" t="s">
        <v>173</v>
      </c>
      <c r="S395" s="92" t="s">
        <v>174</v>
      </c>
      <c r="T395" s="93" t="s">
        <v>9</v>
      </c>
      <c r="U395" s="93" t="s">
        <v>9</v>
      </c>
      <c r="V395" s="94">
        <v>416661.21776999999</v>
      </c>
      <c r="W395" s="94">
        <v>462145.71389999997</v>
      </c>
      <c r="X395" s="94">
        <v>231194.49285000001</v>
      </c>
      <c r="Y395" s="16" t="b">
        <f t="shared" si="197"/>
        <v>1</v>
      </c>
      <c r="Z395" s="16" t="b">
        <f t="shared" si="197"/>
        <v>1</v>
      </c>
      <c r="AA395" s="16" t="b">
        <f t="shared" si="197"/>
        <v>1</v>
      </c>
      <c r="AB395" s="16" t="b">
        <f t="shared" si="197"/>
        <v>1</v>
      </c>
    </row>
    <row r="396" spans="1:28" s="16" customFormat="1" ht="15.75">
      <c r="A396" s="22" t="s">
        <v>175</v>
      </c>
      <c r="B396" s="23" t="s">
        <v>174</v>
      </c>
      <c r="C396" s="23" t="s">
        <v>13</v>
      </c>
      <c r="D396" s="24" t="s">
        <v>9</v>
      </c>
      <c r="E396" s="25">
        <f>E397</f>
        <v>9742.9</v>
      </c>
      <c r="F396" s="25">
        <f t="shared" ref="F396:G399" si="200">F397</f>
        <v>0</v>
      </c>
      <c r="G396" s="25">
        <f t="shared" si="200"/>
        <v>0</v>
      </c>
      <c r="H396" s="43"/>
      <c r="J396" s="32">
        <v>9742.9230000000007</v>
      </c>
      <c r="K396" s="32">
        <v>0</v>
      </c>
      <c r="L396" s="32">
        <v>0</v>
      </c>
      <c r="M396" s="29">
        <f t="shared" si="196"/>
        <v>2.3000000001047738E-2</v>
      </c>
      <c r="N396" s="29">
        <f t="shared" si="196"/>
        <v>0</v>
      </c>
      <c r="O396" s="29">
        <f t="shared" si="196"/>
        <v>0</v>
      </c>
      <c r="R396" s="95" t="s">
        <v>175</v>
      </c>
      <c r="S396" s="96" t="s">
        <v>174</v>
      </c>
      <c r="T396" s="96" t="s">
        <v>13</v>
      </c>
      <c r="U396" s="92" t="s">
        <v>9</v>
      </c>
      <c r="V396" s="97">
        <v>9742.9230000000007</v>
      </c>
      <c r="W396" s="97" t="s">
        <v>9</v>
      </c>
      <c r="X396" s="97" t="s">
        <v>9</v>
      </c>
      <c r="Y396" s="16" t="b">
        <f t="shared" si="197"/>
        <v>1</v>
      </c>
      <c r="Z396" s="16" t="b">
        <f t="shared" si="197"/>
        <v>1</v>
      </c>
      <c r="AA396" s="16" t="b">
        <f t="shared" si="197"/>
        <v>1</v>
      </c>
      <c r="AB396" s="16" t="b">
        <f t="shared" si="197"/>
        <v>1</v>
      </c>
    </row>
    <row r="397" spans="1:28" s="16" customFormat="1" ht="31.5">
      <c r="A397" s="22" t="s">
        <v>236</v>
      </c>
      <c r="B397" s="23" t="s">
        <v>174</v>
      </c>
      <c r="C397" s="23" t="s">
        <v>237</v>
      </c>
      <c r="D397" s="24" t="s">
        <v>9</v>
      </c>
      <c r="E397" s="25">
        <f>E398</f>
        <v>9742.9</v>
      </c>
      <c r="F397" s="25">
        <f t="shared" si="200"/>
        <v>0</v>
      </c>
      <c r="G397" s="25">
        <f t="shared" si="200"/>
        <v>0</v>
      </c>
      <c r="H397" s="43"/>
      <c r="J397" s="32">
        <v>9742.9230000000007</v>
      </c>
      <c r="K397" s="32">
        <v>0</v>
      </c>
      <c r="L397" s="32">
        <v>0</v>
      </c>
      <c r="M397" s="29">
        <f t="shared" si="196"/>
        <v>2.3000000001047738E-2</v>
      </c>
      <c r="N397" s="29">
        <f t="shared" si="196"/>
        <v>0</v>
      </c>
      <c r="O397" s="29">
        <f t="shared" si="196"/>
        <v>0</v>
      </c>
      <c r="R397" s="95" t="s">
        <v>236</v>
      </c>
      <c r="S397" s="96" t="s">
        <v>174</v>
      </c>
      <c r="T397" s="96" t="s">
        <v>237</v>
      </c>
      <c r="U397" s="92" t="s">
        <v>9</v>
      </c>
      <c r="V397" s="97">
        <v>9742.9230000000007</v>
      </c>
      <c r="W397" s="97" t="s">
        <v>9</v>
      </c>
      <c r="X397" s="97" t="s">
        <v>9</v>
      </c>
      <c r="Y397" s="16" t="b">
        <f t="shared" si="197"/>
        <v>1</v>
      </c>
      <c r="Z397" s="16" t="b">
        <f t="shared" si="197"/>
        <v>1</v>
      </c>
      <c r="AA397" s="16" t="b">
        <f t="shared" si="197"/>
        <v>1</v>
      </c>
      <c r="AB397" s="16" t="b">
        <f t="shared" si="197"/>
        <v>1</v>
      </c>
    </row>
    <row r="398" spans="1:28" s="16" customFormat="1" ht="47.25">
      <c r="A398" s="22" t="s">
        <v>580</v>
      </c>
      <c r="B398" s="23" t="s">
        <v>174</v>
      </c>
      <c r="C398" s="23" t="s">
        <v>238</v>
      </c>
      <c r="D398" s="24" t="s">
        <v>9</v>
      </c>
      <c r="E398" s="25">
        <f>E399</f>
        <v>9742.9</v>
      </c>
      <c r="F398" s="25">
        <f t="shared" si="200"/>
        <v>0</v>
      </c>
      <c r="G398" s="25">
        <f t="shared" si="200"/>
        <v>0</v>
      </c>
      <c r="H398" s="43"/>
      <c r="J398" s="32">
        <v>9742.9230000000007</v>
      </c>
      <c r="K398" s="32">
        <v>0</v>
      </c>
      <c r="L398" s="32">
        <v>0</v>
      </c>
      <c r="M398" s="29">
        <f t="shared" si="196"/>
        <v>2.3000000001047738E-2</v>
      </c>
      <c r="N398" s="29">
        <f t="shared" si="196"/>
        <v>0</v>
      </c>
      <c r="O398" s="29">
        <f t="shared" si="196"/>
        <v>0</v>
      </c>
      <c r="R398" s="95" t="s">
        <v>580</v>
      </c>
      <c r="S398" s="96" t="s">
        <v>174</v>
      </c>
      <c r="T398" s="96" t="s">
        <v>238</v>
      </c>
      <c r="U398" s="92" t="s">
        <v>9</v>
      </c>
      <c r="V398" s="97">
        <v>9742.9230000000007</v>
      </c>
      <c r="W398" s="97" t="s">
        <v>9</v>
      </c>
      <c r="X398" s="97" t="s">
        <v>9</v>
      </c>
      <c r="Y398" s="16" t="b">
        <f t="shared" si="197"/>
        <v>1</v>
      </c>
      <c r="Z398" s="16" t="b">
        <f t="shared" si="197"/>
        <v>1</v>
      </c>
      <c r="AA398" s="16" t="b">
        <f t="shared" si="197"/>
        <v>1</v>
      </c>
      <c r="AB398" s="16" t="b">
        <f t="shared" si="197"/>
        <v>1</v>
      </c>
    </row>
    <row r="399" spans="1:28" s="16" customFormat="1" ht="31.5">
      <c r="A399" s="31" t="s">
        <v>581</v>
      </c>
      <c r="B399" s="23" t="s">
        <v>174</v>
      </c>
      <c r="C399" s="23" t="s">
        <v>395</v>
      </c>
      <c r="D399" s="24" t="s">
        <v>9</v>
      </c>
      <c r="E399" s="25">
        <f>E400</f>
        <v>9742.9</v>
      </c>
      <c r="F399" s="25">
        <f t="shared" si="200"/>
        <v>0</v>
      </c>
      <c r="G399" s="25">
        <f t="shared" si="200"/>
        <v>0</v>
      </c>
      <c r="H399" s="43"/>
      <c r="J399" s="32">
        <v>9742.9230000000007</v>
      </c>
      <c r="K399" s="32">
        <v>0</v>
      </c>
      <c r="L399" s="32">
        <v>0</v>
      </c>
      <c r="M399" s="29">
        <f t="shared" si="196"/>
        <v>2.3000000001047738E-2</v>
      </c>
      <c r="N399" s="29">
        <f t="shared" si="196"/>
        <v>0</v>
      </c>
      <c r="O399" s="29">
        <f t="shared" si="196"/>
        <v>0</v>
      </c>
      <c r="R399" s="98" t="s">
        <v>581</v>
      </c>
      <c r="S399" s="96" t="s">
        <v>174</v>
      </c>
      <c r="T399" s="96" t="s">
        <v>395</v>
      </c>
      <c r="U399" s="92" t="s">
        <v>9</v>
      </c>
      <c r="V399" s="97">
        <v>9742.9230000000007</v>
      </c>
      <c r="W399" s="97" t="s">
        <v>9</v>
      </c>
      <c r="X399" s="97" t="s">
        <v>9</v>
      </c>
      <c r="Y399" s="16" t="b">
        <f t="shared" si="197"/>
        <v>1</v>
      </c>
      <c r="Z399" s="16" t="b">
        <f t="shared" si="197"/>
        <v>1</v>
      </c>
      <c r="AA399" s="16" t="b">
        <f t="shared" si="197"/>
        <v>1</v>
      </c>
      <c r="AB399" s="16" t="b">
        <f t="shared" si="197"/>
        <v>1</v>
      </c>
    </row>
    <row r="400" spans="1:28" s="16" customFormat="1" ht="31.5">
      <c r="A400" s="31" t="s">
        <v>119</v>
      </c>
      <c r="B400" s="23" t="s">
        <v>174</v>
      </c>
      <c r="C400" s="23" t="s">
        <v>395</v>
      </c>
      <c r="D400" s="23" t="s">
        <v>120</v>
      </c>
      <c r="E400" s="25">
        <f>3654+6088.9</f>
        <v>9742.9</v>
      </c>
      <c r="F400" s="25">
        <v>0</v>
      </c>
      <c r="G400" s="25">
        <v>0</v>
      </c>
      <c r="H400" s="43"/>
      <c r="J400" s="32">
        <v>9742.9230000000007</v>
      </c>
      <c r="K400" s="32">
        <v>0</v>
      </c>
      <c r="L400" s="32">
        <v>0</v>
      </c>
      <c r="M400" s="29">
        <f t="shared" si="196"/>
        <v>2.3000000001047738E-2</v>
      </c>
      <c r="N400" s="29">
        <f t="shared" si="196"/>
        <v>0</v>
      </c>
      <c r="O400" s="29">
        <f t="shared" si="196"/>
        <v>0</v>
      </c>
      <c r="R400" s="98" t="s">
        <v>119</v>
      </c>
      <c r="S400" s="96" t="s">
        <v>174</v>
      </c>
      <c r="T400" s="96" t="s">
        <v>395</v>
      </c>
      <c r="U400" s="96" t="s">
        <v>120</v>
      </c>
      <c r="V400" s="97">
        <v>9742.9230000000007</v>
      </c>
      <c r="W400" s="97" t="s">
        <v>9</v>
      </c>
      <c r="X400" s="97" t="s">
        <v>9</v>
      </c>
      <c r="Y400" s="16" t="b">
        <f t="shared" si="197"/>
        <v>1</v>
      </c>
      <c r="Z400" s="16" t="b">
        <f t="shared" si="197"/>
        <v>1</v>
      </c>
      <c r="AA400" s="16" t="b">
        <f t="shared" si="197"/>
        <v>1</v>
      </c>
      <c r="AB400" s="16" t="b">
        <f t="shared" si="197"/>
        <v>1</v>
      </c>
    </row>
    <row r="401" spans="1:28" s="16" customFormat="1" ht="31.5">
      <c r="A401" s="22" t="s">
        <v>43</v>
      </c>
      <c r="B401" s="23" t="s">
        <v>174</v>
      </c>
      <c r="C401" s="23" t="s">
        <v>10</v>
      </c>
      <c r="D401" s="24" t="s">
        <v>9</v>
      </c>
      <c r="E401" s="25">
        <f t="shared" ref="E401:G401" si="201">E402+E406</f>
        <v>13560</v>
      </c>
      <c r="F401" s="25">
        <f t="shared" si="201"/>
        <v>2100</v>
      </c>
      <c r="G401" s="25">
        <f t="shared" si="201"/>
        <v>2900</v>
      </c>
      <c r="H401" s="43"/>
      <c r="J401" s="32">
        <v>13560.028770000001</v>
      </c>
      <c r="K401" s="32">
        <v>2100</v>
      </c>
      <c r="L401" s="32">
        <v>2900</v>
      </c>
      <c r="M401" s="29">
        <f t="shared" si="196"/>
        <v>2.877000000080443E-2</v>
      </c>
      <c r="N401" s="29">
        <f t="shared" si="196"/>
        <v>0</v>
      </c>
      <c r="O401" s="29">
        <f t="shared" si="196"/>
        <v>0</v>
      </c>
      <c r="R401" s="95" t="s">
        <v>43</v>
      </c>
      <c r="S401" s="96" t="s">
        <v>174</v>
      </c>
      <c r="T401" s="96" t="s">
        <v>10</v>
      </c>
      <c r="U401" s="92" t="s">
        <v>9</v>
      </c>
      <c r="V401" s="97">
        <v>13560.028770000001</v>
      </c>
      <c r="W401" s="97">
        <v>2100</v>
      </c>
      <c r="X401" s="97">
        <v>2900</v>
      </c>
      <c r="Y401" s="16" t="b">
        <f t="shared" si="197"/>
        <v>1</v>
      </c>
      <c r="Z401" s="16" t="b">
        <f t="shared" si="197"/>
        <v>1</v>
      </c>
      <c r="AA401" s="16" t="b">
        <f t="shared" si="197"/>
        <v>1</v>
      </c>
      <c r="AB401" s="16" t="b">
        <f t="shared" si="197"/>
        <v>1</v>
      </c>
    </row>
    <row r="402" spans="1:28" s="16" customFormat="1" ht="31.5">
      <c r="A402" s="22" t="s">
        <v>44</v>
      </c>
      <c r="B402" s="23" t="s">
        <v>174</v>
      </c>
      <c r="C402" s="23" t="s">
        <v>45</v>
      </c>
      <c r="D402" s="24" t="s">
        <v>9</v>
      </c>
      <c r="E402" s="25">
        <f>E403</f>
        <v>0</v>
      </c>
      <c r="F402" s="25">
        <f t="shared" ref="F402:G404" si="202">F403</f>
        <v>2100</v>
      </c>
      <c r="G402" s="25">
        <f t="shared" si="202"/>
        <v>2900</v>
      </c>
      <c r="H402" s="43"/>
      <c r="J402" s="32">
        <v>0</v>
      </c>
      <c r="K402" s="32">
        <v>2100</v>
      </c>
      <c r="L402" s="32">
        <v>2900</v>
      </c>
      <c r="M402" s="29">
        <f t="shared" si="196"/>
        <v>0</v>
      </c>
      <c r="N402" s="29">
        <f t="shared" si="196"/>
        <v>0</v>
      </c>
      <c r="O402" s="29">
        <f t="shared" si="196"/>
        <v>0</v>
      </c>
      <c r="R402" s="95" t="s">
        <v>44</v>
      </c>
      <c r="S402" s="96" t="s">
        <v>174</v>
      </c>
      <c r="T402" s="96" t="s">
        <v>45</v>
      </c>
      <c r="U402" s="92" t="s">
        <v>9</v>
      </c>
      <c r="V402" s="97" t="s">
        <v>9</v>
      </c>
      <c r="W402" s="97">
        <v>2100</v>
      </c>
      <c r="X402" s="97">
        <v>2900</v>
      </c>
      <c r="Y402" s="16" t="b">
        <f t="shared" si="197"/>
        <v>1</v>
      </c>
      <c r="Z402" s="16" t="b">
        <f t="shared" si="197"/>
        <v>1</v>
      </c>
      <c r="AA402" s="16" t="b">
        <f t="shared" si="197"/>
        <v>1</v>
      </c>
      <c r="AB402" s="16" t="b">
        <f t="shared" si="197"/>
        <v>1</v>
      </c>
    </row>
    <row r="403" spans="1:28" s="16" customFormat="1" ht="31.5">
      <c r="A403" s="22" t="s">
        <v>178</v>
      </c>
      <c r="B403" s="23" t="s">
        <v>174</v>
      </c>
      <c r="C403" s="23" t="s">
        <v>179</v>
      </c>
      <c r="D403" s="24" t="s">
        <v>9</v>
      </c>
      <c r="E403" s="25">
        <f>E404</f>
        <v>0</v>
      </c>
      <c r="F403" s="25">
        <f t="shared" si="202"/>
        <v>2100</v>
      </c>
      <c r="G403" s="25">
        <f t="shared" si="202"/>
        <v>2900</v>
      </c>
      <c r="H403" s="43"/>
      <c r="J403" s="32">
        <v>0</v>
      </c>
      <c r="K403" s="32">
        <v>2100</v>
      </c>
      <c r="L403" s="32">
        <v>2900</v>
      </c>
      <c r="M403" s="29">
        <f t="shared" si="196"/>
        <v>0</v>
      </c>
      <c r="N403" s="29">
        <f t="shared" si="196"/>
        <v>0</v>
      </c>
      <c r="O403" s="29">
        <f t="shared" si="196"/>
        <v>0</v>
      </c>
      <c r="R403" s="95" t="s">
        <v>178</v>
      </c>
      <c r="S403" s="96" t="s">
        <v>174</v>
      </c>
      <c r="T403" s="96" t="s">
        <v>179</v>
      </c>
      <c r="U403" s="92" t="s">
        <v>9</v>
      </c>
      <c r="V403" s="97" t="s">
        <v>9</v>
      </c>
      <c r="W403" s="97">
        <v>2100</v>
      </c>
      <c r="X403" s="97">
        <v>2900</v>
      </c>
      <c r="Y403" s="16" t="b">
        <f t="shared" si="197"/>
        <v>1</v>
      </c>
      <c r="Z403" s="16" t="b">
        <f t="shared" si="197"/>
        <v>1</v>
      </c>
      <c r="AA403" s="16" t="b">
        <f t="shared" si="197"/>
        <v>1</v>
      </c>
      <c r="AB403" s="16" t="b">
        <f t="shared" si="197"/>
        <v>1</v>
      </c>
    </row>
    <row r="404" spans="1:28" s="16" customFormat="1" ht="25.5">
      <c r="A404" s="31" t="s">
        <v>180</v>
      </c>
      <c r="B404" s="23" t="s">
        <v>174</v>
      </c>
      <c r="C404" s="23" t="s">
        <v>396</v>
      </c>
      <c r="D404" s="24" t="s">
        <v>9</v>
      </c>
      <c r="E404" s="25">
        <f>E405</f>
        <v>0</v>
      </c>
      <c r="F404" s="25">
        <f t="shared" si="202"/>
        <v>2100</v>
      </c>
      <c r="G404" s="25">
        <f t="shared" si="202"/>
        <v>2900</v>
      </c>
      <c r="H404" s="43"/>
      <c r="J404" s="32">
        <v>0</v>
      </c>
      <c r="K404" s="32">
        <v>2100</v>
      </c>
      <c r="L404" s="32">
        <v>2900</v>
      </c>
      <c r="M404" s="29">
        <f t="shared" si="196"/>
        <v>0</v>
      </c>
      <c r="N404" s="29">
        <f t="shared" si="196"/>
        <v>0</v>
      </c>
      <c r="O404" s="29">
        <f t="shared" si="196"/>
        <v>0</v>
      </c>
      <c r="R404" s="98" t="s">
        <v>180</v>
      </c>
      <c r="S404" s="96" t="s">
        <v>174</v>
      </c>
      <c r="T404" s="96" t="s">
        <v>396</v>
      </c>
      <c r="U404" s="92" t="s">
        <v>9</v>
      </c>
      <c r="V404" s="97" t="s">
        <v>9</v>
      </c>
      <c r="W404" s="97">
        <v>2100</v>
      </c>
      <c r="X404" s="97">
        <v>2900</v>
      </c>
      <c r="Y404" s="16" t="b">
        <f t="shared" si="197"/>
        <v>1</v>
      </c>
      <c r="Z404" s="16" t="b">
        <f t="shared" si="197"/>
        <v>1</v>
      </c>
      <c r="AA404" s="16" t="b">
        <f t="shared" si="197"/>
        <v>1</v>
      </c>
      <c r="AB404" s="16" t="b">
        <f t="shared" si="197"/>
        <v>1</v>
      </c>
    </row>
    <row r="405" spans="1:28" s="16" customFormat="1" ht="31.5">
      <c r="A405" s="31" t="s">
        <v>119</v>
      </c>
      <c r="B405" s="23" t="s">
        <v>174</v>
      </c>
      <c r="C405" s="23" t="s">
        <v>396</v>
      </c>
      <c r="D405" s="23" t="s">
        <v>120</v>
      </c>
      <c r="E405" s="25">
        <v>0</v>
      </c>
      <c r="F405" s="25">
        <v>2100</v>
      </c>
      <c r="G405" s="25">
        <v>2900</v>
      </c>
      <c r="H405" s="43"/>
      <c r="J405" s="32">
        <v>0</v>
      </c>
      <c r="K405" s="32">
        <v>2100</v>
      </c>
      <c r="L405" s="32">
        <v>2900</v>
      </c>
      <c r="M405" s="29">
        <f t="shared" si="196"/>
        <v>0</v>
      </c>
      <c r="N405" s="29">
        <f t="shared" si="196"/>
        <v>0</v>
      </c>
      <c r="O405" s="29">
        <f t="shared" si="196"/>
        <v>0</v>
      </c>
      <c r="R405" s="98" t="s">
        <v>119</v>
      </c>
      <c r="S405" s="96" t="s">
        <v>174</v>
      </c>
      <c r="T405" s="96" t="s">
        <v>396</v>
      </c>
      <c r="U405" s="96" t="s">
        <v>120</v>
      </c>
      <c r="V405" s="97" t="s">
        <v>9</v>
      </c>
      <c r="W405" s="97">
        <v>2100</v>
      </c>
      <c r="X405" s="97">
        <v>2900</v>
      </c>
      <c r="Y405" s="16" t="b">
        <f t="shared" si="197"/>
        <v>1</v>
      </c>
      <c r="Z405" s="16" t="b">
        <f t="shared" si="197"/>
        <v>1</v>
      </c>
      <c r="AA405" s="16" t="b">
        <f t="shared" si="197"/>
        <v>1</v>
      </c>
      <c r="AB405" s="16" t="b">
        <f t="shared" si="197"/>
        <v>1</v>
      </c>
    </row>
    <row r="406" spans="1:28" s="16" customFormat="1" ht="31.5">
      <c r="A406" s="31" t="s">
        <v>181</v>
      </c>
      <c r="B406" s="23" t="s">
        <v>174</v>
      </c>
      <c r="C406" s="23" t="s">
        <v>182</v>
      </c>
      <c r="D406" s="23" t="s">
        <v>9</v>
      </c>
      <c r="E406" s="25">
        <f t="shared" ref="E406:G406" si="203">E407</f>
        <v>13560</v>
      </c>
      <c r="F406" s="25">
        <f t="shared" si="203"/>
        <v>0</v>
      </c>
      <c r="G406" s="25">
        <f t="shared" si="203"/>
        <v>0</v>
      </c>
      <c r="H406" s="43"/>
      <c r="J406" s="32">
        <v>13560.028770000001</v>
      </c>
      <c r="K406" s="32">
        <v>0</v>
      </c>
      <c r="L406" s="32">
        <v>0</v>
      </c>
      <c r="M406" s="29">
        <f t="shared" si="196"/>
        <v>2.877000000080443E-2</v>
      </c>
      <c r="N406" s="29">
        <f t="shared" si="196"/>
        <v>0</v>
      </c>
      <c r="O406" s="29">
        <f t="shared" si="196"/>
        <v>0</v>
      </c>
      <c r="R406" s="95" t="s">
        <v>181</v>
      </c>
      <c r="S406" s="96" t="s">
        <v>174</v>
      </c>
      <c r="T406" s="96" t="s">
        <v>182</v>
      </c>
      <c r="U406" s="92" t="s">
        <v>9</v>
      </c>
      <c r="V406" s="97">
        <v>13560.028770000001</v>
      </c>
      <c r="W406" s="97" t="s">
        <v>9</v>
      </c>
      <c r="X406" s="97" t="s">
        <v>9</v>
      </c>
      <c r="Y406" s="16" t="b">
        <f t="shared" si="197"/>
        <v>1</v>
      </c>
      <c r="Z406" s="16" t="b">
        <f t="shared" si="197"/>
        <v>1</v>
      </c>
      <c r="AA406" s="16" t="b">
        <f t="shared" si="197"/>
        <v>1</v>
      </c>
      <c r="AB406" s="16" t="b">
        <f t="shared" si="197"/>
        <v>1</v>
      </c>
    </row>
    <row r="407" spans="1:28" s="16" customFormat="1" ht="31.5">
      <c r="A407" s="31" t="s">
        <v>652</v>
      </c>
      <c r="B407" s="23" t="s">
        <v>174</v>
      </c>
      <c r="C407" s="23" t="s">
        <v>653</v>
      </c>
      <c r="D407" s="23" t="s">
        <v>9</v>
      </c>
      <c r="E407" s="25">
        <f t="shared" ref="E407:G407" si="204">E408+E410+E412</f>
        <v>13560</v>
      </c>
      <c r="F407" s="25">
        <f t="shared" si="204"/>
        <v>0</v>
      </c>
      <c r="G407" s="25">
        <f t="shared" si="204"/>
        <v>0</v>
      </c>
      <c r="H407" s="43"/>
      <c r="J407" s="32">
        <v>13560.028770000001</v>
      </c>
      <c r="K407" s="32">
        <v>0</v>
      </c>
      <c r="L407" s="32">
        <v>0</v>
      </c>
      <c r="M407" s="29">
        <f t="shared" si="196"/>
        <v>2.877000000080443E-2</v>
      </c>
      <c r="N407" s="29">
        <f t="shared" si="196"/>
        <v>0</v>
      </c>
      <c r="O407" s="29">
        <f t="shared" si="196"/>
        <v>0</v>
      </c>
      <c r="R407" s="95" t="s">
        <v>652</v>
      </c>
      <c r="S407" s="96" t="s">
        <v>174</v>
      </c>
      <c r="T407" s="96" t="s">
        <v>653</v>
      </c>
      <c r="U407" s="92" t="s">
        <v>9</v>
      </c>
      <c r="V407" s="97">
        <v>13560.028770000001</v>
      </c>
      <c r="W407" s="97" t="s">
        <v>9</v>
      </c>
      <c r="X407" s="97" t="s">
        <v>9</v>
      </c>
      <c r="Y407" s="16" t="b">
        <f t="shared" si="197"/>
        <v>1</v>
      </c>
      <c r="Z407" s="16" t="b">
        <f t="shared" si="197"/>
        <v>1</v>
      </c>
      <c r="AA407" s="16" t="b">
        <f t="shared" si="197"/>
        <v>1</v>
      </c>
      <c r="AB407" s="16" t="b">
        <f t="shared" si="197"/>
        <v>1</v>
      </c>
    </row>
    <row r="408" spans="1:28" s="16" customFormat="1" ht="15.75">
      <c r="A408" s="31" t="s">
        <v>654</v>
      </c>
      <c r="B408" s="23" t="s">
        <v>174</v>
      </c>
      <c r="C408" s="23" t="s">
        <v>655</v>
      </c>
      <c r="D408" s="23" t="s">
        <v>9</v>
      </c>
      <c r="E408" s="25">
        <f t="shared" ref="E408:G408" si="205">E409</f>
        <v>2258.9</v>
      </c>
      <c r="F408" s="25">
        <f t="shared" si="205"/>
        <v>0</v>
      </c>
      <c r="G408" s="25">
        <f t="shared" si="205"/>
        <v>0</v>
      </c>
      <c r="H408" s="43"/>
      <c r="J408" s="32">
        <v>2258.9344700000001</v>
      </c>
      <c r="K408" s="32">
        <v>0</v>
      </c>
      <c r="L408" s="32">
        <v>0</v>
      </c>
      <c r="M408" s="29">
        <f t="shared" si="196"/>
        <v>3.4470000000055734E-2</v>
      </c>
      <c r="N408" s="29">
        <f t="shared" si="196"/>
        <v>0</v>
      </c>
      <c r="O408" s="29">
        <f t="shared" si="196"/>
        <v>0</v>
      </c>
      <c r="R408" s="98" t="s">
        <v>654</v>
      </c>
      <c r="S408" s="96" t="s">
        <v>174</v>
      </c>
      <c r="T408" s="96" t="s">
        <v>655</v>
      </c>
      <c r="U408" s="92" t="s">
        <v>9</v>
      </c>
      <c r="V408" s="97">
        <v>2258.9344700000001</v>
      </c>
      <c r="W408" s="97" t="s">
        <v>9</v>
      </c>
      <c r="X408" s="97" t="s">
        <v>9</v>
      </c>
      <c r="Y408" s="16" t="b">
        <f t="shared" si="197"/>
        <v>1</v>
      </c>
      <c r="Z408" s="16" t="b">
        <f t="shared" si="197"/>
        <v>1</v>
      </c>
      <c r="AA408" s="16" t="b">
        <f t="shared" si="197"/>
        <v>1</v>
      </c>
      <c r="AB408" s="16" t="b">
        <f t="shared" si="197"/>
        <v>1</v>
      </c>
    </row>
    <row r="409" spans="1:28" s="16" customFormat="1" ht="31.5">
      <c r="A409" s="31" t="s">
        <v>119</v>
      </c>
      <c r="B409" s="23" t="s">
        <v>174</v>
      </c>
      <c r="C409" s="23" t="s">
        <v>655</v>
      </c>
      <c r="D409" s="23" t="s">
        <v>120</v>
      </c>
      <c r="E409" s="25">
        <v>2258.9</v>
      </c>
      <c r="F409" s="25"/>
      <c r="G409" s="25"/>
      <c r="H409" s="43"/>
      <c r="J409" s="32">
        <v>2258.9344700000001</v>
      </c>
      <c r="K409" s="32">
        <v>0</v>
      </c>
      <c r="L409" s="32">
        <v>0</v>
      </c>
      <c r="M409" s="29">
        <f t="shared" si="196"/>
        <v>3.4470000000055734E-2</v>
      </c>
      <c r="N409" s="29">
        <f t="shared" si="196"/>
        <v>0</v>
      </c>
      <c r="O409" s="29">
        <f t="shared" si="196"/>
        <v>0</v>
      </c>
      <c r="R409" s="98" t="s">
        <v>119</v>
      </c>
      <c r="S409" s="96" t="s">
        <v>174</v>
      </c>
      <c r="T409" s="96" t="s">
        <v>655</v>
      </c>
      <c r="U409" s="96" t="s">
        <v>120</v>
      </c>
      <c r="V409" s="97">
        <v>2258.9344700000001</v>
      </c>
      <c r="W409" s="97" t="s">
        <v>9</v>
      </c>
      <c r="X409" s="97" t="s">
        <v>9</v>
      </c>
      <c r="Y409" s="16" t="b">
        <f t="shared" si="197"/>
        <v>1</v>
      </c>
      <c r="Z409" s="16" t="b">
        <f t="shared" si="197"/>
        <v>1</v>
      </c>
      <c r="AA409" s="16" t="b">
        <f t="shared" si="197"/>
        <v>1</v>
      </c>
      <c r="AB409" s="16" t="b">
        <f t="shared" si="197"/>
        <v>1</v>
      </c>
    </row>
    <row r="410" spans="1:28" s="16" customFormat="1" ht="25.5">
      <c r="A410" s="31" t="s">
        <v>654</v>
      </c>
      <c r="B410" s="23" t="s">
        <v>174</v>
      </c>
      <c r="C410" s="23" t="s">
        <v>656</v>
      </c>
      <c r="D410" s="23" t="s">
        <v>9</v>
      </c>
      <c r="E410" s="25">
        <f t="shared" ref="E410:G410" si="206">E411</f>
        <v>118.9</v>
      </c>
      <c r="F410" s="25">
        <f t="shared" si="206"/>
        <v>0</v>
      </c>
      <c r="G410" s="25">
        <f t="shared" si="206"/>
        <v>0</v>
      </c>
      <c r="H410" s="43"/>
      <c r="J410" s="32">
        <v>118.89129</v>
      </c>
      <c r="K410" s="32">
        <v>0</v>
      </c>
      <c r="L410" s="32">
        <v>0</v>
      </c>
      <c r="M410" s="29">
        <f t="shared" si="196"/>
        <v>-8.7100000000077671E-3</v>
      </c>
      <c r="N410" s="29">
        <f t="shared" si="196"/>
        <v>0</v>
      </c>
      <c r="O410" s="29">
        <f t="shared" si="196"/>
        <v>0</v>
      </c>
      <c r="R410" s="98" t="s">
        <v>654</v>
      </c>
      <c r="S410" s="96" t="s">
        <v>174</v>
      </c>
      <c r="T410" s="96" t="s">
        <v>656</v>
      </c>
      <c r="U410" s="92" t="s">
        <v>9</v>
      </c>
      <c r="V410" s="97">
        <v>118.89129</v>
      </c>
      <c r="W410" s="97" t="s">
        <v>9</v>
      </c>
      <c r="X410" s="97" t="s">
        <v>9</v>
      </c>
      <c r="Y410" s="16" t="b">
        <f t="shared" si="197"/>
        <v>1</v>
      </c>
      <c r="Z410" s="16" t="b">
        <f t="shared" si="197"/>
        <v>1</v>
      </c>
      <c r="AA410" s="16" t="b">
        <f t="shared" si="197"/>
        <v>1</v>
      </c>
      <c r="AB410" s="16" t="b">
        <f t="shared" si="197"/>
        <v>1</v>
      </c>
    </row>
    <row r="411" spans="1:28" s="16" customFormat="1" ht="31.5">
      <c r="A411" s="31" t="s">
        <v>119</v>
      </c>
      <c r="B411" s="23" t="s">
        <v>174</v>
      </c>
      <c r="C411" s="23" t="s">
        <v>656</v>
      </c>
      <c r="D411" s="23" t="s">
        <v>120</v>
      </c>
      <c r="E411" s="25">
        <v>118.9</v>
      </c>
      <c r="F411" s="25"/>
      <c r="G411" s="25"/>
      <c r="H411" s="42"/>
      <c r="J411" s="32">
        <v>118.89129</v>
      </c>
      <c r="K411" s="32">
        <v>0</v>
      </c>
      <c r="L411" s="32">
        <v>0</v>
      </c>
      <c r="M411" s="29">
        <f t="shared" si="196"/>
        <v>-8.7100000000077671E-3</v>
      </c>
      <c r="N411" s="29">
        <f t="shared" si="196"/>
        <v>0</v>
      </c>
      <c r="O411" s="29">
        <f t="shared" si="196"/>
        <v>0</v>
      </c>
      <c r="R411" s="98" t="s">
        <v>119</v>
      </c>
      <c r="S411" s="96" t="s">
        <v>174</v>
      </c>
      <c r="T411" s="96" t="s">
        <v>656</v>
      </c>
      <c r="U411" s="96" t="s">
        <v>120</v>
      </c>
      <c r="V411" s="97">
        <v>118.89129</v>
      </c>
      <c r="W411" s="97" t="s">
        <v>9</v>
      </c>
      <c r="X411" s="97" t="s">
        <v>9</v>
      </c>
      <c r="Y411" s="16" t="b">
        <f t="shared" si="197"/>
        <v>1</v>
      </c>
      <c r="Z411" s="16" t="b">
        <f t="shared" si="197"/>
        <v>1</v>
      </c>
      <c r="AA411" s="16" t="b">
        <f t="shared" si="197"/>
        <v>1</v>
      </c>
      <c r="AB411" s="16" t="b">
        <f t="shared" si="197"/>
        <v>1</v>
      </c>
    </row>
    <row r="412" spans="1:28" s="16" customFormat="1" ht="25.5">
      <c r="A412" s="31" t="s">
        <v>654</v>
      </c>
      <c r="B412" s="23" t="s">
        <v>174</v>
      </c>
      <c r="C412" s="23" t="s">
        <v>657</v>
      </c>
      <c r="D412" s="23" t="s">
        <v>9</v>
      </c>
      <c r="E412" s="25">
        <f t="shared" ref="E412:G412" si="207">E413</f>
        <v>11182.2</v>
      </c>
      <c r="F412" s="25">
        <f t="shared" si="207"/>
        <v>0</v>
      </c>
      <c r="G412" s="25">
        <f t="shared" si="207"/>
        <v>0</v>
      </c>
      <c r="H412" s="43"/>
      <c r="J412" s="32">
        <v>11182.203009999999</v>
      </c>
      <c r="K412" s="32">
        <v>0</v>
      </c>
      <c r="L412" s="32">
        <v>0</v>
      </c>
      <c r="M412" s="29">
        <f t="shared" si="196"/>
        <v>3.0099999985395698E-3</v>
      </c>
      <c r="N412" s="29">
        <f t="shared" si="196"/>
        <v>0</v>
      </c>
      <c r="O412" s="29">
        <f t="shared" si="196"/>
        <v>0</v>
      </c>
      <c r="R412" s="98" t="s">
        <v>654</v>
      </c>
      <c r="S412" s="96" t="s">
        <v>174</v>
      </c>
      <c r="T412" s="96" t="s">
        <v>657</v>
      </c>
      <c r="U412" s="92" t="s">
        <v>9</v>
      </c>
      <c r="V412" s="97">
        <v>11182.203009999999</v>
      </c>
      <c r="W412" s="97" t="s">
        <v>9</v>
      </c>
      <c r="X412" s="97" t="s">
        <v>9</v>
      </c>
      <c r="Y412" s="16" t="b">
        <f t="shared" si="197"/>
        <v>1</v>
      </c>
      <c r="Z412" s="16" t="b">
        <f t="shared" si="197"/>
        <v>1</v>
      </c>
      <c r="AA412" s="16" t="b">
        <f t="shared" si="197"/>
        <v>1</v>
      </c>
      <c r="AB412" s="16" t="b">
        <f t="shared" si="197"/>
        <v>1</v>
      </c>
    </row>
    <row r="413" spans="1:28" s="16" customFormat="1" ht="31.5">
      <c r="A413" s="31" t="s">
        <v>119</v>
      </c>
      <c r="B413" s="23" t="s">
        <v>174</v>
      </c>
      <c r="C413" s="23" t="s">
        <v>657</v>
      </c>
      <c r="D413" s="23" t="s">
        <v>120</v>
      </c>
      <c r="E413" s="25">
        <v>11182.2</v>
      </c>
      <c r="F413" s="25"/>
      <c r="G413" s="25"/>
      <c r="H413" s="43"/>
      <c r="J413" s="32">
        <v>11182.203009999999</v>
      </c>
      <c r="K413" s="32">
        <v>0</v>
      </c>
      <c r="L413" s="32">
        <v>0</v>
      </c>
      <c r="M413" s="29">
        <f t="shared" si="196"/>
        <v>3.0099999985395698E-3</v>
      </c>
      <c r="N413" s="29">
        <f t="shared" si="196"/>
        <v>0</v>
      </c>
      <c r="O413" s="29">
        <f t="shared" si="196"/>
        <v>0</v>
      </c>
      <c r="R413" s="98" t="s">
        <v>119</v>
      </c>
      <c r="S413" s="96" t="s">
        <v>174</v>
      </c>
      <c r="T413" s="96" t="s">
        <v>657</v>
      </c>
      <c r="U413" s="96" t="s">
        <v>120</v>
      </c>
      <c r="V413" s="97">
        <v>11182.203009999999</v>
      </c>
      <c r="W413" s="97" t="s">
        <v>9</v>
      </c>
      <c r="X413" s="97" t="s">
        <v>9</v>
      </c>
      <c r="Y413" s="16" t="b">
        <f t="shared" si="197"/>
        <v>1</v>
      </c>
      <c r="Z413" s="16" t="b">
        <f t="shared" si="197"/>
        <v>1</v>
      </c>
      <c r="AA413" s="16" t="b">
        <f t="shared" si="197"/>
        <v>1</v>
      </c>
      <c r="AB413" s="16" t="b">
        <f t="shared" si="197"/>
        <v>1</v>
      </c>
    </row>
    <row r="414" spans="1:28" s="16" customFormat="1" ht="31.5">
      <c r="A414" s="22" t="s">
        <v>108</v>
      </c>
      <c r="B414" s="23" t="s">
        <v>174</v>
      </c>
      <c r="C414" s="23" t="s">
        <v>16</v>
      </c>
      <c r="D414" s="24" t="s">
        <v>9</v>
      </c>
      <c r="E414" s="25">
        <f>E415+E419+E423</f>
        <v>80460.5</v>
      </c>
      <c r="F414" s="25">
        <f>F415+F419+F423</f>
        <v>80795.199999999997</v>
      </c>
      <c r="G414" s="25">
        <f t="shared" ref="G414" si="208">G415+G419+G423</f>
        <v>80881.099999999991</v>
      </c>
      <c r="H414" s="43"/>
      <c r="J414" s="32">
        <v>80460.5</v>
      </c>
      <c r="K414" s="32">
        <v>80795.210999999996</v>
      </c>
      <c r="L414" s="32">
        <v>80881.100000000006</v>
      </c>
      <c r="M414" s="29">
        <f t="shared" si="196"/>
        <v>0</v>
      </c>
      <c r="N414" s="29">
        <f t="shared" si="196"/>
        <v>1.0999999998603016E-2</v>
      </c>
      <c r="O414" s="29">
        <f t="shared" si="196"/>
        <v>0</v>
      </c>
      <c r="R414" s="95" t="s">
        <v>108</v>
      </c>
      <c r="S414" s="96" t="s">
        <v>174</v>
      </c>
      <c r="T414" s="96" t="s">
        <v>16</v>
      </c>
      <c r="U414" s="92" t="s">
        <v>9</v>
      </c>
      <c r="V414" s="97">
        <v>80460.5</v>
      </c>
      <c r="W414" s="97">
        <v>80795.210999999996</v>
      </c>
      <c r="X414" s="97">
        <v>80881.100000000006</v>
      </c>
      <c r="Y414" s="16" t="b">
        <f t="shared" si="197"/>
        <v>1</v>
      </c>
      <c r="Z414" s="16" t="b">
        <f t="shared" si="197"/>
        <v>1</v>
      </c>
      <c r="AA414" s="16" t="b">
        <f t="shared" si="197"/>
        <v>1</v>
      </c>
      <c r="AB414" s="16" t="b">
        <f t="shared" si="197"/>
        <v>1</v>
      </c>
    </row>
    <row r="415" spans="1:28" s="16" customFormat="1" ht="31.5">
      <c r="A415" s="22" t="s">
        <v>183</v>
      </c>
      <c r="B415" s="23" t="s">
        <v>174</v>
      </c>
      <c r="C415" s="23" t="s">
        <v>184</v>
      </c>
      <c r="D415" s="24" t="s">
        <v>9</v>
      </c>
      <c r="E415" s="25">
        <f>E416</f>
        <v>1647.6</v>
      </c>
      <c r="F415" s="25">
        <f t="shared" ref="F415:G417" si="209">F416</f>
        <v>1732.8</v>
      </c>
      <c r="G415" s="25">
        <f t="shared" si="209"/>
        <v>1818.7</v>
      </c>
      <c r="H415" s="43"/>
      <c r="J415" s="32">
        <v>1647.6088099999999</v>
      </c>
      <c r="K415" s="32">
        <v>1732.83905</v>
      </c>
      <c r="L415" s="32">
        <v>1818.7280499999999</v>
      </c>
      <c r="M415" s="29">
        <f t="shared" si="196"/>
        <v>8.8100000000395084E-3</v>
      </c>
      <c r="N415" s="29">
        <f t="shared" si="196"/>
        <v>3.9050000000088403E-2</v>
      </c>
      <c r="O415" s="29">
        <f t="shared" si="196"/>
        <v>2.8049999999893771E-2</v>
      </c>
      <c r="R415" s="95" t="s">
        <v>183</v>
      </c>
      <c r="S415" s="96" t="s">
        <v>174</v>
      </c>
      <c r="T415" s="96" t="s">
        <v>184</v>
      </c>
      <c r="U415" s="92" t="s">
        <v>9</v>
      </c>
      <c r="V415" s="97">
        <v>1647.6088099999999</v>
      </c>
      <c r="W415" s="97">
        <v>1732.83905</v>
      </c>
      <c r="X415" s="97">
        <v>1818.7280499999999</v>
      </c>
      <c r="Y415" s="16" t="b">
        <f t="shared" si="197"/>
        <v>1</v>
      </c>
      <c r="Z415" s="16" t="b">
        <f t="shared" si="197"/>
        <v>1</v>
      </c>
      <c r="AA415" s="16" t="b">
        <f t="shared" si="197"/>
        <v>1</v>
      </c>
      <c r="AB415" s="16" t="b">
        <f t="shared" si="197"/>
        <v>1</v>
      </c>
    </row>
    <row r="416" spans="1:28" s="16" customFormat="1" ht="31.5">
      <c r="A416" s="22" t="s">
        <v>185</v>
      </c>
      <c r="B416" s="23" t="s">
        <v>174</v>
      </c>
      <c r="C416" s="23" t="s">
        <v>186</v>
      </c>
      <c r="D416" s="24" t="s">
        <v>9</v>
      </c>
      <c r="E416" s="25">
        <f>E417</f>
        <v>1647.6</v>
      </c>
      <c r="F416" s="25">
        <f t="shared" si="209"/>
        <v>1732.8</v>
      </c>
      <c r="G416" s="25">
        <f t="shared" si="209"/>
        <v>1818.7</v>
      </c>
      <c r="H416" s="43"/>
      <c r="J416" s="32">
        <v>1647.6088099999999</v>
      </c>
      <c r="K416" s="32">
        <v>1732.83905</v>
      </c>
      <c r="L416" s="32">
        <v>1818.7280499999999</v>
      </c>
      <c r="M416" s="29">
        <f t="shared" si="196"/>
        <v>8.8100000000395084E-3</v>
      </c>
      <c r="N416" s="29">
        <f t="shared" si="196"/>
        <v>3.9050000000088403E-2</v>
      </c>
      <c r="O416" s="29">
        <f t="shared" si="196"/>
        <v>2.8049999999893771E-2</v>
      </c>
      <c r="R416" s="95" t="s">
        <v>185</v>
      </c>
      <c r="S416" s="96" t="s">
        <v>174</v>
      </c>
      <c r="T416" s="96" t="s">
        <v>186</v>
      </c>
      <c r="U416" s="92" t="s">
        <v>9</v>
      </c>
      <c r="V416" s="97">
        <v>1647.6088099999999</v>
      </c>
      <c r="W416" s="97">
        <v>1732.83905</v>
      </c>
      <c r="X416" s="97">
        <v>1818.7280499999999</v>
      </c>
      <c r="Y416" s="16" t="b">
        <f t="shared" si="197"/>
        <v>1</v>
      </c>
      <c r="Z416" s="16" t="b">
        <f t="shared" si="197"/>
        <v>1</v>
      </c>
      <c r="AA416" s="16" t="b">
        <f t="shared" si="197"/>
        <v>1</v>
      </c>
      <c r="AB416" s="16" t="b">
        <f t="shared" si="197"/>
        <v>1</v>
      </c>
    </row>
    <row r="417" spans="1:28" s="16" customFormat="1" ht="25.5">
      <c r="A417" s="31" t="s">
        <v>187</v>
      </c>
      <c r="B417" s="23" t="s">
        <v>174</v>
      </c>
      <c r="C417" s="23" t="s">
        <v>399</v>
      </c>
      <c r="D417" s="24" t="s">
        <v>9</v>
      </c>
      <c r="E417" s="25">
        <f>E418</f>
        <v>1647.6</v>
      </c>
      <c r="F417" s="25">
        <f t="shared" si="209"/>
        <v>1732.8</v>
      </c>
      <c r="G417" s="25">
        <f t="shared" si="209"/>
        <v>1818.7</v>
      </c>
      <c r="H417" s="43"/>
      <c r="J417" s="32">
        <v>1647.6088099999999</v>
      </c>
      <c r="K417" s="32">
        <v>1732.83905</v>
      </c>
      <c r="L417" s="32">
        <v>1818.7280499999999</v>
      </c>
      <c r="M417" s="29">
        <f t="shared" si="196"/>
        <v>8.8100000000395084E-3</v>
      </c>
      <c r="N417" s="29">
        <f t="shared" si="196"/>
        <v>3.9050000000088403E-2</v>
      </c>
      <c r="O417" s="29">
        <f t="shared" si="196"/>
        <v>2.8049999999893771E-2</v>
      </c>
      <c r="R417" s="98" t="s">
        <v>187</v>
      </c>
      <c r="S417" s="96" t="s">
        <v>174</v>
      </c>
      <c r="T417" s="96" t="s">
        <v>399</v>
      </c>
      <c r="U417" s="92" t="s">
        <v>9</v>
      </c>
      <c r="V417" s="97">
        <v>1647.6088099999999</v>
      </c>
      <c r="W417" s="97">
        <v>1732.83905</v>
      </c>
      <c r="X417" s="97">
        <v>1818.7280499999999</v>
      </c>
      <c r="Y417" s="16" t="b">
        <f t="shared" si="197"/>
        <v>1</v>
      </c>
      <c r="Z417" s="16" t="b">
        <f t="shared" si="197"/>
        <v>1</v>
      </c>
      <c r="AA417" s="16" t="b">
        <f t="shared" si="197"/>
        <v>1</v>
      </c>
      <c r="AB417" s="16" t="b">
        <f t="shared" si="197"/>
        <v>1</v>
      </c>
    </row>
    <row r="418" spans="1:28" s="16" customFormat="1" ht="31.5">
      <c r="A418" s="31" t="s">
        <v>28</v>
      </c>
      <c r="B418" s="23" t="s">
        <v>174</v>
      </c>
      <c r="C418" s="23" t="s">
        <v>399</v>
      </c>
      <c r="D418" s="23" t="s">
        <v>29</v>
      </c>
      <c r="E418" s="25">
        <v>1647.6</v>
      </c>
      <c r="F418" s="25">
        <v>1732.8</v>
      </c>
      <c r="G418" s="25">
        <v>1818.7</v>
      </c>
      <c r="H418" s="43"/>
      <c r="J418" s="32">
        <v>1647.6088099999999</v>
      </c>
      <c r="K418" s="32">
        <v>1732.83905</v>
      </c>
      <c r="L418" s="32">
        <v>1818.7280499999999</v>
      </c>
      <c r="M418" s="29">
        <f t="shared" si="196"/>
        <v>8.8100000000395084E-3</v>
      </c>
      <c r="N418" s="29">
        <f t="shared" si="196"/>
        <v>3.9050000000088403E-2</v>
      </c>
      <c r="O418" s="29">
        <f t="shared" si="196"/>
        <v>2.8049999999893771E-2</v>
      </c>
      <c r="R418" s="98" t="s">
        <v>28</v>
      </c>
      <c r="S418" s="96" t="s">
        <v>174</v>
      </c>
      <c r="T418" s="96" t="s">
        <v>399</v>
      </c>
      <c r="U418" s="96" t="s">
        <v>29</v>
      </c>
      <c r="V418" s="97">
        <v>1647.6088099999999</v>
      </c>
      <c r="W418" s="97">
        <v>1732.83905</v>
      </c>
      <c r="X418" s="97">
        <v>1818.7280499999999</v>
      </c>
      <c r="Y418" s="16" t="b">
        <f t="shared" si="197"/>
        <v>1</v>
      </c>
      <c r="Z418" s="16" t="b">
        <f t="shared" si="197"/>
        <v>1</v>
      </c>
      <c r="AA418" s="16" t="b">
        <f t="shared" si="197"/>
        <v>1</v>
      </c>
      <c r="AB418" s="16" t="b">
        <f t="shared" si="197"/>
        <v>1</v>
      </c>
    </row>
    <row r="419" spans="1:28" s="16" customFormat="1" ht="31.5">
      <c r="A419" s="22" t="s">
        <v>109</v>
      </c>
      <c r="B419" s="23" t="s">
        <v>174</v>
      </c>
      <c r="C419" s="23" t="s">
        <v>110</v>
      </c>
      <c r="D419" s="24" t="s">
        <v>9</v>
      </c>
      <c r="E419" s="25">
        <f>E420</f>
        <v>2250</v>
      </c>
      <c r="F419" s="25">
        <f t="shared" ref="F419:G421" si="210">F420</f>
        <v>2000</v>
      </c>
      <c r="G419" s="25">
        <f t="shared" si="210"/>
        <v>2000</v>
      </c>
      <c r="H419" s="43"/>
      <c r="J419" s="32">
        <v>2250</v>
      </c>
      <c r="K419" s="32">
        <v>2000</v>
      </c>
      <c r="L419" s="32">
        <v>2000</v>
      </c>
      <c r="M419" s="29">
        <f t="shared" si="196"/>
        <v>0</v>
      </c>
      <c r="N419" s="29">
        <f t="shared" si="196"/>
        <v>0</v>
      </c>
      <c r="O419" s="29">
        <f t="shared" si="196"/>
        <v>0</v>
      </c>
      <c r="R419" s="95" t="s">
        <v>109</v>
      </c>
      <c r="S419" s="96" t="s">
        <v>174</v>
      </c>
      <c r="T419" s="96" t="s">
        <v>110</v>
      </c>
      <c r="U419" s="92" t="s">
        <v>9</v>
      </c>
      <c r="V419" s="97">
        <v>2250</v>
      </c>
      <c r="W419" s="97">
        <v>2000</v>
      </c>
      <c r="X419" s="97">
        <v>2000</v>
      </c>
      <c r="Y419" s="16" t="b">
        <f t="shared" si="197"/>
        <v>1</v>
      </c>
      <c r="Z419" s="16" t="b">
        <f t="shared" si="197"/>
        <v>1</v>
      </c>
      <c r="AA419" s="16" t="b">
        <f t="shared" si="197"/>
        <v>1</v>
      </c>
      <c r="AB419" s="16" t="b">
        <f t="shared" si="197"/>
        <v>1</v>
      </c>
    </row>
    <row r="420" spans="1:28" s="16" customFormat="1" ht="47.25">
      <c r="A420" s="22" t="s">
        <v>111</v>
      </c>
      <c r="B420" s="23" t="s">
        <v>174</v>
      </c>
      <c r="C420" s="23" t="s">
        <v>112</v>
      </c>
      <c r="D420" s="24" t="s">
        <v>9</v>
      </c>
      <c r="E420" s="25">
        <f>E421</f>
        <v>2250</v>
      </c>
      <c r="F420" s="25">
        <f t="shared" si="210"/>
        <v>2000</v>
      </c>
      <c r="G420" s="25">
        <f t="shared" si="210"/>
        <v>2000</v>
      </c>
      <c r="H420" s="43"/>
      <c r="J420" s="32">
        <v>2250</v>
      </c>
      <c r="K420" s="32">
        <v>2000</v>
      </c>
      <c r="L420" s="32">
        <v>2000</v>
      </c>
      <c r="M420" s="29">
        <f t="shared" si="196"/>
        <v>0</v>
      </c>
      <c r="N420" s="29">
        <f t="shared" si="196"/>
        <v>0</v>
      </c>
      <c r="O420" s="29">
        <f t="shared" si="196"/>
        <v>0</v>
      </c>
      <c r="R420" s="95" t="s">
        <v>111</v>
      </c>
      <c r="S420" s="96" t="s">
        <v>174</v>
      </c>
      <c r="T420" s="96" t="s">
        <v>112</v>
      </c>
      <c r="U420" s="92" t="s">
        <v>9</v>
      </c>
      <c r="V420" s="97">
        <v>2250</v>
      </c>
      <c r="W420" s="97">
        <v>2000</v>
      </c>
      <c r="X420" s="97">
        <v>2000</v>
      </c>
      <c r="Y420" s="16" t="b">
        <f t="shared" si="197"/>
        <v>1</v>
      </c>
      <c r="Z420" s="16" t="b">
        <f t="shared" si="197"/>
        <v>1</v>
      </c>
      <c r="AA420" s="16" t="b">
        <f t="shared" si="197"/>
        <v>1</v>
      </c>
      <c r="AB420" s="16" t="b">
        <f t="shared" si="197"/>
        <v>1</v>
      </c>
    </row>
    <row r="421" spans="1:28" s="16" customFormat="1" ht="31.5">
      <c r="A421" s="31" t="s">
        <v>113</v>
      </c>
      <c r="B421" s="23" t="s">
        <v>174</v>
      </c>
      <c r="C421" s="23" t="s">
        <v>372</v>
      </c>
      <c r="D421" s="24" t="s">
        <v>9</v>
      </c>
      <c r="E421" s="25">
        <f>E422</f>
        <v>2250</v>
      </c>
      <c r="F421" s="25">
        <f t="shared" si="210"/>
        <v>2000</v>
      </c>
      <c r="G421" s="25">
        <f t="shared" si="210"/>
        <v>2000</v>
      </c>
      <c r="H421" s="43"/>
      <c r="J421" s="32">
        <v>2250</v>
      </c>
      <c r="K421" s="32">
        <v>2000</v>
      </c>
      <c r="L421" s="32">
        <v>2000</v>
      </c>
      <c r="M421" s="29">
        <f t="shared" si="196"/>
        <v>0</v>
      </c>
      <c r="N421" s="29">
        <f t="shared" si="196"/>
        <v>0</v>
      </c>
      <c r="O421" s="29">
        <f t="shared" si="196"/>
        <v>0</v>
      </c>
      <c r="R421" s="98" t="s">
        <v>113</v>
      </c>
      <c r="S421" s="96" t="s">
        <v>174</v>
      </c>
      <c r="T421" s="96" t="s">
        <v>372</v>
      </c>
      <c r="U421" s="92" t="s">
        <v>9</v>
      </c>
      <c r="V421" s="97">
        <v>2250</v>
      </c>
      <c r="W421" s="97">
        <v>2000</v>
      </c>
      <c r="X421" s="97">
        <v>2000</v>
      </c>
      <c r="Y421" s="16" t="b">
        <f t="shared" si="197"/>
        <v>1</v>
      </c>
      <c r="Z421" s="16" t="b">
        <f t="shared" si="197"/>
        <v>1</v>
      </c>
      <c r="AA421" s="16" t="b">
        <f t="shared" si="197"/>
        <v>1</v>
      </c>
      <c r="AB421" s="16" t="b">
        <f t="shared" si="197"/>
        <v>1</v>
      </c>
    </row>
    <row r="422" spans="1:28" s="16" customFormat="1" ht="31.5">
      <c r="A422" s="31" t="s">
        <v>28</v>
      </c>
      <c r="B422" s="23" t="s">
        <v>174</v>
      </c>
      <c r="C422" s="23" t="s">
        <v>372</v>
      </c>
      <c r="D422" s="23" t="s">
        <v>29</v>
      </c>
      <c r="E422" s="25">
        <v>2250</v>
      </c>
      <c r="F422" s="25">
        <v>2000</v>
      </c>
      <c r="G422" s="25">
        <v>2000</v>
      </c>
      <c r="H422" s="43"/>
      <c r="J422" s="32">
        <v>2250</v>
      </c>
      <c r="K422" s="32">
        <v>2000</v>
      </c>
      <c r="L422" s="32">
        <v>2000</v>
      </c>
      <c r="M422" s="29">
        <f t="shared" si="196"/>
        <v>0</v>
      </c>
      <c r="N422" s="29">
        <f t="shared" si="196"/>
        <v>0</v>
      </c>
      <c r="O422" s="29">
        <f t="shared" si="196"/>
        <v>0</v>
      </c>
      <c r="R422" s="98" t="s">
        <v>28</v>
      </c>
      <c r="S422" s="96" t="s">
        <v>174</v>
      </c>
      <c r="T422" s="96" t="s">
        <v>372</v>
      </c>
      <c r="U422" s="96" t="s">
        <v>29</v>
      </c>
      <c r="V422" s="97">
        <v>2250</v>
      </c>
      <c r="W422" s="97">
        <v>2000</v>
      </c>
      <c r="X422" s="97">
        <v>2000</v>
      </c>
      <c r="Y422" s="16" t="b">
        <f t="shared" si="197"/>
        <v>1</v>
      </c>
      <c r="Z422" s="16" t="b">
        <f t="shared" si="197"/>
        <v>1</v>
      </c>
      <c r="AA422" s="16" t="b">
        <f t="shared" si="197"/>
        <v>1</v>
      </c>
      <c r="AB422" s="16" t="b">
        <f t="shared" si="197"/>
        <v>1</v>
      </c>
    </row>
    <row r="423" spans="1:28" s="16" customFormat="1" ht="31.5">
      <c r="A423" s="22" t="s">
        <v>74</v>
      </c>
      <c r="B423" s="23" t="s">
        <v>174</v>
      </c>
      <c r="C423" s="23" t="s">
        <v>188</v>
      </c>
      <c r="D423" s="24" t="s">
        <v>9</v>
      </c>
      <c r="E423" s="25">
        <f>E424+E427</f>
        <v>76562.899999999994</v>
      </c>
      <c r="F423" s="25">
        <f>F424+F427</f>
        <v>77062.399999999994</v>
      </c>
      <c r="G423" s="25">
        <f t="shared" ref="G423" si="211">G424+G427</f>
        <v>77062.399999999994</v>
      </c>
      <c r="H423" s="43"/>
      <c r="J423" s="32">
        <v>76562.891189999995</v>
      </c>
      <c r="K423" s="32">
        <v>77062.371950000001</v>
      </c>
      <c r="L423" s="32">
        <v>77062.371950000001</v>
      </c>
      <c r="M423" s="29">
        <f t="shared" si="196"/>
        <v>-8.8099999993573874E-3</v>
      </c>
      <c r="N423" s="29">
        <f t="shared" si="196"/>
        <v>-2.8049999993527308E-2</v>
      </c>
      <c r="O423" s="29">
        <f t="shared" si="196"/>
        <v>-2.8049999993527308E-2</v>
      </c>
      <c r="R423" s="95" t="s">
        <v>74</v>
      </c>
      <c r="S423" s="96" t="s">
        <v>174</v>
      </c>
      <c r="T423" s="96" t="s">
        <v>188</v>
      </c>
      <c r="U423" s="92" t="s">
        <v>9</v>
      </c>
      <c r="V423" s="97">
        <v>76562.891189999995</v>
      </c>
      <c r="W423" s="97">
        <v>77062.371950000001</v>
      </c>
      <c r="X423" s="97">
        <v>77062.371950000001</v>
      </c>
      <c r="Y423" s="16" t="b">
        <f t="shared" si="197"/>
        <v>1</v>
      </c>
      <c r="Z423" s="16" t="b">
        <f t="shared" si="197"/>
        <v>1</v>
      </c>
      <c r="AA423" s="16" t="b">
        <f t="shared" si="197"/>
        <v>1</v>
      </c>
      <c r="AB423" s="16" t="b">
        <f t="shared" si="197"/>
        <v>1</v>
      </c>
    </row>
    <row r="424" spans="1:28" s="16" customFormat="1" ht="47.25">
      <c r="A424" s="22" t="s">
        <v>55</v>
      </c>
      <c r="B424" s="23" t="s">
        <v>174</v>
      </c>
      <c r="C424" s="23" t="s">
        <v>189</v>
      </c>
      <c r="D424" s="24" t="s">
        <v>9</v>
      </c>
      <c r="E424" s="25">
        <f>E425</f>
        <v>27240.5</v>
      </c>
      <c r="F424" s="25">
        <f t="shared" ref="F424:G425" si="212">F425</f>
        <v>27444.799999999999</v>
      </c>
      <c r="G424" s="25">
        <f t="shared" si="212"/>
        <v>27444.799999999999</v>
      </c>
      <c r="H424" s="43"/>
      <c r="J424" s="32">
        <v>27240.52231</v>
      </c>
      <c r="K424" s="32">
        <v>27444.743170000002</v>
      </c>
      <c r="L424" s="32">
        <v>27444.743170000002</v>
      </c>
      <c r="M424" s="29">
        <f t="shared" si="196"/>
        <v>2.231000000028871E-2</v>
      </c>
      <c r="N424" s="29">
        <f t="shared" si="196"/>
        <v>-5.6829999997717096E-2</v>
      </c>
      <c r="O424" s="29">
        <f t="shared" si="196"/>
        <v>-5.6829999997717096E-2</v>
      </c>
      <c r="R424" s="95" t="s">
        <v>55</v>
      </c>
      <c r="S424" s="96" t="s">
        <v>174</v>
      </c>
      <c r="T424" s="96" t="s">
        <v>189</v>
      </c>
      <c r="U424" s="92" t="s">
        <v>9</v>
      </c>
      <c r="V424" s="97">
        <v>27240.52231</v>
      </c>
      <c r="W424" s="97">
        <v>27444.743170000002</v>
      </c>
      <c r="X424" s="97">
        <v>27444.743170000002</v>
      </c>
      <c r="Y424" s="16" t="b">
        <f t="shared" si="197"/>
        <v>1</v>
      </c>
      <c r="Z424" s="16" t="b">
        <f t="shared" si="197"/>
        <v>1</v>
      </c>
      <c r="AA424" s="16" t="b">
        <f t="shared" si="197"/>
        <v>1</v>
      </c>
      <c r="AB424" s="16" t="b">
        <f t="shared" si="197"/>
        <v>1</v>
      </c>
    </row>
    <row r="425" spans="1:28" s="16" customFormat="1" ht="31.5">
      <c r="A425" s="31" t="s">
        <v>57</v>
      </c>
      <c r="B425" s="23" t="s">
        <v>174</v>
      </c>
      <c r="C425" s="23" t="s">
        <v>400</v>
      </c>
      <c r="D425" s="24" t="s">
        <v>9</v>
      </c>
      <c r="E425" s="25">
        <f>E426</f>
        <v>27240.5</v>
      </c>
      <c r="F425" s="25">
        <f t="shared" si="212"/>
        <v>27444.799999999999</v>
      </c>
      <c r="G425" s="25">
        <f t="shared" si="212"/>
        <v>27444.799999999999</v>
      </c>
      <c r="H425" s="43"/>
      <c r="J425" s="32">
        <v>27240.52231</v>
      </c>
      <c r="K425" s="32">
        <v>27444.743170000002</v>
      </c>
      <c r="L425" s="32">
        <v>27444.743170000002</v>
      </c>
      <c r="M425" s="29">
        <f t="shared" si="196"/>
        <v>2.231000000028871E-2</v>
      </c>
      <c r="N425" s="29">
        <f t="shared" si="196"/>
        <v>-5.6829999997717096E-2</v>
      </c>
      <c r="O425" s="29">
        <f t="shared" si="196"/>
        <v>-5.6829999997717096E-2</v>
      </c>
      <c r="R425" s="98" t="s">
        <v>57</v>
      </c>
      <c r="S425" s="96" t="s">
        <v>174</v>
      </c>
      <c r="T425" s="96" t="s">
        <v>400</v>
      </c>
      <c r="U425" s="92" t="s">
        <v>9</v>
      </c>
      <c r="V425" s="97">
        <v>27240.52231</v>
      </c>
      <c r="W425" s="97">
        <v>27444.743170000002</v>
      </c>
      <c r="X425" s="97">
        <v>27444.743170000002</v>
      </c>
      <c r="Y425" s="16" t="b">
        <f t="shared" si="197"/>
        <v>1</v>
      </c>
      <c r="Z425" s="16" t="b">
        <f t="shared" si="197"/>
        <v>1</v>
      </c>
      <c r="AA425" s="16" t="b">
        <f t="shared" si="197"/>
        <v>1</v>
      </c>
      <c r="AB425" s="16" t="b">
        <f t="shared" si="197"/>
        <v>1</v>
      </c>
    </row>
    <row r="426" spans="1:28" s="16" customFormat="1" ht="31.5">
      <c r="A426" s="31" t="s">
        <v>58</v>
      </c>
      <c r="B426" s="23" t="s">
        <v>174</v>
      </c>
      <c r="C426" s="23" t="s">
        <v>400</v>
      </c>
      <c r="D426" s="23" t="s">
        <v>59</v>
      </c>
      <c r="E426" s="25">
        <v>27240.5</v>
      </c>
      <c r="F426" s="25">
        <v>27444.799999999999</v>
      </c>
      <c r="G426" s="25">
        <v>27444.799999999999</v>
      </c>
      <c r="H426" s="43"/>
      <c r="J426" s="32">
        <v>27240.52231</v>
      </c>
      <c r="K426" s="32">
        <v>27444.743170000002</v>
      </c>
      <c r="L426" s="32">
        <v>27444.743170000002</v>
      </c>
      <c r="M426" s="29">
        <f t="shared" si="196"/>
        <v>2.231000000028871E-2</v>
      </c>
      <c r="N426" s="29">
        <f t="shared" si="196"/>
        <v>-5.6829999997717096E-2</v>
      </c>
      <c r="O426" s="29">
        <f t="shared" si="196"/>
        <v>-5.6829999997717096E-2</v>
      </c>
      <c r="R426" s="98" t="s">
        <v>58</v>
      </c>
      <c r="S426" s="96" t="s">
        <v>174</v>
      </c>
      <c r="T426" s="96" t="s">
        <v>400</v>
      </c>
      <c r="U426" s="96" t="s">
        <v>59</v>
      </c>
      <c r="V426" s="97">
        <v>27240.52231</v>
      </c>
      <c r="W426" s="97">
        <v>27444.743170000002</v>
      </c>
      <c r="X426" s="97">
        <v>27444.743170000002</v>
      </c>
      <c r="Y426" s="16" t="b">
        <f t="shared" si="197"/>
        <v>1</v>
      </c>
      <c r="Z426" s="16" t="b">
        <f t="shared" si="197"/>
        <v>1</v>
      </c>
      <c r="AA426" s="16" t="b">
        <f t="shared" si="197"/>
        <v>1</v>
      </c>
      <c r="AB426" s="16" t="b">
        <f t="shared" si="197"/>
        <v>1</v>
      </c>
    </row>
    <row r="427" spans="1:28" s="16" customFormat="1" ht="47.25">
      <c r="A427" s="22" t="s">
        <v>76</v>
      </c>
      <c r="B427" s="23" t="s">
        <v>174</v>
      </c>
      <c r="C427" s="23" t="s">
        <v>190</v>
      </c>
      <c r="D427" s="24" t="s">
        <v>9</v>
      </c>
      <c r="E427" s="25">
        <f>E428</f>
        <v>49322.400000000001</v>
      </c>
      <c r="F427" s="25">
        <f t="shared" ref="F427:G427" si="213">F428</f>
        <v>49617.599999999999</v>
      </c>
      <c r="G427" s="25">
        <f t="shared" si="213"/>
        <v>49617.599999999999</v>
      </c>
      <c r="H427" s="43"/>
      <c r="J427" s="32">
        <v>49322.368880000002</v>
      </c>
      <c r="K427" s="32">
        <v>49617.628779999999</v>
      </c>
      <c r="L427" s="32">
        <v>49617.628779999999</v>
      </c>
      <c r="M427" s="29">
        <f t="shared" si="196"/>
        <v>-3.1119999999646097E-2</v>
      </c>
      <c r="N427" s="29">
        <f t="shared" si="196"/>
        <v>2.8780000000551809E-2</v>
      </c>
      <c r="O427" s="29">
        <f t="shared" si="196"/>
        <v>2.8780000000551809E-2</v>
      </c>
      <c r="R427" s="95" t="s">
        <v>76</v>
      </c>
      <c r="S427" s="96" t="s">
        <v>174</v>
      </c>
      <c r="T427" s="96" t="s">
        <v>190</v>
      </c>
      <c r="U427" s="92" t="s">
        <v>9</v>
      </c>
      <c r="V427" s="97">
        <v>49322.368880000002</v>
      </c>
      <c r="W427" s="97">
        <v>49617.628779999999</v>
      </c>
      <c r="X427" s="97">
        <v>49617.628779999999</v>
      </c>
      <c r="Y427" s="16" t="b">
        <f t="shared" si="197"/>
        <v>1</v>
      </c>
      <c r="Z427" s="16" t="b">
        <f t="shared" si="197"/>
        <v>1</v>
      </c>
      <c r="AA427" s="16" t="b">
        <f t="shared" si="197"/>
        <v>1</v>
      </c>
      <c r="AB427" s="16" t="b">
        <f t="shared" si="197"/>
        <v>1</v>
      </c>
    </row>
    <row r="428" spans="1:28" s="16" customFormat="1" ht="31.5">
      <c r="A428" s="31" t="s">
        <v>25</v>
      </c>
      <c r="B428" s="23" t="s">
        <v>174</v>
      </c>
      <c r="C428" s="23" t="s">
        <v>401</v>
      </c>
      <c r="D428" s="24" t="s">
        <v>9</v>
      </c>
      <c r="E428" s="25">
        <f>E429+E430+E431</f>
        <v>49322.400000000001</v>
      </c>
      <c r="F428" s="25">
        <f t="shared" ref="F428:G428" si="214">F429+F430+F431</f>
        <v>49617.599999999999</v>
      </c>
      <c r="G428" s="25">
        <f t="shared" si="214"/>
        <v>49617.599999999999</v>
      </c>
      <c r="H428" s="43"/>
      <c r="J428" s="32">
        <v>49322.368880000002</v>
      </c>
      <c r="K428" s="32">
        <v>49617.628779999999</v>
      </c>
      <c r="L428" s="32">
        <v>49617.628779999999</v>
      </c>
      <c r="M428" s="29">
        <f t="shared" si="196"/>
        <v>-3.1119999999646097E-2</v>
      </c>
      <c r="N428" s="29">
        <f t="shared" si="196"/>
        <v>2.8780000000551809E-2</v>
      </c>
      <c r="O428" s="29">
        <f t="shared" si="196"/>
        <v>2.8780000000551809E-2</v>
      </c>
      <c r="R428" s="98" t="s">
        <v>25</v>
      </c>
      <c r="S428" s="96" t="s">
        <v>174</v>
      </c>
      <c r="T428" s="96" t="s">
        <v>401</v>
      </c>
      <c r="U428" s="92" t="s">
        <v>9</v>
      </c>
      <c r="V428" s="97">
        <v>49322.368880000002</v>
      </c>
      <c r="W428" s="97">
        <v>49617.628779999999</v>
      </c>
      <c r="X428" s="97">
        <v>49617.628779999999</v>
      </c>
      <c r="Y428" s="16" t="b">
        <f t="shared" si="197"/>
        <v>1</v>
      </c>
      <c r="Z428" s="16" t="b">
        <f t="shared" si="197"/>
        <v>1</v>
      </c>
      <c r="AA428" s="16" t="b">
        <f t="shared" si="197"/>
        <v>1</v>
      </c>
      <c r="AB428" s="16" t="b">
        <f t="shared" si="197"/>
        <v>1</v>
      </c>
    </row>
    <row r="429" spans="1:28" s="16" customFormat="1" ht="78.75">
      <c r="A429" s="31" t="s">
        <v>26</v>
      </c>
      <c r="B429" s="23" t="s">
        <v>174</v>
      </c>
      <c r="C429" s="23" t="s">
        <v>401</v>
      </c>
      <c r="D429" s="23" t="s">
        <v>27</v>
      </c>
      <c r="E429" s="25">
        <f>48240.4-330</f>
        <v>47910.400000000001</v>
      </c>
      <c r="F429" s="25">
        <v>48205.599999999999</v>
      </c>
      <c r="G429" s="25">
        <v>48205.599999999999</v>
      </c>
      <c r="H429" s="43"/>
      <c r="J429" s="32">
        <v>47910.368880000002</v>
      </c>
      <c r="K429" s="32">
        <v>48205.628779999999</v>
      </c>
      <c r="L429" s="32">
        <v>48205.628779999999</v>
      </c>
      <c r="M429" s="29">
        <f t="shared" si="196"/>
        <v>-3.1119999999646097E-2</v>
      </c>
      <c r="N429" s="29">
        <f t="shared" si="196"/>
        <v>2.8780000000551809E-2</v>
      </c>
      <c r="O429" s="29">
        <f t="shared" si="196"/>
        <v>2.8780000000551809E-2</v>
      </c>
      <c r="R429" s="98" t="s">
        <v>26</v>
      </c>
      <c r="S429" s="96" t="s">
        <v>174</v>
      </c>
      <c r="T429" s="96" t="s">
        <v>401</v>
      </c>
      <c r="U429" s="96" t="s">
        <v>27</v>
      </c>
      <c r="V429" s="97">
        <v>47910.368880000002</v>
      </c>
      <c r="W429" s="97">
        <v>48205.628779999999</v>
      </c>
      <c r="X429" s="97">
        <v>48205.628779999999</v>
      </c>
      <c r="Y429" s="16" t="b">
        <f t="shared" si="197"/>
        <v>1</v>
      </c>
      <c r="Z429" s="16" t="b">
        <f t="shared" si="197"/>
        <v>1</v>
      </c>
      <c r="AA429" s="16" t="b">
        <f t="shared" si="197"/>
        <v>1</v>
      </c>
      <c r="AB429" s="16" t="b">
        <f t="shared" si="197"/>
        <v>1</v>
      </c>
    </row>
    <row r="430" spans="1:28" s="16" customFormat="1" ht="31.5">
      <c r="A430" s="31" t="s">
        <v>28</v>
      </c>
      <c r="B430" s="23" t="s">
        <v>174</v>
      </c>
      <c r="C430" s="23" t="s">
        <v>401</v>
      </c>
      <c r="D430" s="23" t="s">
        <v>29</v>
      </c>
      <c r="E430" s="25">
        <v>1402</v>
      </c>
      <c r="F430" s="25">
        <v>1402</v>
      </c>
      <c r="G430" s="25">
        <v>1402</v>
      </c>
      <c r="H430" s="43"/>
      <c r="J430" s="32">
        <v>1402</v>
      </c>
      <c r="K430" s="32">
        <v>1402</v>
      </c>
      <c r="L430" s="32">
        <v>1402</v>
      </c>
      <c r="M430" s="29">
        <f t="shared" si="196"/>
        <v>0</v>
      </c>
      <c r="N430" s="29">
        <f t="shared" si="196"/>
        <v>0</v>
      </c>
      <c r="O430" s="29">
        <f t="shared" si="196"/>
        <v>0</v>
      </c>
      <c r="R430" s="98" t="s">
        <v>28</v>
      </c>
      <c r="S430" s="96" t="s">
        <v>174</v>
      </c>
      <c r="T430" s="96" t="s">
        <v>401</v>
      </c>
      <c r="U430" s="96" t="s">
        <v>29</v>
      </c>
      <c r="V430" s="97">
        <v>1402</v>
      </c>
      <c r="W430" s="97">
        <v>1402</v>
      </c>
      <c r="X430" s="97">
        <v>1402</v>
      </c>
      <c r="Y430" s="16" t="b">
        <f t="shared" si="197"/>
        <v>1</v>
      </c>
      <c r="Z430" s="16" t="b">
        <f t="shared" si="197"/>
        <v>1</v>
      </c>
      <c r="AA430" s="16" t="b">
        <f t="shared" si="197"/>
        <v>1</v>
      </c>
      <c r="AB430" s="16" t="b">
        <f t="shared" si="197"/>
        <v>1</v>
      </c>
    </row>
    <row r="431" spans="1:28" s="16" customFormat="1" ht="25.5">
      <c r="A431" s="31" t="s">
        <v>32</v>
      </c>
      <c r="B431" s="23" t="s">
        <v>174</v>
      </c>
      <c r="C431" s="23" t="s">
        <v>401</v>
      </c>
      <c r="D431" s="23" t="s">
        <v>33</v>
      </c>
      <c r="E431" s="25">
        <v>10</v>
      </c>
      <c r="F431" s="25">
        <v>10</v>
      </c>
      <c r="G431" s="25">
        <v>10</v>
      </c>
      <c r="H431" s="43"/>
      <c r="J431" s="32">
        <v>10</v>
      </c>
      <c r="K431" s="32">
        <v>10</v>
      </c>
      <c r="L431" s="32">
        <v>10</v>
      </c>
      <c r="M431" s="29">
        <f t="shared" si="196"/>
        <v>0</v>
      </c>
      <c r="N431" s="29">
        <f t="shared" si="196"/>
        <v>0</v>
      </c>
      <c r="O431" s="29">
        <f t="shared" si="196"/>
        <v>0</v>
      </c>
      <c r="R431" s="98" t="s">
        <v>32</v>
      </c>
      <c r="S431" s="96" t="s">
        <v>174</v>
      </c>
      <c r="T431" s="96" t="s">
        <v>401</v>
      </c>
      <c r="U431" s="96" t="s">
        <v>33</v>
      </c>
      <c r="V431" s="97">
        <v>10</v>
      </c>
      <c r="W431" s="97">
        <v>10</v>
      </c>
      <c r="X431" s="97">
        <v>10</v>
      </c>
      <c r="Y431" s="16" t="b">
        <f t="shared" si="197"/>
        <v>1</v>
      </c>
      <c r="Z431" s="16" t="b">
        <f t="shared" si="197"/>
        <v>1</v>
      </c>
      <c r="AA431" s="16" t="b">
        <f t="shared" si="197"/>
        <v>1</v>
      </c>
      <c r="AB431" s="16" t="b">
        <f t="shared" si="197"/>
        <v>1</v>
      </c>
    </row>
    <row r="432" spans="1:28" s="16" customFormat="1" ht="31.5">
      <c r="A432" s="22" t="s">
        <v>191</v>
      </c>
      <c r="B432" s="23" t="s">
        <v>174</v>
      </c>
      <c r="C432" s="23" t="s">
        <v>19</v>
      </c>
      <c r="D432" s="24" t="s">
        <v>9</v>
      </c>
      <c r="E432" s="25">
        <f>E433</f>
        <v>1500</v>
      </c>
      <c r="F432" s="25">
        <f t="shared" ref="F432:G435" si="215">F433</f>
        <v>2000</v>
      </c>
      <c r="G432" s="25">
        <f t="shared" si="215"/>
        <v>2000</v>
      </c>
      <c r="H432" s="43"/>
      <c r="J432" s="32">
        <v>1500</v>
      </c>
      <c r="K432" s="32">
        <v>2000</v>
      </c>
      <c r="L432" s="32">
        <v>2000</v>
      </c>
      <c r="M432" s="29">
        <f t="shared" si="196"/>
        <v>0</v>
      </c>
      <c r="N432" s="29">
        <f t="shared" si="196"/>
        <v>0</v>
      </c>
      <c r="O432" s="29">
        <f t="shared" si="196"/>
        <v>0</v>
      </c>
      <c r="R432" s="95" t="s">
        <v>191</v>
      </c>
      <c r="S432" s="96" t="s">
        <v>174</v>
      </c>
      <c r="T432" s="96" t="s">
        <v>19</v>
      </c>
      <c r="U432" s="92" t="s">
        <v>9</v>
      </c>
      <c r="V432" s="97">
        <v>1500</v>
      </c>
      <c r="W432" s="97">
        <v>2000</v>
      </c>
      <c r="X432" s="97">
        <v>2000</v>
      </c>
      <c r="Y432" s="16" t="b">
        <f t="shared" si="197"/>
        <v>1</v>
      </c>
      <c r="Z432" s="16" t="b">
        <f t="shared" si="197"/>
        <v>1</v>
      </c>
      <c r="AA432" s="16" t="b">
        <f t="shared" si="197"/>
        <v>1</v>
      </c>
      <c r="AB432" s="16" t="b">
        <f t="shared" si="197"/>
        <v>1</v>
      </c>
    </row>
    <row r="433" spans="1:28" s="16" customFormat="1" ht="15.75">
      <c r="A433" s="22" t="s">
        <v>192</v>
      </c>
      <c r="B433" s="23" t="s">
        <v>174</v>
      </c>
      <c r="C433" s="23" t="s">
        <v>193</v>
      </c>
      <c r="D433" s="24" t="s">
        <v>9</v>
      </c>
      <c r="E433" s="25">
        <f>E434</f>
        <v>1500</v>
      </c>
      <c r="F433" s="25">
        <f t="shared" si="215"/>
        <v>2000</v>
      </c>
      <c r="G433" s="25">
        <f t="shared" si="215"/>
        <v>2000</v>
      </c>
      <c r="H433" s="43"/>
      <c r="J433" s="32">
        <v>1500</v>
      </c>
      <c r="K433" s="32">
        <v>2000</v>
      </c>
      <c r="L433" s="32">
        <v>2000</v>
      </c>
      <c r="M433" s="29">
        <f t="shared" si="196"/>
        <v>0</v>
      </c>
      <c r="N433" s="29">
        <f t="shared" si="196"/>
        <v>0</v>
      </c>
      <c r="O433" s="29">
        <f t="shared" si="196"/>
        <v>0</v>
      </c>
      <c r="R433" s="95" t="s">
        <v>192</v>
      </c>
      <c r="S433" s="96" t="s">
        <v>174</v>
      </c>
      <c r="T433" s="96" t="s">
        <v>193</v>
      </c>
      <c r="U433" s="92" t="s">
        <v>9</v>
      </c>
      <c r="V433" s="97">
        <v>1500</v>
      </c>
      <c r="W433" s="97">
        <v>2000</v>
      </c>
      <c r="X433" s="97">
        <v>2000</v>
      </c>
      <c r="Y433" s="16" t="b">
        <f t="shared" si="197"/>
        <v>1</v>
      </c>
      <c r="Z433" s="16" t="b">
        <f t="shared" si="197"/>
        <v>1</v>
      </c>
      <c r="AA433" s="16" t="b">
        <f t="shared" si="197"/>
        <v>1</v>
      </c>
      <c r="AB433" s="16" t="b">
        <f t="shared" si="197"/>
        <v>1</v>
      </c>
    </row>
    <row r="434" spans="1:28" s="16" customFormat="1" ht="31.5">
      <c r="A434" s="22" t="s">
        <v>194</v>
      </c>
      <c r="B434" s="23" t="s">
        <v>174</v>
      </c>
      <c r="C434" s="23" t="s">
        <v>195</v>
      </c>
      <c r="D434" s="24" t="s">
        <v>9</v>
      </c>
      <c r="E434" s="25">
        <f>E435</f>
        <v>1500</v>
      </c>
      <c r="F434" s="25">
        <f t="shared" si="215"/>
        <v>2000</v>
      </c>
      <c r="G434" s="25">
        <f t="shared" si="215"/>
        <v>2000</v>
      </c>
      <c r="H434" s="43"/>
      <c r="J434" s="32">
        <v>1500</v>
      </c>
      <c r="K434" s="32">
        <v>2000</v>
      </c>
      <c r="L434" s="32">
        <v>2000</v>
      </c>
      <c r="M434" s="29">
        <f t="shared" si="196"/>
        <v>0</v>
      </c>
      <c r="N434" s="29">
        <f t="shared" si="196"/>
        <v>0</v>
      </c>
      <c r="O434" s="29">
        <f t="shared" si="196"/>
        <v>0</v>
      </c>
      <c r="R434" s="95" t="s">
        <v>194</v>
      </c>
      <c r="S434" s="96" t="s">
        <v>174</v>
      </c>
      <c r="T434" s="96" t="s">
        <v>195</v>
      </c>
      <c r="U434" s="92" t="s">
        <v>9</v>
      </c>
      <c r="V434" s="97">
        <v>1500</v>
      </c>
      <c r="W434" s="97">
        <v>2000</v>
      </c>
      <c r="X434" s="97">
        <v>2000</v>
      </c>
      <c r="Y434" s="16" t="b">
        <f t="shared" si="197"/>
        <v>1</v>
      </c>
      <c r="Z434" s="16" t="b">
        <f t="shared" si="197"/>
        <v>1</v>
      </c>
      <c r="AA434" s="16" t="b">
        <f t="shared" si="197"/>
        <v>1</v>
      </c>
      <c r="AB434" s="16" t="b">
        <f t="shared" si="197"/>
        <v>1</v>
      </c>
    </row>
    <row r="435" spans="1:28" s="16" customFormat="1" ht="31.5">
      <c r="A435" s="31" t="s">
        <v>196</v>
      </c>
      <c r="B435" s="23" t="s">
        <v>174</v>
      </c>
      <c r="C435" s="23" t="s">
        <v>402</v>
      </c>
      <c r="D435" s="24" t="s">
        <v>9</v>
      </c>
      <c r="E435" s="25">
        <f>E436</f>
        <v>1500</v>
      </c>
      <c r="F435" s="25">
        <f t="shared" si="215"/>
        <v>2000</v>
      </c>
      <c r="G435" s="25">
        <f t="shared" si="215"/>
        <v>2000</v>
      </c>
      <c r="H435" s="43"/>
      <c r="J435" s="32">
        <v>1500</v>
      </c>
      <c r="K435" s="32">
        <v>2000</v>
      </c>
      <c r="L435" s="32">
        <v>2000</v>
      </c>
      <c r="M435" s="29">
        <f t="shared" si="196"/>
        <v>0</v>
      </c>
      <c r="N435" s="29">
        <f t="shared" si="196"/>
        <v>0</v>
      </c>
      <c r="O435" s="29">
        <f t="shared" si="196"/>
        <v>0</v>
      </c>
      <c r="R435" s="98" t="s">
        <v>196</v>
      </c>
      <c r="S435" s="96" t="s">
        <v>174</v>
      </c>
      <c r="T435" s="96" t="s">
        <v>402</v>
      </c>
      <c r="U435" s="92" t="s">
        <v>9</v>
      </c>
      <c r="V435" s="97">
        <v>1500</v>
      </c>
      <c r="W435" s="97">
        <v>2000</v>
      </c>
      <c r="X435" s="97">
        <v>2000</v>
      </c>
      <c r="Y435" s="16" t="b">
        <f t="shared" si="197"/>
        <v>1</v>
      </c>
      <c r="Z435" s="16" t="b">
        <f t="shared" si="197"/>
        <v>1</v>
      </c>
      <c r="AA435" s="16" t="b">
        <f t="shared" si="197"/>
        <v>1</v>
      </c>
      <c r="AB435" s="16" t="b">
        <f t="shared" si="197"/>
        <v>1</v>
      </c>
    </row>
    <row r="436" spans="1:28" s="16" customFormat="1" ht="31.5">
      <c r="A436" s="31" t="s">
        <v>119</v>
      </c>
      <c r="B436" s="23" t="s">
        <v>174</v>
      </c>
      <c r="C436" s="23" t="s">
        <v>402</v>
      </c>
      <c r="D436" s="23" t="s">
        <v>120</v>
      </c>
      <c r="E436" s="25">
        <f>9800-8300</f>
        <v>1500</v>
      </c>
      <c r="F436" s="25">
        <v>2000</v>
      </c>
      <c r="G436" s="25">
        <v>2000</v>
      </c>
      <c r="H436" s="43"/>
      <c r="J436" s="32">
        <v>1500</v>
      </c>
      <c r="K436" s="32">
        <v>2000</v>
      </c>
      <c r="L436" s="32">
        <v>2000</v>
      </c>
      <c r="M436" s="29">
        <f t="shared" si="196"/>
        <v>0</v>
      </c>
      <c r="N436" s="29">
        <f t="shared" si="196"/>
        <v>0</v>
      </c>
      <c r="O436" s="29">
        <f t="shared" si="196"/>
        <v>0</v>
      </c>
      <c r="R436" s="98" t="s">
        <v>119</v>
      </c>
      <c r="S436" s="96" t="s">
        <v>174</v>
      </c>
      <c r="T436" s="96" t="s">
        <v>402</v>
      </c>
      <c r="U436" s="96" t="s">
        <v>120</v>
      </c>
      <c r="V436" s="97">
        <v>1500</v>
      </c>
      <c r="W436" s="97">
        <v>2000</v>
      </c>
      <c r="X436" s="97">
        <v>2000</v>
      </c>
      <c r="Y436" s="16" t="b">
        <f t="shared" si="197"/>
        <v>1</v>
      </c>
      <c r="Z436" s="16" t="b">
        <f t="shared" si="197"/>
        <v>1</v>
      </c>
      <c r="AA436" s="16" t="b">
        <f t="shared" si="197"/>
        <v>1</v>
      </c>
      <c r="AB436" s="16" t="b">
        <f t="shared" si="197"/>
        <v>1</v>
      </c>
    </row>
    <row r="437" spans="1:28" s="16" customFormat="1" ht="31.5">
      <c r="A437" s="22" t="s">
        <v>139</v>
      </c>
      <c r="B437" s="23" t="s">
        <v>174</v>
      </c>
      <c r="C437" s="23" t="s">
        <v>18</v>
      </c>
      <c r="D437" s="24" t="s">
        <v>9</v>
      </c>
      <c r="E437" s="25">
        <f>E438</f>
        <v>33186.9</v>
      </c>
      <c r="F437" s="25">
        <f t="shared" ref="F437:G437" si="216">F438</f>
        <v>73500</v>
      </c>
      <c r="G437" s="25">
        <f t="shared" si="216"/>
        <v>85000</v>
      </c>
      <c r="H437" s="43"/>
      <c r="J437" s="32">
        <v>33186.852400000003</v>
      </c>
      <c r="K437" s="32">
        <v>73500</v>
      </c>
      <c r="L437" s="32">
        <v>85000</v>
      </c>
      <c r="M437" s="29">
        <f t="shared" si="196"/>
        <v>-4.7599999998055864E-2</v>
      </c>
      <c r="N437" s="29">
        <f t="shared" si="196"/>
        <v>0</v>
      </c>
      <c r="O437" s="29">
        <f t="shared" si="196"/>
        <v>0</v>
      </c>
      <c r="R437" s="95" t="s">
        <v>139</v>
      </c>
      <c r="S437" s="96" t="s">
        <v>174</v>
      </c>
      <c r="T437" s="96" t="s">
        <v>18</v>
      </c>
      <c r="U437" s="92" t="s">
        <v>9</v>
      </c>
      <c r="V437" s="97">
        <v>33186.852400000003</v>
      </c>
      <c r="W437" s="97">
        <v>73500</v>
      </c>
      <c r="X437" s="97">
        <v>85000</v>
      </c>
      <c r="Y437" s="16" t="b">
        <f t="shared" si="197"/>
        <v>1</v>
      </c>
      <c r="Z437" s="16" t="b">
        <f t="shared" si="197"/>
        <v>1</v>
      </c>
      <c r="AA437" s="16" t="b">
        <f t="shared" si="197"/>
        <v>1</v>
      </c>
      <c r="AB437" s="16" t="b">
        <f t="shared" si="197"/>
        <v>1</v>
      </c>
    </row>
    <row r="438" spans="1:28" s="16" customFormat="1" ht="31.5">
      <c r="A438" s="22" t="s">
        <v>140</v>
      </c>
      <c r="B438" s="23" t="s">
        <v>174</v>
      </c>
      <c r="C438" s="23" t="s">
        <v>141</v>
      </c>
      <c r="D438" s="24" t="s">
        <v>9</v>
      </c>
      <c r="E438" s="25">
        <f>E439+E442</f>
        <v>33186.9</v>
      </c>
      <c r="F438" s="25">
        <f t="shared" ref="F438:G438" si="217">F439+F442</f>
        <v>73500</v>
      </c>
      <c r="G438" s="25">
        <f t="shared" si="217"/>
        <v>85000</v>
      </c>
      <c r="H438" s="43"/>
      <c r="J438" s="32">
        <v>33186.852400000003</v>
      </c>
      <c r="K438" s="32">
        <v>73500</v>
      </c>
      <c r="L438" s="32">
        <v>85000</v>
      </c>
      <c r="M438" s="29">
        <f t="shared" si="196"/>
        <v>-4.7599999998055864E-2</v>
      </c>
      <c r="N438" s="29">
        <f t="shared" si="196"/>
        <v>0</v>
      </c>
      <c r="O438" s="29">
        <f t="shared" si="196"/>
        <v>0</v>
      </c>
      <c r="R438" s="95" t="s">
        <v>140</v>
      </c>
      <c r="S438" s="96" t="s">
        <v>174</v>
      </c>
      <c r="T438" s="96" t="s">
        <v>141</v>
      </c>
      <c r="U438" s="92" t="s">
        <v>9</v>
      </c>
      <c r="V438" s="97">
        <v>33186.852400000003</v>
      </c>
      <c r="W438" s="97">
        <v>73500</v>
      </c>
      <c r="X438" s="97">
        <v>85000</v>
      </c>
      <c r="Y438" s="16" t="b">
        <f t="shared" si="197"/>
        <v>1</v>
      </c>
      <c r="Z438" s="16" t="b">
        <f t="shared" si="197"/>
        <v>1</v>
      </c>
      <c r="AA438" s="16" t="b">
        <f t="shared" si="197"/>
        <v>1</v>
      </c>
      <c r="AB438" s="16" t="b">
        <f t="shared" si="197"/>
        <v>1</v>
      </c>
    </row>
    <row r="439" spans="1:28" s="16" customFormat="1" ht="31.5">
      <c r="A439" s="22" t="s">
        <v>197</v>
      </c>
      <c r="B439" s="23" t="s">
        <v>174</v>
      </c>
      <c r="C439" s="23" t="s">
        <v>198</v>
      </c>
      <c r="D439" s="24" t="s">
        <v>9</v>
      </c>
      <c r="E439" s="25">
        <f>E440</f>
        <v>31956.9</v>
      </c>
      <c r="F439" s="25">
        <f t="shared" ref="F439:G440" si="218">F440</f>
        <v>73500</v>
      </c>
      <c r="G439" s="25">
        <f t="shared" si="218"/>
        <v>85000</v>
      </c>
      <c r="H439" s="43"/>
      <c r="J439" s="32">
        <v>31956.8524</v>
      </c>
      <c r="K439" s="32">
        <v>73500</v>
      </c>
      <c r="L439" s="32">
        <v>85000</v>
      </c>
      <c r="M439" s="29">
        <f t="shared" si="196"/>
        <v>-4.7600000001693843E-2</v>
      </c>
      <c r="N439" s="29">
        <f t="shared" si="196"/>
        <v>0</v>
      </c>
      <c r="O439" s="29">
        <f t="shared" si="196"/>
        <v>0</v>
      </c>
      <c r="R439" s="95" t="s">
        <v>197</v>
      </c>
      <c r="S439" s="96" t="s">
        <v>174</v>
      </c>
      <c r="T439" s="96" t="s">
        <v>198</v>
      </c>
      <c r="U439" s="92" t="s">
        <v>9</v>
      </c>
      <c r="V439" s="97">
        <v>31956.8524</v>
      </c>
      <c r="W439" s="97">
        <v>73500</v>
      </c>
      <c r="X439" s="97">
        <v>85000</v>
      </c>
      <c r="Y439" s="16" t="b">
        <f t="shared" si="197"/>
        <v>1</v>
      </c>
      <c r="Z439" s="16" t="b">
        <f t="shared" si="197"/>
        <v>1</v>
      </c>
      <c r="AA439" s="16" t="b">
        <f t="shared" si="197"/>
        <v>1</v>
      </c>
      <c r="AB439" s="16" t="b">
        <f t="shared" si="197"/>
        <v>1</v>
      </c>
    </row>
    <row r="440" spans="1:28" s="16" customFormat="1" ht="25.5">
      <c r="A440" s="31" t="s">
        <v>199</v>
      </c>
      <c r="B440" s="23" t="s">
        <v>174</v>
      </c>
      <c r="C440" s="23" t="s">
        <v>403</v>
      </c>
      <c r="D440" s="24" t="s">
        <v>9</v>
      </c>
      <c r="E440" s="25">
        <f>E441</f>
        <v>31956.9</v>
      </c>
      <c r="F440" s="25">
        <f t="shared" si="218"/>
        <v>73500</v>
      </c>
      <c r="G440" s="25">
        <f t="shared" si="218"/>
        <v>85000</v>
      </c>
      <c r="H440" s="43"/>
      <c r="J440" s="32">
        <v>31956.8524</v>
      </c>
      <c r="K440" s="32">
        <v>73500</v>
      </c>
      <c r="L440" s="32">
        <v>85000</v>
      </c>
      <c r="M440" s="29">
        <f t="shared" si="196"/>
        <v>-4.7600000001693843E-2</v>
      </c>
      <c r="N440" s="29">
        <f t="shared" si="196"/>
        <v>0</v>
      </c>
      <c r="O440" s="29">
        <f t="shared" si="196"/>
        <v>0</v>
      </c>
      <c r="R440" s="98" t="s">
        <v>199</v>
      </c>
      <c r="S440" s="96" t="s">
        <v>174</v>
      </c>
      <c r="T440" s="96" t="s">
        <v>403</v>
      </c>
      <c r="U440" s="92" t="s">
        <v>9</v>
      </c>
      <c r="V440" s="97">
        <v>31956.8524</v>
      </c>
      <c r="W440" s="97">
        <v>73500</v>
      </c>
      <c r="X440" s="97">
        <v>85000</v>
      </c>
      <c r="Y440" s="16" t="b">
        <f t="shared" si="197"/>
        <v>1</v>
      </c>
      <c r="Z440" s="16" t="b">
        <f t="shared" si="197"/>
        <v>1</v>
      </c>
      <c r="AA440" s="16" t="b">
        <f t="shared" si="197"/>
        <v>1</v>
      </c>
      <c r="AB440" s="16" t="b">
        <f t="shared" si="197"/>
        <v>1</v>
      </c>
    </row>
    <row r="441" spans="1:28" s="16" customFormat="1" ht="31.5">
      <c r="A441" s="31" t="s">
        <v>119</v>
      </c>
      <c r="B441" s="23" t="s">
        <v>174</v>
      </c>
      <c r="C441" s="23" t="s">
        <v>403</v>
      </c>
      <c r="D441" s="23" t="s">
        <v>120</v>
      </c>
      <c r="E441" s="25">
        <f>14022.5+17934.4</f>
        <v>31956.9</v>
      </c>
      <c r="F441" s="25">
        <v>73500</v>
      </c>
      <c r="G441" s="25">
        <v>85000</v>
      </c>
      <c r="H441" s="43"/>
      <c r="J441" s="32">
        <v>31956.8524</v>
      </c>
      <c r="K441" s="32">
        <v>73500</v>
      </c>
      <c r="L441" s="32">
        <v>85000</v>
      </c>
      <c r="M441" s="29">
        <f t="shared" si="196"/>
        <v>-4.7600000001693843E-2</v>
      </c>
      <c r="N441" s="29">
        <f t="shared" si="196"/>
        <v>0</v>
      </c>
      <c r="O441" s="29">
        <f t="shared" si="196"/>
        <v>0</v>
      </c>
      <c r="R441" s="98" t="s">
        <v>119</v>
      </c>
      <c r="S441" s="96" t="s">
        <v>174</v>
      </c>
      <c r="T441" s="96" t="s">
        <v>403</v>
      </c>
      <c r="U441" s="96" t="s">
        <v>120</v>
      </c>
      <c r="V441" s="97">
        <v>31956.8524</v>
      </c>
      <c r="W441" s="97">
        <v>73500</v>
      </c>
      <c r="X441" s="97">
        <v>85000</v>
      </c>
      <c r="Y441" s="16" t="b">
        <f t="shared" si="197"/>
        <v>1</v>
      </c>
      <c r="Z441" s="16" t="b">
        <f t="shared" si="197"/>
        <v>1</v>
      </c>
      <c r="AA441" s="16" t="b">
        <f t="shared" si="197"/>
        <v>1</v>
      </c>
      <c r="AB441" s="16" t="b">
        <f t="shared" si="197"/>
        <v>1</v>
      </c>
    </row>
    <row r="442" spans="1:28" s="16" customFormat="1" ht="47.25">
      <c r="A442" s="22" t="s">
        <v>582</v>
      </c>
      <c r="B442" s="23" t="s">
        <v>174</v>
      </c>
      <c r="C442" s="23" t="s">
        <v>583</v>
      </c>
      <c r="D442" s="24" t="s">
        <v>9</v>
      </c>
      <c r="E442" s="25">
        <f>E443</f>
        <v>1230</v>
      </c>
      <c r="F442" s="25">
        <f t="shared" ref="F442:G443" si="219">F443</f>
        <v>0</v>
      </c>
      <c r="G442" s="25">
        <f t="shared" si="219"/>
        <v>0</v>
      </c>
      <c r="H442" s="43"/>
      <c r="J442" s="32">
        <v>1230</v>
      </c>
      <c r="K442" s="32">
        <v>0</v>
      </c>
      <c r="L442" s="32">
        <v>0</v>
      </c>
      <c r="M442" s="29">
        <f t="shared" si="196"/>
        <v>0</v>
      </c>
      <c r="N442" s="29">
        <f t="shared" si="196"/>
        <v>0</v>
      </c>
      <c r="O442" s="29">
        <f t="shared" si="196"/>
        <v>0</v>
      </c>
      <c r="R442" s="95" t="s">
        <v>582</v>
      </c>
      <c r="S442" s="96" t="s">
        <v>174</v>
      </c>
      <c r="T442" s="96" t="s">
        <v>583</v>
      </c>
      <c r="U442" s="92" t="s">
        <v>9</v>
      </c>
      <c r="V442" s="97">
        <v>1230</v>
      </c>
      <c r="W442" s="97" t="s">
        <v>9</v>
      </c>
      <c r="X442" s="97" t="s">
        <v>9</v>
      </c>
      <c r="Y442" s="16" t="b">
        <f t="shared" si="197"/>
        <v>1</v>
      </c>
      <c r="Z442" s="16" t="b">
        <f t="shared" si="197"/>
        <v>1</v>
      </c>
      <c r="AA442" s="16" t="b">
        <f t="shared" si="197"/>
        <v>1</v>
      </c>
      <c r="AB442" s="16" t="b">
        <f t="shared" si="197"/>
        <v>1</v>
      </c>
    </row>
    <row r="443" spans="1:28" s="16" customFormat="1" ht="31.5">
      <c r="A443" s="31" t="s">
        <v>584</v>
      </c>
      <c r="B443" s="23" t="s">
        <v>174</v>
      </c>
      <c r="C443" s="23" t="s">
        <v>585</v>
      </c>
      <c r="D443" s="24" t="s">
        <v>9</v>
      </c>
      <c r="E443" s="25">
        <f>E444</f>
        <v>1230</v>
      </c>
      <c r="F443" s="25">
        <f t="shared" si="219"/>
        <v>0</v>
      </c>
      <c r="G443" s="25">
        <f t="shared" si="219"/>
        <v>0</v>
      </c>
      <c r="H443" s="43"/>
      <c r="J443" s="32">
        <v>1230</v>
      </c>
      <c r="K443" s="32">
        <v>0</v>
      </c>
      <c r="L443" s="32">
        <v>0</v>
      </c>
      <c r="M443" s="29">
        <f t="shared" si="196"/>
        <v>0</v>
      </c>
      <c r="N443" s="29">
        <f t="shared" si="196"/>
        <v>0</v>
      </c>
      <c r="O443" s="29">
        <f t="shared" si="196"/>
        <v>0</v>
      </c>
      <c r="R443" s="98" t="s">
        <v>584</v>
      </c>
      <c r="S443" s="96" t="s">
        <v>174</v>
      </c>
      <c r="T443" s="96" t="s">
        <v>585</v>
      </c>
      <c r="U443" s="92" t="s">
        <v>9</v>
      </c>
      <c r="V443" s="97">
        <v>1230</v>
      </c>
      <c r="W443" s="97" t="s">
        <v>9</v>
      </c>
      <c r="X443" s="97" t="s">
        <v>9</v>
      </c>
      <c r="Y443" s="16" t="b">
        <f t="shared" si="197"/>
        <v>1</v>
      </c>
      <c r="Z443" s="16" t="b">
        <f t="shared" si="197"/>
        <v>1</v>
      </c>
      <c r="AA443" s="16" t="b">
        <f t="shared" si="197"/>
        <v>1</v>
      </c>
      <c r="AB443" s="16" t="b">
        <f t="shared" si="197"/>
        <v>1</v>
      </c>
    </row>
    <row r="444" spans="1:28" s="16" customFormat="1" ht="31.5">
      <c r="A444" s="31" t="s">
        <v>119</v>
      </c>
      <c r="B444" s="23" t="s">
        <v>174</v>
      </c>
      <c r="C444" s="23" t="s">
        <v>585</v>
      </c>
      <c r="D444" s="23" t="s">
        <v>120</v>
      </c>
      <c r="E444" s="25">
        <f>3670-2440</f>
        <v>1230</v>
      </c>
      <c r="F444" s="25">
        <v>0</v>
      </c>
      <c r="G444" s="25">
        <v>0</v>
      </c>
      <c r="H444" s="43"/>
      <c r="J444" s="32">
        <v>1230</v>
      </c>
      <c r="K444" s="32">
        <v>0</v>
      </c>
      <c r="L444" s="32">
        <v>0</v>
      </c>
      <c r="M444" s="29">
        <f t="shared" si="196"/>
        <v>0</v>
      </c>
      <c r="N444" s="29">
        <f t="shared" si="196"/>
        <v>0</v>
      </c>
      <c r="O444" s="29">
        <f t="shared" si="196"/>
        <v>0</v>
      </c>
      <c r="R444" s="98" t="s">
        <v>119</v>
      </c>
      <c r="S444" s="96" t="s">
        <v>174</v>
      </c>
      <c r="T444" s="96" t="s">
        <v>585</v>
      </c>
      <c r="U444" s="96" t="s">
        <v>120</v>
      </c>
      <c r="V444" s="97">
        <v>1230</v>
      </c>
      <c r="W444" s="97" t="s">
        <v>9</v>
      </c>
      <c r="X444" s="97" t="s">
        <v>9</v>
      </c>
      <c r="Y444" s="16" t="b">
        <f t="shared" si="197"/>
        <v>1</v>
      </c>
      <c r="Z444" s="16" t="b">
        <f t="shared" si="197"/>
        <v>1</v>
      </c>
      <c r="AA444" s="16" t="b">
        <f t="shared" si="197"/>
        <v>1</v>
      </c>
      <c r="AB444" s="16" t="b">
        <f t="shared" si="197"/>
        <v>1</v>
      </c>
    </row>
    <row r="445" spans="1:28" s="16" customFormat="1" ht="31.5">
      <c r="A445" s="22" t="s">
        <v>454</v>
      </c>
      <c r="B445" s="23" t="s">
        <v>174</v>
      </c>
      <c r="C445" s="23" t="s">
        <v>15</v>
      </c>
      <c r="D445" s="24" t="s">
        <v>9</v>
      </c>
      <c r="E445" s="25">
        <f t="shared" ref="E445:G445" si="220">E446+E450+E457</f>
        <v>229273.5</v>
      </c>
      <c r="F445" s="25">
        <f t="shared" si="220"/>
        <v>271906.10000000003</v>
      </c>
      <c r="G445" s="25">
        <f t="shared" si="220"/>
        <v>30010.400000000001</v>
      </c>
      <c r="H445" s="43"/>
      <c r="J445" s="32">
        <v>229273.55351999999</v>
      </c>
      <c r="K445" s="32">
        <v>271906.1139</v>
      </c>
      <c r="L445" s="32">
        <v>30010.39285</v>
      </c>
      <c r="M445" s="29">
        <f t="shared" si="196"/>
        <v>5.351999998674728E-2</v>
      </c>
      <c r="N445" s="29">
        <f t="shared" si="196"/>
        <v>1.3899999961722642E-2</v>
      </c>
      <c r="O445" s="29">
        <f t="shared" si="196"/>
        <v>-7.1500000012747478E-3</v>
      </c>
      <c r="R445" s="95" t="s">
        <v>454</v>
      </c>
      <c r="S445" s="96" t="s">
        <v>174</v>
      </c>
      <c r="T445" s="96" t="s">
        <v>15</v>
      </c>
      <c r="U445" s="92" t="s">
        <v>9</v>
      </c>
      <c r="V445" s="97">
        <v>229273.55351999999</v>
      </c>
      <c r="W445" s="97">
        <v>271906.1139</v>
      </c>
      <c r="X445" s="97">
        <v>30010.39285</v>
      </c>
      <c r="Y445" s="16" t="b">
        <f t="shared" si="197"/>
        <v>1</v>
      </c>
      <c r="Z445" s="16" t="b">
        <f t="shared" si="197"/>
        <v>1</v>
      </c>
      <c r="AA445" s="16" t="b">
        <f t="shared" si="197"/>
        <v>1</v>
      </c>
      <c r="AB445" s="16" t="b">
        <f t="shared" si="197"/>
        <v>1</v>
      </c>
    </row>
    <row r="446" spans="1:28" s="16" customFormat="1" ht="31.5">
      <c r="A446" s="22" t="s">
        <v>79</v>
      </c>
      <c r="B446" s="23" t="s">
        <v>174</v>
      </c>
      <c r="C446" s="23" t="s">
        <v>80</v>
      </c>
      <c r="D446" s="24" t="s">
        <v>9</v>
      </c>
      <c r="E446" s="25">
        <f>E447</f>
        <v>6300.4000000000015</v>
      </c>
      <c r="F446" s="25">
        <f t="shared" ref="F446:G448" si="221">F447</f>
        <v>30000</v>
      </c>
      <c r="G446" s="25">
        <f t="shared" si="221"/>
        <v>30000</v>
      </c>
      <c r="H446" s="43"/>
      <c r="J446" s="32">
        <v>6300.4325200000003</v>
      </c>
      <c r="K446" s="32">
        <v>30000</v>
      </c>
      <c r="L446" s="32">
        <v>30000</v>
      </c>
      <c r="M446" s="29">
        <f t="shared" si="196"/>
        <v>3.2519999998839921E-2</v>
      </c>
      <c r="N446" s="29">
        <f t="shared" si="196"/>
        <v>0</v>
      </c>
      <c r="O446" s="29">
        <f t="shared" si="196"/>
        <v>0</v>
      </c>
      <c r="R446" s="95" t="s">
        <v>79</v>
      </c>
      <c r="S446" s="96" t="s">
        <v>174</v>
      </c>
      <c r="T446" s="96" t="s">
        <v>80</v>
      </c>
      <c r="U446" s="92" t="s">
        <v>9</v>
      </c>
      <c r="V446" s="97">
        <v>6300.4325200000003</v>
      </c>
      <c r="W446" s="97">
        <v>30000</v>
      </c>
      <c r="X446" s="97">
        <v>30000</v>
      </c>
      <c r="Y446" s="16" t="b">
        <f t="shared" si="197"/>
        <v>1</v>
      </c>
      <c r="Z446" s="16" t="b">
        <f t="shared" si="197"/>
        <v>1</v>
      </c>
      <c r="AA446" s="16" t="b">
        <f t="shared" si="197"/>
        <v>1</v>
      </c>
      <c r="AB446" s="16" t="b">
        <f t="shared" si="197"/>
        <v>1</v>
      </c>
    </row>
    <row r="447" spans="1:28" s="16" customFormat="1" ht="31.5">
      <c r="A447" s="22" t="s">
        <v>586</v>
      </c>
      <c r="B447" s="23" t="s">
        <v>174</v>
      </c>
      <c r="C447" s="23" t="s">
        <v>162</v>
      </c>
      <c r="D447" s="24" t="s">
        <v>9</v>
      </c>
      <c r="E447" s="25">
        <f>E448</f>
        <v>6300.4000000000015</v>
      </c>
      <c r="F447" s="25">
        <f t="shared" si="221"/>
        <v>30000</v>
      </c>
      <c r="G447" s="25">
        <f t="shared" si="221"/>
        <v>30000</v>
      </c>
      <c r="H447" s="43"/>
      <c r="J447" s="32">
        <v>6300.4325200000003</v>
      </c>
      <c r="K447" s="32">
        <v>30000</v>
      </c>
      <c r="L447" s="32">
        <v>30000</v>
      </c>
      <c r="M447" s="29">
        <f t="shared" si="196"/>
        <v>3.2519999998839921E-2</v>
      </c>
      <c r="N447" s="29">
        <f t="shared" si="196"/>
        <v>0</v>
      </c>
      <c r="O447" s="29">
        <f t="shared" si="196"/>
        <v>0</v>
      </c>
      <c r="R447" s="95" t="s">
        <v>586</v>
      </c>
      <c r="S447" s="96" t="s">
        <v>174</v>
      </c>
      <c r="T447" s="96" t="s">
        <v>162</v>
      </c>
      <c r="U447" s="92" t="s">
        <v>9</v>
      </c>
      <c r="V447" s="97">
        <v>6300.4325200000003</v>
      </c>
      <c r="W447" s="97">
        <v>30000</v>
      </c>
      <c r="X447" s="97">
        <v>30000</v>
      </c>
      <c r="Y447" s="16" t="b">
        <f t="shared" si="197"/>
        <v>1</v>
      </c>
      <c r="Z447" s="16" t="b">
        <f t="shared" si="197"/>
        <v>1</v>
      </c>
      <c r="AA447" s="16" t="b">
        <f t="shared" si="197"/>
        <v>1</v>
      </c>
      <c r="AB447" s="16" t="b">
        <f t="shared" si="197"/>
        <v>1</v>
      </c>
    </row>
    <row r="448" spans="1:28" s="16" customFormat="1" ht="25.5">
      <c r="A448" s="31" t="s">
        <v>587</v>
      </c>
      <c r="B448" s="23" t="s">
        <v>174</v>
      </c>
      <c r="C448" s="23" t="s">
        <v>404</v>
      </c>
      <c r="D448" s="24" t="s">
        <v>9</v>
      </c>
      <c r="E448" s="25">
        <f>E449</f>
        <v>6300.4000000000015</v>
      </c>
      <c r="F448" s="25">
        <f t="shared" si="221"/>
        <v>30000</v>
      </c>
      <c r="G448" s="25">
        <f t="shared" si="221"/>
        <v>30000</v>
      </c>
      <c r="H448" s="43"/>
      <c r="J448" s="32">
        <v>6300.4325200000003</v>
      </c>
      <c r="K448" s="32">
        <v>30000</v>
      </c>
      <c r="L448" s="32">
        <v>30000</v>
      </c>
      <c r="M448" s="29">
        <f t="shared" si="196"/>
        <v>3.2519999998839921E-2</v>
      </c>
      <c r="N448" s="29">
        <f t="shared" si="196"/>
        <v>0</v>
      </c>
      <c r="O448" s="29">
        <f t="shared" si="196"/>
        <v>0</v>
      </c>
      <c r="R448" s="98" t="s">
        <v>587</v>
      </c>
      <c r="S448" s="96" t="s">
        <v>174</v>
      </c>
      <c r="T448" s="96" t="s">
        <v>404</v>
      </c>
      <c r="U448" s="92" t="s">
        <v>9</v>
      </c>
      <c r="V448" s="97">
        <v>6300.4325200000003</v>
      </c>
      <c r="W448" s="97">
        <v>30000</v>
      </c>
      <c r="X448" s="97">
        <v>30000</v>
      </c>
      <c r="Y448" s="16" t="b">
        <f t="shared" si="197"/>
        <v>1</v>
      </c>
      <c r="Z448" s="16" t="b">
        <f t="shared" si="197"/>
        <v>1</v>
      </c>
      <c r="AA448" s="16" t="b">
        <f t="shared" si="197"/>
        <v>1</v>
      </c>
      <c r="AB448" s="16" t="b">
        <f t="shared" si="197"/>
        <v>1</v>
      </c>
    </row>
    <row r="449" spans="1:28" s="16" customFormat="1" ht="31.5">
      <c r="A449" s="31" t="s">
        <v>119</v>
      </c>
      <c r="B449" s="23" t="s">
        <v>174</v>
      </c>
      <c r="C449" s="23" t="s">
        <v>404</v>
      </c>
      <c r="D449" s="23" t="s">
        <v>120</v>
      </c>
      <c r="E449" s="25">
        <f>30000-23699.6</f>
        <v>6300.4000000000015</v>
      </c>
      <c r="F449" s="25">
        <v>30000</v>
      </c>
      <c r="G449" s="25">
        <v>30000</v>
      </c>
      <c r="H449" s="43"/>
      <c r="J449" s="32">
        <v>6300.4325200000003</v>
      </c>
      <c r="K449" s="32">
        <v>30000</v>
      </c>
      <c r="L449" s="32">
        <v>30000</v>
      </c>
      <c r="M449" s="29">
        <f t="shared" si="196"/>
        <v>3.2519999998839921E-2</v>
      </c>
      <c r="N449" s="29">
        <f t="shared" si="196"/>
        <v>0</v>
      </c>
      <c r="O449" s="29">
        <f t="shared" si="196"/>
        <v>0</v>
      </c>
      <c r="R449" s="98" t="s">
        <v>119</v>
      </c>
      <c r="S449" s="96" t="s">
        <v>174</v>
      </c>
      <c r="T449" s="96" t="s">
        <v>404</v>
      </c>
      <c r="U449" s="96" t="s">
        <v>120</v>
      </c>
      <c r="V449" s="97">
        <v>6300.4325200000003</v>
      </c>
      <c r="W449" s="97">
        <v>30000</v>
      </c>
      <c r="X449" s="97">
        <v>30000</v>
      </c>
      <c r="Y449" s="16" t="b">
        <f t="shared" si="197"/>
        <v>1</v>
      </c>
      <c r="Z449" s="16" t="b">
        <f t="shared" si="197"/>
        <v>1</v>
      </c>
      <c r="AA449" s="16" t="b">
        <f t="shared" si="197"/>
        <v>1</v>
      </c>
      <c r="AB449" s="16" t="b">
        <f t="shared" si="197"/>
        <v>1</v>
      </c>
    </row>
    <row r="450" spans="1:28" s="16" customFormat="1" ht="47.25">
      <c r="A450" s="22" t="s">
        <v>464</v>
      </c>
      <c r="B450" s="23" t="s">
        <v>174</v>
      </c>
      <c r="C450" s="23" t="s">
        <v>465</v>
      </c>
      <c r="D450" s="24" t="s">
        <v>9</v>
      </c>
      <c r="E450" s="25">
        <f t="shared" ref="E450:G450" si="222">E451+E454</f>
        <v>222962.7</v>
      </c>
      <c r="F450" s="25">
        <f t="shared" si="222"/>
        <v>241895.7</v>
      </c>
      <c r="G450" s="25">
        <f t="shared" si="222"/>
        <v>0</v>
      </c>
      <c r="H450" s="43"/>
      <c r="J450" s="32">
        <v>222962.72815000001</v>
      </c>
      <c r="K450" s="32">
        <v>241895.72104999999</v>
      </c>
      <c r="L450" s="32">
        <v>0</v>
      </c>
      <c r="M450" s="29">
        <f t="shared" si="196"/>
        <v>2.8149999998277053E-2</v>
      </c>
      <c r="N450" s="29">
        <f t="shared" si="196"/>
        <v>2.1049999981187284E-2</v>
      </c>
      <c r="O450" s="29">
        <f t="shared" si="196"/>
        <v>0</v>
      </c>
      <c r="R450" s="95" t="s">
        <v>464</v>
      </c>
      <c r="S450" s="96" t="s">
        <v>174</v>
      </c>
      <c r="T450" s="96" t="s">
        <v>465</v>
      </c>
      <c r="U450" s="92" t="s">
        <v>9</v>
      </c>
      <c r="V450" s="97">
        <v>222962.72815000001</v>
      </c>
      <c r="W450" s="97">
        <v>241895.72104999999</v>
      </c>
      <c r="X450" s="97" t="s">
        <v>9</v>
      </c>
      <c r="Y450" s="16" t="b">
        <f t="shared" si="197"/>
        <v>1</v>
      </c>
      <c r="Z450" s="16" t="b">
        <f t="shared" si="197"/>
        <v>1</v>
      </c>
      <c r="AA450" s="16" t="b">
        <f t="shared" si="197"/>
        <v>1</v>
      </c>
      <c r="AB450" s="16" t="b">
        <f t="shared" si="197"/>
        <v>1</v>
      </c>
    </row>
    <row r="451" spans="1:28" s="16" customFormat="1" ht="31.5">
      <c r="A451" s="22" t="s">
        <v>588</v>
      </c>
      <c r="B451" s="23" t="s">
        <v>174</v>
      </c>
      <c r="C451" s="23" t="s">
        <v>489</v>
      </c>
      <c r="D451" s="24" t="s">
        <v>9</v>
      </c>
      <c r="E451" s="25">
        <f>E452</f>
        <v>17629</v>
      </c>
      <c r="F451" s="25">
        <f t="shared" ref="F451:G452" si="223">F452</f>
        <v>20000</v>
      </c>
      <c r="G451" s="25">
        <f t="shared" si="223"/>
        <v>0</v>
      </c>
      <c r="H451" s="43"/>
      <c r="J451" s="32">
        <v>17629.028149999998</v>
      </c>
      <c r="K451" s="32">
        <v>20000</v>
      </c>
      <c r="L451" s="32">
        <v>0</v>
      </c>
      <c r="M451" s="29">
        <f t="shared" si="196"/>
        <v>2.8149999998277053E-2</v>
      </c>
      <c r="N451" s="29">
        <f t="shared" si="196"/>
        <v>0</v>
      </c>
      <c r="O451" s="29">
        <f t="shared" si="196"/>
        <v>0</v>
      </c>
      <c r="R451" s="95" t="s">
        <v>588</v>
      </c>
      <c r="S451" s="96" t="s">
        <v>174</v>
      </c>
      <c r="T451" s="96" t="s">
        <v>489</v>
      </c>
      <c r="U451" s="92" t="s">
        <v>9</v>
      </c>
      <c r="V451" s="97">
        <v>17629.028149999998</v>
      </c>
      <c r="W451" s="97">
        <v>20000</v>
      </c>
      <c r="X451" s="97" t="s">
        <v>9</v>
      </c>
      <c r="Y451" s="16" t="b">
        <f t="shared" si="197"/>
        <v>1</v>
      </c>
      <c r="Z451" s="16" t="b">
        <f t="shared" si="197"/>
        <v>1</v>
      </c>
      <c r="AA451" s="16" t="b">
        <f t="shared" si="197"/>
        <v>1</v>
      </c>
      <c r="AB451" s="16" t="b">
        <f t="shared" si="197"/>
        <v>1</v>
      </c>
    </row>
    <row r="452" spans="1:28" s="16" customFormat="1" ht="31.5">
      <c r="A452" s="31" t="s">
        <v>589</v>
      </c>
      <c r="B452" s="23" t="s">
        <v>174</v>
      </c>
      <c r="C452" s="23" t="s">
        <v>397</v>
      </c>
      <c r="D452" s="24" t="s">
        <v>9</v>
      </c>
      <c r="E452" s="25">
        <f>E453</f>
        <v>17629</v>
      </c>
      <c r="F452" s="25">
        <f t="shared" si="223"/>
        <v>20000</v>
      </c>
      <c r="G452" s="25">
        <f t="shared" si="223"/>
        <v>0</v>
      </c>
      <c r="H452" s="43"/>
      <c r="J452" s="32">
        <v>17629.028149999998</v>
      </c>
      <c r="K452" s="32">
        <v>20000</v>
      </c>
      <c r="L452" s="32">
        <v>0</v>
      </c>
      <c r="M452" s="29">
        <f t="shared" si="196"/>
        <v>2.8149999998277053E-2</v>
      </c>
      <c r="N452" s="29">
        <f t="shared" si="196"/>
        <v>0</v>
      </c>
      <c r="O452" s="29">
        <f t="shared" si="196"/>
        <v>0</v>
      </c>
      <c r="R452" s="98" t="s">
        <v>589</v>
      </c>
      <c r="S452" s="96" t="s">
        <v>174</v>
      </c>
      <c r="T452" s="96" t="s">
        <v>397</v>
      </c>
      <c r="U452" s="92" t="s">
        <v>9</v>
      </c>
      <c r="V452" s="97">
        <v>17629.028149999998</v>
      </c>
      <c r="W452" s="97">
        <v>20000</v>
      </c>
      <c r="X452" s="97" t="s">
        <v>9</v>
      </c>
      <c r="Y452" s="16" t="b">
        <f t="shared" si="197"/>
        <v>1</v>
      </c>
      <c r="Z452" s="16" t="b">
        <f t="shared" si="197"/>
        <v>1</v>
      </c>
      <c r="AA452" s="16" t="b">
        <f t="shared" si="197"/>
        <v>1</v>
      </c>
      <c r="AB452" s="16" t="b">
        <f t="shared" si="197"/>
        <v>1</v>
      </c>
    </row>
    <row r="453" spans="1:28" s="16" customFormat="1" ht="31.5">
      <c r="A453" s="31" t="s">
        <v>119</v>
      </c>
      <c r="B453" s="23" t="s">
        <v>174</v>
      </c>
      <c r="C453" s="23" t="s">
        <v>397</v>
      </c>
      <c r="D453" s="23" t="s">
        <v>120</v>
      </c>
      <c r="E453" s="25">
        <f>7000+10629</f>
        <v>17629</v>
      </c>
      <c r="F453" s="25">
        <v>20000</v>
      </c>
      <c r="G453" s="25">
        <v>0</v>
      </c>
      <c r="H453" s="43"/>
      <c r="J453" s="32">
        <v>17629.028149999998</v>
      </c>
      <c r="K453" s="32">
        <v>20000</v>
      </c>
      <c r="L453" s="32">
        <v>0</v>
      </c>
      <c r="M453" s="29">
        <f t="shared" si="196"/>
        <v>2.8149999998277053E-2</v>
      </c>
      <c r="N453" s="29">
        <f t="shared" si="196"/>
        <v>0</v>
      </c>
      <c r="O453" s="29">
        <f t="shared" si="196"/>
        <v>0</v>
      </c>
      <c r="R453" s="98" t="s">
        <v>119</v>
      </c>
      <c r="S453" s="96" t="s">
        <v>174</v>
      </c>
      <c r="T453" s="96" t="s">
        <v>397</v>
      </c>
      <c r="U453" s="96" t="s">
        <v>120</v>
      </c>
      <c r="V453" s="97">
        <v>17629.028149999998</v>
      </c>
      <c r="W453" s="97">
        <v>20000</v>
      </c>
      <c r="X453" s="97" t="s">
        <v>9</v>
      </c>
      <c r="Y453" s="16" t="b">
        <f t="shared" si="197"/>
        <v>1</v>
      </c>
      <c r="Z453" s="16" t="b">
        <f t="shared" si="197"/>
        <v>1</v>
      </c>
      <c r="AA453" s="16" t="b">
        <f t="shared" si="197"/>
        <v>1</v>
      </c>
      <c r="AB453" s="16" t="b">
        <f t="shared" si="197"/>
        <v>1</v>
      </c>
    </row>
    <row r="454" spans="1:28" s="16" customFormat="1" ht="31.5">
      <c r="A454" s="31" t="s">
        <v>588</v>
      </c>
      <c r="B454" s="23" t="s">
        <v>174</v>
      </c>
      <c r="C454" s="23" t="s">
        <v>658</v>
      </c>
      <c r="D454" s="23" t="s">
        <v>9</v>
      </c>
      <c r="E454" s="25">
        <f t="shared" ref="E454:G455" si="224">E455</f>
        <v>205333.7</v>
      </c>
      <c r="F454" s="25">
        <f t="shared" si="224"/>
        <v>221895.7</v>
      </c>
      <c r="G454" s="25">
        <f t="shared" si="224"/>
        <v>0</v>
      </c>
      <c r="H454" s="43"/>
      <c r="J454" s="32">
        <v>205333.7</v>
      </c>
      <c r="K454" s="32">
        <v>221895.72104999999</v>
      </c>
      <c r="L454" s="32">
        <v>0</v>
      </c>
      <c r="M454" s="29">
        <f t="shared" si="196"/>
        <v>0</v>
      </c>
      <c r="N454" s="29">
        <f t="shared" si="196"/>
        <v>2.1049999981187284E-2</v>
      </c>
      <c r="O454" s="29">
        <f t="shared" si="196"/>
        <v>0</v>
      </c>
      <c r="R454" s="95" t="s">
        <v>588</v>
      </c>
      <c r="S454" s="96" t="s">
        <v>174</v>
      </c>
      <c r="T454" s="96" t="s">
        <v>658</v>
      </c>
      <c r="U454" s="92" t="s">
        <v>9</v>
      </c>
      <c r="V454" s="97">
        <v>205333.7</v>
      </c>
      <c r="W454" s="97">
        <v>221895.72104999999</v>
      </c>
      <c r="X454" s="97" t="s">
        <v>9</v>
      </c>
      <c r="Y454" s="16" t="b">
        <f t="shared" si="197"/>
        <v>1</v>
      </c>
      <c r="Z454" s="16" t="b">
        <f t="shared" si="197"/>
        <v>1</v>
      </c>
      <c r="AA454" s="16" t="b">
        <f t="shared" si="197"/>
        <v>1</v>
      </c>
      <c r="AB454" s="16" t="b">
        <f t="shared" si="197"/>
        <v>1</v>
      </c>
    </row>
    <row r="455" spans="1:28" s="16" customFormat="1" ht="47.25">
      <c r="A455" s="31" t="s">
        <v>659</v>
      </c>
      <c r="B455" s="23" t="s">
        <v>174</v>
      </c>
      <c r="C455" s="23" t="s">
        <v>660</v>
      </c>
      <c r="D455" s="23" t="s">
        <v>9</v>
      </c>
      <c r="E455" s="25">
        <f t="shared" si="224"/>
        <v>205333.7</v>
      </c>
      <c r="F455" s="25">
        <f t="shared" si="224"/>
        <v>221895.7</v>
      </c>
      <c r="G455" s="25">
        <f t="shared" si="224"/>
        <v>0</v>
      </c>
      <c r="H455" s="43"/>
      <c r="J455" s="32">
        <v>205333.7</v>
      </c>
      <c r="K455" s="32">
        <v>221895.72104999999</v>
      </c>
      <c r="L455" s="32">
        <v>0</v>
      </c>
      <c r="M455" s="29">
        <f t="shared" si="196"/>
        <v>0</v>
      </c>
      <c r="N455" s="29">
        <f t="shared" si="196"/>
        <v>2.1049999981187284E-2</v>
      </c>
      <c r="O455" s="29">
        <f t="shared" si="196"/>
        <v>0</v>
      </c>
      <c r="R455" s="98" t="s">
        <v>659</v>
      </c>
      <c r="S455" s="96" t="s">
        <v>174</v>
      </c>
      <c r="T455" s="96" t="s">
        <v>660</v>
      </c>
      <c r="U455" s="92" t="s">
        <v>9</v>
      </c>
      <c r="V455" s="97">
        <v>205333.7</v>
      </c>
      <c r="W455" s="97">
        <v>221895.72104999999</v>
      </c>
      <c r="X455" s="97" t="s">
        <v>9</v>
      </c>
      <c r="Y455" s="16" t="b">
        <f t="shared" si="197"/>
        <v>1</v>
      </c>
      <c r="Z455" s="16" t="b">
        <f t="shared" si="197"/>
        <v>1</v>
      </c>
      <c r="AA455" s="16" t="b">
        <f t="shared" si="197"/>
        <v>1</v>
      </c>
      <c r="AB455" s="16" t="b">
        <f t="shared" si="197"/>
        <v>1</v>
      </c>
    </row>
    <row r="456" spans="1:28" s="16" customFormat="1" ht="31.5">
      <c r="A456" s="31" t="s">
        <v>119</v>
      </c>
      <c r="B456" s="23" t="s">
        <v>174</v>
      </c>
      <c r="C456" s="23" t="s">
        <v>660</v>
      </c>
      <c r="D456" s="23" t="s">
        <v>120</v>
      </c>
      <c r="E456" s="25">
        <v>205333.7</v>
      </c>
      <c r="F456" s="25">
        <v>221895.7</v>
      </c>
      <c r="G456" s="25"/>
      <c r="H456" s="43"/>
      <c r="J456" s="32">
        <v>205333.7</v>
      </c>
      <c r="K456" s="32">
        <v>221895.72104999999</v>
      </c>
      <c r="L456" s="32">
        <v>0</v>
      </c>
      <c r="M456" s="29">
        <f t="shared" ref="M456:O517" si="225">J456-E456</f>
        <v>0</v>
      </c>
      <c r="N456" s="29">
        <f t="shared" si="225"/>
        <v>2.1049999981187284E-2</v>
      </c>
      <c r="O456" s="29">
        <f t="shared" si="225"/>
        <v>0</v>
      </c>
      <c r="R456" s="98" t="s">
        <v>119</v>
      </c>
      <c r="S456" s="96" t="s">
        <v>174</v>
      </c>
      <c r="T456" s="96" t="s">
        <v>660</v>
      </c>
      <c r="U456" s="96" t="s">
        <v>120</v>
      </c>
      <c r="V456" s="97">
        <v>205333.7</v>
      </c>
      <c r="W456" s="97">
        <v>221895.72104999999</v>
      </c>
      <c r="X456" s="97" t="s">
        <v>9</v>
      </c>
      <c r="Y456" s="16" t="b">
        <f t="shared" ref="Y456:AB517" si="226">R456=A456</f>
        <v>1</v>
      </c>
      <c r="Z456" s="16" t="b">
        <f t="shared" si="226"/>
        <v>1</v>
      </c>
      <c r="AA456" s="16" t="b">
        <f t="shared" si="226"/>
        <v>1</v>
      </c>
      <c r="AB456" s="16" t="b">
        <f t="shared" si="226"/>
        <v>1</v>
      </c>
    </row>
    <row r="457" spans="1:28" s="16" customFormat="1" ht="31.5">
      <c r="A457" s="31" t="s">
        <v>74</v>
      </c>
      <c r="B457" s="23" t="s">
        <v>174</v>
      </c>
      <c r="C457" s="23" t="s">
        <v>497</v>
      </c>
      <c r="D457" s="23" t="s">
        <v>9</v>
      </c>
      <c r="E457" s="25">
        <f t="shared" ref="E457:G459" si="227">E458</f>
        <v>10.4</v>
      </c>
      <c r="F457" s="25">
        <f t="shared" si="227"/>
        <v>10.4</v>
      </c>
      <c r="G457" s="25">
        <f t="shared" si="227"/>
        <v>10.4</v>
      </c>
      <c r="H457" s="43"/>
      <c r="J457" s="32">
        <v>10.392849999999999</v>
      </c>
      <c r="K457" s="32">
        <v>10.392849999999999</v>
      </c>
      <c r="L457" s="32">
        <v>10.392849999999999</v>
      </c>
      <c r="M457" s="29">
        <f t="shared" si="225"/>
        <v>-7.1500000000010999E-3</v>
      </c>
      <c r="N457" s="29">
        <f t="shared" si="225"/>
        <v>-7.1500000000010999E-3</v>
      </c>
      <c r="O457" s="29">
        <f t="shared" si="225"/>
        <v>-7.1500000000010999E-3</v>
      </c>
      <c r="R457" s="95" t="s">
        <v>74</v>
      </c>
      <c r="S457" s="96" t="s">
        <v>174</v>
      </c>
      <c r="T457" s="96" t="s">
        <v>497</v>
      </c>
      <c r="U457" s="92" t="s">
        <v>9</v>
      </c>
      <c r="V457" s="97">
        <v>10.392849999999999</v>
      </c>
      <c r="W457" s="97">
        <v>10.392849999999999</v>
      </c>
      <c r="X457" s="97">
        <v>10.392849999999999</v>
      </c>
      <c r="Y457" s="16" t="b">
        <f t="shared" si="226"/>
        <v>1</v>
      </c>
      <c r="Z457" s="16" t="b">
        <f t="shared" si="226"/>
        <v>1</v>
      </c>
      <c r="AA457" s="16" t="b">
        <f t="shared" si="226"/>
        <v>1</v>
      </c>
      <c r="AB457" s="16" t="b">
        <f t="shared" si="226"/>
        <v>1</v>
      </c>
    </row>
    <row r="458" spans="1:28" s="16" customFormat="1" ht="47.25">
      <c r="A458" s="31" t="s">
        <v>76</v>
      </c>
      <c r="B458" s="23" t="s">
        <v>174</v>
      </c>
      <c r="C458" s="23" t="s">
        <v>498</v>
      </c>
      <c r="D458" s="23" t="s">
        <v>9</v>
      </c>
      <c r="E458" s="25">
        <f t="shared" si="227"/>
        <v>10.4</v>
      </c>
      <c r="F458" s="25">
        <f t="shared" si="227"/>
        <v>10.4</v>
      </c>
      <c r="G458" s="25">
        <f t="shared" si="227"/>
        <v>10.4</v>
      </c>
      <c r="H458" s="43"/>
      <c r="J458" s="32">
        <v>10.392849999999999</v>
      </c>
      <c r="K458" s="32">
        <v>10.392849999999999</v>
      </c>
      <c r="L458" s="32">
        <v>10.392849999999999</v>
      </c>
      <c r="M458" s="29">
        <f t="shared" si="225"/>
        <v>-7.1500000000010999E-3</v>
      </c>
      <c r="N458" s="29">
        <f t="shared" si="225"/>
        <v>-7.1500000000010999E-3</v>
      </c>
      <c r="O458" s="29">
        <f t="shared" si="225"/>
        <v>-7.1500000000010999E-3</v>
      </c>
      <c r="R458" s="95" t="s">
        <v>76</v>
      </c>
      <c r="S458" s="96" t="s">
        <v>174</v>
      </c>
      <c r="T458" s="96" t="s">
        <v>498</v>
      </c>
      <c r="U458" s="92" t="s">
        <v>9</v>
      </c>
      <c r="V458" s="97">
        <v>10.392849999999999</v>
      </c>
      <c r="W458" s="97">
        <v>10.392849999999999</v>
      </c>
      <c r="X458" s="97">
        <v>10.392849999999999</v>
      </c>
      <c r="Y458" s="16" t="b">
        <f t="shared" si="226"/>
        <v>1</v>
      </c>
      <c r="Z458" s="16" t="b">
        <f t="shared" si="226"/>
        <v>1</v>
      </c>
      <c r="AA458" s="16" t="b">
        <f t="shared" si="226"/>
        <v>1</v>
      </c>
      <c r="AB458" s="16" t="b">
        <f t="shared" si="226"/>
        <v>1</v>
      </c>
    </row>
    <row r="459" spans="1:28" s="16" customFormat="1" ht="78.75">
      <c r="A459" s="31" t="s">
        <v>595</v>
      </c>
      <c r="B459" s="23" t="s">
        <v>174</v>
      </c>
      <c r="C459" s="23" t="s">
        <v>513</v>
      </c>
      <c r="D459" s="23" t="s">
        <v>9</v>
      </c>
      <c r="E459" s="25">
        <f t="shared" si="227"/>
        <v>10.4</v>
      </c>
      <c r="F459" s="25">
        <f t="shared" si="227"/>
        <v>10.4</v>
      </c>
      <c r="G459" s="25">
        <f t="shared" si="227"/>
        <v>10.4</v>
      </c>
      <c r="H459" s="43"/>
      <c r="J459" s="32">
        <v>10.392849999999999</v>
      </c>
      <c r="K459" s="32">
        <v>10.392849999999999</v>
      </c>
      <c r="L459" s="32">
        <v>10.392849999999999</v>
      </c>
      <c r="M459" s="29">
        <f t="shared" si="225"/>
        <v>-7.1500000000010999E-3</v>
      </c>
      <c r="N459" s="29">
        <f t="shared" si="225"/>
        <v>-7.1500000000010999E-3</v>
      </c>
      <c r="O459" s="29">
        <f t="shared" si="225"/>
        <v>-7.1500000000010999E-3</v>
      </c>
      <c r="R459" s="98" t="s">
        <v>595</v>
      </c>
      <c r="S459" s="96" t="s">
        <v>174</v>
      </c>
      <c r="T459" s="96" t="s">
        <v>513</v>
      </c>
      <c r="U459" s="92" t="s">
        <v>9</v>
      </c>
      <c r="V459" s="97">
        <v>10.392849999999999</v>
      </c>
      <c r="W459" s="97">
        <v>10.392849999999999</v>
      </c>
      <c r="X459" s="97">
        <v>10.392849999999999</v>
      </c>
      <c r="Y459" s="16" t="b">
        <f t="shared" si="226"/>
        <v>1</v>
      </c>
      <c r="Z459" s="16" t="b">
        <f t="shared" si="226"/>
        <v>1</v>
      </c>
      <c r="AA459" s="16" t="b">
        <f t="shared" si="226"/>
        <v>1</v>
      </c>
      <c r="AB459" s="16" t="b">
        <f t="shared" si="226"/>
        <v>1</v>
      </c>
    </row>
    <row r="460" spans="1:28" s="16" customFormat="1" ht="78.75">
      <c r="A460" s="31" t="s">
        <v>26</v>
      </c>
      <c r="B460" s="23" t="s">
        <v>174</v>
      </c>
      <c r="C460" s="23" t="s">
        <v>513</v>
      </c>
      <c r="D460" s="23" t="s">
        <v>27</v>
      </c>
      <c r="E460" s="25">
        <v>10.4</v>
      </c>
      <c r="F460" s="25">
        <v>10.4</v>
      </c>
      <c r="G460" s="25">
        <v>10.4</v>
      </c>
      <c r="H460" s="43"/>
      <c r="J460" s="32">
        <v>10.392849999999999</v>
      </c>
      <c r="K460" s="32">
        <v>10.392849999999999</v>
      </c>
      <c r="L460" s="32">
        <v>10.392849999999999</v>
      </c>
      <c r="M460" s="29">
        <f t="shared" si="225"/>
        <v>-7.1500000000010999E-3</v>
      </c>
      <c r="N460" s="29">
        <f t="shared" si="225"/>
        <v>-7.1500000000010999E-3</v>
      </c>
      <c r="O460" s="29">
        <f t="shared" si="225"/>
        <v>-7.1500000000010999E-3</v>
      </c>
      <c r="R460" s="98" t="s">
        <v>26</v>
      </c>
      <c r="S460" s="96" t="s">
        <v>174</v>
      </c>
      <c r="T460" s="96" t="s">
        <v>513</v>
      </c>
      <c r="U460" s="96" t="s">
        <v>27</v>
      </c>
      <c r="V460" s="97">
        <v>10.392849999999999</v>
      </c>
      <c r="W460" s="97">
        <v>10.392849999999999</v>
      </c>
      <c r="X460" s="97">
        <v>10.392849999999999</v>
      </c>
      <c r="Y460" s="16" t="b">
        <f t="shared" si="226"/>
        <v>1</v>
      </c>
      <c r="Z460" s="16" t="b">
        <f t="shared" si="226"/>
        <v>1</v>
      </c>
      <c r="AA460" s="16" t="b">
        <f t="shared" si="226"/>
        <v>1</v>
      </c>
      <c r="AB460" s="16" t="b">
        <f t="shared" si="226"/>
        <v>1</v>
      </c>
    </row>
    <row r="461" spans="1:28" s="16" customFormat="1" ht="31.5">
      <c r="A461" s="22" t="s">
        <v>469</v>
      </c>
      <c r="B461" s="23" t="s">
        <v>174</v>
      </c>
      <c r="C461" s="23" t="s">
        <v>470</v>
      </c>
      <c r="D461" s="24" t="s">
        <v>9</v>
      </c>
      <c r="E461" s="25">
        <f>E462</f>
        <v>48449.4</v>
      </c>
      <c r="F461" s="25">
        <f t="shared" ref="F461:G466" si="228">F462</f>
        <v>31355.5</v>
      </c>
      <c r="G461" s="25">
        <f t="shared" si="228"/>
        <v>30000</v>
      </c>
      <c r="H461" s="43"/>
      <c r="J461" s="32">
        <v>48449.360079999999</v>
      </c>
      <c r="K461" s="32">
        <v>31355.5</v>
      </c>
      <c r="L461" s="32">
        <v>30000</v>
      </c>
      <c r="M461" s="29">
        <f t="shared" si="225"/>
        <v>-3.9920000002894085E-2</v>
      </c>
      <c r="N461" s="29">
        <f t="shared" si="225"/>
        <v>0</v>
      </c>
      <c r="O461" s="29">
        <f t="shared" si="225"/>
        <v>0</v>
      </c>
      <c r="R461" s="95" t="s">
        <v>469</v>
      </c>
      <c r="S461" s="96" t="s">
        <v>174</v>
      </c>
      <c r="T461" s="96" t="s">
        <v>470</v>
      </c>
      <c r="U461" s="92" t="s">
        <v>9</v>
      </c>
      <c r="V461" s="97">
        <v>48449.360079999999</v>
      </c>
      <c r="W461" s="97">
        <v>31355.5</v>
      </c>
      <c r="X461" s="97">
        <v>30000</v>
      </c>
      <c r="Y461" s="16" t="b">
        <f t="shared" si="226"/>
        <v>1</v>
      </c>
      <c r="Z461" s="16" t="b">
        <f t="shared" si="226"/>
        <v>1</v>
      </c>
      <c r="AA461" s="16" t="b">
        <f t="shared" si="226"/>
        <v>1</v>
      </c>
      <c r="AB461" s="16" t="b">
        <f t="shared" si="226"/>
        <v>1</v>
      </c>
    </row>
    <row r="462" spans="1:28" s="16" customFormat="1" ht="31.5">
      <c r="A462" s="22" t="s">
        <v>114</v>
      </c>
      <c r="B462" s="23" t="s">
        <v>174</v>
      </c>
      <c r="C462" s="23" t="s">
        <v>471</v>
      </c>
      <c r="D462" s="24" t="s">
        <v>9</v>
      </c>
      <c r="E462" s="25">
        <f>E463</f>
        <v>48449.4</v>
      </c>
      <c r="F462" s="25">
        <f t="shared" si="228"/>
        <v>31355.5</v>
      </c>
      <c r="G462" s="25">
        <f t="shared" si="228"/>
        <v>30000</v>
      </c>
      <c r="H462" s="43"/>
      <c r="J462" s="32">
        <v>48449.360079999999</v>
      </c>
      <c r="K462" s="32">
        <v>31355.5</v>
      </c>
      <c r="L462" s="32">
        <v>30000</v>
      </c>
      <c r="M462" s="29">
        <f t="shared" si="225"/>
        <v>-3.9920000002894085E-2</v>
      </c>
      <c r="N462" s="29">
        <f t="shared" si="225"/>
        <v>0</v>
      </c>
      <c r="O462" s="29">
        <f t="shared" si="225"/>
        <v>0</v>
      </c>
      <c r="R462" s="95" t="s">
        <v>114</v>
      </c>
      <c r="S462" s="96" t="s">
        <v>174</v>
      </c>
      <c r="T462" s="96" t="s">
        <v>471</v>
      </c>
      <c r="U462" s="92" t="s">
        <v>9</v>
      </c>
      <c r="V462" s="97">
        <v>48449.360079999999</v>
      </c>
      <c r="W462" s="97">
        <v>31355.5</v>
      </c>
      <c r="X462" s="97">
        <v>30000</v>
      </c>
      <c r="Y462" s="16" t="b">
        <f t="shared" si="226"/>
        <v>1</v>
      </c>
      <c r="Z462" s="16" t="b">
        <f t="shared" si="226"/>
        <v>1</v>
      </c>
      <c r="AA462" s="16" t="b">
        <f t="shared" si="226"/>
        <v>1</v>
      </c>
      <c r="AB462" s="16" t="b">
        <f t="shared" si="226"/>
        <v>1</v>
      </c>
    </row>
    <row r="463" spans="1:28" s="16" customFormat="1" ht="31.5">
      <c r="A463" s="22" t="s">
        <v>117</v>
      </c>
      <c r="B463" s="23" t="s">
        <v>174</v>
      </c>
      <c r="C463" s="23" t="s">
        <v>490</v>
      </c>
      <c r="D463" s="24" t="s">
        <v>9</v>
      </c>
      <c r="E463" s="25">
        <f t="shared" ref="E463:G463" si="229">E464+E466</f>
        <v>48449.4</v>
      </c>
      <c r="F463" s="25">
        <f t="shared" si="229"/>
        <v>31355.5</v>
      </c>
      <c r="G463" s="25">
        <f t="shared" si="229"/>
        <v>30000</v>
      </c>
      <c r="H463" s="43"/>
      <c r="J463" s="32">
        <v>48449.360079999999</v>
      </c>
      <c r="K463" s="32">
        <v>31355.5</v>
      </c>
      <c r="L463" s="32">
        <v>30000</v>
      </c>
      <c r="M463" s="29">
        <f t="shared" si="225"/>
        <v>-3.9920000002894085E-2</v>
      </c>
      <c r="N463" s="29">
        <f t="shared" si="225"/>
        <v>0</v>
      </c>
      <c r="O463" s="29">
        <f t="shared" si="225"/>
        <v>0</v>
      </c>
      <c r="R463" s="95" t="s">
        <v>117</v>
      </c>
      <c r="S463" s="96" t="s">
        <v>174</v>
      </c>
      <c r="T463" s="96" t="s">
        <v>490</v>
      </c>
      <c r="U463" s="92" t="s">
        <v>9</v>
      </c>
      <c r="V463" s="97">
        <v>48449.360079999999</v>
      </c>
      <c r="W463" s="97">
        <v>31355.5</v>
      </c>
      <c r="X463" s="97">
        <v>30000</v>
      </c>
      <c r="Y463" s="16" t="b">
        <f t="shared" si="226"/>
        <v>1</v>
      </c>
      <c r="Z463" s="16" t="b">
        <f t="shared" si="226"/>
        <v>1</v>
      </c>
      <c r="AA463" s="16" t="b">
        <f t="shared" si="226"/>
        <v>1</v>
      </c>
      <c r="AB463" s="16" t="b">
        <f t="shared" si="226"/>
        <v>1</v>
      </c>
    </row>
    <row r="464" spans="1:28" s="16" customFormat="1" ht="47.25">
      <c r="A464" s="22" t="s">
        <v>649</v>
      </c>
      <c r="B464" s="23" t="s">
        <v>174</v>
      </c>
      <c r="C464" s="23" t="s">
        <v>650</v>
      </c>
      <c r="D464" s="23" t="s">
        <v>9</v>
      </c>
      <c r="E464" s="25">
        <f t="shared" ref="E464:G464" si="230">E465</f>
        <v>50</v>
      </c>
      <c r="F464" s="25">
        <f t="shared" si="230"/>
        <v>0</v>
      </c>
      <c r="G464" s="25">
        <f t="shared" si="230"/>
        <v>0</v>
      </c>
      <c r="H464" s="43"/>
      <c r="J464" s="32">
        <v>50</v>
      </c>
      <c r="K464" s="32">
        <v>0</v>
      </c>
      <c r="L464" s="32">
        <v>0</v>
      </c>
      <c r="M464" s="29">
        <f t="shared" si="225"/>
        <v>0</v>
      </c>
      <c r="N464" s="29">
        <f t="shared" si="225"/>
        <v>0</v>
      </c>
      <c r="O464" s="29">
        <f t="shared" si="225"/>
        <v>0</v>
      </c>
      <c r="R464" s="98" t="s">
        <v>649</v>
      </c>
      <c r="S464" s="96" t="s">
        <v>174</v>
      </c>
      <c r="T464" s="96" t="s">
        <v>650</v>
      </c>
      <c r="U464" s="92" t="s">
        <v>9</v>
      </c>
      <c r="V464" s="97">
        <v>50</v>
      </c>
      <c r="W464" s="97" t="s">
        <v>9</v>
      </c>
      <c r="X464" s="97" t="s">
        <v>9</v>
      </c>
      <c r="Y464" s="16" t="b">
        <f t="shared" si="226"/>
        <v>1</v>
      </c>
      <c r="Z464" s="16" t="b">
        <f t="shared" si="226"/>
        <v>1</v>
      </c>
      <c r="AA464" s="16" t="b">
        <f t="shared" si="226"/>
        <v>1</v>
      </c>
      <c r="AB464" s="16" t="b">
        <f t="shared" si="226"/>
        <v>1</v>
      </c>
    </row>
    <row r="465" spans="1:28" s="16" customFormat="1" ht="31.5">
      <c r="A465" s="22" t="s">
        <v>119</v>
      </c>
      <c r="B465" s="23" t="s">
        <v>174</v>
      </c>
      <c r="C465" s="23" t="s">
        <v>650</v>
      </c>
      <c r="D465" s="23" t="s">
        <v>120</v>
      </c>
      <c r="E465" s="25">
        <v>50</v>
      </c>
      <c r="F465" s="25">
        <v>0</v>
      </c>
      <c r="G465" s="25">
        <v>0</v>
      </c>
      <c r="H465" s="43"/>
      <c r="J465" s="32">
        <v>50</v>
      </c>
      <c r="K465" s="32">
        <v>0</v>
      </c>
      <c r="L465" s="32">
        <v>0</v>
      </c>
      <c r="M465" s="29">
        <f t="shared" si="225"/>
        <v>0</v>
      </c>
      <c r="N465" s="29">
        <f t="shared" si="225"/>
        <v>0</v>
      </c>
      <c r="O465" s="29">
        <f t="shared" si="225"/>
        <v>0</v>
      </c>
      <c r="R465" s="98" t="s">
        <v>119</v>
      </c>
      <c r="S465" s="96" t="s">
        <v>174</v>
      </c>
      <c r="T465" s="96" t="s">
        <v>650</v>
      </c>
      <c r="U465" s="96" t="s">
        <v>120</v>
      </c>
      <c r="V465" s="97">
        <v>50</v>
      </c>
      <c r="W465" s="97" t="s">
        <v>9</v>
      </c>
      <c r="X465" s="97" t="s">
        <v>9</v>
      </c>
      <c r="Y465" s="16" t="b">
        <f t="shared" si="226"/>
        <v>1</v>
      </c>
      <c r="Z465" s="16" t="b">
        <f t="shared" si="226"/>
        <v>1</v>
      </c>
      <c r="AA465" s="16" t="b">
        <f t="shared" si="226"/>
        <v>1</v>
      </c>
      <c r="AB465" s="16" t="b">
        <f t="shared" si="226"/>
        <v>1</v>
      </c>
    </row>
    <row r="466" spans="1:28" s="16" customFormat="1" ht="31.5">
      <c r="A466" s="31" t="s">
        <v>118</v>
      </c>
      <c r="B466" s="23" t="s">
        <v>174</v>
      </c>
      <c r="C466" s="23" t="s">
        <v>398</v>
      </c>
      <c r="D466" s="24" t="s">
        <v>9</v>
      </c>
      <c r="E466" s="25">
        <f>E467</f>
        <v>48399.4</v>
      </c>
      <c r="F466" s="25">
        <f t="shared" si="228"/>
        <v>31355.5</v>
      </c>
      <c r="G466" s="25">
        <f t="shared" si="228"/>
        <v>30000</v>
      </c>
      <c r="H466" s="43"/>
      <c r="J466" s="32">
        <v>48399.360079999999</v>
      </c>
      <c r="K466" s="32">
        <v>31355.5</v>
      </c>
      <c r="L466" s="32">
        <v>30000</v>
      </c>
      <c r="M466" s="29">
        <f t="shared" si="225"/>
        <v>-3.9920000002894085E-2</v>
      </c>
      <c r="N466" s="29">
        <f t="shared" si="225"/>
        <v>0</v>
      </c>
      <c r="O466" s="29">
        <f t="shared" si="225"/>
        <v>0</v>
      </c>
      <c r="R466" s="98" t="s">
        <v>118</v>
      </c>
      <c r="S466" s="96" t="s">
        <v>174</v>
      </c>
      <c r="T466" s="96" t="s">
        <v>398</v>
      </c>
      <c r="U466" s="92" t="s">
        <v>9</v>
      </c>
      <c r="V466" s="97">
        <v>48399.360079999999</v>
      </c>
      <c r="W466" s="97">
        <v>31355.5</v>
      </c>
      <c r="X466" s="97">
        <v>30000</v>
      </c>
      <c r="Y466" s="16" t="b">
        <f t="shared" si="226"/>
        <v>1</v>
      </c>
      <c r="Z466" s="16" t="b">
        <f t="shared" si="226"/>
        <v>1</v>
      </c>
      <c r="AA466" s="16" t="b">
        <f t="shared" si="226"/>
        <v>1</v>
      </c>
      <c r="AB466" s="16" t="b">
        <f t="shared" si="226"/>
        <v>1</v>
      </c>
    </row>
    <row r="467" spans="1:28" s="16" customFormat="1" ht="31.5">
      <c r="A467" s="31" t="s">
        <v>119</v>
      </c>
      <c r="B467" s="23" t="s">
        <v>174</v>
      </c>
      <c r="C467" s="23" t="s">
        <v>398</v>
      </c>
      <c r="D467" s="23" t="s">
        <v>120</v>
      </c>
      <c r="E467" s="25">
        <f>30000+18399.4</f>
        <v>48399.4</v>
      </c>
      <c r="F467" s="25">
        <v>31355.5</v>
      </c>
      <c r="G467" s="25">
        <v>30000</v>
      </c>
      <c r="H467" s="43"/>
      <c r="J467" s="32">
        <v>48399.360079999999</v>
      </c>
      <c r="K467" s="32">
        <v>31355.5</v>
      </c>
      <c r="L467" s="32">
        <v>30000</v>
      </c>
      <c r="M467" s="29">
        <f t="shared" si="225"/>
        <v>-3.9920000002894085E-2</v>
      </c>
      <c r="N467" s="29">
        <f t="shared" si="225"/>
        <v>0</v>
      </c>
      <c r="O467" s="29">
        <f t="shared" si="225"/>
        <v>0</v>
      </c>
      <c r="R467" s="98" t="s">
        <v>119</v>
      </c>
      <c r="S467" s="96" t="s">
        <v>174</v>
      </c>
      <c r="T467" s="96" t="s">
        <v>398</v>
      </c>
      <c r="U467" s="96" t="s">
        <v>120</v>
      </c>
      <c r="V467" s="97">
        <v>48399.360079999999</v>
      </c>
      <c r="W467" s="97">
        <v>31355.5</v>
      </c>
      <c r="X467" s="97">
        <v>30000</v>
      </c>
      <c r="Y467" s="16" t="b">
        <f t="shared" si="226"/>
        <v>1</v>
      </c>
      <c r="Z467" s="16" t="b">
        <f t="shared" si="226"/>
        <v>1</v>
      </c>
      <c r="AA467" s="16" t="b">
        <f t="shared" si="226"/>
        <v>1</v>
      </c>
      <c r="AB467" s="16" t="b">
        <f t="shared" si="226"/>
        <v>1</v>
      </c>
    </row>
    <row r="468" spans="1:28" s="16" customFormat="1" ht="15.75">
      <c r="A468" s="22" t="s">
        <v>23</v>
      </c>
      <c r="B468" s="23" t="s">
        <v>174</v>
      </c>
      <c r="C468" s="23" t="s">
        <v>11</v>
      </c>
      <c r="D468" s="24" t="s">
        <v>9</v>
      </c>
      <c r="E468" s="25">
        <f>E469+E471+E473</f>
        <v>488</v>
      </c>
      <c r="F468" s="25">
        <f t="shared" ref="F468:G468" si="231">F469+F471+F473</f>
        <v>488.9</v>
      </c>
      <c r="G468" s="25">
        <f t="shared" si="231"/>
        <v>403</v>
      </c>
      <c r="H468" s="43"/>
      <c r="J468" s="32">
        <v>488</v>
      </c>
      <c r="K468" s="32">
        <v>488.88900000000001</v>
      </c>
      <c r="L468" s="32">
        <v>403</v>
      </c>
      <c r="M468" s="29">
        <f t="shared" si="225"/>
        <v>0</v>
      </c>
      <c r="N468" s="29">
        <f t="shared" si="225"/>
        <v>-1.0999999999967258E-2</v>
      </c>
      <c r="O468" s="29">
        <f t="shared" si="225"/>
        <v>0</v>
      </c>
      <c r="R468" s="95" t="s">
        <v>23</v>
      </c>
      <c r="S468" s="96" t="s">
        <v>174</v>
      </c>
      <c r="T468" s="96" t="s">
        <v>11</v>
      </c>
      <c r="U468" s="92" t="s">
        <v>9</v>
      </c>
      <c r="V468" s="97">
        <v>488</v>
      </c>
      <c r="W468" s="97">
        <v>488.88900000000001</v>
      </c>
      <c r="X468" s="97">
        <v>403</v>
      </c>
      <c r="Y468" s="16" t="b">
        <f t="shared" si="226"/>
        <v>1</v>
      </c>
      <c r="Z468" s="16" t="b">
        <f t="shared" si="226"/>
        <v>1</v>
      </c>
      <c r="AA468" s="16" t="b">
        <f t="shared" si="226"/>
        <v>1</v>
      </c>
      <c r="AB468" s="16" t="b">
        <f t="shared" si="226"/>
        <v>1</v>
      </c>
    </row>
    <row r="469" spans="1:28" s="16" customFormat="1" ht="31.5">
      <c r="A469" s="31" t="s">
        <v>345</v>
      </c>
      <c r="B469" s="23" t="s">
        <v>174</v>
      </c>
      <c r="C469" s="23" t="s">
        <v>347</v>
      </c>
      <c r="D469" s="24" t="s">
        <v>9</v>
      </c>
      <c r="E469" s="25">
        <f>E470</f>
        <v>83</v>
      </c>
      <c r="F469" s="25">
        <f t="shared" ref="F469:G469" si="232">F470</f>
        <v>83</v>
      </c>
      <c r="G469" s="25">
        <f t="shared" si="232"/>
        <v>83</v>
      </c>
      <c r="H469" s="43"/>
      <c r="J469" s="32">
        <v>83</v>
      </c>
      <c r="K469" s="32">
        <v>83</v>
      </c>
      <c r="L469" s="32">
        <v>83</v>
      </c>
      <c r="M469" s="29">
        <f t="shared" si="225"/>
        <v>0</v>
      </c>
      <c r="N469" s="29">
        <f t="shared" si="225"/>
        <v>0</v>
      </c>
      <c r="O469" s="29">
        <f t="shared" si="225"/>
        <v>0</v>
      </c>
      <c r="R469" s="98" t="s">
        <v>345</v>
      </c>
      <c r="S469" s="96" t="s">
        <v>174</v>
      </c>
      <c r="T469" s="96" t="s">
        <v>347</v>
      </c>
      <c r="U469" s="92" t="s">
        <v>9</v>
      </c>
      <c r="V469" s="97">
        <v>83</v>
      </c>
      <c r="W469" s="97">
        <v>83</v>
      </c>
      <c r="X469" s="97">
        <v>83</v>
      </c>
      <c r="Y469" s="16" t="b">
        <f t="shared" si="226"/>
        <v>1</v>
      </c>
      <c r="Z469" s="16" t="b">
        <f t="shared" si="226"/>
        <v>1</v>
      </c>
      <c r="AA469" s="16" t="b">
        <f t="shared" si="226"/>
        <v>1</v>
      </c>
      <c r="AB469" s="16" t="b">
        <f t="shared" si="226"/>
        <v>1</v>
      </c>
    </row>
    <row r="470" spans="1:28" s="16" customFormat="1" ht="31.5">
      <c r="A470" s="31" t="s">
        <v>28</v>
      </c>
      <c r="B470" s="23" t="s">
        <v>174</v>
      </c>
      <c r="C470" s="23" t="s">
        <v>347</v>
      </c>
      <c r="D470" s="23" t="s">
        <v>29</v>
      </c>
      <c r="E470" s="25">
        <v>83</v>
      </c>
      <c r="F470" s="25">
        <v>83</v>
      </c>
      <c r="G470" s="25">
        <v>83</v>
      </c>
      <c r="H470" s="43"/>
      <c r="J470" s="32">
        <v>83</v>
      </c>
      <c r="K470" s="32">
        <v>83</v>
      </c>
      <c r="L470" s="32">
        <v>83</v>
      </c>
      <c r="M470" s="29">
        <f t="shared" si="225"/>
        <v>0</v>
      </c>
      <c r="N470" s="29">
        <f t="shared" si="225"/>
        <v>0</v>
      </c>
      <c r="O470" s="29">
        <f t="shared" si="225"/>
        <v>0</v>
      </c>
      <c r="R470" s="98" t="s">
        <v>28</v>
      </c>
      <c r="S470" s="96" t="s">
        <v>174</v>
      </c>
      <c r="T470" s="96" t="s">
        <v>347</v>
      </c>
      <c r="U470" s="96" t="s">
        <v>29</v>
      </c>
      <c r="V470" s="97">
        <v>83</v>
      </c>
      <c r="W470" s="97">
        <v>83</v>
      </c>
      <c r="X470" s="97">
        <v>83</v>
      </c>
      <c r="Y470" s="16" t="b">
        <f t="shared" si="226"/>
        <v>1</v>
      </c>
      <c r="Z470" s="16" t="b">
        <f t="shared" si="226"/>
        <v>1</v>
      </c>
      <c r="AA470" s="16" t="b">
        <f t="shared" si="226"/>
        <v>1</v>
      </c>
      <c r="AB470" s="16" t="b">
        <f t="shared" si="226"/>
        <v>1</v>
      </c>
    </row>
    <row r="471" spans="1:28" s="16" customFormat="1" ht="31.5">
      <c r="A471" s="31" t="s">
        <v>99</v>
      </c>
      <c r="B471" s="23" t="s">
        <v>174</v>
      </c>
      <c r="C471" s="23" t="s">
        <v>368</v>
      </c>
      <c r="D471" s="24" t="s">
        <v>9</v>
      </c>
      <c r="E471" s="25">
        <f>E472</f>
        <v>50</v>
      </c>
      <c r="F471" s="25">
        <f t="shared" ref="F471:G471" si="233">F472</f>
        <v>50</v>
      </c>
      <c r="G471" s="25">
        <f t="shared" si="233"/>
        <v>50</v>
      </c>
      <c r="H471" s="43"/>
      <c r="J471" s="32">
        <v>50</v>
      </c>
      <c r="K471" s="32">
        <v>50</v>
      </c>
      <c r="L471" s="32">
        <v>50</v>
      </c>
      <c r="M471" s="29">
        <f t="shared" si="225"/>
        <v>0</v>
      </c>
      <c r="N471" s="29">
        <f t="shared" si="225"/>
        <v>0</v>
      </c>
      <c r="O471" s="29">
        <f t="shared" si="225"/>
        <v>0</v>
      </c>
      <c r="R471" s="98" t="s">
        <v>99</v>
      </c>
      <c r="S471" s="96" t="s">
        <v>174</v>
      </c>
      <c r="T471" s="96" t="s">
        <v>368</v>
      </c>
      <c r="U471" s="92" t="s">
        <v>9</v>
      </c>
      <c r="V471" s="97">
        <v>50</v>
      </c>
      <c r="W471" s="97">
        <v>50</v>
      </c>
      <c r="X471" s="97">
        <v>50</v>
      </c>
      <c r="Y471" s="16" t="b">
        <f t="shared" si="226"/>
        <v>1</v>
      </c>
      <c r="Z471" s="16" t="b">
        <f t="shared" si="226"/>
        <v>1</v>
      </c>
      <c r="AA471" s="16" t="b">
        <f t="shared" si="226"/>
        <v>1</v>
      </c>
      <c r="AB471" s="16" t="b">
        <f t="shared" si="226"/>
        <v>1</v>
      </c>
    </row>
    <row r="472" spans="1:28" s="16" customFormat="1" ht="15.75">
      <c r="A472" s="31" t="s">
        <v>32</v>
      </c>
      <c r="B472" s="23" t="s">
        <v>174</v>
      </c>
      <c r="C472" s="23" t="s">
        <v>368</v>
      </c>
      <c r="D472" s="23" t="s">
        <v>33</v>
      </c>
      <c r="E472" s="25">
        <v>50</v>
      </c>
      <c r="F472" s="25">
        <v>50</v>
      </c>
      <c r="G472" s="25">
        <v>50</v>
      </c>
      <c r="H472" s="43"/>
      <c r="J472" s="32">
        <v>50</v>
      </c>
      <c r="K472" s="32">
        <v>50</v>
      </c>
      <c r="L472" s="32">
        <v>50</v>
      </c>
      <c r="M472" s="29">
        <f t="shared" si="225"/>
        <v>0</v>
      </c>
      <c r="N472" s="29">
        <f t="shared" si="225"/>
        <v>0</v>
      </c>
      <c r="O472" s="29">
        <f t="shared" si="225"/>
        <v>0</v>
      </c>
      <c r="R472" s="98" t="s">
        <v>32</v>
      </c>
      <c r="S472" s="96" t="s">
        <v>174</v>
      </c>
      <c r="T472" s="96" t="s">
        <v>368</v>
      </c>
      <c r="U472" s="96" t="s">
        <v>33</v>
      </c>
      <c r="V472" s="97">
        <v>50</v>
      </c>
      <c r="W472" s="97">
        <v>50</v>
      </c>
      <c r="X472" s="97">
        <v>50</v>
      </c>
      <c r="Y472" s="16" t="b">
        <f t="shared" si="226"/>
        <v>1</v>
      </c>
      <c r="Z472" s="16" t="b">
        <f t="shared" si="226"/>
        <v>1</v>
      </c>
      <c r="AA472" s="16" t="b">
        <f t="shared" si="226"/>
        <v>1</v>
      </c>
      <c r="AB472" s="16" t="b">
        <f t="shared" si="226"/>
        <v>1</v>
      </c>
    </row>
    <row r="473" spans="1:28" s="16" customFormat="1" ht="31.5">
      <c r="A473" s="31" t="s">
        <v>167</v>
      </c>
      <c r="B473" s="23" t="s">
        <v>174</v>
      </c>
      <c r="C473" s="23" t="s">
        <v>168</v>
      </c>
      <c r="D473" s="24" t="s">
        <v>9</v>
      </c>
      <c r="E473" s="25">
        <f>E474</f>
        <v>355</v>
      </c>
      <c r="F473" s="25">
        <f t="shared" ref="F473:G473" si="234">F474</f>
        <v>355.9</v>
      </c>
      <c r="G473" s="25">
        <f t="shared" si="234"/>
        <v>270</v>
      </c>
      <c r="H473" s="43"/>
      <c r="J473" s="32">
        <v>355</v>
      </c>
      <c r="K473" s="32">
        <v>355.88900000000001</v>
      </c>
      <c r="L473" s="32">
        <v>270</v>
      </c>
      <c r="M473" s="29">
        <f t="shared" si="225"/>
        <v>0</v>
      </c>
      <c r="N473" s="29">
        <f t="shared" si="225"/>
        <v>-1.0999999999967258E-2</v>
      </c>
      <c r="O473" s="29">
        <f t="shared" si="225"/>
        <v>0</v>
      </c>
      <c r="R473" s="98" t="s">
        <v>167</v>
      </c>
      <c r="S473" s="96" t="s">
        <v>174</v>
      </c>
      <c r="T473" s="96" t="s">
        <v>168</v>
      </c>
      <c r="U473" s="92" t="s">
        <v>9</v>
      </c>
      <c r="V473" s="97">
        <v>355</v>
      </c>
      <c r="W473" s="97">
        <v>355.88900000000001</v>
      </c>
      <c r="X473" s="97">
        <v>270</v>
      </c>
      <c r="Y473" s="16" t="b">
        <f t="shared" si="226"/>
        <v>1</v>
      </c>
      <c r="Z473" s="16" t="b">
        <f t="shared" si="226"/>
        <v>1</v>
      </c>
      <c r="AA473" s="16" t="b">
        <f t="shared" si="226"/>
        <v>1</v>
      </c>
      <c r="AB473" s="16" t="b">
        <f t="shared" si="226"/>
        <v>1</v>
      </c>
    </row>
    <row r="474" spans="1:28" s="16" customFormat="1" ht="31.5">
      <c r="A474" s="31" t="s">
        <v>58</v>
      </c>
      <c r="B474" s="23" t="s">
        <v>174</v>
      </c>
      <c r="C474" s="23" t="s">
        <v>168</v>
      </c>
      <c r="D474" s="23" t="s">
        <v>59</v>
      </c>
      <c r="E474" s="25">
        <v>355</v>
      </c>
      <c r="F474" s="25">
        <v>355.9</v>
      </c>
      <c r="G474" s="25">
        <v>270</v>
      </c>
      <c r="H474" s="43"/>
      <c r="J474" s="32">
        <v>355</v>
      </c>
      <c r="K474" s="32">
        <v>355.88900000000001</v>
      </c>
      <c r="L474" s="32">
        <v>270</v>
      </c>
      <c r="M474" s="29">
        <f t="shared" si="225"/>
        <v>0</v>
      </c>
      <c r="N474" s="29">
        <f t="shared" si="225"/>
        <v>-1.0999999999967258E-2</v>
      </c>
      <c r="O474" s="29">
        <f t="shared" si="225"/>
        <v>0</v>
      </c>
      <c r="R474" s="98" t="s">
        <v>58</v>
      </c>
      <c r="S474" s="96" t="s">
        <v>174</v>
      </c>
      <c r="T474" s="96" t="s">
        <v>168</v>
      </c>
      <c r="U474" s="96" t="s">
        <v>59</v>
      </c>
      <c r="V474" s="97">
        <v>355</v>
      </c>
      <c r="W474" s="97">
        <v>355.88900000000001</v>
      </c>
      <c r="X474" s="97">
        <v>270</v>
      </c>
      <c r="Y474" s="16" t="b">
        <f t="shared" si="226"/>
        <v>1</v>
      </c>
      <c r="Z474" s="16" t="b">
        <f t="shared" si="226"/>
        <v>1</v>
      </c>
      <c r="AA474" s="16" t="b">
        <f t="shared" si="226"/>
        <v>1</v>
      </c>
      <c r="AB474" s="16" t="b">
        <f t="shared" si="226"/>
        <v>1</v>
      </c>
    </row>
    <row r="475" spans="1:28" s="16" customFormat="1" ht="63">
      <c r="A475" s="26" t="s">
        <v>200</v>
      </c>
      <c r="B475" s="24" t="s">
        <v>201</v>
      </c>
      <c r="C475" s="27" t="s">
        <v>9</v>
      </c>
      <c r="D475" s="27" t="s">
        <v>9</v>
      </c>
      <c r="E475" s="15">
        <f>E476+E481+E524+E570+E577</f>
        <v>873185.2</v>
      </c>
      <c r="F475" s="15">
        <f t="shared" ref="F475:G475" si="235">F476+F481+F524+F570+F577</f>
        <v>628117.80000000005</v>
      </c>
      <c r="G475" s="15">
        <f t="shared" si="235"/>
        <v>627599.30000000005</v>
      </c>
      <c r="H475" s="43"/>
      <c r="J475" s="28">
        <v>873185.20952000003</v>
      </c>
      <c r="K475" s="28">
        <v>628117.85011999996</v>
      </c>
      <c r="L475" s="28">
        <v>627599.29929</v>
      </c>
      <c r="M475" s="29">
        <f t="shared" si="225"/>
        <v>9.5200000796467066E-3</v>
      </c>
      <c r="N475" s="29">
        <f t="shared" si="225"/>
        <v>5.0119999912567437E-2</v>
      </c>
      <c r="O475" s="29">
        <f t="shared" si="225"/>
        <v>-7.100000511854887E-4</v>
      </c>
      <c r="R475" s="91" t="s">
        <v>200</v>
      </c>
      <c r="S475" s="92" t="s">
        <v>201</v>
      </c>
      <c r="T475" s="93" t="s">
        <v>9</v>
      </c>
      <c r="U475" s="93" t="s">
        <v>9</v>
      </c>
      <c r="V475" s="94">
        <v>873185.20952000003</v>
      </c>
      <c r="W475" s="94">
        <v>628117.85011999996</v>
      </c>
      <c r="X475" s="94">
        <v>627599.29929</v>
      </c>
      <c r="Y475" s="16" t="b">
        <f t="shared" si="226"/>
        <v>1</v>
      </c>
      <c r="Z475" s="16" t="b">
        <f t="shared" si="226"/>
        <v>1</v>
      </c>
      <c r="AA475" s="16" t="b">
        <f t="shared" si="226"/>
        <v>1</v>
      </c>
      <c r="AB475" s="16" t="b">
        <f t="shared" si="226"/>
        <v>1</v>
      </c>
    </row>
    <row r="476" spans="1:28" s="16" customFormat="1" ht="31.5">
      <c r="A476" s="22" t="s">
        <v>43</v>
      </c>
      <c r="B476" s="23" t="s">
        <v>201</v>
      </c>
      <c r="C476" s="23" t="s">
        <v>10</v>
      </c>
      <c r="D476" s="24" t="s">
        <v>9</v>
      </c>
      <c r="E476" s="25">
        <f>E477</f>
        <v>8227.7000000000007</v>
      </c>
      <c r="F476" s="25">
        <f t="shared" ref="F476:G479" si="236">F477</f>
        <v>16227.7</v>
      </c>
      <c r="G476" s="25">
        <f t="shared" si="236"/>
        <v>16227.7</v>
      </c>
      <c r="H476" s="43"/>
      <c r="J476" s="32">
        <v>8227.7199999999993</v>
      </c>
      <c r="K476" s="32">
        <v>16227.72</v>
      </c>
      <c r="L476" s="32">
        <v>16227.72</v>
      </c>
      <c r="M476" s="29">
        <f t="shared" si="225"/>
        <v>1.9999999998617568E-2</v>
      </c>
      <c r="N476" s="29">
        <f t="shared" si="225"/>
        <v>1.9999999998617568E-2</v>
      </c>
      <c r="O476" s="29">
        <f t="shared" si="225"/>
        <v>1.9999999998617568E-2</v>
      </c>
      <c r="R476" s="95" t="s">
        <v>43</v>
      </c>
      <c r="S476" s="96" t="s">
        <v>201</v>
      </c>
      <c r="T476" s="96" t="s">
        <v>10</v>
      </c>
      <c r="U476" s="92" t="s">
        <v>9</v>
      </c>
      <c r="V476" s="97">
        <v>8227.7199999999993</v>
      </c>
      <c r="W476" s="97">
        <v>16227.72</v>
      </c>
      <c r="X476" s="97">
        <v>16227.72</v>
      </c>
      <c r="Y476" s="16" t="b">
        <f t="shared" si="226"/>
        <v>1</v>
      </c>
      <c r="Z476" s="16" t="b">
        <f t="shared" si="226"/>
        <v>1</v>
      </c>
      <c r="AA476" s="16" t="b">
        <f t="shared" si="226"/>
        <v>1</v>
      </c>
      <c r="AB476" s="16" t="b">
        <f t="shared" si="226"/>
        <v>1</v>
      </c>
    </row>
    <row r="477" spans="1:28" s="16" customFormat="1" ht="31.5">
      <c r="A477" s="22" t="s">
        <v>44</v>
      </c>
      <c r="B477" s="23" t="s">
        <v>201</v>
      </c>
      <c r="C477" s="23" t="s">
        <v>45</v>
      </c>
      <c r="D477" s="24" t="s">
        <v>9</v>
      </c>
      <c r="E477" s="25">
        <f>E478</f>
        <v>8227.7000000000007</v>
      </c>
      <c r="F477" s="25">
        <f t="shared" si="236"/>
        <v>16227.7</v>
      </c>
      <c r="G477" s="25">
        <f t="shared" si="236"/>
        <v>16227.7</v>
      </c>
      <c r="H477" s="43"/>
      <c r="J477" s="32">
        <v>8227.7199999999993</v>
      </c>
      <c r="K477" s="32">
        <v>16227.72</v>
      </c>
      <c r="L477" s="32">
        <v>16227.72</v>
      </c>
      <c r="M477" s="29">
        <f t="shared" si="225"/>
        <v>1.9999999998617568E-2</v>
      </c>
      <c r="N477" s="29">
        <f t="shared" si="225"/>
        <v>1.9999999998617568E-2</v>
      </c>
      <c r="O477" s="29">
        <f t="shared" si="225"/>
        <v>1.9999999998617568E-2</v>
      </c>
      <c r="R477" s="95" t="s">
        <v>44</v>
      </c>
      <c r="S477" s="96" t="s">
        <v>201</v>
      </c>
      <c r="T477" s="96" t="s">
        <v>45</v>
      </c>
      <c r="U477" s="92" t="s">
        <v>9</v>
      </c>
      <c r="V477" s="97">
        <v>8227.7199999999993</v>
      </c>
      <c r="W477" s="97">
        <v>16227.72</v>
      </c>
      <c r="X477" s="97">
        <v>16227.72</v>
      </c>
      <c r="Y477" s="16" t="b">
        <f t="shared" si="226"/>
        <v>1</v>
      </c>
      <c r="Z477" s="16" t="b">
        <f t="shared" si="226"/>
        <v>1</v>
      </c>
      <c r="AA477" s="16" t="b">
        <f t="shared" si="226"/>
        <v>1</v>
      </c>
      <c r="AB477" s="16" t="b">
        <f t="shared" si="226"/>
        <v>1</v>
      </c>
    </row>
    <row r="478" spans="1:28" s="16" customFormat="1" ht="47.25">
      <c r="A478" s="22" t="s">
        <v>46</v>
      </c>
      <c r="B478" s="23" t="s">
        <v>201</v>
      </c>
      <c r="C478" s="23" t="s">
        <v>47</v>
      </c>
      <c r="D478" s="24" t="s">
        <v>9</v>
      </c>
      <c r="E478" s="25">
        <f>E479</f>
        <v>8227.7000000000007</v>
      </c>
      <c r="F478" s="25">
        <f t="shared" si="236"/>
        <v>16227.7</v>
      </c>
      <c r="G478" s="25">
        <f t="shared" si="236"/>
        <v>16227.7</v>
      </c>
      <c r="H478" s="43"/>
      <c r="J478" s="32">
        <v>8227.7199999999993</v>
      </c>
      <c r="K478" s="32">
        <v>16227.72</v>
      </c>
      <c r="L478" s="32">
        <v>16227.72</v>
      </c>
      <c r="M478" s="29">
        <f t="shared" si="225"/>
        <v>1.9999999998617568E-2</v>
      </c>
      <c r="N478" s="29">
        <f t="shared" si="225"/>
        <v>1.9999999998617568E-2</v>
      </c>
      <c r="O478" s="29">
        <f t="shared" si="225"/>
        <v>1.9999999998617568E-2</v>
      </c>
      <c r="R478" s="95" t="s">
        <v>46</v>
      </c>
      <c r="S478" s="96" t="s">
        <v>201</v>
      </c>
      <c r="T478" s="96" t="s">
        <v>47</v>
      </c>
      <c r="U478" s="92" t="s">
        <v>9</v>
      </c>
      <c r="V478" s="97">
        <v>8227.7199999999993</v>
      </c>
      <c r="W478" s="97">
        <v>16227.72</v>
      </c>
      <c r="X478" s="97">
        <v>16227.72</v>
      </c>
      <c r="Y478" s="16" t="b">
        <f t="shared" si="226"/>
        <v>1</v>
      </c>
      <c r="Z478" s="16" t="b">
        <f t="shared" si="226"/>
        <v>1</v>
      </c>
      <c r="AA478" s="16" t="b">
        <f t="shared" si="226"/>
        <v>1</v>
      </c>
      <c r="AB478" s="16" t="b">
        <f t="shared" si="226"/>
        <v>1</v>
      </c>
    </row>
    <row r="479" spans="1:28" s="16" customFormat="1" ht="47.25">
      <c r="A479" s="31" t="s">
        <v>48</v>
      </c>
      <c r="B479" s="23" t="s">
        <v>201</v>
      </c>
      <c r="C479" s="23" t="s">
        <v>353</v>
      </c>
      <c r="D479" s="24" t="s">
        <v>9</v>
      </c>
      <c r="E479" s="25">
        <f>E480</f>
        <v>8227.7000000000007</v>
      </c>
      <c r="F479" s="25">
        <f t="shared" si="236"/>
        <v>16227.7</v>
      </c>
      <c r="G479" s="25">
        <f t="shared" si="236"/>
        <v>16227.7</v>
      </c>
      <c r="H479" s="43"/>
      <c r="J479" s="32">
        <v>8227.7199999999993</v>
      </c>
      <c r="K479" s="32">
        <v>16227.72</v>
      </c>
      <c r="L479" s="32">
        <v>16227.72</v>
      </c>
      <c r="M479" s="29">
        <f t="shared" si="225"/>
        <v>1.9999999998617568E-2</v>
      </c>
      <c r="N479" s="29">
        <f t="shared" si="225"/>
        <v>1.9999999998617568E-2</v>
      </c>
      <c r="O479" s="29">
        <f t="shared" si="225"/>
        <v>1.9999999998617568E-2</v>
      </c>
      <c r="R479" s="98" t="s">
        <v>48</v>
      </c>
      <c r="S479" s="96" t="s">
        <v>201</v>
      </c>
      <c r="T479" s="96" t="s">
        <v>353</v>
      </c>
      <c r="U479" s="92" t="s">
        <v>9</v>
      </c>
      <c r="V479" s="97">
        <v>8227.7199999999993</v>
      </c>
      <c r="W479" s="97">
        <v>16227.72</v>
      </c>
      <c r="X479" s="97">
        <v>16227.72</v>
      </c>
      <c r="Y479" s="16" t="b">
        <f t="shared" si="226"/>
        <v>1</v>
      </c>
      <c r="Z479" s="16" t="b">
        <f t="shared" si="226"/>
        <v>1</v>
      </c>
      <c r="AA479" s="16" t="b">
        <f t="shared" si="226"/>
        <v>1</v>
      </c>
      <c r="AB479" s="16" t="b">
        <f t="shared" si="226"/>
        <v>1</v>
      </c>
    </row>
    <row r="480" spans="1:28" s="16" customFormat="1" ht="31.5">
      <c r="A480" s="31" t="s">
        <v>28</v>
      </c>
      <c r="B480" s="23" t="s">
        <v>201</v>
      </c>
      <c r="C480" s="23" t="s">
        <v>353</v>
      </c>
      <c r="D480" s="23" t="s">
        <v>29</v>
      </c>
      <c r="E480" s="25">
        <v>8227.7000000000007</v>
      </c>
      <c r="F480" s="25">
        <v>16227.7</v>
      </c>
      <c r="G480" s="25">
        <v>16227.7</v>
      </c>
      <c r="H480" s="43"/>
      <c r="J480" s="32">
        <v>8227.7199999999993</v>
      </c>
      <c r="K480" s="32">
        <v>16227.72</v>
      </c>
      <c r="L480" s="32">
        <v>16227.72</v>
      </c>
      <c r="M480" s="29">
        <f t="shared" si="225"/>
        <v>1.9999999998617568E-2</v>
      </c>
      <c r="N480" s="29">
        <f t="shared" si="225"/>
        <v>1.9999999998617568E-2</v>
      </c>
      <c r="O480" s="29">
        <f t="shared" si="225"/>
        <v>1.9999999998617568E-2</v>
      </c>
      <c r="R480" s="98" t="s">
        <v>28</v>
      </c>
      <c r="S480" s="96" t="s">
        <v>201</v>
      </c>
      <c r="T480" s="96" t="s">
        <v>353</v>
      </c>
      <c r="U480" s="96" t="s">
        <v>29</v>
      </c>
      <c r="V480" s="97">
        <v>8227.7199999999993</v>
      </c>
      <c r="W480" s="97">
        <v>16227.72</v>
      </c>
      <c r="X480" s="97">
        <v>16227.72</v>
      </c>
      <c r="Y480" s="16" t="b">
        <f t="shared" si="226"/>
        <v>1</v>
      </c>
      <c r="Z480" s="16" t="b">
        <f t="shared" si="226"/>
        <v>1</v>
      </c>
      <c r="AA480" s="16" t="b">
        <f t="shared" si="226"/>
        <v>1</v>
      </c>
      <c r="AB480" s="16" t="b">
        <f t="shared" si="226"/>
        <v>1</v>
      </c>
    </row>
    <row r="481" spans="1:28" s="16" customFormat="1" ht="31.5">
      <c r="A481" s="22" t="s">
        <v>139</v>
      </c>
      <c r="B481" s="23" t="s">
        <v>201</v>
      </c>
      <c r="C481" s="23" t="s">
        <v>18</v>
      </c>
      <c r="D481" s="24" t="s">
        <v>9</v>
      </c>
      <c r="E481" s="25">
        <f>E482</f>
        <v>667523.1</v>
      </c>
      <c r="F481" s="25">
        <f t="shared" ref="F481:G481" si="237">F482</f>
        <v>436721.3</v>
      </c>
      <c r="G481" s="25">
        <f t="shared" si="237"/>
        <v>432843.60000000003</v>
      </c>
      <c r="H481" s="43"/>
      <c r="J481" s="32">
        <v>667523.14989999996</v>
      </c>
      <c r="K481" s="32">
        <v>436721.36812</v>
      </c>
      <c r="L481" s="32">
        <v>432843.5833</v>
      </c>
      <c r="M481" s="29">
        <f t="shared" si="225"/>
        <v>4.9899999983608723E-2</v>
      </c>
      <c r="N481" s="29">
        <f t="shared" si="225"/>
        <v>6.8120000010821968E-2</v>
      </c>
      <c r="O481" s="29">
        <f t="shared" si="225"/>
        <v>-1.6700000036507845E-2</v>
      </c>
      <c r="R481" s="95" t="s">
        <v>139</v>
      </c>
      <c r="S481" s="96" t="s">
        <v>201</v>
      </c>
      <c r="T481" s="96" t="s">
        <v>18</v>
      </c>
      <c r="U481" s="92" t="s">
        <v>9</v>
      </c>
      <c r="V481" s="97">
        <v>667523.14989999996</v>
      </c>
      <c r="W481" s="97">
        <v>436721.36812</v>
      </c>
      <c r="X481" s="97">
        <v>432843.5833</v>
      </c>
      <c r="Y481" s="16" t="b">
        <f t="shared" si="226"/>
        <v>1</v>
      </c>
      <c r="Z481" s="16" t="b">
        <f t="shared" si="226"/>
        <v>1</v>
      </c>
      <c r="AA481" s="16" t="b">
        <f t="shared" si="226"/>
        <v>1</v>
      </c>
      <c r="AB481" s="16" t="b">
        <f t="shared" si="226"/>
        <v>1</v>
      </c>
    </row>
    <row r="482" spans="1:28" s="16" customFormat="1" ht="31.5">
      <c r="A482" s="22" t="s">
        <v>140</v>
      </c>
      <c r="B482" s="23" t="s">
        <v>201</v>
      </c>
      <c r="C482" s="23" t="s">
        <v>141</v>
      </c>
      <c r="D482" s="24" t="s">
        <v>9</v>
      </c>
      <c r="E482" s="25">
        <f>E483+E487+E491+E494+E498+E504+E507+E510+E521</f>
        <v>667523.1</v>
      </c>
      <c r="F482" s="25">
        <f t="shared" ref="F482:G482" si="238">F483+F487+F491+F494+F498+F504+F507+F510+F521</f>
        <v>436721.3</v>
      </c>
      <c r="G482" s="25">
        <f t="shared" si="238"/>
        <v>432843.60000000003</v>
      </c>
      <c r="H482" s="43"/>
      <c r="J482" s="32">
        <v>667523.14989999996</v>
      </c>
      <c r="K482" s="32">
        <v>436721.36812</v>
      </c>
      <c r="L482" s="32">
        <v>432843.5833</v>
      </c>
      <c r="M482" s="29">
        <f t="shared" si="225"/>
        <v>4.9899999983608723E-2</v>
      </c>
      <c r="N482" s="29">
        <f t="shared" si="225"/>
        <v>6.8120000010821968E-2</v>
      </c>
      <c r="O482" s="29">
        <f t="shared" si="225"/>
        <v>-1.6700000036507845E-2</v>
      </c>
      <c r="R482" s="95" t="s">
        <v>140</v>
      </c>
      <c r="S482" s="96" t="s">
        <v>201</v>
      </c>
      <c r="T482" s="96" t="s">
        <v>141</v>
      </c>
      <c r="U482" s="92" t="s">
        <v>9</v>
      </c>
      <c r="V482" s="97">
        <v>667523.14989999996</v>
      </c>
      <c r="W482" s="97">
        <v>436721.36812</v>
      </c>
      <c r="X482" s="97">
        <v>432843.5833</v>
      </c>
      <c r="Y482" s="16" t="b">
        <f t="shared" si="226"/>
        <v>1</v>
      </c>
      <c r="Z482" s="16" t="b">
        <f t="shared" si="226"/>
        <v>1</v>
      </c>
      <c r="AA482" s="16" t="b">
        <f t="shared" si="226"/>
        <v>1</v>
      </c>
      <c r="AB482" s="16" t="b">
        <f t="shared" si="226"/>
        <v>1</v>
      </c>
    </row>
    <row r="483" spans="1:28" s="16" customFormat="1" ht="31.5">
      <c r="A483" s="22" t="s">
        <v>142</v>
      </c>
      <c r="B483" s="23" t="s">
        <v>201</v>
      </c>
      <c r="C483" s="23" t="s">
        <v>143</v>
      </c>
      <c r="D483" s="24" t="s">
        <v>9</v>
      </c>
      <c r="E483" s="25">
        <f>E484</f>
        <v>213996.2</v>
      </c>
      <c r="F483" s="25">
        <f t="shared" ref="F483:G483" si="239">F484</f>
        <v>183954.6</v>
      </c>
      <c r="G483" s="25">
        <f t="shared" si="239"/>
        <v>183564.2</v>
      </c>
      <c r="H483" s="43"/>
      <c r="J483" s="32">
        <v>213996.27304999999</v>
      </c>
      <c r="K483" s="32">
        <v>183954.57297000001</v>
      </c>
      <c r="L483" s="32">
        <v>183564.16386</v>
      </c>
      <c r="M483" s="29">
        <f t="shared" si="225"/>
        <v>7.3049999977229163E-2</v>
      </c>
      <c r="N483" s="29">
        <f t="shared" si="225"/>
        <v>-2.7029999997466803E-2</v>
      </c>
      <c r="O483" s="29">
        <f t="shared" si="225"/>
        <v>-3.6140000011073425E-2</v>
      </c>
      <c r="R483" s="95" t="s">
        <v>142</v>
      </c>
      <c r="S483" s="96" t="s">
        <v>201</v>
      </c>
      <c r="T483" s="96" t="s">
        <v>143</v>
      </c>
      <c r="U483" s="92" t="s">
        <v>9</v>
      </c>
      <c r="V483" s="97">
        <v>213996.27304999999</v>
      </c>
      <c r="W483" s="97">
        <v>183954.57297000001</v>
      </c>
      <c r="X483" s="97">
        <v>183564.16386</v>
      </c>
      <c r="Y483" s="16" t="b">
        <f t="shared" si="226"/>
        <v>1</v>
      </c>
      <c r="Z483" s="16" t="b">
        <f t="shared" si="226"/>
        <v>1</v>
      </c>
      <c r="AA483" s="16" t="b">
        <f t="shared" si="226"/>
        <v>1</v>
      </c>
      <c r="AB483" s="16" t="b">
        <f t="shared" si="226"/>
        <v>1</v>
      </c>
    </row>
    <row r="484" spans="1:28" s="16" customFormat="1" ht="25.5">
      <c r="A484" s="31" t="s">
        <v>144</v>
      </c>
      <c r="B484" s="23" t="s">
        <v>201</v>
      </c>
      <c r="C484" s="23" t="s">
        <v>374</v>
      </c>
      <c r="D484" s="24" t="s">
        <v>9</v>
      </c>
      <c r="E484" s="25">
        <f>E485+E486</f>
        <v>213996.2</v>
      </c>
      <c r="F484" s="25">
        <f t="shared" ref="F484:G484" si="240">F485+F486</f>
        <v>183954.6</v>
      </c>
      <c r="G484" s="25">
        <f t="shared" si="240"/>
        <v>183564.2</v>
      </c>
      <c r="H484" s="43"/>
      <c r="J484" s="32">
        <v>213996.27304999999</v>
      </c>
      <c r="K484" s="32">
        <v>183954.57297000001</v>
      </c>
      <c r="L484" s="32">
        <v>183564.16386</v>
      </c>
      <c r="M484" s="29">
        <f t="shared" si="225"/>
        <v>7.3049999977229163E-2</v>
      </c>
      <c r="N484" s="29">
        <f t="shared" si="225"/>
        <v>-2.7029999997466803E-2</v>
      </c>
      <c r="O484" s="29">
        <f t="shared" si="225"/>
        <v>-3.6140000011073425E-2</v>
      </c>
      <c r="R484" s="98" t="s">
        <v>144</v>
      </c>
      <c r="S484" s="96" t="s">
        <v>201</v>
      </c>
      <c r="T484" s="96" t="s">
        <v>374</v>
      </c>
      <c r="U484" s="92" t="s">
        <v>9</v>
      </c>
      <c r="V484" s="97">
        <v>213996.27304999999</v>
      </c>
      <c r="W484" s="97">
        <v>183954.57297000001</v>
      </c>
      <c r="X484" s="97">
        <v>183564.16386</v>
      </c>
      <c r="Y484" s="16" t="b">
        <f t="shared" si="226"/>
        <v>1</v>
      </c>
      <c r="Z484" s="16" t="b">
        <f t="shared" si="226"/>
        <v>1</v>
      </c>
      <c r="AA484" s="16" t="b">
        <f t="shared" si="226"/>
        <v>1</v>
      </c>
      <c r="AB484" s="16" t="b">
        <f t="shared" si="226"/>
        <v>1</v>
      </c>
    </row>
    <row r="485" spans="1:28" s="16" customFormat="1" ht="31.5">
      <c r="A485" s="31" t="s">
        <v>28</v>
      </c>
      <c r="B485" s="23" t="s">
        <v>201</v>
      </c>
      <c r="C485" s="23" t="s">
        <v>374</v>
      </c>
      <c r="D485" s="23" t="s">
        <v>29</v>
      </c>
      <c r="E485" s="25">
        <f>102240.1+21507.1</f>
        <v>123747.20000000001</v>
      </c>
      <c r="F485" s="25">
        <v>93705.600000000006</v>
      </c>
      <c r="G485" s="25">
        <v>93315.199999999997</v>
      </c>
      <c r="H485" s="43"/>
      <c r="J485" s="32">
        <v>123747.28294999999</v>
      </c>
      <c r="K485" s="32">
        <v>93705.582869999998</v>
      </c>
      <c r="L485" s="32">
        <v>93315.173760000005</v>
      </c>
      <c r="M485" s="29">
        <f t="shared" si="225"/>
        <v>8.2949999981792644E-2</v>
      </c>
      <c r="N485" s="29">
        <f t="shared" si="225"/>
        <v>-1.7130000007455237E-2</v>
      </c>
      <c r="O485" s="29">
        <f t="shared" si="225"/>
        <v>-2.623999999195803E-2</v>
      </c>
      <c r="R485" s="98" t="s">
        <v>28</v>
      </c>
      <c r="S485" s="96" t="s">
        <v>201</v>
      </c>
      <c r="T485" s="96" t="s">
        <v>374</v>
      </c>
      <c r="U485" s="96" t="s">
        <v>29</v>
      </c>
      <c r="V485" s="97">
        <v>123747.28294999999</v>
      </c>
      <c r="W485" s="97">
        <v>93705.582869999998</v>
      </c>
      <c r="X485" s="97">
        <v>93315.173760000005</v>
      </c>
      <c r="Y485" s="16" t="b">
        <f t="shared" si="226"/>
        <v>1</v>
      </c>
      <c r="Z485" s="16" t="b">
        <f t="shared" si="226"/>
        <v>1</v>
      </c>
      <c r="AA485" s="16" t="b">
        <f t="shared" si="226"/>
        <v>1</v>
      </c>
      <c r="AB485" s="16" t="b">
        <f t="shared" si="226"/>
        <v>1</v>
      </c>
    </row>
    <row r="486" spans="1:28" s="16" customFormat="1" ht="25.5">
      <c r="A486" s="31" t="s">
        <v>32</v>
      </c>
      <c r="B486" s="23" t="s">
        <v>201</v>
      </c>
      <c r="C486" s="23" t="s">
        <v>374</v>
      </c>
      <c r="D486" s="23" t="s">
        <v>33</v>
      </c>
      <c r="E486" s="25">
        <v>90249</v>
      </c>
      <c r="F486" s="25">
        <v>90249</v>
      </c>
      <c r="G486" s="25">
        <v>90249</v>
      </c>
      <c r="H486" s="43"/>
      <c r="J486" s="32">
        <v>90248.990099999995</v>
      </c>
      <c r="K486" s="32">
        <v>90248.990099999995</v>
      </c>
      <c r="L486" s="32">
        <v>90248.990099999995</v>
      </c>
      <c r="M486" s="29">
        <f t="shared" si="225"/>
        <v>-9.9000000045634806E-3</v>
      </c>
      <c r="N486" s="29">
        <f t="shared" si="225"/>
        <v>-9.9000000045634806E-3</v>
      </c>
      <c r="O486" s="29">
        <f t="shared" si="225"/>
        <v>-9.9000000045634806E-3</v>
      </c>
      <c r="R486" s="98" t="s">
        <v>32</v>
      </c>
      <c r="S486" s="96" t="s">
        <v>201</v>
      </c>
      <c r="T486" s="96" t="s">
        <v>374</v>
      </c>
      <c r="U486" s="96" t="s">
        <v>33</v>
      </c>
      <c r="V486" s="97">
        <v>90248.990099999995</v>
      </c>
      <c r="W486" s="97">
        <v>90248.990099999995</v>
      </c>
      <c r="X486" s="97">
        <v>90248.990099999995</v>
      </c>
      <c r="Y486" s="16" t="b">
        <f t="shared" si="226"/>
        <v>1</v>
      </c>
      <c r="Z486" s="16" t="b">
        <f t="shared" si="226"/>
        <v>1</v>
      </c>
      <c r="AA486" s="16" t="b">
        <f t="shared" si="226"/>
        <v>1</v>
      </c>
      <c r="AB486" s="16" t="b">
        <f t="shared" si="226"/>
        <v>1</v>
      </c>
    </row>
    <row r="487" spans="1:28" s="16" customFormat="1" ht="47.25">
      <c r="A487" s="22" t="s">
        <v>145</v>
      </c>
      <c r="B487" s="23" t="s">
        <v>201</v>
      </c>
      <c r="C487" s="23" t="s">
        <v>146</v>
      </c>
      <c r="D487" s="24" t="s">
        <v>9</v>
      </c>
      <c r="E487" s="25">
        <f>E488</f>
        <v>1073.4000000000001</v>
      </c>
      <c r="F487" s="25">
        <f t="shared" ref="F487:G487" si="241">F488</f>
        <v>907.80000000000007</v>
      </c>
      <c r="G487" s="25">
        <f t="shared" si="241"/>
        <v>812.69999999999993</v>
      </c>
      <c r="H487" s="43"/>
      <c r="J487" s="32">
        <v>1073.3736200000001</v>
      </c>
      <c r="K487" s="32">
        <v>907.85793999999999</v>
      </c>
      <c r="L487" s="32">
        <v>812.74965999999995</v>
      </c>
      <c r="M487" s="29">
        <f t="shared" si="225"/>
        <v>-2.638000000001739E-2</v>
      </c>
      <c r="N487" s="29">
        <f t="shared" si="225"/>
        <v>5.7939999999916836E-2</v>
      </c>
      <c r="O487" s="29">
        <f t="shared" si="225"/>
        <v>4.9660000000017135E-2</v>
      </c>
      <c r="R487" s="95" t="s">
        <v>145</v>
      </c>
      <c r="S487" s="96" t="s">
        <v>201</v>
      </c>
      <c r="T487" s="96" t="s">
        <v>146</v>
      </c>
      <c r="U487" s="92" t="s">
        <v>9</v>
      </c>
      <c r="V487" s="97">
        <v>1073.3736200000001</v>
      </c>
      <c r="W487" s="97">
        <v>907.85793999999999</v>
      </c>
      <c r="X487" s="97">
        <v>812.74965999999995</v>
      </c>
      <c r="Y487" s="16" t="b">
        <f t="shared" si="226"/>
        <v>1</v>
      </c>
      <c r="Z487" s="16" t="b">
        <f t="shared" si="226"/>
        <v>1</v>
      </c>
      <c r="AA487" s="16" t="b">
        <f t="shared" si="226"/>
        <v>1</v>
      </c>
      <c r="AB487" s="16" t="b">
        <f t="shared" si="226"/>
        <v>1</v>
      </c>
    </row>
    <row r="488" spans="1:28" s="16" customFormat="1" ht="47.25">
      <c r="A488" s="31" t="s">
        <v>147</v>
      </c>
      <c r="B488" s="23" t="s">
        <v>201</v>
      </c>
      <c r="C488" s="23" t="s">
        <v>148</v>
      </c>
      <c r="D488" s="24" t="s">
        <v>9</v>
      </c>
      <c r="E488" s="25">
        <f>E489+E490</f>
        <v>1073.4000000000001</v>
      </c>
      <c r="F488" s="25">
        <f t="shared" ref="F488:G488" si="242">F489+F490</f>
        <v>907.80000000000007</v>
      </c>
      <c r="G488" s="25">
        <f t="shared" si="242"/>
        <v>812.69999999999993</v>
      </c>
      <c r="H488" s="43"/>
      <c r="J488" s="32">
        <v>1073.3736200000001</v>
      </c>
      <c r="K488" s="32">
        <v>907.85793999999999</v>
      </c>
      <c r="L488" s="32">
        <v>812.74965999999995</v>
      </c>
      <c r="M488" s="29">
        <f t="shared" si="225"/>
        <v>-2.638000000001739E-2</v>
      </c>
      <c r="N488" s="29">
        <f t="shared" si="225"/>
        <v>5.7939999999916836E-2</v>
      </c>
      <c r="O488" s="29">
        <f t="shared" si="225"/>
        <v>4.9660000000017135E-2</v>
      </c>
      <c r="R488" s="98" t="s">
        <v>147</v>
      </c>
      <c r="S488" s="96" t="s">
        <v>201</v>
      </c>
      <c r="T488" s="96" t="s">
        <v>148</v>
      </c>
      <c r="U488" s="92" t="s">
        <v>9</v>
      </c>
      <c r="V488" s="97">
        <v>1073.3736200000001</v>
      </c>
      <c r="W488" s="97">
        <v>907.85793999999999</v>
      </c>
      <c r="X488" s="97">
        <v>812.74965999999995</v>
      </c>
      <c r="Y488" s="16" t="b">
        <f t="shared" si="226"/>
        <v>1</v>
      </c>
      <c r="Z488" s="16" t="b">
        <f t="shared" si="226"/>
        <v>1</v>
      </c>
      <c r="AA488" s="16" t="b">
        <f t="shared" si="226"/>
        <v>1</v>
      </c>
      <c r="AB488" s="16" t="b">
        <f t="shared" si="226"/>
        <v>1</v>
      </c>
    </row>
    <row r="489" spans="1:28" s="16" customFormat="1" ht="78.75">
      <c r="A489" s="31" t="s">
        <v>26</v>
      </c>
      <c r="B489" s="23" t="s">
        <v>201</v>
      </c>
      <c r="C489" s="23" t="s">
        <v>148</v>
      </c>
      <c r="D489" s="23" t="s">
        <v>27</v>
      </c>
      <c r="E489" s="25">
        <v>71.099999999999994</v>
      </c>
      <c r="F489" s="25">
        <v>71.099999999999994</v>
      </c>
      <c r="G489" s="25">
        <v>71.099999999999994</v>
      </c>
      <c r="H489" s="43"/>
      <c r="J489" s="32">
        <v>71.128489999999999</v>
      </c>
      <c r="K489" s="32">
        <v>71.128489999999999</v>
      </c>
      <c r="L489" s="32">
        <v>71.128489999999999</v>
      </c>
      <c r="M489" s="29">
        <f t="shared" si="225"/>
        <v>2.8490000000005011E-2</v>
      </c>
      <c r="N489" s="29">
        <f t="shared" si="225"/>
        <v>2.8490000000005011E-2</v>
      </c>
      <c r="O489" s="29">
        <f t="shared" si="225"/>
        <v>2.8490000000005011E-2</v>
      </c>
      <c r="R489" s="98" t="s">
        <v>26</v>
      </c>
      <c r="S489" s="96" t="s">
        <v>201</v>
      </c>
      <c r="T489" s="96" t="s">
        <v>148</v>
      </c>
      <c r="U489" s="96" t="s">
        <v>27</v>
      </c>
      <c r="V489" s="97">
        <v>71.128489999999999</v>
      </c>
      <c r="W489" s="97">
        <v>71.128489999999999</v>
      </c>
      <c r="X489" s="97">
        <v>71.128489999999999</v>
      </c>
      <c r="Y489" s="16" t="b">
        <f t="shared" si="226"/>
        <v>1</v>
      </c>
      <c r="Z489" s="16" t="b">
        <f t="shared" si="226"/>
        <v>1</v>
      </c>
      <c r="AA489" s="16" t="b">
        <f t="shared" si="226"/>
        <v>1</v>
      </c>
      <c r="AB489" s="16" t="b">
        <f t="shared" si="226"/>
        <v>1</v>
      </c>
    </row>
    <row r="490" spans="1:28" s="16" customFormat="1" ht="31.5">
      <c r="A490" s="31" t="s">
        <v>28</v>
      </c>
      <c r="B490" s="23" t="s">
        <v>201</v>
      </c>
      <c r="C490" s="23" t="s">
        <v>148</v>
      </c>
      <c r="D490" s="23" t="s">
        <v>29</v>
      </c>
      <c r="E490" s="25">
        <f>701.2+301.1</f>
        <v>1002.3000000000001</v>
      </c>
      <c r="F490" s="25">
        <f>551.4+285.3</f>
        <v>836.7</v>
      </c>
      <c r="G490" s="25">
        <f>551.4+190.2</f>
        <v>741.59999999999991</v>
      </c>
      <c r="H490" s="43"/>
      <c r="J490" s="32">
        <v>1002.24513</v>
      </c>
      <c r="K490" s="32">
        <v>836.72945000000004</v>
      </c>
      <c r="L490" s="32">
        <v>741.62117000000001</v>
      </c>
      <c r="M490" s="29">
        <f t="shared" si="225"/>
        <v>-5.4870000000050823E-2</v>
      </c>
      <c r="N490" s="29">
        <f t="shared" si="225"/>
        <v>2.944999999999709E-2</v>
      </c>
      <c r="O490" s="29">
        <f t="shared" si="225"/>
        <v>2.1170000000097389E-2</v>
      </c>
      <c r="R490" s="98" t="s">
        <v>28</v>
      </c>
      <c r="S490" s="96" t="s">
        <v>201</v>
      </c>
      <c r="T490" s="96" t="s">
        <v>148</v>
      </c>
      <c r="U490" s="96" t="s">
        <v>29</v>
      </c>
      <c r="V490" s="97">
        <v>1002.24513</v>
      </c>
      <c r="W490" s="97">
        <v>836.72945000000004</v>
      </c>
      <c r="X490" s="97">
        <v>741.62117000000001</v>
      </c>
      <c r="Y490" s="16" t="b">
        <f t="shared" si="226"/>
        <v>1</v>
      </c>
      <c r="Z490" s="16" t="b">
        <f t="shared" si="226"/>
        <v>1</v>
      </c>
      <c r="AA490" s="16" t="b">
        <f t="shared" si="226"/>
        <v>1</v>
      </c>
      <c r="AB490" s="16" t="b">
        <f t="shared" si="226"/>
        <v>1</v>
      </c>
    </row>
    <row r="491" spans="1:28" s="16" customFormat="1" ht="15.75">
      <c r="A491" s="22" t="s">
        <v>149</v>
      </c>
      <c r="B491" s="23" t="s">
        <v>201</v>
      </c>
      <c r="C491" s="23" t="s">
        <v>150</v>
      </c>
      <c r="D491" s="24" t="s">
        <v>9</v>
      </c>
      <c r="E491" s="25">
        <f>E492</f>
        <v>30498.5</v>
      </c>
      <c r="F491" s="25">
        <f t="shared" ref="F491:G492" si="243">F492</f>
        <v>16770</v>
      </c>
      <c r="G491" s="25">
        <f t="shared" si="243"/>
        <v>16770</v>
      </c>
      <c r="H491" s="43"/>
      <c r="J491" s="32">
        <v>30498.490129999998</v>
      </c>
      <c r="K491" s="32">
        <v>16770</v>
      </c>
      <c r="L491" s="32">
        <v>16770</v>
      </c>
      <c r="M491" s="29">
        <f t="shared" si="225"/>
        <v>-9.8700000016833656E-3</v>
      </c>
      <c r="N491" s="29">
        <f t="shared" si="225"/>
        <v>0</v>
      </c>
      <c r="O491" s="29">
        <f t="shared" si="225"/>
        <v>0</v>
      </c>
      <c r="R491" s="95" t="s">
        <v>149</v>
      </c>
      <c r="S491" s="96" t="s">
        <v>201</v>
      </c>
      <c r="T491" s="96" t="s">
        <v>150</v>
      </c>
      <c r="U491" s="92" t="s">
        <v>9</v>
      </c>
      <c r="V491" s="97">
        <v>30498.490129999998</v>
      </c>
      <c r="W491" s="97">
        <v>16770</v>
      </c>
      <c r="X491" s="97">
        <v>16770</v>
      </c>
      <c r="Y491" s="16" t="b">
        <f t="shared" si="226"/>
        <v>1</v>
      </c>
      <c r="Z491" s="16" t="b">
        <f t="shared" si="226"/>
        <v>1</v>
      </c>
      <c r="AA491" s="16" t="b">
        <f t="shared" si="226"/>
        <v>1</v>
      </c>
      <c r="AB491" s="16" t="b">
        <f t="shared" si="226"/>
        <v>1</v>
      </c>
    </row>
    <row r="492" spans="1:28" s="16" customFormat="1" ht="25.5">
      <c r="A492" s="31" t="s">
        <v>151</v>
      </c>
      <c r="B492" s="23" t="s">
        <v>201</v>
      </c>
      <c r="C492" s="23" t="s">
        <v>375</v>
      </c>
      <c r="D492" s="24" t="s">
        <v>9</v>
      </c>
      <c r="E492" s="25">
        <f>E493</f>
        <v>30498.5</v>
      </c>
      <c r="F492" s="25">
        <f t="shared" si="243"/>
        <v>16770</v>
      </c>
      <c r="G492" s="25">
        <f t="shared" si="243"/>
        <v>16770</v>
      </c>
      <c r="H492" s="43"/>
      <c r="J492" s="32">
        <v>30498.490129999998</v>
      </c>
      <c r="K492" s="32">
        <v>16770</v>
      </c>
      <c r="L492" s="32">
        <v>16770</v>
      </c>
      <c r="M492" s="29">
        <f t="shared" si="225"/>
        <v>-9.8700000016833656E-3</v>
      </c>
      <c r="N492" s="29">
        <f t="shared" si="225"/>
        <v>0</v>
      </c>
      <c r="O492" s="29">
        <f t="shared" si="225"/>
        <v>0</v>
      </c>
      <c r="R492" s="98" t="s">
        <v>151</v>
      </c>
      <c r="S492" s="96" t="s">
        <v>201</v>
      </c>
      <c r="T492" s="96" t="s">
        <v>375</v>
      </c>
      <c r="U492" s="92" t="s">
        <v>9</v>
      </c>
      <c r="V492" s="97">
        <v>30498.490129999998</v>
      </c>
      <c r="W492" s="97">
        <v>16770</v>
      </c>
      <c r="X492" s="97">
        <v>16770</v>
      </c>
      <c r="Y492" s="16" t="b">
        <f t="shared" si="226"/>
        <v>1</v>
      </c>
      <c r="Z492" s="16" t="b">
        <f t="shared" si="226"/>
        <v>1</v>
      </c>
      <c r="AA492" s="16" t="b">
        <f t="shared" si="226"/>
        <v>1</v>
      </c>
      <c r="AB492" s="16" t="b">
        <f t="shared" si="226"/>
        <v>1</v>
      </c>
    </row>
    <row r="493" spans="1:28" s="16" customFormat="1" ht="31.5">
      <c r="A493" s="31" t="s">
        <v>28</v>
      </c>
      <c r="B493" s="23" t="s">
        <v>201</v>
      </c>
      <c r="C493" s="23" t="s">
        <v>375</v>
      </c>
      <c r="D493" s="23" t="s">
        <v>29</v>
      </c>
      <c r="E493" s="25">
        <f>20311.1+10187.4</f>
        <v>30498.5</v>
      </c>
      <c r="F493" s="25">
        <v>16770</v>
      </c>
      <c r="G493" s="25">
        <v>16770</v>
      </c>
      <c r="H493" s="43"/>
      <c r="J493" s="32">
        <v>30498.490129999998</v>
      </c>
      <c r="K493" s="32">
        <v>16770</v>
      </c>
      <c r="L493" s="32">
        <v>16770</v>
      </c>
      <c r="M493" s="29">
        <f t="shared" si="225"/>
        <v>-9.8700000016833656E-3</v>
      </c>
      <c r="N493" s="29">
        <f t="shared" si="225"/>
        <v>0</v>
      </c>
      <c r="O493" s="29">
        <f t="shared" si="225"/>
        <v>0</v>
      </c>
      <c r="R493" s="98" t="s">
        <v>28</v>
      </c>
      <c r="S493" s="96" t="s">
        <v>201</v>
      </c>
      <c r="T493" s="96" t="s">
        <v>375</v>
      </c>
      <c r="U493" s="96" t="s">
        <v>29</v>
      </c>
      <c r="V493" s="97">
        <v>30498.490129999998</v>
      </c>
      <c r="W493" s="97">
        <v>16770</v>
      </c>
      <c r="X493" s="97">
        <v>16770</v>
      </c>
      <c r="Y493" s="16" t="b">
        <f t="shared" si="226"/>
        <v>1</v>
      </c>
      <c r="Z493" s="16" t="b">
        <f t="shared" si="226"/>
        <v>1</v>
      </c>
      <c r="AA493" s="16" t="b">
        <f t="shared" si="226"/>
        <v>1</v>
      </c>
      <c r="AB493" s="16" t="b">
        <f t="shared" si="226"/>
        <v>1</v>
      </c>
    </row>
    <row r="494" spans="1:28" s="16" customFormat="1" ht="15.75">
      <c r="A494" s="22" t="s">
        <v>152</v>
      </c>
      <c r="B494" s="23" t="s">
        <v>201</v>
      </c>
      <c r="C494" s="23" t="s">
        <v>153</v>
      </c>
      <c r="D494" s="24" t="s">
        <v>9</v>
      </c>
      <c r="E494" s="25">
        <f>E495</f>
        <v>86499.5</v>
      </c>
      <c r="F494" s="25">
        <f t="shared" ref="F494:G494" si="244">F495</f>
        <v>102204.7</v>
      </c>
      <c r="G494" s="25">
        <f t="shared" si="244"/>
        <v>103123.5</v>
      </c>
      <c r="H494" s="43"/>
      <c r="J494" s="32">
        <v>86499.504920000007</v>
      </c>
      <c r="K494" s="32">
        <v>102204.72498</v>
      </c>
      <c r="L494" s="32">
        <v>103123.50311000001</v>
      </c>
      <c r="M494" s="29">
        <f t="shared" si="225"/>
        <v>4.9200000066775829E-3</v>
      </c>
      <c r="N494" s="29">
        <f t="shared" si="225"/>
        <v>2.4980000001960434E-2</v>
      </c>
      <c r="O494" s="29">
        <f t="shared" si="225"/>
        <v>3.1100000051083043E-3</v>
      </c>
      <c r="R494" s="95" t="s">
        <v>152</v>
      </c>
      <c r="S494" s="96" t="s">
        <v>201</v>
      </c>
      <c r="T494" s="96" t="s">
        <v>153</v>
      </c>
      <c r="U494" s="92" t="s">
        <v>9</v>
      </c>
      <c r="V494" s="97">
        <v>86499.504920000007</v>
      </c>
      <c r="W494" s="97">
        <v>102204.72498</v>
      </c>
      <c r="X494" s="97">
        <v>103123.50311000001</v>
      </c>
      <c r="Y494" s="16" t="b">
        <f t="shared" si="226"/>
        <v>1</v>
      </c>
      <c r="Z494" s="16" t="b">
        <f t="shared" si="226"/>
        <v>1</v>
      </c>
      <c r="AA494" s="16" t="b">
        <f t="shared" si="226"/>
        <v>1</v>
      </c>
      <c r="AB494" s="16" t="b">
        <f t="shared" si="226"/>
        <v>1</v>
      </c>
    </row>
    <row r="495" spans="1:28" s="16" customFormat="1" ht="25.5">
      <c r="A495" s="31" t="s">
        <v>154</v>
      </c>
      <c r="B495" s="23" t="s">
        <v>201</v>
      </c>
      <c r="C495" s="23" t="s">
        <v>376</v>
      </c>
      <c r="D495" s="24" t="s">
        <v>9</v>
      </c>
      <c r="E495" s="25">
        <f>E496+E497</f>
        <v>86499.5</v>
      </c>
      <c r="F495" s="25">
        <f t="shared" ref="F495:G495" si="245">F496+F497</f>
        <v>102204.7</v>
      </c>
      <c r="G495" s="25">
        <f t="shared" si="245"/>
        <v>103123.5</v>
      </c>
      <c r="H495" s="43"/>
      <c r="J495" s="32">
        <v>86499.504920000007</v>
      </c>
      <c r="K495" s="32">
        <v>102204.72498</v>
      </c>
      <c r="L495" s="32">
        <v>103123.50311000001</v>
      </c>
      <c r="M495" s="29">
        <f t="shared" si="225"/>
        <v>4.9200000066775829E-3</v>
      </c>
      <c r="N495" s="29">
        <f t="shared" si="225"/>
        <v>2.4980000001960434E-2</v>
      </c>
      <c r="O495" s="29">
        <f t="shared" si="225"/>
        <v>3.1100000051083043E-3</v>
      </c>
      <c r="R495" s="98" t="s">
        <v>154</v>
      </c>
      <c r="S495" s="96" t="s">
        <v>201</v>
      </c>
      <c r="T495" s="96" t="s">
        <v>376</v>
      </c>
      <c r="U495" s="92" t="s">
        <v>9</v>
      </c>
      <c r="V495" s="97">
        <v>86499.504920000007</v>
      </c>
      <c r="W495" s="97">
        <v>102204.72498</v>
      </c>
      <c r="X495" s="97">
        <v>103123.50311000001</v>
      </c>
      <c r="Y495" s="16" t="b">
        <f t="shared" si="226"/>
        <v>1</v>
      </c>
      <c r="Z495" s="16" t="b">
        <f t="shared" si="226"/>
        <v>1</v>
      </c>
      <c r="AA495" s="16" t="b">
        <f t="shared" si="226"/>
        <v>1</v>
      </c>
      <c r="AB495" s="16" t="b">
        <f t="shared" si="226"/>
        <v>1</v>
      </c>
    </row>
    <row r="496" spans="1:28" s="16" customFormat="1" ht="31.5">
      <c r="A496" s="31" t="s">
        <v>28</v>
      </c>
      <c r="B496" s="23" t="s">
        <v>201</v>
      </c>
      <c r="C496" s="23" t="s">
        <v>376</v>
      </c>
      <c r="D496" s="23" t="s">
        <v>29</v>
      </c>
      <c r="E496" s="25">
        <v>6225</v>
      </c>
      <c r="F496" s="25">
        <v>23225</v>
      </c>
      <c r="G496" s="25">
        <v>23225</v>
      </c>
      <c r="H496" s="43"/>
      <c r="J496" s="33">
        <v>6225</v>
      </c>
      <c r="K496" s="33">
        <v>23225</v>
      </c>
      <c r="L496" s="33">
        <v>23225</v>
      </c>
      <c r="M496" s="29">
        <f t="shared" si="225"/>
        <v>0</v>
      </c>
      <c r="N496" s="29">
        <f t="shared" si="225"/>
        <v>0</v>
      </c>
      <c r="O496" s="29">
        <f t="shared" si="225"/>
        <v>0</v>
      </c>
      <c r="R496" s="98" t="s">
        <v>28</v>
      </c>
      <c r="S496" s="96" t="s">
        <v>201</v>
      </c>
      <c r="T496" s="96" t="s">
        <v>376</v>
      </c>
      <c r="U496" s="96" t="s">
        <v>29</v>
      </c>
      <c r="V496" s="97">
        <v>6225</v>
      </c>
      <c r="W496" s="97">
        <v>23225</v>
      </c>
      <c r="X496" s="97">
        <v>23225</v>
      </c>
      <c r="Y496" s="16" t="b">
        <f t="shared" si="226"/>
        <v>1</v>
      </c>
      <c r="Z496" s="16" t="b">
        <f t="shared" si="226"/>
        <v>1</v>
      </c>
      <c r="AA496" s="16" t="b">
        <f t="shared" si="226"/>
        <v>1</v>
      </c>
      <c r="AB496" s="16" t="b">
        <f t="shared" si="226"/>
        <v>1</v>
      </c>
    </row>
    <row r="497" spans="1:28" s="16" customFormat="1" ht="25.5">
      <c r="A497" s="31" t="s">
        <v>32</v>
      </c>
      <c r="B497" s="23" t="s">
        <v>201</v>
      </c>
      <c r="C497" s="23" t="s">
        <v>376</v>
      </c>
      <c r="D497" s="23" t="s">
        <v>33</v>
      </c>
      <c r="E497" s="25">
        <v>80274.5</v>
      </c>
      <c r="F497" s="25">
        <v>78979.7</v>
      </c>
      <c r="G497" s="25">
        <v>79898.5</v>
      </c>
      <c r="H497" s="43"/>
      <c r="J497" s="33">
        <v>80274.504920000007</v>
      </c>
      <c r="K497" s="33">
        <v>78979.724979999999</v>
      </c>
      <c r="L497" s="33">
        <v>79898.503110000005</v>
      </c>
      <c r="M497" s="29">
        <f t="shared" si="225"/>
        <v>4.9200000066775829E-3</v>
      </c>
      <c r="N497" s="29">
        <f t="shared" si="225"/>
        <v>2.4980000001960434E-2</v>
      </c>
      <c r="O497" s="29">
        <f t="shared" si="225"/>
        <v>3.1100000051083043E-3</v>
      </c>
      <c r="R497" s="98" t="s">
        <v>32</v>
      </c>
      <c r="S497" s="96" t="s">
        <v>201</v>
      </c>
      <c r="T497" s="96" t="s">
        <v>376</v>
      </c>
      <c r="U497" s="96" t="s">
        <v>33</v>
      </c>
      <c r="V497" s="97">
        <v>80274.504920000007</v>
      </c>
      <c r="W497" s="97">
        <v>78979.724979999999</v>
      </c>
      <c r="X497" s="97">
        <v>79898.503110000005</v>
      </c>
      <c r="Y497" s="16" t="b">
        <f t="shared" si="226"/>
        <v>1</v>
      </c>
      <c r="Z497" s="16" t="b">
        <f t="shared" si="226"/>
        <v>1</v>
      </c>
      <c r="AA497" s="16" t="b">
        <f t="shared" si="226"/>
        <v>1</v>
      </c>
      <c r="AB497" s="16" t="b">
        <f t="shared" si="226"/>
        <v>1</v>
      </c>
    </row>
    <row r="498" spans="1:28" s="16" customFormat="1" ht="31.5">
      <c r="A498" s="22" t="s">
        <v>556</v>
      </c>
      <c r="B498" s="23" t="s">
        <v>201</v>
      </c>
      <c r="C498" s="23" t="s">
        <v>155</v>
      </c>
      <c r="D498" s="24" t="s">
        <v>9</v>
      </c>
      <c r="E498" s="25">
        <f>E499+E501</f>
        <v>165018.5</v>
      </c>
      <c r="F498" s="25">
        <f t="shared" ref="F498:G498" si="246">F499+F501</f>
        <v>1000</v>
      </c>
      <c r="G498" s="25">
        <f t="shared" si="246"/>
        <v>0</v>
      </c>
      <c r="H498" s="43"/>
      <c r="J498" s="34">
        <v>165018.48363</v>
      </c>
      <c r="K498" s="33">
        <v>1000</v>
      </c>
      <c r="L498" s="32">
        <v>0</v>
      </c>
      <c r="M498" s="29">
        <f t="shared" si="225"/>
        <v>-1.6369999997550622E-2</v>
      </c>
      <c r="N498" s="29">
        <f t="shared" si="225"/>
        <v>0</v>
      </c>
      <c r="O498" s="29">
        <f t="shared" si="225"/>
        <v>0</v>
      </c>
      <c r="R498" s="95" t="s">
        <v>556</v>
      </c>
      <c r="S498" s="96" t="s">
        <v>201</v>
      </c>
      <c r="T498" s="96" t="s">
        <v>155</v>
      </c>
      <c r="U498" s="92" t="s">
        <v>9</v>
      </c>
      <c r="V498" s="97">
        <v>165018.48363</v>
      </c>
      <c r="W498" s="97">
        <v>1000</v>
      </c>
      <c r="X498" s="97" t="s">
        <v>9</v>
      </c>
      <c r="Y498" s="16" t="b">
        <f t="shared" si="226"/>
        <v>1</v>
      </c>
      <c r="Z498" s="16" t="b">
        <f t="shared" si="226"/>
        <v>1</v>
      </c>
      <c r="AA498" s="16" t="b">
        <f t="shared" si="226"/>
        <v>1</v>
      </c>
      <c r="AB498" s="16" t="b">
        <f t="shared" si="226"/>
        <v>1</v>
      </c>
    </row>
    <row r="499" spans="1:28" s="16" customFormat="1" ht="47.25">
      <c r="A499" s="31" t="s">
        <v>557</v>
      </c>
      <c r="B499" s="23" t="s">
        <v>201</v>
      </c>
      <c r="C499" s="23" t="s">
        <v>558</v>
      </c>
      <c r="D499" s="24" t="s">
        <v>9</v>
      </c>
      <c r="E499" s="25">
        <f>E500</f>
        <v>5334.4000000000005</v>
      </c>
      <c r="F499" s="25">
        <f t="shared" ref="F499:G499" si="247">F500</f>
        <v>1000</v>
      </c>
      <c r="G499" s="25">
        <f t="shared" si="247"/>
        <v>0</v>
      </c>
      <c r="H499" s="43"/>
      <c r="J499" s="33">
        <v>5334.3396000000002</v>
      </c>
      <c r="K499" s="33">
        <v>1000</v>
      </c>
      <c r="L499" s="32">
        <v>0</v>
      </c>
      <c r="M499" s="29">
        <f t="shared" si="225"/>
        <v>-6.0400000000299769E-2</v>
      </c>
      <c r="N499" s="29">
        <f t="shared" si="225"/>
        <v>0</v>
      </c>
      <c r="O499" s="29">
        <f t="shared" si="225"/>
        <v>0</v>
      </c>
      <c r="R499" s="98" t="s">
        <v>557</v>
      </c>
      <c r="S499" s="96" t="s">
        <v>201</v>
      </c>
      <c r="T499" s="96" t="s">
        <v>558</v>
      </c>
      <c r="U499" s="92" t="s">
        <v>9</v>
      </c>
      <c r="V499" s="97">
        <v>5334.3396000000002</v>
      </c>
      <c r="W499" s="97">
        <v>1000</v>
      </c>
      <c r="X499" s="97" t="s">
        <v>9</v>
      </c>
      <c r="Y499" s="16" t="b">
        <f t="shared" si="226"/>
        <v>1</v>
      </c>
      <c r="Z499" s="16" t="b">
        <f t="shared" si="226"/>
        <v>1</v>
      </c>
      <c r="AA499" s="16" t="b">
        <f t="shared" si="226"/>
        <v>1</v>
      </c>
      <c r="AB499" s="16" t="b">
        <f t="shared" si="226"/>
        <v>1</v>
      </c>
    </row>
    <row r="500" spans="1:28" s="16" customFormat="1" ht="31.5">
      <c r="A500" s="31" t="s">
        <v>28</v>
      </c>
      <c r="B500" s="23" t="s">
        <v>201</v>
      </c>
      <c r="C500" s="23" t="s">
        <v>558</v>
      </c>
      <c r="D500" s="23" t="s">
        <v>29</v>
      </c>
      <c r="E500" s="25">
        <f>5334.3+0.1</f>
        <v>5334.4000000000005</v>
      </c>
      <c r="F500" s="25">
        <v>1000</v>
      </c>
      <c r="G500" s="25">
        <v>0</v>
      </c>
      <c r="H500" s="43"/>
      <c r="J500" s="33">
        <v>5334.3396000000002</v>
      </c>
      <c r="K500" s="33">
        <v>1000</v>
      </c>
      <c r="L500" s="32">
        <v>0</v>
      </c>
      <c r="M500" s="29">
        <f t="shared" si="225"/>
        <v>-6.0400000000299769E-2</v>
      </c>
      <c r="N500" s="29">
        <f t="shared" si="225"/>
        <v>0</v>
      </c>
      <c r="O500" s="29">
        <f t="shared" si="225"/>
        <v>0</v>
      </c>
      <c r="R500" s="98" t="s">
        <v>28</v>
      </c>
      <c r="S500" s="96" t="s">
        <v>201</v>
      </c>
      <c r="T500" s="96" t="s">
        <v>558</v>
      </c>
      <c r="U500" s="96" t="s">
        <v>29</v>
      </c>
      <c r="V500" s="97">
        <v>5334.3396000000002</v>
      </c>
      <c r="W500" s="97">
        <v>1000</v>
      </c>
      <c r="X500" s="97" t="s">
        <v>9</v>
      </c>
      <c r="Y500" s="16" t="b">
        <f t="shared" si="226"/>
        <v>1</v>
      </c>
      <c r="Z500" s="16" t="b">
        <f t="shared" si="226"/>
        <v>1</v>
      </c>
      <c r="AA500" s="16" t="b">
        <f t="shared" si="226"/>
        <v>1</v>
      </c>
      <c r="AB500" s="16" t="b">
        <f t="shared" si="226"/>
        <v>1</v>
      </c>
    </row>
    <row r="501" spans="1:28" s="16" customFormat="1" ht="25.5">
      <c r="A501" s="31" t="s">
        <v>559</v>
      </c>
      <c r="B501" s="23" t="s">
        <v>201</v>
      </c>
      <c r="C501" s="23" t="s">
        <v>377</v>
      </c>
      <c r="D501" s="24" t="s">
        <v>9</v>
      </c>
      <c r="E501" s="25">
        <f t="shared" ref="E501:G501" si="248">E502+E503</f>
        <v>159684.1</v>
      </c>
      <c r="F501" s="25">
        <f t="shared" si="248"/>
        <v>0</v>
      </c>
      <c r="G501" s="25">
        <f t="shared" si="248"/>
        <v>0</v>
      </c>
      <c r="H501" s="43"/>
      <c r="J501" s="33">
        <v>159684.14403</v>
      </c>
      <c r="K501" s="32">
        <v>0</v>
      </c>
      <c r="L501" s="32">
        <v>0</v>
      </c>
      <c r="M501" s="29">
        <f t="shared" si="225"/>
        <v>4.4029999990016222E-2</v>
      </c>
      <c r="N501" s="29">
        <f t="shared" si="225"/>
        <v>0</v>
      </c>
      <c r="O501" s="29">
        <f t="shared" si="225"/>
        <v>0</v>
      </c>
      <c r="R501" s="98" t="s">
        <v>559</v>
      </c>
      <c r="S501" s="96" t="s">
        <v>201</v>
      </c>
      <c r="T501" s="96" t="s">
        <v>377</v>
      </c>
      <c r="U501" s="92" t="s">
        <v>9</v>
      </c>
      <c r="V501" s="97">
        <v>159684.14403</v>
      </c>
      <c r="W501" s="97" t="s">
        <v>9</v>
      </c>
      <c r="X501" s="97" t="s">
        <v>9</v>
      </c>
      <c r="Y501" s="16" t="b">
        <f t="shared" si="226"/>
        <v>1</v>
      </c>
      <c r="Z501" s="16" t="b">
        <f t="shared" si="226"/>
        <v>1</v>
      </c>
      <c r="AA501" s="16" t="b">
        <f t="shared" si="226"/>
        <v>1</v>
      </c>
      <c r="AB501" s="16" t="b">
        <f t="shared" si="226"/>
        <v>1</v>
      </c>
    </row>
    <row r="502" spans="1:28" s="16" customFormat="1" ht="31.5">
      <c r="A502" s="31" t="s">
        <v>28</v>
      </c>
      <c r="B502" s="23" t="s">
        <v>201</v>
      </c>
      <c r="C502" s="23" t="s">
        <v>377</v>
      </c>
      <c r="D502" s="23" t="s">
        <v>29</v>
      </c>
      <c r="E502" s="25">
        <f>159665.7-0.1</f>
        <v>159665.60000000001</v>
      </c>
      <c r="F502" s="25">
        <v>0</v>
      </c>
      <c r="G502" s="25">
        <v>0</v>
      </c>
      <c r="H502" s="43"/>
      <c r="J502" s="33">
        <v>159665.66039999999</v>
      </c>
      <c r="K502" s="32">
        <v>0</v>
      </c>
      <c r="L502" s="32">
        <v>0</v>
      </c>
      <c r="M502" s="29">
        <f t="shared" si="225"/>
        <v>6.0399999987566844E-2</v>
      </c>
      <c r="N502" s="29">
        <f t="shared" si="225"/>
        <v>0</v>
      </c>
      <c r="O502" s="29">
        <f t="shared" si="225"/>
        <v>0</v>
      </c>
      <c r="R502" s="98" t="s">
        <v>28</v>
      </c>
      <c r="S502" s="96" t="s">
        <v>201</v>
      </c>
      <c r="T502" s="96" t="s">
        <v>377</v>
      </c>
      <c r="U502" s="96" t="s">
        <v>29</v>
      </c>
      <c r="V502" s="97">
        <v>159665.66039999999</v>
      </c>
      <c r="W502" s="97" t="s">
        <v>9</v>
      </c>
      <c r="X502" s="97" t="s">
        <v>9</v>
      </c>
      <c r="Y502" s="16" t="b">
        <f t="shared" si="226"/>
        <v>1</v>
      </c>
      <c r="Z502" s="16" t="b">
        <f t="shared" si="226"/>
        <v>1</v>
      </c>
      <c r="AA502" s="16" t="b">
        <f t="shared" si="226"/>
        <v>1</v>
      </c>
      <c r="AB502" s="16" t="b">
        <f t="shared" si="226"/>
        <v>1</v>
      </c>
    </row>
    <row r="503" spans="1:28" s="16" customFormat="1" ht="25.5">
      <c r="A503" s="31" t="s">
        <v>32</v>
      </c>
      <c r="B503" s="23" t="s">
        <v>201</v>
      </c>
      <c r="C503" s="23" t="s">
        <v>377</v>
      </c>
      <c r="D503" s="23" t="s">
        <v>33</v>
      </c>
      <c r="E503" s="25">
        <v>18.5</v>
      </c>
      <c r="F503" s="25">
        <v>0</v>
      </c>
      <c r="G503" s="25">
        <v>0</v>
      </c>
      <c r="H503" s="43"/>
      <c r="J503" s="33">
        <v>18.483630000000002</v>
      </c>
      <c r="K503" s="32">
        <v>0</v>
      </c>
      <c r="L503" s="32">
        <v>0</v>
      </c>
      <c r="M503" s="29">
        <f t="shared" si="225"/>
        <v>-1.6369999999998441E-2</v>
      </c>
      <c r="N503" s="29">
        <f t="shared" si="225"/>
        <v>0</v>
      </c>
      <c r="O503" s="29">
        <f t="shared" si="225"/>
        <v>0</v>
      </c>
      <c r="R503" s="98" t="s">
        <v>32</v>
      </c>
      <c r="S503" s="96" t="s">
        <v>201</v>
      </c>
      <c r="T503" s="96" t="s">
        <v>377</v>
      </c>
      <c r="U503" s="96" t="s">
        <v>33</v>
      </c>
      <c r="V503" s="97">
        <v>18.483630000000002</v>
      </c>
      <c r="W503" s="97" t="s">
        <v>9</v>
      </c>
      <c r="X503" s="97" t="s">
        <v>9</v>
      </c>
      <c r="Y503" s="16" t="b">
        <f t="shared" si="226"/>
        <v>1</v>
      </c>
      <c r="Z503" s="16" t="b">
        <f t="shared" si="226"/>
        <v>1</v>
      </c>
      <c r="AA503" s="16" t="b">
        <f t="shared" si="226"/>
        <v>1</v>
      </c>
      <c r="AB503" s="16" t="b">
        <f t="shared" si="226"/>
        <v>1</v>
      </c>
    </row>
    <row r="504" spans="1:28" s="16" customFormat="1" ht="31.5">
      <c r="A504" s="22" t="s">
        <v>197</v>
      </c>
      <c r="B504" s="23" t="s">
        <v>201</v>
      </c>
      <c r="C504" s="23" t="s">
        <v>198</v>
      </c>
      <c r="D504" s="24" t="s">
        <v>9</v>
      </c>
      <c r="E504" s="25">
        <f>E505</f>
        <v>7600</v>
      </c>
      <c r="F504" s="25">
        <f t="shared" ref="F504:G505" si="249">F505</f>
        <v>0</v>
      </c>
      <c r="G504" s="25">
        <f t="shared" si="249"/>
        <v>0</v>
      </c>
      <c r="H504" s="43"/>
      <c r="J504" s="33">
        <v>7600</v>
      </c>
      <c r="K504" s="32">
        <v>0</v>
      </c>
      <c r="L504" s="32">
        <v>0</v>
      </c>
      <c r="M504" s="29">
        <f t="shared" si="225"/>
        <v>0</v>
      </c>
      <c r="N504" s="29">
        <f t="shared" si="225"/>
        <v>0</v>
      </c>
      <c r="O504" s="29">
        <f t="shared" si="225"/>
        <v>0</v>
      </c>
      <c r="R504" s="95" t="s">
        <v>197</v>
      </c>
      <c r="S504" s="96" t="s">
        <v>201</v>
      </c>
      <c r="T504" s="96" t="s">
        <v>198</v>
      </c>
      <c r="U504" s="92" t="s">
        <v>9</v>
      </c>
      <c r="V504" s="97">
        <v>7600</v>
      </c>
      <c r="W504" s="97" t="s">
        <v>9</v>
      </c>
      <c r="X504" s="97" t="s">
        <v>9</v>
      </c>
      <c r="Y504" s="16" t="b">
        <f t="shared" si="226"/>
        <v>1</v>
      </c>
      <c r="Z504" s="16" t="b">
        <f t="shared" si="226"/>
        <v>1</v>
      </c>
      <c r="AA504" s="16" t="b">
        <f t="shared" si="226"/>
        <v>1</v>
      </c>
      <c r="AB504" s="16" t="b">
        <f t="shared" si="226"/>
        <v>1</v>
      </c>
    </row>
    <row r="505" spans="1:28" s="16" customFormat="1" ht="25.5">
      <c r="A505" s="31" t="s">
        <v>199</v>
      </c>
      <c r="B505" s="23" t="s">
        <v>201</v>
      </c>
      <c r="C505" s="23" t="s">
        <v>403</v>
      </c>
      <c r="D505" s="24" t="s">
        <v>9</v>
      </c>
      <c r="E505" s="25">
        <f>E506</f>
        <v>7600</v>
      </c>
      <c r="F505" s="25">
        <f t="shared" si="249"/>
        <v>0</v>
      </c>
      <c r="G505" s="25">
        <f t="shared" si="249"/>
        <v>0</v>
      </c>
      <c r="H505" s="43"/>
      <c r="J505" s="33">
        <v>7600</v>
      </c>
      <c r="K505" s="32">
        <v>0</v>
      </c>
      <c r="L505" s="32">
        <v>0</v>
      </c>
      <c r="M505" s="29">
        <f t="shared" si="225"/>
        <v>0</v>
      </c>
      <c r="N505" s="29">
        <f t="shared" si="225"/>
        <v>0</v>
      </c>
      <c r="O505" s="29">
        <f t="shared" si="225"/>
        <v>0</v>
      </c>
      <c r="R505" s="98" t="s">
        <v>199</v>
      </c>
      <c r="S505" s="96" t="s">
        <v>201</v>
      </c>
      <c r="T505" s="96" t="s">
        <v>403</v>
      </c>
      <c r="U505" s="92" t="s">
        <v>9</v>
      </c>
      <c r="V505" s="97">
        <v>7600</v>
      </c>
      <c r="W505" s="97" t="s">
        <v>9</v>
      </c>
      <c r="X505" s="97" t="s">
        <v>9</v>
      </c>
      <c r="Y505" s="16" t="b">
        <f t="shared" si="226"/>
        <v>1</v>
      </c>
      <c r="Z505" s="16" t="b">
        <f t="shared" si="226"/>
        <v>1</v>
      </c>
      <c r="AA505" s="16" t="b">
        <f t="shared" si="226"/>
        <v>1</v>
      </c>
      <c r="AB505" s="16" t="b">
        <f t="shared" si="226"/>
        <v>1</v>
      </c>
    </row>
    <row r="506" spans="1:28" s="16" customFormat="1" ht="31.5">
      <c r="A506" s="31" t="s">
        <v>119</v>
      </c>
      <c r="B506" s="23" t="s">
        <v>201</v>
      </c>
      <c r="C506" s="23" t="s">
        <v>403</v>
      </c>
      <c r="D506" s="23" t="s">
        <v>120</v>
      </c>
      <c r="E506" s="25">
        <v>7600</v>
      </c>
      <c r="F506" s="25">
        <v>0</v>
      </c>
      <c r="G506" s="25">
        <v>0</v>
      </c>
      <c r="H506" s="43"/>
      <c r="J506" s="33">
        <v>7600</v>
      </c>
      <c r="K506" s="32">
        <v>0</v>
      </c>
      <c r="L506" s="32">
        <v>0</v>
      </c>
      <c r="M506" s="29">
        <f t="shared" si="225"/>
        <v>0</v>
      </c>
      <c r="N506" s="29">
        <f t="shared" si="225"/>
        <v>0</v>
      </c>
      <c r="O506" s="29">
        <f t="shared" si="225"/>
        <v>0</v>
      </c>
      <c r="R506" s="98" t="s">
        <v>119</v>
      </c>
      <c r="S506" s="96" t="s">
        <v>201</v>
      </c>
      <c r="T506" s="96" t="s">
        <v>403</v>
      </c>
      <c r="U506" s="96" t="s">
        <v>120</v>
      </c>
      <c r="V506" s="97">
        <v>7600</v>
      </c>
      <c r="W506" s="97" t="s">
        <v>9</v>
      </c>
      <c r="X506" s="97" t="s">
        <v>9</v>
      </c>
      <c r="Y506" s="16" t="b">
        <f t="shared" si="226"/>
        <v>1</v>
      </c>
      <c r="Z506" s="16" t="b">
        <f t="shared" si="226"/>
        <v>1</v>
      </c>
      <c r="AA506" s="16" t="b">
        <f t="shared" si="226"/>
        <v>1</v>
      </c>
      <c r="AB506" s="16" t="b">
        <f t="shared" si="226"/>
        <v>1</v>
      </c>
    </row>
    <row r="507" spans="1:28" s="16" customFormat="1" ht="31.5">
      <c r="A507" s="22" t="s">
        <v>491</v>
      </c>
      <c r="B507" s="23" t="s">
        <v>201</v>
      </c>
      <c r="C507" s="23" t="s">
        <v>492</v>
      </c>
      <c r="D507" s="24" t="s">
        <v>9</v>
      </c>
      <c r="E507" s="25">
        <f>E508</f>
        <v>45000</v>
      </c>
      <c r="F507" s="25">
        <f t="shared" ref="F507:G508" si="250">F508</f>
        <v>35000</v>
      </c>
      <c r="G507" s="25">
        <f t="shared" si="250"/>
        <v>35000</v>
      </c>
      <c r="H507" s="42"/>
      <c r="J507" s="33">
        <v>45000</v>
      </c>
      <c r="K507" s="33">
        <v>35000</v>
      </c>
      <c r="L507" s="33">
        <v>35000</v>
      </c>
      <c r="M507" s="29">
        <f t="shared" si="225"/>
        <v>0</v>
      </c>
      <c r="N507" s="29">
        <f t="shared" si="225"/>
        <v>0</v>
      </c>
      <c r="O507" s="29">
        <f t="shared" si="225"/>
        <v>0</v>
      </c>
      <c r="R507" s="95" t="s">
        <v>491</v>
      </c>
      <c r="S507" s="96" t="s">
        <v>201</v>
      </c>
      <c r="T507" s="96" t="s">
        <v>492</v>
      </c>
      <c r="U507" s="92" t="s">
        <v>9</v>
      </c>
      <c r="V507" s="97">
        <v>45000</v>
      </c>
      <c r="W507" s="97">
        <v>35000</v>
      </c>
      <c r="X507" s="97">
        <v>35000</v>
      </c>
      <c r="Y507" s="16" t="b">
        <f t="shared" si="226"/>
        <v>1</v>
      </c>
      <c r="Z507" s="16" t="b">
        <f t="shared" si="226"/>
        <v>1</v>
      </c>
      <c r="AA507" s="16" t="b">
        <f t="shared" si="226"/>
        <v>1</v>
      </c>
      <c r="AB507" s="16" t="b">
        <f t="shared" si="226"/>
        <v>1</v>
      </c>
    </row>
    <row r="508" spans="1:28" s="16" customFormat="1" ht="31.5">
      <c r="A508" s="31" t="s">
        <v>493</v>
      </c>
      <c r="B508" s="23" t="s">
        <v>201</v>
      </c>
      <c r="C508" s="23" t="s">
        <v>405</v>
      </c>
      <c r="D508" s="24" t="s">
        <v>9</v>
      </c>
      <c r="E508" s="25">
        <f>E509</f>
        <v>45000</v>
      </c>
      <c r="F508" s="25">
        <f t="shared" si="250"/>
        <v>35000</v>
      </c>
      <c r="G508" s="25">
        <f t="shared" si="250"/>
        <v>35000</v>
      </c>
      <c r="H508" s="43"/>
      <c r="J508" s="33">
        <v>45000</v>
      </c>
      <c r="K508" s="33">
        <v>35000</v>
      </c>
      <c r="L508" s="33">
        <v>35000</v>
      </c>
      <c r="M508" s="29">
        <f t="shared" si="225"/>
        <v>0</v>
      </c>
      <c r="N508" s="29">
        <f t="shared" si="225"/>
        <v>0</v>
      </c>
      <c r="O508" s="29">
        <f t="shared" si="225"/>
        <v>0</v>
      </c>
      <c r="R508" s="98" t="s">
        <v>493</v>
      </c>
      <c r="S508" s="96" t="s">
        <v>201</v>
      </c>
      <c r="T508" s="96" t="s">
        <v>405</v>
      </c>
      <c r="U508" s="92" t="s">
        <v>9</v>
      </c>
      <c r="V508" s="97">
        <v>45000</v>
      </c>
      <c r="W508" s="97">
        <v>35000</v>
      </c>
      <c r="X508" s="97">
        <v>35000</v>
      </c>
      <c r="Y508" s="16" t="b">
        <f t="shared" si="226"/>
        <v>1</v>
      </c>
      <c r="Z508" s="16" t="b">
        <f t="shared" si="226"/>
        <v>1</v>
      </c>
      <c r="AA508" s="16" t="b">
        <f t="shared" si="226"/>
        <v>1</v>
      </c>
      <c r="AB508" s="16" t="b">
        <f t="shared" si="226"/>
        <v>1</v>
      </c>
    </row>
    <row r="509" spans="1:28" s="16" customFormat="1" ht="25.5">
      <c r="A509" s="31" t="s">
        <v>32</v>
      </c>
      <c r="B509" s="23" t="s">
        <v>201</v>
      </c>
      <c r="C509" s="23" t="s">
        <v>405</v>
      </c>
      <c r="D509" s="23" t="s">
        <v>33</v>
      </c>
      <c r="E509" s="25">
        <f>35000+10000</f>
        <v>45000</v>
      </c>
      <c r="F509" s="25">
        <v>35000</v>
      </c>
      <c r="G509" s="25">
        <v>35000</v>
      </c>
      <c r="H509" s="43"/>
      <c r="J509" s="33">
        <v>45000</v>
      </c>
      <c r="K509" s="33">
        <v>35000</v>
      </c>
      <c r="L509" s="33">
        <v>35000</v>
      </c>
      <c r="M509" s="29">
        <f t="shared" si="225"/>
        <v>0</v>
      </c>
      <c r="N509" s="29">
        <f t="shared" si="225"/>
        <v>0</v>
      </c>
      <c r="O509" s="29">
        <f t="shared" si="225"/>
        <v>0</v>
      </c>
      <c r="R509" s="98" t="s">
        <v>32</v>
      </c>
      <c r="S509" s="96" t="s">
        <v>201</v>
      </c>
      <c r="T509" s="96" t="s">
        <v>405</v>
      </c>
      <c r="U509" s="96" t="s">
        <v>33</v>
      </c>
      <c r="V509" s="97">
        <v>45000</v>
      </c>
      <c r="W509" s="97">
        <v>35000</v>
      </c>
      <c r="X509" s="97">
        <v>35000</v>
      </c>
      <c r="Y509" s="16" t="b">
        <f t="shared" si="226"/>
        <v>1</v>
      </c>
      <c r="Z509" s="16" t="b">
        <f t="shared" si="226"/>
        <v>1</v>
      </c>
      <c r="AA509" s="16" t="b">
        <f t="shared" si="226"/>
        <v>1</v>
      </c>
      <c r="AB509" s="16" t="b">
        <f t="shared" si="226"/>
        <v>1</v>
      </c>
    </row>
    <row r="510" spans="1:28" s="16" customFormat="1" ht="15.75">
      <c r="A510" s="22" t="s">
        <v>526</v>
      </c>
      <c r="B510" s="23" t="s">
        <v>201</v>
      </c>
      <c r="C510" s="23" t="s">
        <v>527</v>
      </c>
      <c r="D510" s="24" t="s">
        <v>9</v>
      </c>
      <c r="E510" s="25">
        <f>E511+E513+E515+E517+E519</f>
        <v>8989.9</v>
      </c>
      <c r="F510" s="25">
        <f t="shared" ref="F510:G510" si="251">F511+F513+F515+F517</f>
        <v>0</v>
      </c>
      <c r="G510" s="25">
        <f t="shared" si="251"/>
        <v>0</v>
      </c>
      <c r="H510" s="43"/>
      <c r="J510" s="33">
        <v>8989.87601</v>
      </c>
      <c r="K510" s="32">
        <v>0</v>
      </c>
      <c r="L510" s="32">
        <v>0</v>
      </c>
      <c r="M510" s="29">
        <f t="shared" si="225"/>
        <v>-2.3989999999685097E-2</v>
      </c>
      <c r="N510" s="29">
        <f t="shared" si="225"/>
        <v>0</v>
      </c>
      <c r="O510" s="29">
        <f t="shared" si="225"/>
        <v>0</v>
      </c>
      <c r="R510" s="95" t="s">
        <v>526</v>
      </c>
      <c r="S510" s="96" t="s">
        <v>201</v>
      </c>
      <c r="T510" s="96" t="s">
        <v>527</v>
      </c>
      <c r="U510" s="92" t="s">
        <v>9</v>
      </c>
      <c r="V510" s="97">
        <v>8989.87601</v>
      </c>
      <c r="W510" s="97" t="s">
        <v>9</v>
      </c>
      <c r="X510" s="97" t="s">
        <v>9</v>
      </c>
      <c r="Y510" s="16" t="b">
        <f t="shared" si="226"/>
        <v>1</v>
      </c>
      <c r="Z510" s="16" t="b">
        <f t="shared" si="226"/>
        <v>1</v>
      </c>
      <c r="AA510" s="16" t="b">
        <f t="shared" si="226"/>
        <v>1</v>
      </c>
      <c r="AB510" s="16" t="b">
        <f t="shared" si="226"/>
        <v>1</v>
      </c>
    </row>
    <row r="511" spans="1:28" s="16" customFormat="1" ht="31.5">
      <c r="A511" s="22" t="s">
        <v>638</v>
      </c>
      <c r="B511" s="23" t="s">
        <v>201</v>
      </c>
      <c r="C511" s="23" t="s">
        <v>639</v>
      </c>
      <c r="D511" s="24" t="s">
        <v>9</v>
      </c>
      <c r="E511" s="25">
        <f t="shared" ref="E511:G511" si="252">E512</f>
        <v>3200</v>
      </c>
      <c r="F511" s="25">
        <f t="shared" si="252"/>
        <v>0</v>
      </c>
      <c r="G511" s="25">
        <f t="shared" si="252"/>
        <v>0</v>
      </c>
      <c r="H511" s="43"/>
      <c r="J511" s="33">
        <v>3200</v>
      </c>
      <c r="K511" s="32">
        <v>0</v>
      </c>
      <c r="L511" s="32">
        <v>0</v>
      </c>
      <c r="M511" s="29">
        <f t="shared" si="225"/>
        <v>0</v>
      </c>
      <c r="N511" s="29">
        <f t="shared" si="225"/>
        <v>0</v>
      </c>
      <c r="O511" s="29">
        <f t="shared" si="225"/>
        <v>0</v>
      </c>
      <c r="R511" s="98" t="s">
        <v>638</v>
      </c>
      <c r="S511" s="96" t="s">
        <v>201</v>
      </c>
      <c r="T511" s="96" t="s">
        <v>639</v>
      </c>
      <c r="U511" s="92" t="s">
        <v>9</v>
      </c>
      <c r="V511" s="97">
        <v>3200</v>
      </c>
      <c r="W511" s="97" t="s">
        <v>9</v>
      </c>
      <c r="X511" s="97" t="s">
        <v>9</v>
      </c>
      <c r="Y511" s="16" t="b">
        <f t="shared" si="226"/>
        <v>1</v>
      </c>
      <c r="Z511" s="16" t="b">
        <f t="shared" si="226"/>
        <v>1</v>
      </c>
      <c r="AA511" s="16" t="b">
        <f t="shared" si="226"/>
        <v>1</v>
      </c>
      <c r="AB511" s="16" t="b">
        <f t="shared" si="226"/>
        <v>1</v>
      </c>
    </row>
    <row r="512" spans="1:28" s="16" customFormat="1" ht="31.5">
      <c r="A512" s="22" t="s">
        <v>28</v>
      </c>
      <c r="B512" s="23" t="s">
        <v>201</v>
      </c>
      <c r="C512" s="23" t="s">
        <v>639</v>
      </c>
      <c r="D512" s="23" t="s">
        <v>29</v>
      </c>
      <c r="E512" s="25">
        <v>3200</v>
      </c>
      <c r="F512" s="25"/>
      <c r="G512" s="25"/>
      <c r="H512" s="43"/>
      <c r="J512" s="33">
        <v>3200</v>
      </c>
      <c r="K512" s="32">
        <v>0</v>
      </c>
      <c r="L512" s="32">
        <v>0</v>
      </c>
      <c r="M512" s="29">
        <f t="shared" si="225"/>
        <v>0</v>
      </c>
      <c r="N512" s="29">
        <f t="shared" si="225"/>
        <v>0</v>
      </c>
      <c r="O512" s="29">
        <f t="shared" si="225"/>
        <v>0</v>
      </c>
      <c r="R512" s="98" t="s">
        <v>28</v>
      </c>
      <c r="S512" s="96" t="s">
        <v>201</v>
      </c>
      <c r="T512" s="96" t="s">
        <v>639</v>
      </c>
      <c r="U512" s="96" t="s">
        <v>29</v>
      </c>
      <c r="V512" s="97">
        <v>3200</v>
      </c>
      <c r="W512" s="97" t="s">
        <v>9</v>
      </c>
      <c r="X512" s="97" t="s">
        <v>9</v>
      </c>
      <c r="Y512" s="16" t="b">
        <f t="shared" si="226"/>
        <v>1</v>
      </c>
      <c r="Z512" s="16" t="b">
        <f t="shared" si="226"/>
        <v>1</v>
      </c>
      <c r="AA512" s="16" t="b">
        <f t="shared" si="226"/>
        <v>1</v>
      </c>
      <c r="AB512" s="16" t="b">
        <f t="shared" si="226"/>
        <v>1</v>
      </c>
    </row>
    <row r="513" spans="1:28" s="16" customFormat="1" ht="31.5">
      <c r="A513" s="22" t="s">
        <v>646</v>
      </c>
      <c r="B513" s="23" t="s">
        <v>201</v>
      </c>
      <c r="C513" s="23" t="s">
        <v>647</v>
      </c>
      <c r="D513" s="23" t="s">
        <v>9</v>
      </c>
      <c r="E513" s="25">
        <f t="shared" ref="E513:G513" si="253">E514</f>
        <v>4289.3</v>
      </c>
      <c r="F513" s="25">
        <f t="shared" si="253"/>
        <v>0</v>
      </c>
      <c r="G513" s="25">
        <f t="shared" si="253"/>
        <v>0</v>
      </c>
      <c r="H513" s="43"/>
      <c r="J513" s="33">
        <v>4289.2503699999997</v>
      </c>
      <c r="K513" s="32">
        <v>0</v>
      </c>
      <c r="L513" s="32">
        <v>0</v>
      </c>
      <c r="M513" s="29">
        <f t="shared" si="225"/>
        <v>-4.9630000000433938E-2</v>
      </c>
      <c r="N513" s="29">
        <f t="shared" si="225"/>
        <v>0</v>
      </c>
      <c r="O513" s="29">
        <f t="shared" si="225"/>
        <v>0</v>
      </c>
      <c r="R513" s="98" t="s">
        <v>646</v>
      </c>
      <c r="S513" s="96" t="s">
        <v>201</v>
      </c>
      <c r="T513" s="96" t="s">
        <v>647</v>
      </c>
      <c r="U513" s="92" t="s">
        <v>9</v>
      </c>
      <c r="V513" s="97">
        <v>4289.2503699999997</v>
      </c>
      <c r="W513" s="97" t="s">
        <v>9</v>
      </c>
      <c r="X513" s="97" t="s">
        <v>9</v>
      </c>
      <c r="Y513" s="16" t="b">
        <f t="shared" si="226"/>
        <v>1</v>
      </c>
      <c r="Z513" s="16" t="b">
        <f t="shared" si="226"/>
        <v>1</v>
      </c>
      <c r="AA513" s="16" t="b">
        <f t="shared" si="226"/>
        <v>1</v>
      </c>
      <c r="AB513" s="16" t="b">
        <f t="shared" si="226"/>
        <v>1</v>
      </c>
    </row>
    <row r="514" spans="1:28" s="16" customFormat="1" ht="31.5">
      <c r="A514" s="22" t="s">
        <v>28</v>
      </c>
      <c r="B514" s="23" t="s">
        <v>201</v>
      </c>
      <c r="C514" s="23" t="s">
        <v>647</v>
      </c>
      <c r="D514" s="23" t="s">
        <v>29</v>
      </c>
      <c r="E514" s="25">
        <v>4289.3</v>
      </c>
      <c r="F514" s="25"/>
      <c r="G514" s="25"/>
      <c r="H514" s="43"/>
      <c r="J514" s="33">
        <v>4289.2503699999997</v>
      </c>
      <c r="K514" s="32">
        <v>0</v>
      </c>
      <c r="L514" s="32">
        <v>0</v>
      </c>
      <c r="M514" s="29">
        <f t="shared" si="225"/>
        <v>-4.9630000000433938E-2</v>
      </c>
      <c r="N514" s="29">
        <f t="shared" si="225"/>
        <v>0</v>
      </c>
      <c r="O514" s="29">
        <f t="shared" si="225"/>
        <v>0</v>
      </c>
      <c r="R514" s="98" t="s">
        <v>28</v>
      </c>
      <c r="S514" s="96" t="s">
        <v>201</v>
      </c>
      <c r="T514" s="96" t="s">
        <v>647</v>
      </c>
      <c r="U514" s="96" t="s">
        <v>29</v>
      </c>
      <c r="V514" s="97">
        <v>4289.2503699999997</v>
      </c>
      <c r="W514" s="97" t="s">
        <v>9</v>
      </c>
      <c r="X514" s="97" t="s">
        <v>9</v>
      </c>
      <c r="Y514" s="16" t="b">
        <f t="shared" si="226"/>
        <v>1</v>
      </c>
      <c r="Z514" s="16" t="b">
        <f t="shared" si="226"/>
        <v>1</v>
      </c>
      <c r="AA514" s="16" t="b">
        <f t="shared" si="226"/>
        <v>1</v>
      </c>
      <c r="AB514" s="16" t="b">
        <f t="shared" si="226"/>
        <v>1</v>
      </c>
    </row>
    <row r="515" spans="1:28" s="16" customFormat="1" ht="31.5">
      <c r="A515" s="22" t="s">
        <v>646</v>
      </c>
      <c r="B515" s="23" t="s">
        <v>201</v>
      </c>
      <c r="C515" s="23" t="s">
        <v>648</v>
      </c>
      <c r="D515" s="23" t="s">
        <v>9</v>
      </c>
      <c r="E515" s="25">
        <f t="shared" ref="E515:G515" si="254">E516</f>
        <v>7</v>
      </c>
      <c r="F515" s="25">
        <f t="shared" si="254"/>
        <v>0</v>
      </c>
      <c r="G515" s="25">
        <f t="shared" si="254"/>
        <v>0</v>
      </c>
      <c r="H515" s="43"/>
      <c r="J515" s="33">
        <v>7</v>
      </c>
      <c r="K515" s="32">
        <v>0</v>
      </c>
      <c r="L515" s="32">
        <v>0</v>
      </c>
      <c r="M515" s="29">
        <f t="shared" si="225"/>
        <v>0</v>
      </c>
      <c r="N515" s="29">
        <f t="shared" si="225"/>
        <v>0</v>
      </c>
      <c r="O515" s="29">
        <f t="shared" si="225"/>
        <v>0</v>
      </c>
      <c r="R515" s="98" t="s">
        <v>646</v>
      </c>
      <c r="S515" s="96" t="s">
        <v>201</v>
      </c>
      <c r="T515" s="96" t="s">
        <v>648</v>
      </c>
      <c r="U515" s="92" t="s">
        <v>9</v>
      </c>
      <c r="V515" s="97">
        <v>7</v>
      </c>
      <c r="W515" s="97" t="s">
        <v>9</v>
      </c>
      <c r="X515" s="97" t="s">
        <v>9</v>
      </c>
      <c r="Y515" s="16" t="b">
        <f t="shared" si="226"/>
        <v>1</v>
      </c>
      <c r="Z515" s="16" t="b">
        <f t="shared" si="226"/>
        <v>1</v>
      </c>
      <c r="AA515" s="16" t="b">
        <f t="shared" si="226"/>
        <v>1</v>
      </c>
      <c r="AB515" s="16" t="b">
        <f t="shared" si="226"/>
        <v>1</v>
      </c>
    </row>
    <row r="516" spans="1:28" s="16" customFormat="1" ht="31.5">
      <c r="A516" s="22" t="s">
        <v>28</v>
      </c>
      <c r="B516" s="23" t="s">
        <v>201</v>
      </c>
      <c r="C516" s="23" t="s">
        <v>648</v>
      </c>
      <c r="D516" s="23" t="s">
        <v>29</v>
      </c>
      <c r="E516" s="25">
        <v>7</v>
      </c>
      <c r="F516" s="25"/>
      <c r="G516" s="25"/>
      <c r="H516" s="43"/>
      <c r="J516" s="33">
        <v>7</v>
      </c>
      <c r="K516" s="32">
        <v>0</v>
      </c>
      <c r="L516" s="32">
        <v>0</v>
      </c>
      <c r="M516" s="29">
        <f t="shared" si="225"/>
        <v>0</v>
      </c>
      <c r="N516" s="29">
        <f t="shared" si="225"/>
        <v>0</v>
      </c>
      <c r="O516" s="29">
        <f t="shared" si="225"/>
        <v>0</v>
      </c>
      <c r="R516" s="98" t="s">
        <v>28</v>
      </c>
      <c r="S516" s="96" t="s">
        <v>201</v>
      </c>
      <c r="T516" s="96" t="s">
        <v>648</v>
      </c>
      <c r="U516" s="96" t="s">
        <v>29</v>
      </c>
      <c r="V516" s="97">
        <v>7</v>
      </c>
      <c r="W516" s="97" t="s">
        <v>9</v>
      </c>
      <c r="X516" s="97" t="s">
        <v>9</v>
      </c>
      <c r="Y516" s="16" t="b">
        <f t="shared" si="226"/>
        <v>1</v>
      </c>
      <c r="Z516" s="16" t="b">
        <f t="shared" si="226"/>
        <v>1</v>
      </c>
      <c r="AA516" s="16" t="b">
        <f t="shared" si="226"/>
        <v>1</v>
      </c>
      <c r="AB516" s="16" t="b">
        <f t="shared" si="226"/>
        <v>1</v>
      </c>
    </row>
    <row r="517" spans="1:28" s="16" customFormat="1" ht="25.5">
      <c r="A517" s="31" t="s">
        <v>528</v>
      </c>
      <c r="B517" s="23" t="s">
        <v>201</v>
      </c>
      <c r="C517" s="23" t="s">
        <v>529</v>
      </c>
      <c r="D517" s="23" t="s">
        <v>9</v>
      </c>
      <c r="E517" s="25">
        <f>E518</f>
        <v>943.6</v>
      </c>
      <c r="F517" s="25">
        <f t="shared" ref="F517:G517" si="255">F518</f>
        <v>0</v>
      </c>
      <c r="G517" s="25">
        <f t="shared" si="255"/>
        <v>0</v>
      </c>
      <c r="H517" s="43"/>
      <c r="J517" s="33">
        <v>943.62563999999998</v>
      </c>
      <c r="K517" s="32">
        <v>0</v>
      </c>
      <c r="L517" s="32">
        <v>0</v>
      </c>
      <c r="M517" s="29">
        <f t="shared" si="225"/>
        <v>2.5639999999953034E-2</v>
      </c>
      <c r="N517" s="29">
        <f t="shared" si="225"/>
        <v>0</v>
      </c>
      <c r="O517" s="29">
        <f t="shared" si="225"/>
        <v>0</v>
      </c>
      <c r="R517" s="98" t="s">
        <v>528</v>
      </c>
      <c r="S517" s="96" t="s">
        <v>201</v>
      </c>
      <c r="T517" s="96" t="s">
        <v>529</v>
      </c>
      <c r="U517" s="92" t="s">
        <v>9</v>
      </c>
      <c r="V517" s="97">
        <v>943.62563999999998</v>
      </c>
      <c r="W517" s="97" t="s">
        <v>9</v>
      </c>
      <c r="X517" s="97" t="s">
        <v>9</v>
      </c>
      <c r="Y517" s="16" t="b">
        <f t="shared" si="226"/>
        <v>1</v>
      </c>
      <c r="Z517" s="16" t="b">
        <f t="shared" si="226"/>
        <v>1</v>
      </c>
      <c r="AA517" s="16" t="b">
        <f t="shared" si="226"/>
        <v>1</v>
      </c>
      <c r="AB517" s="16" t="b">
        <f t="shared" si="226"/>
        <v>1</v>
      </c>
    </row>
    <row r="518" spans="1:28" s="16" customFormat="1" ht="31.5">
      <c r="A518" s="31" t="s">
        <v>28</v>
      </c>
      <c r="B518" s="23" t="s">
        <v>201</v>
      </c>
      <c r="C518" s="23" t="s">
        <v>529</v>
      </c>
      <c r="D518" s="23" t="s">
        <v>29</v>
      </c>
      <c r="E518" s="25">
        <f>20+923.6</f>
        <v>943.6</v>
      </c>
      <c r="F518" s="25">
        <v>0</v>
      </c>
      <c r="G518" s="25">
        <v>0</v>
      </c>
      <c r="H518" s="43"/>
      <c r="J518" s="33">
        <v>943.62563999999998</v>
      </c>
      <c r="K518" s="32">
        <v>0</v>
      </c>
      <c r="L518" s="32">
        <v>0</v>
      </c>
      <c r="M518" s="29">
        <f t="shared" ref="M518:O581" si="256">J518-E518</f>
        <v>2.5639999999953034E-2</v>
      </c>
      <c r="N518" s="29">
        <f t="shared" si="256"/>
        <v>0</v>
      </c>
      <c r="O518" s="29">
        <f t="shared" si="256"/>
        <v>0</v>
      </c>
      <c r="R518" s="98" t="s">
        <v>28</v>
      </c>
      <c r="S518" s="96" t="s">
        <v>201</v>
      </c>
      <c r="T518" s="96" t="s">
        <v>529</v>
      </c>
      <c r="U518" s="96" t="s">
        <v>29</v>
      </c>
      <c r="V518" s="97">
        <v>943.62563999999998</v>
      </c>
      <c r="W518" s="97" t="s">
        <v>9</v>
      </c>
      <c r="X518" s="97" t="s">
        <v>9</v>
      </c>
      <c r="Y518" s="16" t="b">
        <f t="shared" ref="Y518:AB581" si="257">R518=A518</f>
        <v>1</v>
      </c>
      <c r="Z518" s="16" t="b">
        <f t="shared" si="257"/>
        <v>1</v>
      </c>
      <c r="AA518" s="16" t="b">
        <f t="shared" si="257"/>
        <v>1</v>
      </c>
      <c r="AB518" s="16" t="b">
        <f t="shared" si="257"/>
        <v>1</v>
      </c>
    </row>
    <row r="519" spans="1:28" s="16" customFormat="1" ht="31.5">
      <c r="A519" s="31" t="s">
        <v>661</v>
      </c>
      <c r="B519" s="23" t="s">
        <v>201</v>
      </c>
      <c r="C519" s="23" t="s">
        <v>662</v>
      </c>
      <c r="D519" s="23" t="s">
        <v>9</v>
      </c>
      <c r="E519" s="25">
        <f t="shared" ref="E519:G519" si="258">E520</f>
        <v>550</v>
      </c>
      <c r="F519" s="25">
        <f t="shared" si="258"/>
        <v>0</v>
      </c>
      <c r="G519" s="25">
        <f t="shared" si="258"/>
        <v>0</v>
      </c>
      <c r="H519" s="42"/>
      <c r="J519" s="33">
        <v>550</v>
      </c>
      <c r="K519" s="32">
        <v>0</v>
      </c>
      <c r="L519" s="32">
        <v>0</v>
      </c>
      <c r="M519" s="29">
        <f t="shared" si="256"/>
        <v>0</v>
      </c>
      <c r="N519" s="29">
        <f t="shared" si="256"/>
        <v>0</v>
      </c>
      <c r="O519" s="29">
        <f t="shared" si="256"/>
        <v>0</v>
      </c>
      <c r="R519" s="98" t="s">
        <v>661</v>
      </c>
      <c r="S519" s="96" t="s">
        <v>201</v>
      </c>
      <c r="T519" s="96" t="s">
        <v>662</v>
      </c>
      <c r="U519" s="92" t="s">
        <v>9</v>
      </c>
      <c r="V519" s="97">
        <v>550</v>
      </c>
      <c r="W519" s="97" t="s">
        <v>9</v>
      </c>
      <c r="X519" s="97" t="s">
        <v>9</v>
      </c>
      <c r="Y519" s="16" t="b">
        <f t="shared" si="257"/>
        <v>1</v>
      </c>
      <c r="Z519" s="16" t="b">
        <f t="shared" si="257"/>
        <v>1</v>
      </c>
      <c r="AA519" s="16" t="b">
        <f t="shared" si="257"/>
        <v>1</v>
      </c>
      <c r="AB519" s="16" t="b">
        <f t="shared" si="257"/>
        <v>1</v>
      </c>
    </row>
    <row r="520" spans="1:28" s="16" customFormat="1" ht="31.5">
      <c r="A520" s="31" t="s">
        <v>28</v>
      </c>
      <c r="B520" s="23" t="s">
        <v>201</v>
      </c>
      <c r="C520" s="23" t="s">
        <v>662</v>
      </c>
      <c r="D520" s="23" t="s">
        <v>29</v>
      </c>
      <c r="E520" s="25">
        <f>466.5+83.5</f>
        <v>550</v>
      </c>
      <c r="F520" s="25">
        <v>0</v>
      </c>
      <c r="G520" s="25">
        <v>0</v>
      </c>
      <c r="H520" s="43"/>
      <c r="J520" s="33">
        <v>550</v>
      </c>
      <c r="K520" s="32">
        <v>0</v>
      </c>
      <c r="L520" s="32">
        <v>0</v>
      </c>
      <c r="M520" s="29">
        <f t="shared" si="256"/>
        <v>0</v>
      </c>
      <c r="N520" s="29">
        <f t="shared" si="256"/>
        <v>0</v>
      </c>
      <c r="O520" s="29">
        <f t="shared" si="256"/>
        <v>0</v>
      </c>
      <c r="R520" s="98" t="s">
        <v>28</v>
      </c>
      <c r="S520" s="96" t="s">
        <v>201</v>
      </c>
      <c r="T520" s="96" t="s">
        <v>662</v>
      </c>
      <c r="U520" s="96" t="s">
        <v>29</v>
      </c>
      <c r="V520" s="97">
        <v>550</v>
      </c>
      <c r="W520" s="97" t="s">
        <v>9</v>
      </c>
      <c r="X520" s="97" t="s">
        <v>9</v>
      </c>
      <c r="Y520" s="16" t="b">
        <f t="shared" si="257"/>
        <v>1</v>
      </c>
      <c r="Z520" s="16" t="b">
        <f t="shared" si="257"/>
        <v>1</v>
      </c>
      <c r="AA520" s="16" t="b">
        <f t="shared" si="257"/>
        <v>1</v>
      </c>
      <c r="AB520" s="16" t="b">
        <f t="shared" si="257"/>
        <v>1</v>
      </c>
    </row>
    <row r="521" spans="1:28" s="16" customFormat="1" ht="31.5">
      <c r="A521" s="31" t="s">
        <v>556</v>
      </c>
      <c r="B521" s="23" t="s">
        <v>201</v>
      </c>
      <c r="C521" s="23" t="s">
        <v>640</v>
      </c>
      <c r="D521" s="23" t="s">
        <v>9</v>
      </c>
      <c r="E521" s="25">
        <f t="shared" ref="E521:G522" si="259">E522</f>
        <v>108847.1</v>
      </c>
      <c r="F521" s="25">
        <f t="shared" si="259"/>
        <v>96884.2</v>
      </c>
      <c r="G521" s="25">
        <f t="shared" si="259"/>
        <v>93573.2</v>
      </c>
      <c r="H521" s="43"/>
      <c r="J521" s="33">
        <v>108847.14853999999</v>
      </c>
      <c r="K521" s="32">
        <v>96884.212230000005</v>
      </c>
      <c r="L521" s="32">
        <v>93573.166670000006</v>
      </c>
      <c r="M521" s="29">
        <f t="shared" si="256"/>
        <v>4.8539999988861382E-2</v>
      </c>
      <c r="N521" s="29">
        <f t="shared" si="256"/>
        <v>1.2230000007548369E-2</v>
      </c>
      <c r="O521" s="29">
        <f t="shared" si="256"/>
        <v>-3.3329999991110526E-2</v>
      </c>
      <c r="R521" s="95" t="s">
        <v>556</v>
      </c>
      <c r="S521" s="96" t="s">
        <v>201</v>
      </c>
      <c r="T521" s="96" t="s">
        <v>640</v>
      </c>
      <c r="U521" s="92" t="s">
        <v>9</v>
      </c>
      <c r="V521" s="97">
        <v>108847.14853999999</v>
      </c>
      <c r="W521" s="97">
        <v>96884.212230000005</v>
      </c>
      <c r="X521" s="97">
        <v>93573.166670000006</v>
      </c>
      <c r="Y521" s="16" t="b">
        <f t="shared" si="257"/>
        <v>1</v>
      </c>
      <c r="Z521" s="16" t="b">
        <f t="shared" si="257"/>
        <v>1</v>
      </c>
      <c r="AA521" s="16" t="b">
        <f t="shared" si="257"/>
        <v>1</v>
      </c>
      <c r="AB521" s="16" t="b">
        <f t="shared" si="257"/>
        <v>1</v>
      </c>
    </row>
    <row r="522" spans="1:28" s="16" customFormat="1" ht="47.25">
      <c r="A522" s="31" t="s">
        <v>641</v>
      </c>
      <c r="B522" s="23" t="s">
        <v>201</v>
      </c>
      <c r="C522" s="23" t="s">
        <v>642</v>
      </c>
      <c r="D522" s="23" t="s">
        <v>9</v>
      </c>
      <c r="E522" s="25">
        <f t="shared" si="259"/>
        <v>108847.1</v>
      </c>
      <c r="F522" s="25">
        <f t="shared" si="259"/>
        <v>96884.2</v>
      </c>
      <c r="G522" s="25">
        <f t="shared" si="259"/>
        <v>93573.2</v>
      </c>
      <c r="H522" s="43"/>
      <c r="J522" s="33">
        <v>108847.14853999999</v>
      </c>
      <c r="K522" s="32">
        <v>96884.212230000005</v>
      </c>
      <c r="L522" s="32">
        <v>93573.166670000006</v>
      </c>
      <c r="M522" s="29">
        <f t="shared" si="256"/>
        <v>4.8539999988861382E-2</v>
      </c>
      <c r="N522" s="29">
        <f t="shared" si="256"/>
        <v>1.2230000007548369E-2</v>
      </c>
      <c r="O522" s="29">
        <f t="shared" si="256"/>
        <v>-3.3329999991110526E-2</v>
      </c>
      <c r="R522" s="98" t="s">
        <v>641</v>
      </c>
      <c r="S522" s="96" t="s">
        <v>201</v>
      </c>
      <c r="T522" s="96" t="s">
        <v>642</v>
      </c>
      <c r="U522" s="92" t="s">
        <v>9</v>
      </c>
      <c r="V522" s="97">
        <v>108847.14853999999</v>
      </c>
      <c r="W522" s="97">
        <v>96884.212230000005</v>
      </c>
      <c r="X522" s="97">
        <v>93573.166670000006</v>
      </c>
      <c r="Y522" s="16" t="b">
        <f t="shared" si="257"/>
        <v>1</v>
      </c>
      <c r="Z522" s="16" t="b">
        <f t="shared" si="257"/>
        <v>1</v>
      </c>
      <c r="AA522" s="16" t="b">
        <f t="shared" si="257"/>
        <v>1</v>
      </c>
      <c r="AB522" s="16" t="b">
        <f t="shared" si="257"/>
        <v>1</v>
      </c>
    </row>
    <row r="523" spans="1:28" s="16" customFormat="1" ht="31.5">
      <c r="A523" s="31" t="s">
        <v>28</v>
      </c>
      <c r="B523" s="23" t="s">
        <v>201</v>
      </c>
      <c r="C523" s="23" t="s">
        <v>642</v>
      </c>
      <c r="D523" s="23" t="s">
        <v>29</v>
      </c>
      <c r="E523" s="25">
        <v>108847.1</v>
      </c>
      <c r="F523" s="25">
        <v>96884.2</v>
      </c>
      <c r="G523" s="25">
        <v>93573.2</v>
      </c>
      <c r="H523" s="43"/>
      <c r="J523" s="33">
        <v>108847.14853999999</v>
      </c>
      <c r="K523" s="32">
        <v>96884.212230000005</v>
      </c>
      <c r="L523" s="32">
        <v>93573.166670000006</v>
      </c>
      <c r="M523" s="29">
        <f t="shared" si="256"/>
        <v>4.8539999988861382E-2</v>
      </c>
      <c r="N523" s="29">
        <f t="shared" si="256"/>
        <v>1.2230000007548369E-2</v>
      </c>
      <c r="O523" s="29">
        <f t="shared" si="256"/>
        <v>-3.3329999991110526E-2</v>
      </c>
      <c r="R523" s="98" t="s">
        <v>28</v>
      </c>
      <c r="S523" s="96" t="s">
        <v>201</v>
      </c>
      <c r="T523" s="96" t="s">
        <v>642</v>
      </c>
      <c r="U523" s="96" t="s">
        <v>29</v>
      </c>
      <c r="V523" s="97">
        <v>108847.14853999999</v>
      </c>
      <c r="W523" s="97">
        <v>96884.212230000005</v>
      </c>
      <c r="X523" s="97">
        <v>93573.166670000006</v>
      </c>
      <c r="Y523" s="16" t="b">
        <f t="shared" si="257"/>
        <v>1</v>
      </c>
      <c r="Z523" s="16" t="b">
        <f t="shared" si="257"/>
        <v>1</v>
      </c>
      <c r="AA523" s="16" t="b">
        <f t="shared" si="257"/>
        <v>1</v>
      </c>
      <c r="AB523" s="16" t="b">
        <f t="shared" si="257"/>
        <v>1</v>
      </c>
    </row>
    <row r="524" spans="1:28" s="16" customFormat="1" ht="31.5">
      <c r="A524" s="22" t="s">
        <v>454</v>
      </c>
      <c r="B524" s="23" t="s">
        <v>201</v>
      </c>
      <c r="C524" s="23" t="s">
        <v>15</v>
      </c>
      <c r="D524" s="24" t="s">
        <v>9</v>
      </c>
      <c r="E524" s="25">
        <f>E525+E542+E555</f>
        <v>184610.60000000003</v>
      </c>
      <c r="F524" s="25">
        <f>F525+F542+F555</f>
        <v>174769.5</v>
      </c>
      <c r="G524" s="25">
        <f t="shared" ref="G524" si="260">G525+G542+G555</f>
        <v>178128.7</v>
      </c>
      <c r="H524" s="43"/>
      <c r="J524" s="33">
        <v>184610.56580000001</v>
      </c>
      <c r="K524" s="33">
        <v>174769.486</v>
      </c>
      <c r="L524" s="33">
        <v>178128.71999000001</v>
      </c>
      <c r="M524" s="29">
        <f t="shared" si="256"/>
        <v>-3.420000002370216E-2</v>
      </c>
      <c r="N524" s="29">
        <f t="shared" si="256"/>
        <v>-1.3999999995576218E-2</v>
      </c>
      <c r="O524" s="29">
        <f t="shared" si="256"/>
        <v>1.9990000000689179E-2</v>
      </c>
      <c r="R524" s="95" t="s">
        <v>454</v>
      </c>
      <c r="S524" s="96" t="s">
        <v>201</v>
      </c>
      <c r="T524" s="96" t="s">
        <v>15</v>
      </c>
      <c r="U524" s="92" t="s">
        <v>9</v>
      </c>
      <c r="V524" s="97">
        <v>184610.56580000001</v>
      </c>
      <c r="W524" s="97">
        <v>174769.486</v>
      </c>
      <c r="X524" s="97">
        <v>178128.71999000001</v>
      </c>
      <c r="Y524" s="16" t="b">
        <f t="shared" si="257"/>
        <v>1</v>
      </c>
      <c r="Z524" s="16" t="b">
        <f t="shared" si="257"/>
        <v>1</v>
      </c>
      <c r="AA524" s="16" t="b">
        <f t="shared" si="257"/>
        <v>1</v>
      </c>
      <c r="AB524" s="16" t="b">
        <f t="shared" si="257"/>
        <v>1</v>
      </c>
    </row>
    <row r="525" spans="1:28" s="16" customFormat="1" ht="31.5">
      <c r="A525" s="22" t="s">
        <v>79</v>
      </c>
      <c r="B525" s="23" t="s">
        <v>201</v>
      </c>
      <c r="C525" s="23" t="s">
        <v>80</v>
      </c>
      <c r="D525" s="24" t="s">
        <v>9</v>
      </c>
      <c r="E525" s="25">
        <f>E526+E529+E532+E536+E539</f>
        <v>17314.3</v>
      </c>
      <c r="F525" s="25">
        <f t="shared" ref="F525:G525" si="261">F526+F529+F532+F536+F539</f>
        <v>3689.2</v>
      </c>
      <c r="G525" s="25">
        <f t="shared" si="261"/>
        <v>5260</v>
      </c>
      <c r="H525" s="43"/>
      <c r="J525" s="33">
        <v>17314.346679999999</v>
      </c>
      <c r="K525" s="33">
        <v>3689.1760100000001</v>
      </c>
      <c r="L525" s="33">
        <v>5260</v>
      </c>
      <c r="M525" s="29">
        <f t="shared" si="256"/>
        <v>4.6679999999469146E-2</v>
      </c>
      <c r="N525" s="29">
        <f t="shared" si="256"/>
        <v>-2.3989999999685097E-2</v>
      </c>
      <c r="O525" s="29">
        <f t="shared" si="256"/>
        <v>0</v>
      </c>
      <c r="R525" s="95" t="s">
        <v>79</v>
      </c>
      <c r="S525" s="96" t="s">
        <v>201</v>
      </c>
      <c r="T525" s="96" t="s">
        <v>80</v>
      </c>
      <c r="U525" s="92" t="s">
        <v>9</v>
      </c>
      <c r="V525" s="97">
        <v>17314.346679999999</v>
      </c>
      <c r="W525" s="97">
        <v>3689.1760100000001</v>
      </c>
      <c r="X525" s="97">
        <v>5260</v>
      </c>
      <c r="Y525" s="16" t="b">
        <f t="shared" si="257"/>
        <v>1</v>
      </c>
      <c r="Z525" s="16" t="b">
        <f t="shared" si="257"/>
        <v>1</v>
      </c>
      <c r="AA525" s="16" t="b">
        <f t="shared" si="257"/>
        <v>1</v>
      </c>
      <c r="AB525" s="16" t="b">
        <f t="shared" si="257"/>
        <v>1</v>
      </c>
    </row>
    <row r="526" spans="1:28" s="16" customFormat="1" ht="94.5">
      <c r="A526" s="22" t="s">
        <v>202</v>
      </c>
      <c r="B526" s="23" t="s">
        <v>201</v>
      </c>
      <c r="C526" s="23" t="s">
        <v>157</v>
      </c>
      <c r="D526" s="24" t="s">
        <v>9</v>
      </c>
      <c r="E526" s="25">
        <f>E527</f>
        <v>112.5</v>
      </c>
      <c r="F526" s="25">
        <f t="shared" ref="F526:G527" si="262">F527</f>
        <v>100</v>
      </c>
      <c r="G526" s="25">
        <f t="shared" si="262"/>
        <v>100</v>
      </c>
      <c r="H526" s="43"/>
      <c r="J526" s="33">
        <v>112.48096</v>
      </c>
      <c r="K526" s="33">
        <v>100</v>
      </c>
      <c r="L526" s="33">
        <v>100</v>
      </c>
      <c r="M526" s="29">
        <f t="shared" si="256"/>
        <v>-1.9040000000003943E-2</v>
      </c>
      <c r="N526" s="29">
        <f t="shared" si="256"/>
        <v>0</v>
      </c>
      <c r="O526" s="29">
        <f t="shared" si="256"/>
        <v>0</v>
      </c>
      <c r="R526" s="95" t="s">
        <v>202</v>
      </c>
      <c r="S526" s="96" t="s">
        <v>201</v>
      </c>
      <c r="T526" s="96" t="s">
        <v>157</v>
      </c>
      <c r="U526" s="92" t="s">
        <v>9</v>
      </c>
      <c r="V526" s="97">
        <v>112.48096</v>
      </c>
      <c r="W526" s="97">
        <v>100</v>
      </c>
      <c r="X526" s="97">
        <v>100</v>
      </c>
      <c r="Y526" s="16" t="b">
        <f t="shared" si="257"/>
        <v>1</v>
      </c>
      <c r="Z526" s="16" t="b">
        <f t="shared" si="257"/>
        <v>1</v>
      </c>
      <c r="AA526" s="16" t="b">
        <f t="shared" si="257"/>
        <v>1</v>
      </c>
      <c r="AB526" s="16" t="b">
        <f t="shared" si="257"/>
        <v>1</v>
      </c>
    </row>
    <row r="527" spans="1:28" s="16" customFormat="1" ht="94.5">
      <c r="A527" s="31" t="s">
        <v>203</v>
      </c>
      <c r="B527" s="23" t="s">
        <v>201</v>
      </c>
      <c r="C527" s="23" t="s">
        <v>410</v>
      </c>
      <c r="D527" s="24" t="s">
        <v>9</v>
      </c>
      <c r="E527" s="25">
        <f>E528</f>
        <v>112.5</v>
      </c>
      <c r="F527" s="25">
        <f t="shared" si="262"/>
        <v>100</v>
      </c>
      <c r="G527" s="25">
        <f t="shared" si="262"/>
        <v>100</v>
      </c>
      <c r="H527" s="43"/>
      <c r="J527" s="33">
        <v>112.48096</v>
      </c>
      <c r="K527" s="33">
        <v>100</v>
      </c>
      <c r="L527" s="33">
        <v>100</v>
      </c>
      <c r="M527" s="29">
        <f t="shared" si="256"/>
        <v>-1.9040000000003943E-2</v>
      </c>
      <c r="N527" s="29">
        <f t="shared" si="256"/>
        <v>0</v>
      </c>
      <c r="O527" s="29">
        <f t="shared" si="256"/>
        <v>0</v>
      </c>
      <c r="R527" s="98" t="s">
        <v>203</v>
      </c>
      <c r="S527" s="96" t="s">
        <v>201</v>
      </c>
      <c r="T527" s="96" t="s">
        <v>410</v>
      </c>
      <c r="U527" s="92" t="s">
        <v>9</v>
      </c>
      <c r="V527" s="97">
        <v>112.48096</v>
      </c>
      <c r="W527" s="97">
        <v>100</v>
      </c>
      <c r="X527" s="97">
        <v>100</v>
      </c>
      <c r="Y527" s="16" t="b">
        <f t="shared" si="257"/>
        <v>1</v>
      </c>
      <c r="Z527" s="16" t="b">
        <f t="shared" si="257"/>
        <v>1</v>
      </c>
      <c r="AA527" s="16" t="b">
        <f t="shared" si="257"/>
        <v>1</v>
      </c>
      <c r="AB527" s="16" t="b">
        <f t="shared" si="257"/>
        <v>1</v>
      </c>
    </row>
    <row r="528" spans="1:28" s="16" customFormat="1" ht="31.5">
      <c r="A528" s="31" t="s">
        <v>28</v>
      </c>
      <c r="B528" s="23" t="s">
        <v>201</v>
      </c>
      <c r="C528" s="23" t="s">
        <v>410</v>
      </c>
      <c r="D528" s="23" t="s">
        <v>29</v>
      </c>
      <c r="E528" s="25">
        <v>112.5</v>
      </c>
      <c r="F528" s="25">
        <v>100</v>
      </c>
      <c r="G528" s="25">
        <v>100</v>
      </c>
      <c r="H528" s="43"/>
      <c r="J528" s="33">
        <v>112.48096</v>
      </c>
      <c r="K528" s="33">
        <v>100</v>
      </c>
      <c r="L528" s="33">
        <v>100</v>
      </c>
      <c r="M528" s="29">
        <f t="shared" si="256"/>
        <v>-1.9040000000003943E-2</v>
      </c>
      <c r="N528" s="29">
        <f t="shared" si="256"/>
        <v>0</v>
      </c>
      <c r="O528" s="29">
        <f t="shared" si="256"/>
        <v>0</v>
      </c>
      <c r="R528" s="98" t="s">
        <v>28</v>
      </c>
      <c r="S528" s="96" t="s">
        <v>201</v>
      </c>
      <c r="T528" s="96" t="s">
        <v>410</v>
      </c>
      <c r="U528" s="96" t="s">
        <v>29</v>
      </c>
      <c r="V528" s="97">
        <v>112.48096</v>
      </c>
      <c r="W528" s="97">
        <v>100</v>
      </c>
      <c r="X528" s="97">
        <v>100</v>
      </c>
      <c r="Y528" s="16" t="b">
        <f t="shared" si="257"/>
        <v>1</v>
      </c>
      <c r="Z528" s="16" t="b">
        <f t="shared" si="257"/>
        <v>1</v>
      </c>
      <c r="AA528" s="16" t="b">
        <f t="shared" si="257"/>
        <v>1</v>
      </c>
      <c r="AB528" s="16" t="b">
        <f t="shared" si="257"/>
        <v>1</v>
      </c>
    </row>
    <row r="529" spans="1:28" s="16" customFormat="1" ht="63">
      <c r="A529" s="22" t="s">
        <v>156</v>
      </c>
      <c r="B529" s="23" t="s">
        <v>201</v>
      </c>
      <c r="C529" s="23" t="s">
        <v>458</v>
      </c>
      <c r="D529" s="24" t="s">
        <v>9</v>
      </c>
      <c r="E529" s="25">
        <f>E530</f>
        <v>4730.7999999999993</v>
      </c>
      <c r="F529" s="25">
        <f t="shared" ref="F529:G530" si="263">F530</f>
        <v>200</v>
      </c>
      <c r="G529" s="25">
        <f t="shared" si="263"/>
        <v>200</v>
      </c>
      <c r="H529" s="43"/>
      <c r="J529" s="33">
        <v>4730.8437400000003</v>
      </c>
      <c r="K529" s="33">
        <v>200</v>
      </c>
      <c r="L529" s="33">
        <v>200</v>
      </c>
      <c r="M529" s="29">
        <f t="shared" si="256"/>
        <v>4.3740000000980217E-2</v>
      </c>
      <c r="N529" s="29">
        <f t="shared" si="256"/>
        <v>0</v>
      </c>
      <c r="O529" s="29">
        <f t="shared" si="256"/>
        <v>0</v>
      </c>
      <c r="R529" s="95" t="s">
        <v>156</v>
      </c>
      <c r="S529" s="96" t="s">
        <v>201</v>
      </c>
      <c r="T529" s="96" t="s">
        <v>458</v>
      </c>
      <c r="U529" s="92" t="s">
        <v>9</v>
      </c>
      <c r="V529" s="97">
        <v>4730.8437400000003</v>
      </c>
      <c r="W529" s="97">
        <v>200</v>
      </c>
      <c r="X529" s="97">
        <v>200</v>
      </c>
      <c r="Y529" s="16" t="b">
        <f t="shared" si="257"/>
        <v>1</v>
      </c>
      <c r="Z529" s="16" t="b">
        <f t="shared" si="257"/>
        <v>1</v>
      </c>
      <c r="AA529" s="16" t="b">
        <f t="shared" si="257"/>
        <v>1</v>
      </c>
      <c r="AB529" s="16" t="b">
        <f t="shared" si="257"/>
        <v>1</v>
      </c>
    </row>
    <row r="530" spans="1:28" s="16" customFormat="1" ht="47.25">
      <c r="A530" s="31" t="s">
        <v>158</v>
      </c>
      <c r="B530" s="23" t="s">
        <v>201</v>
      </c>
      <c r="C530" s="23" t="s">
        <v>379</v>
      </c>
      <c r="D530" s="24" t="s">
        <v>9</v>
      </c>
      <c r="E530" s="25">
        <f>E531</f>
        <v>4730.7999999999993</v>
      </c>
      <c r="F530" s="25">
        <f t="shared" si="263"/>
        <v>200</v>
      </c>
      <c r="G530" s="25">
        <f t="shared" si="263"/>
        <v>200</v>
      </c>
      <c r="H530" s="43"/>
      <c r="J530" s="33">
        <v>4730.8437400000003</v>
      </c>
      <c r="K530" s="33">
        <v>200</v>
      </c>
      <c r="L530" s="33">
        <v>200</v>
      </c>
      <c r="M530" s="29">
        <f t="shared" si="256"/>
        <v>4.3740000000980217E-2</v>
      </c>
      <c r="N530" s="29">
        <f t="shared" si="256"/>
        <v>0</v>
      </c>
      <c r="O530" s="29">
        <f t="shared" si="256"/>
        <v>0</v>
      </c>
      <c r="R530" s="98" t="s">
        <v>158</v>
      </c>
      <c r="S530" s="96" t="s">
        <v>201</v>
      </c>
      <c r="T530" s="96" t="s">
        <v>379</v>
      </c>
      <c r="U530" s="92" t="s">
        <v>9</v>
      </c>
      <c r="V530" s="97">
        <v>4730.8437400000003</v>
      </c>
      <c r="W530" s="97">
        <v>200</v>
      </c>
      <c r="X530" s="97">
        <v>200</v>
      </c>
      <c r="Y530" s="16" t="b">
        <f t="shared" si="257"/>
        <v>1</v>
      </c>
      <c r="Z530" s="16" t="b">
        <f t="shared" si="257"/>
        <v>1</v>
      </c>
      <c r="AA530" s="16" t="b">
        <f t="shared" si="257"/>
        <v>1</v>
      </c>
      <c r="AB530" s="16" t="b">
        <f t="shared" si="257"/>
        <v>1</v>
      </c>
    </row>
    <row r="531" spans="1:28" s="16" customFormat="1" ht="31.5">
      <c r="A531" s="31" t="s">
        <v>28</v>
      </c>
      <c r="B531" s="23" t="s">
        <v>201</v>
      </c>
      <c r="C531" s="23" t="s">
        <v>379</v>
      </c>
      <c r="D531" s="23" t="s">
        <v>29</v>
      </c>
      <c r="E531" s="25">
        <f>2365.1+2365.7</f>
        <v>4730.7999999999993</v>
      </c>
      <c r="F531" s="25">
        <v>200</v>
      </c>
      <c r="G531" s="25">
        <v>200</v>
      </c>
      <c r="H531" s="43"/>
      <c r="J531" s="33">
        <v>4730.8437400000003</v>
      </c>
      <c r="K531" s="33">
        <v>200</v>
      </c>
      <c r="L531" s="33">
        <v>200</v>
      </c>
      <c r="M531" s="29">
        <f t="shared" si="256"/>
        <v>4.3740000000980217E-2</v>
      </c>
      <c r="N531" s="29">
        <f t="shared" si="256"/>
        <v>0</v>
      </c>
      <c r="O531" s="29">
        <f t="shared" si="256"/>
        <v>0</v>
      </c>
      <c r="R531" s="98" t="s">
        <v>28</v>
      </c>
      <c r="S531" s="96" t="s">
        <v>201</v>
      </c>
      <c r="T531" s="96" t="s">
        <v>379</v>
      </c>
      <c r="U531" s="96" t="s">
        <v>29</v>
      </c>
      <c r="V531" s="97">
        <v>4730.8437400000003</v>
      </c>
      <c r="W531" s="97">
        <v>200</v>
      </c>
      <c r="X531" s="97">
        <v>200</v>
      </c>
      <c r="Y531" s="16" t="b">
        <f t="shared" si="257"/>
        <v>1</v>
      </c>
      <c r="Z531" s="16" t="b">
        <f t="shared" si="257"/>
        <v>1</v>
      </c>
      <c r="AA531" s="16" t="b">
        <f t="shared" si="257"/>
        <v>1</v>
      </c>
      <c r="AB531" s="16" t="b">
        <f t="shared" si="257"/>
        <v>1</v>
      </c>
    </row>
    <row r="532" spans="1:28" s="16" customFormat="1" ht="47.25">
      <c r="A532" s="22" t="s">
        <v>460</v>
      </c>
      <c r="B532" s="23" t="s">
        <v>201</v>
      </c>
      <c r="C532" s="23" t="s">
        <v>461</v>
      </c>
      <c r="D532" s="24" t="s">
        <v>9</v>
      </c>
      <c r="E532" s="25">
        <f>E533</f>
        <v>40</v>
      </c>
      <c r="F532" s="25">
        <f t="shared" ref="F532:G532" si="264">F533</f>
        <v>40</v>
      </c>
      <c r="G532" s="25">
        <f t="shared" si="264"/>
        <v>40</v>
      </c>
      <c r="H532" s="43"/>
      <c r="J532" s="33">
        <v>40</v>
      </c>
      <c r="K532" s="33">
        <v>40</v>
      </c>
      <c r="L532" s="33">
        <v>40</v>
      </c>
      <c r="M532" s="29">
        <f t="shared" si="256"/>
        <v>0</v>
      </c>
      <c r="N532" s="29">
        <f t="shared" si="256"/>
        <v>0</v>
      </c>
      <c r="O532" s="29">
        <f t="shared" si="256"/>
        <v>0</v>
      </c>
      <c r="R532" s="95" t="s">
        <v>460</v>
      </c>
      <c r="S532" s="96" t="s">
        <v>201</v>
      </c>
      <c r="T532" s="96" t="s">
        <v>461</v>
      </c>
      <c r="U532" s="92" t="s">
        <v>9</v>
      </c>
      <c r="V532" s="97">
        <v>40</v>
      </c>
      <c r="W532" s="97">
        <v>40</v>
      </c>
      <c r="X532" s="97">
        <v>40</v>
      </c>
      <c r="Y532" s="16" t="b">
        <f t="shared" si="257"/>
        <v>1</v>
      </c>
      <c r="Z532" s="16" t="b">
        <f t="shared" si="257"/>
        <v>1</v>
      </c>
      <c r="AA532" s="16" t="b">
        <f t="shared" si="257"/>
        <v>1</v>
      </c>
      <c r="AB532" s="16" t="b">
        <f t="shared" si="257"/>
        <v>1</v>
      </c>
    </row>
    <row r="533" spans="1:28" s="16" customFormat="1" ht="31.5">
      <c r="A533" s="31" t="s">
        <v>462</v>
      </c>
      <c r="B533" s="23" t="s">
        <v>201</v>
      </c>
      <c r="C533" s="23" t="s">
        <v>381</v>
      </c>
      <c r="D533" s="24" t="s">
        <v>9</v>
      </c>
      <c r="E533" s="25">
        <f>E534+E535</f>
        <v>40</v>
      </c>
      <c r="F533" s="25">
        <f t="shared" ref="F533:G533" si="265">F534+F535</f>
        <v>40</v>
      </c>
      <c r="G533" s="25">
        <f t="shared" si="265"/>
        <v>40</v>
      </c>
      <c r="H533" s="43"/>
      <c r="J533" s="33">
        <v>40</v>
      </c>
      <c r="K533" s="33">
        <v>40</v>
      </c>
      <c r="L533" s="33">
        <v>40</v>
      </c>
      <c r="M533" s="29">
        <f t="shared" si="256"/>
        <v>0</v>
      </c>
      <c r="N533" s="29">
        <f t="shared" si="256"/>
        <v>0</v>
      </c>
      <c r="O533" s="29">
        <f t="shared" si="256"/>
        <v>0</v>
      </c>
      <c r="R533" s="98" t="s">
        <v>462</v>
      </c>
      <c r="S533" s="96" t="s">
        <v>201</v>
      </c>
      <c r="T533" s="96" t="s">
        <v>381</v>
      </c>
      <c r="U533" s="92" t="s">
        <v>9</v>
      </c>
      <c r="V533" s="97">
        <v>40</v>
      </c>
      <c r="W533" s="97">
        <v>40</v>
      </c>
      <c r="X533" s="97">
        <v>40</v>
      </c>
      <c r="Y533" s="16" t="b">
        <f t="shared" si="257"/>
        <v>1</v>
      </c>
      <c r="Z533" s="16" t="b">
        <f t="shared" si="257"/>
        <v>1</v>
      </c>
      <c r="AA533" s="16" t="b">
        <f t="shared" si="257"/>
        <v>1</v>
      </c>
      <c r="AB533" s="16" t="b">
        <f t="shared" si="257"/>
        <v>1</v>
      </c>
    </row>
    <row r="534" spans="1:28" s="16" customFormat="1" ht="31.5">
      <c r="A534" s="31" t="s">
        <v>28</v>
      </c>
      <c r="B534" s="23" t="s">
        <v>201</v>
      </c>
      <c r="C534" s="23" t="s">
        <v>381</v>
      </c>
      <c r="D534" s="23" t="s">
        <v>29</v>
      </c>
      <c r="E534" s="25">
        <v>10</v>
      </c>
      <c r="F534" s="25">
        <v>10</v>
      </c>
      <c r="G534" s="25">
        <v>10</v>
      </c>
      <c r="H534" s="43"/>
      <c r="J534" s="33">
        <v>10</v>
      </c>
      <c r="K534" s="33">
        <v>10</v>
      </c>
      <c r="L534" s="33">
        <v>10</v>
      </c>
      <c r="M534" s="29">
        <f t="shared" si="256"/>
        <v>0</v>
      </c>
      <c r="N534" s="29">
        <f t="shared" si="256"/>
        <v>0</v>
      </c>
      <c r="O534" s="29">
        <f t="shared" si="256"/>
        <v>0</v>
      </c>
      <c r="R534" s="98" t="s">
        <v>28</v>
      </c>
      <c r="S534" s="96" t="s">
        <v>201</v>
      </c>
      <c r="T534" s="96" t="s">
        <v>381</v>
      </c>
      <c r="U534" s="96" t="s">
        <v>29</v>
      </c>
      <c r="V534" s="97">
        <v>10</v>
      </c>
      <c r="W534" s="97">
        <v>10</v>
      </c>
      <c r="X534" s="97">
        <v>10</v>
      </c>
      <c r="Y534" s="16" t="b">
        <f t="shared" si="257"/>
        <v>1</v>
      </c>
      <c r="Z534" s="16" t="b">
        <f t="shared" si="257"/>
        <v>1</v>
      </c>
      <c r="AA534" s="16" t="b">
        <f t="shared" si="257"/>
        <v>1</v>
      </c>
      <c r="AB534" s="16" t="b">
        <f t="shared" si="257"/>
        <v>1</v>
      </c>
    </row>
    <row r="535" spans="1:28" s="16" customFormat="1" ht="25.5">
      <c r="A535" s="31" t="s">
        <v>37</v>
      </c>
      <c r="B535" s="23" t="s">
        <v>201</v>
      </c>
      <c r="C535" s="23" t="s">
        <v>381</v>
      </c>
      <c r="D535" s="23" t="s">
        <v>38</v>
      </c>
      <c r="E535" s="25">
        <v>30</v>
      </c>
      <c r="F535" s="25">
        <v>30</v>
      </c>
      <c r="G535" s="25">
        <v>30</v>
      </c>
      <c r="H535" s="43"/>
      <c r="J535" s="33">
        <v>30</v>
      </c>
      <c r="K535" s="33">
        <v>30</v>
      </c>
      <c r="L535" s="33">
        <v>30</v>
      </c>
      <c r="M535" s="29">
        <f t="shared" si="256"/>
        <v>0</v>
      </c>
      <c r="N535" s="29">
        <f t="shared" si="256"/>
        <v>0</v>
      </c>
      <c r="O535" s="29">
        <f t="shared" si="256"/>
        <v>0</v>
      </c>
      <c r="R535" s="98" t="s">
        <v>37</v>
      </c>
      <c r="S535" s="96" t="s">
        <v>201</v>
      </c>
      <c r="T535" s="96" t="s">
        <v>381</v>
      </c>
      <c r="U535" s="96" t="s">
        <v>38</v>
      </c>
      <c r="V535" s="97">
        <v>30</v>
      </c>
      <c r="W535" s="97">
        <v>30</v>
      </c>
      <c r="X535" s="97">
        <v>30</v>
      </c>
      <c r="Y535" s="16" t="b">
        <f t="shared" si="257"/>
        <v>1</v>
      </c>
      <c r="Z535" s="16" t="b">
        <f t="shared" si="257"/>
        <v>1</v>
      </c>
      <c r="AA535" s="16" t="b">
        <f t="shared" si="257"/>
        <v>1</v>
      </c>
      <c r="AB535" s="16" t="b">
        <f t="shared" si="257"/>
        <v>1</v>
      </c>
    </row>
    <row r="536" spans="1:28" s="16" customFormat="1" ht="31.5">
      <c r="A536" s="22" t="s">
        <v>161</v>
      </c>
      <c r="B536" s="23" t="s">
        <v>201</v>
      </c>
      <c r="C536" s="23" t="s">
        <v>463</v>
      </c>
      <c r="D536" s="24" t="s">
        <v>9</v>
      </c>
      <c r="E536" s="25">
        <f>E537</f>
        <v>10931</v>
      </c>
      <c r="F536" s="25">
        <f t="shared" ref="F536:G537" si="266">F537</f>
        <v>3349.2</v>
      </c>
      <c r="G536" s="25">
        <f t="shared" si="266"/>
        <v>4920</v>
      </c>
      <c r="H536" s="43"/>
      <c r="J536" s="33">
        <v>10931.02198</v>
      </c>
      <c r="K536" s="33">
        <v>3349.1760100000001</v>
      </c>
      <c r="L536" s="33">
        <v>4920</v>
      </c>
      <c r="M536" s="29">
        <f t="shared" si="256"/>
        <v>2.1979999999530264E-2</v>
      </c>
      <c r="N536" s="29">
        <f t="shared" si="256"/>
        <v>-2.3989999999685097E-2</v>
      </c>
      <c r="O536" s="29">
        <f t="shared" si="256"/>
        <v>0</v>
      </c>
      <c r="R536" s="95" t="s">
        <v>161</v>
      </c>
      <c r="S536" s="96" t="s">
        <v>201</v>
      </c>
      <c r="T536" s="96" t="s">
        <v>463</v>
      </c>
      <c r="U536" s="92" t="s">
        <v>9</v>
      </c>
      <c r="V536" s="97">
        <v>10931.02198</v>
      </c>
      <c r="W536" s="97">
        <v>3349.1760100000001</v>
      </c>
      <c r="X536" s="97">
        <v>4920</v>
      </c>
      <c r="Y536" s="16" t="b">
        <f t="shared" si="257"/>
        <v>1</v>
      </c>
      <c r="Z536" s="16" t="b">
        <f t="shared" si="257"/>
        <v>1</v>
      </c>
      <c r="AA536" s="16" t="b">
        <f t="shared" si="257"/>
        <v>1</v>
      </c>
      <c r="AB536" s="16" t="b">
        <f t="shared" si="257"/>
        <v>1</v>
      </c>
    </row>
    <row r="537" spans="1:28" s="16" customFormat="1" ht="25.5">
      <c r="A537" s="31" t="s">
        <v>163</v>
      </c>
      <c r="B537" s="23" t="s">
        <v>201</v>
      </c>
      <c r="C537" s="23" t="s">
        <v>382</v>
      </c>
      <c r="D537" s="24" t="s">
        <v>9</v>
      </c>
      <c r="E537" s="25">
        <f>E538</f>
        <v>10931</v>
      </c>
      <c r="F537" s="25">
        <f t="shared" si="266"/>
        <v>3349.2</v>
      </c>
      <c r="G537" s="25">
        <f t="shared" si="266"/>
        <v>4920</v>
      </c>
      <c r="H537" s="43"/>
      <c r="J537" s="33">
        <v>10931.02198</v>
      </c>
      <c r="K537" s="33">
        <v>3349.1760100000001</v>
      </c>
      <c r="L537" s="33">
        <v>4920</v>
      </c>
      <c r="M537" s="29">
        <f t="shared" si="256"/>
        <v>2.1979999999530264E-2</v>
      </c>
      <c r="N537" s="29">
        <f t="shared" si="256"/>
        <v>-2.3989999999685097E-2</v>
      </c>
      <c r="O537" s="29">
        <f t="shared" si="256"/>
        <v>0</v>
      </c>
      <c r="R537" s="98" t="s">
        <v>163</v>
      </c>
      <c r="S537" s="96" t="s">
        <v>201</v>
      </c>
      <c r="T537" s="96" t="s">
        <v>382</v>
      </c>
      <c r="U537" s="92" t="s">
        <v>9</v>
      </c>
      <c r="V537" s="97">
        <v>10931.02198</v>
      </c>
      <c r="W537" s="97">
        <v>3349.1760100000001</v>
      </c>
      <c r="X537" s="97">
        <v>4920</v>
      </c>
      <c r="Y537" s="16" t="b">
        <f t="shared" si="257"/>
        <v>1</v>
      </c>
      <c r="Z537" s="16" t="b">
        <f t="shared" si="257"/>
        <v>1</v>
      </c>
      <c r="AA537" s="16" t="b">
        <f t="shared" si="257"/>
        <v>1</v>
      </c>
      <c r="AB537" s="16" t="b">
        <f t="shared" si="257"/>
        <v>1</v>
      </c>
    </row>
    <row r="538" spans="1:28" s="16" customFormat="1" ht="31.5">
      <c r="A538" s="31" t="s">
        <v>28</v>
      </c>
      <c r="B538" s="23" t="s">
        <v>201</v>
      </c>
      <c r="C538" s="23" t="s">
        <v>382</v>
      </c>
      <c r="D538" s="23" t="s">
        <v>29</v>
      </c>
      <c r="E538" s="25">
        <f>3271.4+7659.6</f>
        <v>10931</v>
      </c>
      <c r="F538" s="25">
        <v>3349.2</v>
      </c>
      <c r="G538" s="25">
        <v>4920</v>
      </c>
      <c r="H538" s="43"/>
      <c r="J538" s="33">
        <v>10931.02198</v>
      </c>
      <c r="K538" s="33">
        <v>3349.1760100000001</v>
      </c>
      <c r="L538" s="33">
        <v>4920</v>
      </c>
      <c r="M538" s="29">
        <f t="shared" si="256"/>
        <v>2.1979999999530264E-2</v>
      </c>
      <c r="N538" s="29">
        <f t="shared" si="256"/>
        <v>-2.3989999999685097E-2</v>
      </c>
      <c r="O538" s="29">
        <f t="shared" si="256"/>
        <v>0</v>
      </c>
      <c r="R538" s="98" t="s">
        <v>28</v>
      </c>
      <c r="S538" s="96" t="s">
        <v>201</v>
      </c>
      <c r="T538" s="96" t="s">
        <v>382</v>
      </c>
      <c r="U538" s="96" t="s">
        <v>29</v>
      </c>
      <c r="V538" s="97">
        <v>10931.02198</v>
      </c>
      <c r="W538" s="97">
        <v>3349.1760100000001</v>
      </c>
      <c r="X538" s="97">
        <v>4920</v>
      </c>
      <c r="Y538" s="16" t="b">
        <f t="shared" si="257"/>
        <v>1</v>
      </c>
      <c r="Z538" s="16" t="b">
        <f t="shared" si="257"/>
        <v>1</v>
      </c>
      <c r="AA538" s="16" t="b">
        <f t="shared" si="257"/>
        <v>1</v>
      </c>
      <c r="AB538" s="16" t="b">
        <f t="shared" si="257"/>
        <v>1</v>
      </c>
    </row>
    <row r="539" spans="1:28" s="16" customFormat="1" ht="47.25">
      <c r="A539" s="22" t="s">
        <v>164</v>
      </c>
      <c r="B539" s="23" t="s">
        <v>201</v>
      </c>
      <c r="C539" s="23" t="s">
        <v>165</v>
      </c>
      <c r="D539" s="24" t="s">
        <v>9</v>
      </c>
      <c r="E539" s="25">
        <f>E540</f>
        <v>1500</v>
      </c>
      <c r="F539" s="25">
        <f t="shared" ref="F539:G540" si="267">F540</f>
        <v>0</v>
      </c>
      <c r="G539" s="25">
        <f t="shared" si="267"/>
        <v>0</v>
      </c>
      <c r="H539" s="43"/>
      <c r="J539" s="33">
        <v>1500</v>
      </c>
      <c r="K539" s="32">
        <v>0</v>
      </c>
      <c r="L539" s="32">
        <v>0</v>
      </c>
      <c r="M539" s="29">
        <f t="shared" si="256"/>
        <v>0</v>
      </c>
      <c r="N539" s="29">
        <f t="shared" si="256"/>
        <v>0</v>
      </c>
      <c r="O539" s="29">
        <f t="shared" si="256"/>
        <v>0</v>
      </c>
      <c r="R539" s="95" t="s">
        <v>164</v>
      </c>
      <c r="S539" s="96" t="s">
        <v>201</v>
      </c>
      <c r="T539" s="96" t="s">
        <v>165</v>
      </c>
      <c r="U539" s="92" t="s">
        <v>9</v>
      </c>
      <c r="V539" s="97">
        <v>1500</v>
      </c>
      <c r="W539" s="97" t="s">
        <v>9</v>
      </c>
      <c r="X539" s="97" t="s">
        <v>9</v>
      </c>
      <c r="Y539" s="16" t="b">
        <f t="shared" si="257"/>
        <v>1</v>
      </c>
      <c r="Z539" s="16" t="b">
        <f t="shared" si="257"/>
        <v>1</v>
      </c>
      <c r="AA539" s="16" t="b">
        <f t="shared" si="257"/>
        <v>1</v>
      </c>
      <c r="AB539" s="16" t="b">
        <f t="shared" si="257"/>
        <v>1</v>
      </c>
    </row>
    <row r="540" spans="1:28" s="16" customFormat="1" ht="31.5">
      <c r="A540" s="31" t="s">
        <v>166</v>
      </c>
      <c r="B540" s="23" t="s">
        <v>201</v>
      </c>
      <c r="C540" s="23" t="s">
        <v>378</v>
      </c>
      <c r="D540" s="24" t="s">
        <v>9</v>
      </c>
      <c r="E540" s="25">
        <f>E541</f>
        <v>1500</v>
      </c>
      <c r="F540" s="25">
        <f t="shared" si="267"/>
        <v>0</v>
      </c>
      <c r="G540" s="25">
        <f t="shared" si="267"/>
        <v>0</v>
      </c>
      <c r="H540" s="43"/>
      <c r="J540" s="33">
        <v>1500</v>
      </c>
      <c r="K540" s="32">
        <v>0</v>
      </c>
      <c r="L540" s="32">
        <v>0</v>
      </c>
      <c r="M540" s="29">
        <f t="shared" si="256"/>
        <v>0</v>
      </c>
      <c r="N540" s="29">
        <f t="shared" si="256"/>
        <v>0</v>
      </c>
      <c r="O540" s="29">
        <f t="shared" si="256"/>
        <v>0</v>
      </c>
      <c r="R540" s="98" t="s">
        <v>166</v>
      </c>
      <c r="S540" s="96" t="s">
        <v>201</v>
      </c>
      <c r="T540" s="96" t="s">
        <v>378</v>
      </c>
      <c r="U540" s="92" t="s">
        <v>9</v>
      </c>
      <c r="V540" s="97">
        <v>1500</v>
      </c>
      <c r="W540" s="97" t="s">
        <v>9</v>
      </c>
      <c r="X540" s="97" t="s">
        <v>9</v>
      </c>
      <c r="Y540" s="16" t="b">
        <f t="shared" si="257"/>
        <v>1</v>
      </c>
      <c r="Z540" s="16" t="b">
        <f t="shared" si="257"/>
        <v>1</v>
      </c>
      <c r="AA540" s="16" t="b">
        <f t="shared" si="257"/>
        <v>1</v>
      </c>
      <c r="AB540" s="16" t="b">
        <f t="shared" si="257"/>
        <v>1</v>
      </c>
    </row>
    <row r="541" spans="1:28" s="16" customFormat="1" ht="31.5">
      <c r="A541" s="31" t="s">
        <v>28</v>
      </c>
      <c r="B541" s="23" t="s">
        <v>201</v>
      </c>
      <c r="C541" s="23" t="s">
        <v>378</v>
      </c>
      <c r="D541" s="23" t="s">
        <v>29</v>
      </c>
      <c r="E541" s="25">
        <v>1500</v>
      </c>
      <c r="F541" s="25">
        <v>0</v>
      </c>
      <c r="G541" s="25">
        <v>0</v>
      </c>
      <c r="H541" s="43"/>
      <c r="J541" s="33">
        <v>1500</v>
      </c>
      <c r="K541" s="32">
        <v>0</v>
      </c>
      <c r="L541" s="32">
        <v>0</v>
      </c>
      <c r="M541" s="29">
        <f t="shared" si="256"/>
        <v>0</v>
      </c>
      <c r="N541" s="29">
        <f t="shared" si="256"/>
        <v>0</v>
      </c>
      <c r="O541" s="29">
        <f t="shared" si="256"/>
        <v>0</v>
      </c>
      <c r="R541" s="98" t="s">
        <v>28</v>
      </c>
      <c r="S541" s="96" t="s">
        <v>201</v>
      </c>
      <c r="T541" s="96" t="s">
        <v>378</v>
      </c>
      <c r="U541" s="96" t="s">
        <v>29</v>
      </c>
      <c r="V541" s="97">
        <v>1500</v>
      </c>
      <c r="W541" s="97" t="s">
        <v>9</v>
      </c>
      <c r="X541" s="97" t="s">
        <v>9</v>
      </c>
      <c r="Y541" s="16" t="b">
        <f t="shared" si="257"/>
        <v>1</v>
      </c>
      <c r="Z541" s="16" t="b">
        <f t="shared" si="257"/>
        <v>1</v>
      </c>
      <c r="AA541" s="16" t="b">
        <f t="shared" si="257"/>
        <v>1</v>
      </c>
      <c r="AB541" s="16" t="b">
        <f t="shared" si="257"/>
        <v>1</v>
      </c>
    </row>
    <row r="542" spans="1:28" s="16" customFormat="1" ht="47.25">
      <c r="A542" s="22" t="s">
        <v>464</v>
      </c>
      <c r="B542" s="23" t="s">
        <v>201</v>
      </c>
      <c r="C542" s="23" t="s">
        <v>465</v>
      </c>
      <c r="D542" s="24" t="s">
        <v>9</v>
      </c>
      <c r="E542" s="25">
        <f>E543+E546+E549+E552</f>
        <v>111706.70000000001</v>
      </c>
      <c r="F542" s="25">
        <f>F543+F546+F549+F552</f>
        <v>115404.1</v>
      </c>
      <c r="G542" s="25">
        <f t="shared" ref="G542" si="268">G543+G546+G549+G552</f>
        <v>117192.5</v>
      </c>
      <c r="H542" s="43"/>
      <c r="J542" s="33">
        <v>111706.63731999999</v>
      </c>
      <c r="K542" s="33">
        <v>115404.14155</v>
      </c>
      <c r="L542" s="33">
        <v>117192.55155</v>
      </c>
      <c r="M542" s="29">
        <f t="shared" si="256"/>
        <v>-6.268000001728069E-2</v>
      </c>
      <c r="N542" s="29">
        <f t="shared" si="256"/>
        <v>4.1549999994458631E-2</v>
      </c>
      <c r="O542" s="29">
        <f t="shared" si="256"/>
        <v>5.1550000003771856E-2</v>
      </c>
      <c r="R542" s="95" t="s">
        <v>464</v>
      </c>
      <c r="S542" s="96" t="s">
        <v>201</v>
      </c>
      <c r="T542" s="96" t="s">
        <v>465</v>
      </c>
      <c r="U542" s="92" t="s">
        <v>9</v>
      </c>
      <c r="V542" s="97">
        <v>111706.63731999999</v>
      </c>
      <c r="W542" s="97">
        <v>115404.14155</v>
      </c>
      <c r="X542" s="97">
        <v>117192.55155</v>
      </c>
      <c r="Y542" s="16" t="b">
        <f t="shared" si="257"/>
        <v>1</v>
      </c>
      <c r="Z542" s="16" t="b">
        <f t="shared" si="257"/>
        <v>1</v>
      </c>
      <c r="AA542" s="16" t="b">
        <f t="shared" si="257"/>
        <v>1</v>
      </c>
      <c r="AB542" s="16" t="b">
        <f t="shared" si="257"/>
        <v>1</v>
      </c>
    </row>
    <row r="543" spans="1:28" s="16" customFormat="1" ht="78.75">
      <c r="A543" s="22" t="s">
        <v>494</v>
      </c>
      <c r="B543" s="23" t="s">
        <v>201</v>
      </c>
      <c r="C543" s="23" t="s">
        <v>495</v>
      </c>
      <c r="D543" s="24" t="s">
        <v>9</v>
      </c>
      <c r="E543" s="25">
        <f>E544</f>
        <v>60112.3</v>
      </c>
      <c r="F543" s="25">
        <f t="shared" ref="F543:G544" si="269">F544</f>
        <v>60112.3</v>
      </c>
      <c r="G543" s="25">
        <f t="shared" si="269"/>
        <v>60112.3</v>
      </c>
      <c r="H543" s="43"/>
      <c r="J543" s="33">
        <v>60112.271549999998</v>
      </c>
      <c r="K543" s="34">
        <v>60112.271549999998</v>
      </c>
      <c r="L543" s="34">
        <v>60112.271549999998</v>
      </c>
      <c r="M543" s="29">
        <f t="shared" si="256"/>
        <v>-2.8450000005250331E-2</v>
      </c>
      <c r="N543" s="29">
        <f t="shared" si="256"/>
        <v>-2.8450000005250331E-2</v>
      </c>
      <c r="O543" s="29">
        <f t="shared" si="256"/>
        <v>-2.8450000005250331E-2</v>
      </c>
      <c r="R543" s="95" t="s">
        <v>494</v>
      </c>
      <c r="S543" s="96" t="s">
        <v>201</v>
      </c>
      <c r="T543" s="96" t="s">
        <v>495</v>
      </c>
      <c r="U543" s="92" t="s">
        <v>9</v>
      </c>
      <c r="V543" s="97">
        <v>60112.271549999998</v>
      </c>
      <c r="W543" s="97">
        <v>60112.271549999998</v>
      </c>
      <c r="X543" s="97">
        <v>60112.271549999998</v>
      </c>
      <c r="Y543" s="16" t="b">
        <f t="shared" si="257"/>
        <v>1</v>
      </c>
      <c r="Z543" s="16" t="b">
        <f t="shared" si="257"/>
        <v>1</v>
      </c>
      <c r="AA543" s="16" t="b">
        <f t="shared" si="257"/>
        <v>1</v>
      </c>
      <c r="AB543" s="16" t="b">
        <f t="shared" si="257"/>
        <v>1</v>
      </c>
    </row>
    <row r="544" spans="1:28" s="16" customFormat="1" ht="63">
      <c r="A544" s="31" t="s">
        <v>496</v>
      </c>
      <c r="B544" s="23" t="s">
        <v>201</v>
      </c>
      <c r="C544" s="23" t="s">
        <v>406</v>
      </c>
      <c r="D544" s="24" t="s">
        <v>9</v>
      </c>
      <c r="E544" s="25">
        <f>E545</f>
        <v>60112.3</v>
      </c>
      <c r="F544" s="25">
        <f t="shared" si="269"/>
        <v>60112.3</v>
      </c>
      <c r="G544" s="25">
        <f t="shared" si="269"/>
        <v>60112.3</v>
      </c>
      <c r="H544" s="43"/>
      <c r="J544" s="33">
        <v>60112.271549999998</v>
      </c>
      <c r="K544" s="34">
        <v>60112.271549999998</v>
      </c>
      <c r="L544" s="34">
        <v>60112.271549999998</v>
      </c>
      <c r="M544" s="29">
        <f t="shared" si="256"/>
        <v>-2.8450000005250331E-2</v>
      </c>
      <c r="N544" s="29">
        <f t="shared" si="256"/>
        <v>-2.8450000005250331E-2</v>
      </c>
      <c r="O544" s="29">
        <f t="shared" si="256"/>
        <v>-2.8450000005250331E-2</v>
      </c>
      <c r="R544" s="98" t="s">
        <v>496</v>
      </c>
      <c r="S544" s="96" t="s">
        <v>201</v>
      </c>
      <c r="T544" s="96" t="s">
        <v>406</v>
      </c>
      <c r="U544" s="92" t="s">
        <v>9</v>
      </c>
      <c r="V544" s="97">
        <v>60112.271549999998</v>
      </c>
      <c r="W544" s="97">
        <v>60112.271549999998</v>
      </c>
      <c r="X544" s="97">
        <v>60112.271549999998</v>
      </c>
      <c r="Y544" s="16" t="b">
        <f t="shared" si="257"/>
        <v>1</v>
      </c>
      <c r="Z544" s="16" t="b">
        <f t="shared" si="257"/>
        <v>1</v>
      </c>
      <c r="AA544" s="16" t="b">
        <f t="shared" si="257"/>
        <v>1</v>
      </c>
      <c r="AB544" s="16" t="b">
        <f t="shared" si="257"/>
        <v>1</v>
      </c>
    </row>
    <row r="545" spans="1:28" s="16" customFormat="1" ht="15.75">
      <c r="A545" s="31" t="s">
        <v>32</v>
      </c>
      <c r="B545" s="23" t="s">
        <v>201</v>
      </c>
      <c r="C545" s="23" t="s">
        <v>406</v>
      </c>
      <c r="D545" s="23" t="s">
        <v>33</v>
      </c>
      <c r="E545" s="25">
        <v>60112.3</v>
      </c>
      <c r="F545" s="25">
        <v>60112.3</v>
      </c>
      <c r="G545" s="25">
        <v>60112.3</v>
      </c>
      <c r="H545" s="43"/>
      <c r="J545" s="33">
        <v>60112.271549999998</v>
      </c>
      <c r="K545" s="34">
        <v>60112.271549999998</v>
      </c>
      <c r="L545" s="34">
        <v>60112.271549999998</v>
      </c>
      <c r="M545" s="29">
        <f t="shared" si="256"/>
        <v>-2.8450000005250331E-2</v>
      </c>
      <c r="N545" s="29">
        <f t="shared" si="256"/>
        <v>-2.8450000005250331E-2</v>
      </c>
      <c r="O545" s="29">
        <f t="shared" si="256"/>
        <v>-2.8450000005250331E-2</v>
      </c>
      <c r="R545" s="98" t="s">
        <v>32</v>
      </c>
      <c r="S545" s="96" t="s">
        <v>201</v>
      </c>
      <c r="T545" s="96" t="s">
        <v>406</v>
      </c>
      <c r="U545" s="96" t="s">
        <v>33</v>
      </c>
      <c r="V545" s="97">
        <v>60112.271549999998</v>
      </c>
      <c r="W545" s="97">
        <v>60112.271549999998</v>
      </c>
      <c r="X545" s="97">
        <v>60112.271549999998</v>
      </c>
      <c r="Y545" s="16" t="b">
        <f t="shared" si="257"/>
        <v>1</v>
      </c>
      <c r="Z545" s="16" t="b">
        <f t="shared" si="257"/>
        <v>1</v>
      </c>
      <c r="AA545" s="16" t="b">
        <f t="shared" si="257"/>
        <v>1</v>
      </c>
      <c r="AB545" s="16" t="b">
        <f t="shared" si="257"/>
        <v>1</v>
      </c>
    </row>
    <row r="546" spans="1:28" s="16" customFormat="1" ht="47.25">
      <c r="A546" s="22" t="s">
        <v>128</v>
      </c>
      <c r="B546" s="23" t="s">
        <v>201</v>
      </c>
      <c r="C546" s="23" t="s">
        <v>466</v>
      </c>
      <c r="D546" s="24" t="s">
        <v>9</v>
      </c>
      <c r="E546" s="25">
        <f>E547</f>
        <v>5233.3</v>
      </c>
      <c r="F546" s="25">
        <f t="shared" ref="F546:G547" si="270">F547</f>
        <v>4950</v>
      </c>
      <c r="G546" s="25">
        <f t="shared" si="270"/>
        <v>4950</v>
      </c>
      <c r="H546" s="43"/>
      <c r="J546" s="33">
        <v>5233.3333300000004</v>
      </c>
      <c r="K546" s="34">
        <v>4950</v>
      </c>
      <c r="L546" s="34">
        <v>4950</v>
      </c>
      <c r="M546" s="29">
        <f t="shared" si="256"/>
        <v>3.3330000000205473E-2</v>
      </c>
      <c r="N546" s="29">
        <f t="shared" si="256"/>
        <v>0</v>
      </c>
      <c r="O546" s="29">
        <f t="shared" si="256"/>
        <v>0</v>
      </c>
      <c r="R546" s="95" t="s">
        <v>128</v>
      </c>
      <c r="S546" s="96" t="s">
        <v>201</v>
      </c>
      <c r="T546" s="96" t="s">
        <v>466</v>
      </c>
      <c r="U546" s="92" t="s">
        <v>9</v>
      </c>
      <c r="V546" s="97">
        <v>5233.3333300000004</v>
      </c>
      <c r="W546" s="97">
        <v>4950</v>
      </c>
      <c r="X546" s="97">
        <v>4950</v>
      </c>
      <c r="Y546" s="16" t="b">
        <f t="shared" si="257"/>
        <v>1</v>
      </c>
      <c r="Z546" s="16" t="b">
        <f t="shared" si="257"/>
        <v>1</v>
      </c>
      <c r="AA546" s="16" t="b">
        <f t="shared" si="257"/>
        <v>1</v>
      </c>
      <c r="AB546" s="16" t="b">
        <f t="shared" si="257"/>
        <v>1</v>
      </c>
    </row>
    <row r="547" spans="1:28" s="16" customFormat="1" ht="31.5">
      <c r="A547" s="31" t="s">
        <v>129</v>
      </c>
      <c r="B547" s="23" t="s">
        <v>201</v>
      </c>
      <c r="C547" s="23" t="s">
        <v>383</v>
      </c>
      <c r="D547" s="24" t="s">
        <v>9</v>
      </c>
      <c r="E547" s="25">
        <f>E548</f>
        <v>5233.3</v>
      </c>
      <c r="F547" s="25">
        <f t="shared" si="270"/>
        <v>4950</v>
      </c>
      <c r="G547" s="25">
        <f t="shared" si="270"/>
        <v>4950</v>
      </c>
      <c r="H547" s="43"/>
      <c r="J547" s="33">
        <v>5233.3333300000004</v>
      </c>
      <c r="K547" s="34">
        <v>4950</v>
      </c>
      <c r="L547" s="34">
        <v>4950</v>
      </c>
      <c r="M547" s="29">
        <f t="shared" si="256"/>
        <v>3.3330000000205473E-2</v>
      </c>
      <c r="N547" s="29">
        <f t="shared" si="256"/>
        <v>0</v>
      </c>
      <c r="O547" s="29">
        <f t="shared" si="256"/>
        <v>0</v>
      </c>
      <c r="R547" s="98" t="s">
        <v>129</v>
      </c>
      <c r="S547" s="96" t="s">
        <v>201</v>
      </c>
      <c r="T547" s="96" t="s">
        <v>383</v>
      </c>
      <c r="U547" s="92" t="s">
        <v>9</v>
      </c>
      <c r="V547" s="97">
        <v>5233.3333300000004</v>
      </c>
      <c r="W547" s="97">
        <v>4950</v>
      </c>
      <c r="X547" s="97">
        <v>4950</v>
      </c>
      <c r="Y547" s="16" t="b">
        <f t="shared" si="257"/>
        <v>1</v>
      </c>
      <c r="Z547" s="16" t="b">
        <f t="shared" si="257"/>
        <v>1</v>
      </c>
      <c r="AA547" s="16" t="b">
        <f t="shared" si="257"/>
        <v>1</v>
      </c>
      <c r="AB547" s="16" t="b">
        <f t="shared" si="257"/>
        <v>1</v>
      </c>
    </row>
    <row r="548" spans="1:28" s="16" customFormat="1" ht="31.5">
      <c r="A548" s="31" t="s">
        <v>28</v>
      </c>
      <c r="B548" s="23" t="s">
        <v>201</v>
      </c>
      <c r="C548" s="23" t="s">
        <v>383</v>
      </c>
      <c r="D548" s="23" t="s">
        <v>29</v>
      </c>
      <c r="E548" s="25">
        <v>5233.3</v>
      </c>
      <c r="F548" s="25">
        <v>4950</v>
      </c>
      <c r="G548" s="25">
        <v>4950</v>
      </c>
      <c r="H548" s="43"/>
      <c r="J548" s="33">
        <v>5233.3333300000004</v>
      </c>
      <c r="K548" s="34">
        <v>4950</v>
      </c>
      <c r="L548" s="34">
        <v>4950</v>
      </c>
      <c r="M548" s="29">
        <f t="shared" si="256"/>
        <v>3.3330000000205473E-2</v>
      </c>
      <c r="N548" s="29">
        <f t="shared" si="256"/>
        <v>0</v>
      </c>
      <c r="O548" s="29">
        <f t="shared" si="256"/>
        <v>0</v>
      </c>
      <c r="R548" s="98" t="s">
        <v>28</v>
      </c>
      <c r="S548" s="96" t="s">
        <v>201</v>
      </c>
      <c r="T548" s="96" t="s">
        <v>383</v>
      </c>
      <c r="U548" s="96" t="s">
        <v>29</v>
      </c>
      <c r="V548" s="97">
        <v>5233.3333300000004</v>
      </c>
      <c r="W548" s="97">
        <v>4950</v>
      </c>
      <c r="X548" s="97">
        <v>4950</v>
      </c>
      <c r="Y548" s="16" t="b">
        <f t="shared" si="257"/>
        <v>1</v>
      </c>
      <c r="Z548" s="16" t="b">
        <f t="shared" si="257"/>
        <v>1</v>
      </c>
      <c r="AA548" s="16" t="b">
        <f t="shared" si="257"/>
        <v>1</v>
      </c>
      <c r="AB548" s="16" t="b">
        <f t="shared" si="257"/>
        <v>1</v>
      </c>
    </row>
    <row r="549" spans="1:28" s="16" customFormat="1" ht="31.5">
      <c r="A549" s="22" t="s">
        <v>130</v>
      </c>
      <c r="B549" s="23" t="s">
        <v>201</v>
      </c>
      <c r="C549" s="23" t="s">
        <v>467</v>
      </c>
      <c r="D549" s="24" t="s">
        <v>9</v>
      </c>
      <c r="E549" s="25">
        <f>E550</f>
        <v>41227.300000000003</v>
      </c>
      <c r="F549" s="25">
        <f t="shared" ref="F549:G550" si="271">F550</f>
        <v>44980.800000000003</v>
      </c>
      <c r="G549" s="25">
        <f t="shared" si="271"/>
        <v>46769.2</v>
      </c>
      <c r="H549" s="43"/>
      <c r="J549" s="33">
        <v>41227.26</v>
      </c>
      <c r="K549" s="34">
        <v>44980.87</v>
      </c>
      <c r="L549" s="34">
        <v>46769.279999999999</v>
      </c>
      <c r="M549" s="29">
        <f t="shared" si="256"/>
        <v>-4.0000000000873115E-2</v>
      </c>
      <c r="N549" s="29">
        <f t="shared" si="256"/>
        <v>6.9999999999708962E-2</v>
      </c>
      <c r="O549" s="29">
        <f t="shared" si="256"/>
        <v>8.000000000174623E-2</v>
      </c>
      <c r="R549" s="95" t="s">
        <v>130</v>
      </c>
      <c r="S549" s="96" t="s">
        <v>201</v>
      </c>
      <c r="T549" s="96" t="s">
        <v>467</v>
      </c>
      <c r="U549" s="92" t="s">
        <v>9</v>
      </c>
      <c r="V549" s="97">
        <v>41227.26</v>
      </c>
      <c r="W549" s="97">
        <v>44980.87</v>
      </c>
      <c r="X549" s="97">
        <v>46769.279999999999</v>
      </c>
      <c r="Y549" s="16" t="b">
        <f t="shared" si="257"/>
        <v>1</v>
      </c>
      <c r="Z549" s="16" t="b">
        <f t="shared" si="257"/>
        <v>1</v>
      </c>
      <c r="AA549" s="16" t="b">
        <f t="shared" si="257"/>
        <v>1</v>
      </c>
      <c r="AB549" s="16" t="b">
        <f t="shared" si="257"/>
        <v>1</v>
      </c>
    </row>
    <row r="550" spans="1:28" s="16" customFormat="1" ht="31.5">
      <c r="A550" s="31" t="s">
        <v>131</v>
      </c>
      <c r="B550" s="23" t="s">
        <v>201</v>
      </c>
      <c r="C550" s="23" t="s">
        <v>384</v>
      </c>
      <c r="D550" s="24" t="s">
        <v>9</v>
      </c>
      <c r="E550" s="25">
        <f>E551</f>
        <v>41227.300000000003</v>
      </c>
      <c r="F550" s="25">
        <f t="shared" si="271"/>
        <v>44980.800000000003</v>
      </c>
      <c r="G550" s="25">
        <f t="shared" si="271"/>
        <v>46769.2</v>
      </c>
      <c r="H550" s="43"/>
      <c r="J550" s="33">
        <v>41227.26</v>
      </c>
      <c r="K550" s="34">
        <v>44980.87</v>
      </c>
      <c r="L550" s="34">
        <v>46769.279999999999</v>
      </c>
      <c r="M550" s="29">
        <f t="shared" si="256"/>
        <v>-4.0000000000873115E-2</v>
      </c>
      <c r="N550" s="29">
        <f t="shared" si="256"/>
        <v>6.9999999999708962E-2</v>
      </c>
      <c r="O550" s="29">
        <f t="shared" si="256"/>
        <v>8.000000000174623E-2</v>
      </c>
      <c r="R550" s="98" t="s">
        <v>131</v>
      </c>
      <c r="S550" s="96" t="s">
        <v>201</v>
      </c>
      <c r="T550" s="96" t="s">
        <v>384</v>
      </c>
      <c r="U550" s="92" t="s">
        <v>9</v>
      </c>
      <c r="V550" s="97">
        <v>41227.26</v>
      </c>
      <c r="W550" s="97">
        <v>44980.87</v>
      </c>
      <c r="X550" s="97">
        <v>46769.279999999999</v>
      </c>
      <c r="Y550" s="16" t="b">
        <f t="shared" si="257"/>
        <v>1</v>
      </c>
      <c r="Z550" s="16" t="b">
        <f t="shared" si="257"/>
        <v>1</v>
      </c>
      <c r="AA550" s="16" t="b">
        <f t="shared" si="257"/>
        <v>1</v>
      </c>
      <c r="AB550" s="16" t="b">
        <f t="shared" si="257"/>
        <v>1</v>
      </c>
    </row>
    <row r="551" spans="1:28" s="16" customFormat="1" ht="25.5">
      <c r="A551" s="31" t="s">
        <v>32</v>
      </c>
      <c r="B551" s="23" t="s">
        <v>201</v>
      </c>
      <c r="C551" s="23" t="s">
        <v>384</v>
      </c>
      <c r="D551" s="23" t="s">
        <v>33</v>
      </c>
      <c r="E551" s="25">
        <v>41227.300000000003</v>
      </c>
      <c r="F551" s="25">
        <v>44980.800000000003</v>
      </c>
      <c r="G551" s="25">
        <v>46769.2</v>
      </c>
      <c r="H551" s="43"/>
      <c r="J551" s="33">
        <v>41227.26</v>
      </c>
      <c r="K551" s="34">
        <v>44980.87</v>
      </c>
      <c r="L551" s="34">
        <v>46769.279999999999</v>
      </c>
      <c r="M551" s="29">
        <f t="shared" si="256"/>
        <v>-4.0000000000873115E-2</v>
      </c>
      <c r="N551" s="29">
        <f t="shared" si="256"/>
        <v>6.9999999999708962E-2</v>
      </c>
      <c r="O551" s="29">
        <f t="shared" si="256"/>
        <v>8.000000000174623E-2</v>
      </c>
      <c r="R551" s="98" t="s">
        <v>32</v>
      </c>
      <c r="S551" s="96" t="s">
        <v>201</v>
      </c>
      <c r="T551" s="96" t="s">
        <v>384</v>
      </c>
      <c r="U551" s="96" t="s">
        <v>33</v>
      </c>
      <c r="V551" s="97">
        <v>41227.26</v>
      </c>
      <c r="W551" s="97">
        <v>44980.87</v>
      </c>
      <c r="X551" s="97">
        <v>46769.279999999999</v>
      </c>
      <c r="Y551" s="16" t="b">
        <f t="shared" si="257"/>
        <v>1</v>
      </c>
      <c r="Z551" s="16" t="b">
        <f t="shared" si="257"/>
        <v>1</v>
      </c>
      <c r="AA551" s="16" t="b">
        <f t="shared" si="257"/>
        <v>1</v>
      </c>
      <c r="AB551" s="16" t="b">
        <f t="shared" si="257"/>
        <v>1</v>
      </c>
    </row>
    <row r="552" spans="1:28" s="16" customFormat="1" ht="31.5">
      <c r="A552" s="22" t="s">
        <v>132</v>
      </c>
      <c r="B552" s="23" t="s">
        <v>201</v>
      </c>
      <c r="C552" s="23" t="s">
        <v>468</v>
      </c>
      <c r="D552" s="24" t="s">
        <v>9</v>
      </c>
      <c r="E552" s="25">
        <f>E553</f>
        <v>5133.7999999999993</v>
      </c>
      <c r="F552" s="25">
        <f t="shared" ref="F552:G553" si="272">F553</f>
        <v>5361</v>
      </c>
      <c r="G552" s="25">
        <f t="shared" si="272"/>
        <v>5361</v>
      </c>
      <c r="H552" s="43"/>
      <c r="J552" s="33">
        <v>5133.7724399999997</v>
      </c>
      <c r="K552" s="34">
        <v>5361</v>
      </c>
      <c r="L552" s="34">
        <v>5361</v>
      </c>
      <c r="M552" s="29">
        <f t="shared" si="256"/>
        <v>-2.7559999999539286E-2</v>
      </c>
      <c r="N552" s="29">
        <f t="shared" si="256"/>
        <v>0</v>
      </c>
      <c r="O552" s="29">
        <f t="shared" si="256"/>
        <v>0</v>
      </c>
      <c r="R552" s="95" t="s">
        <v>132</v>
      </c>
      <c r="S552" s="96" t="s">
        <v>201</v>
      </c>
      <c r="T552" s="96" t="s">
        <v>468</v>
      </c>
      <c r="U552" s="92" t="s">
        <v>9</v>
      </c>
      <c r="V552" s="97">
        <v>5133.7724399999997</v>
      </c>
      <c r="W552" s="97">
        <v>5361</v>
      </c>
      <c r="X552" s="97">
        <v>5361</v>
      </c>
      <c r="Y552" s="16" t="b">
        <f t="shared" si="257"/>
        <v>1</v>
      </c>
      <c r="Z552" s="16" t="b">
        <f t="shared" si="257"/>
        <v>1</v>
      </c>
      <c r="AA552" s="16" t="b">
        <f t="shared" si="257"/>
        <v>1</v>
      </c>
      <c r="AB552" s="16" t="b">
        <f t="shared" si="257"/>
        <v>1</v>
      </c>
    </row>
    <row r="553" spans="1:28" s="16" customFormat="1" ht="31.5">
      <c r="A553" s="31" t="s">
        <v>133</v>
      </c>
      <c r="B553" s="23" t="s">
        <v>201</v>
      </c>
      <c r="C553" s="23" t="s">
        <v>385</v>
      </c>
      <c r="D553" s="24" t="s">
        <v>9</v>
      </c>
      <c r="E553" s="25">
        <f>E554</f>
        <v>5133.7999999999993</v>
      </c>
      <c r="F553" s="25">
        <f t="shared" si="272"/>
        <v>5361</v>
      </c>
      <c r="G553" s="25">
        <f t="shared" si="272"/>
        <v>5361</v>
      </c>
      <c r="H553" s="43"/>
      <c r="J553" s="33">
        <v>5133.7724399999997</v>
      </c>
      <c r="K553" s="34">
        <v>5361</v>
      </c>
      <c r="L553" s="34">
        <v>5361</v>
      </c>
      <c r="M553" s="29">
        <f t="shared" si="256"/>
        <v>-2.7559999999539286E-2</v>
      </c>
      <c r="N553" s="29">
        <f t="shared" si="256"/>
        <v>0</v>
      </c>
      <c r="O553" s="29">
        <f t="shared" si="256"/>
        <v>0</v>
      </c>
      <c r="R553" s="98" t="s">
        <v>133</v>
      </c>
      <c r="S553" s="96" t="s">
        <v>201</v>
      </c>
      <c r="T553" s="96" t="s">
        <v>385</v>
      </c>
      <c r="U553" s="92" t="s">
        <v>9</v>
      </c>
      <c r="V553" s="97">
        <v>5133.7724399999997</v>
      </c>
      <c r="W553" s="97">
        <v>5361</v>
      </c>
      <c r="X553" s="97">
        <v>5361</v>
      </c>
      <c r="Y553" s="16" t="b">
        <f t="shared" si="257"/>
        <v>1</v>
      </c>
      <c r="Z553" s="16" t="b">
        <f t="shared" si="257"/>
        <v>1</v>
      </c>
      <c r="AA553" s="16" t="b">
        <f t="shared" si="257"/>
        <v>1</v>
      </c>
      <c r="AB553" s="16" t="b">
        <f t="shared" si="257"/>
        <v>1</v>
      </c>
    </row>
    <row r="554" spans="1:28" s="16" customFormat="1" ht="31.5">
      <c r="A554" s="31" t="s">
        <v>28</v>
      </c>
      <c r="B554" s="23" t="s">
        <v>201</v>
      </c>
      <c r="C554" s="23" t="s">
        <v>385</v>
      </c>
      <c r="D554" s="23" t="s">
        <v>29</v>
      </c>
      <c r="E554" s="25">
        <f>5092.9+40.9</f>
        <v>5133.7999999999993</v>
      </c>
      <c r="F554" s="25">
        <v>5361</v>
      </c>
      <c r="G554" s="25">
        <v>5361</v>
      </c>
      <c r="H554" s="43"/>
      <c r="J554" s="33">
        <v>5133.7724399999997</v>
      </c>
      <c r="K554" s="34">
        <v>5361</v>
      </c>
      <c r="L554" s="34">
        <v>5361</v>
      </c>
      <c r="M554" s="29">
        <f t="shared" si="256"/>
        <v>-2.7559999999539286E-2</v>
      </c>
      <c r="N554" s="29">
        <f t="shared" si="256"/>
        <v>0</v>
      </c>
      <c r="O554" s="29">
        <f t="shared" si="256"/>
        <v>0</v>
      </c>
      <c r="R554" s="98" t="s">
        <v>28</v>
      </c>
      <c r="S554" s="96" t="s">
        <v>201</v>
      </c>
      <c r="T554" s="96" t="s">
        <v>385</v>
      </c>
      <c r="U554" s="96" t="s">
        <v>29</v>
      </c>
      <c r="V554" s="97">
        <v>5133.7724399999997</v>
      </c>
      <c r="W554" s="97">
        <v>5361</v>
      </c>
      <c r="X554" s="97">
        <v>5361</v>
      </c>
      <c r="Y554" s="16" t="b">
        <f t="shared" si="257"/>
        <v>1</v>
      </c>
      <c r="Z554" s="16" t="b">
        <f t="shared" si="257"/>
        <v>1</v>
      </c>
      <c r="AA554" s="16" t="b">
        <f t="shared" si="257"/>
        <v>1</v>
      </c>
      <c r="AB554" s="16" t="b">
        <f t="shared" si="257"/>
        <v>1</v>
      </c>
    </row>
    <row r="555" spans="1:28" s="16" customFormat="1" ht="31.5">
      <c r="A555" s="22" t="s">
        <v>74</v>
      </c>
      <c r="B555" s="23" t="s">
        <v>201</v>
      </c>
      <c r="C555" s="23" t="s">
        <v>497</v>
      </c>
      <c r="D555" s="24" t="s">
        <v>9</v>
      </c>
      <c r="E555" s="25">
        <f>E556+E567</f>
        <v>55589.600000000006</v>
      </c>
      <c r="F555" s="25">
        <f t="shared" ref="F555:G555" si="273">F556+F567</f>
        <v>55676.200000000004</v>
      </c>
      <c r="G555" s="25">
        <f t="shared" si="273"/>
        <v>55676.200000000004</v>
      </c>
      <c r="H555" s="43"/>
      <c r="J555" s="33">
        <v>55589.5818</v>
      </c>
      <c r="K555" s="34">
        <v>55676.168440000001</v>
      </c>
      <c r="L555" s="34">
        <v>55676.168440000001</v>
      </c>
      <c r="M555" s="29">
        <f t="shared" si="256"/>
        <v>-1.8200000005890615E-2</v>
      </c>
      <c r="N555" s="29">
        <f t="shared" si="256"/>
        <v>-3.1560000003082678E-2</v>
      </c>
      <c r="O555" s="29">
        <f t="shared" si="256"/>
        <v>-3.1560000003082678E-2</v>
      </c>
      <c r="R555" s="95" t="s">
        <v>74</v>
      </c>
      <c r="S555" s="96" t="s">
        <v>201</v>
      </c>
      <c r="T555" s="96" t="s">
        <v>497</v>
      </c>
      <c r="U555" s="92" t="s">
        <v>9</v>
      </c>
      <c r="V555" s="97">
        <v>55589.5818</v>
      </c>
      <c r="W555" s="97">
        <v>55676.168440000001</v>
      </c>
      <c r="X555" s="97">
        <v>55676.168440000001</v>
      </c>
      <c r="Y555" s="16" t="b">
        <f t="shared" si="257"/>
        <v>1</v>
      </c>
      <c r="Z555" s="16" t="b">
        <f t="shared" si="257"/>
        <v>1</v>
      </c>
      <c r="AA555" s="16" t="b">
        <f t="shared" si="257"/>
        <v>1</v>
      </c>
      <c r="AB555" s="16" t="b">
        <f t="shared" si="257"/>
        <v>1</v>
      </c>
    </row>
    <row r="556" spans="1:28" s="16" customFormat="1" ht="47.25">
      <c r="A556" s="22" t="s">
        <v>76</v>
      </c>
      <c r="B556" s="23" t="s">
        <v>201</v>
      </c>
      <c r="C556" s="23" t="s">
        <v>498</v>
      </c>
      <c r="D556" s="24" t="s">
        <v>9</v>
      </c>
      <c r="E556" s="25">
        <f t="shared" ref="E556:G556" si="274">E557+E560+E562</f>
        <v>55524.600000000006</v>
      </c>
      <c r="F556" s="25">
        <f t="shared" si="274"/>
        <v>55611.200000000004</v>
      </c>
      <c r="G556" s="25">
        <f t="shared" si="274"/>
        <v>55611.200000000004</v>
      </c>
      <c r="H556" s="43"/>
      <c r="J556" s="33">
        <v>55524.5818</v>
      </c>
      <c r="K556" s="33">
        <v>55611.168440000001</v>
      </c>
      <c r="L556" s="33">
        <v>55611.168440000001</v>
      </c>
      <c r="M556" s="29">
        <f t="shared" si="256"/>
        <v>-1.8200000005890615E-2</v>
      </c>
      <c r="N556" s="29">
        <f t="shared" si="256"/>
        <v>-3.1560000003082678E-2</v>
      </c>
      <c r="O556" s="29">
        <f t="shared" si="256"/>
        <v>-3.1560000003082678E-2</v>
      </c>
      <c r="R556" s="95" t="s">
        <v>76</v>
      </c>
      <c r="S556" s="96" t="s">
        <v>201</v>
      </c>
      <c r="T556" s="96" t="s">
        <v>498</v>
      </c>
      <c r="U556" s="92" t="s">
        <v>9</v>
      </c>
      <c r="V556" s="97">
        <v>55524.5818</v>
      </c>
      <c r="W556" s="97">
        <v>55611.168440000001</v>
      </c>
      <c r="X556" s="97">
        <v>55611.168440000001</v>
      </c>
      <c r="Y556" s="16" t="b">
        <f t="shared" si="257"/>
        <v>1</v>
      </c>
      <c r="Z556" s="16" t="b">
        <f t="shared" si="257"/>
        <v>1</v>
      </c>
      <c r="AA556" s="16" t="b">
        <f t="shared" si="257"/>
        <v>1</v>
      </c>
      <c r="AB556" s="16" t="b">
        <f t="shared" si="257"/>
        <v>1</v>
      </c>
    </row>
    <row r="557" spans="1:28" s="16" customFormat="1" ht="78.75">
      <c r="A557" s="31" t="s">
        <v>499</v>
      </c>
      <c r="B557" s="23" t="s">
        <v>201</v>
      </c>
      <c r="C557" s="23" t="s">
        <v>407</v>
      </c>
      <c r="D557" s="24" t="s">
        <v>9</v>
      </c>
      <c r="E557" s="25">
        <f>E558+E559</f>
        <v>106.5</v>
      </c>
      <c r="F557" s="25">
        <f t="shared" ref="F557:G557" si="275">F558+F559</f>
        <v>106.5</v>
      </c>
      <c r="G557" s="25">
        <f t="shared" si="275"/>
        <v>106.5</v>
      </c>
      <c r="H557" s="43"/>
      <c r="J557" s="33">
        <v>106.535</v>
      </c>
      <c r="K557" s="33">
        <v>106.535</v>
      </c>
      <c r="L557" s="33">
        <v>106.535</v>
      </c>
      <c r="M557" s="29">
        <f t="shared" si="256"/>
        <v>3.4999999999996589E-2</v>
      </c>
      <c r="N557" s="29">
        <f t="shared" si="256"/>
        <v>3.4999999999996589E-2</v>
      </c>
      <c r="O557" s="29">
        <f t="shared" si="256"/>
        <v>3.4999999999996589E-2</v>
      </c>
      <c r="R557" s="98" t="s">
        <v>499</v>
      </c>
      <c r="S557" s="96" t="s">
        <v>201</v>
      </c>
      <c r="T557" s="96" t="s">
        <v>407</v>
      </c>
      <c r="U557" s="92" t="s">
        <v>9</v>
      </c>
      <c r="V557" s="97">
        <v>106.535</v>
      </c>
      <c r="W557" s="97">
        <v>106.535</v>
      </c>
      <c r="X557" s="97">
        <v>106.535</v>
      </c>
      <c r="Y557" s="16" t="b">
        <f t="shared" si="257"/>
        <v>1</v>
      </c>
      <c r="Z557" s="16" t="b">
        <f t="shared" si="257"/>
        <v>1</v>
      </c>
      <c r="AA557" s="16" t="b">
        <f t="shared" si="257"/>
        <v>1</v>
      </c>
      <c r="AB557" s="16" t="b">
        <f t="shared" si="257"/>
        <v>1</v>
      </c>
    </row>
    <row r="558" spans="1:28" s="16" customFormat="1" ht="78.75">
      <c r="A558" s="31" t="s">
        <v>26</v>
      </c>
      <c r="B558" s="23" t="s">
        <v>201</v>
      </c>
      <c r="C558" s="23" t="s">
        <v>407</v>
      </c>
      <c r="D558" s="23" t="s">
        <v>27</v>
      </c>
      <c r="E558" s="25">
        <v>101.5</v>
      </c>
      <c r="F558" s="25">
        <v>101.5</v>
      </c>
      <c r="G558" s="25">
        <v>101.5</v>
      </c>
      <c r="H558" s="43"/>
      <c r="J558" s="33">
        <v>101.535</v>
      </c>
      <c r="K558" s="33">
        <v>101.535</v>
      </c>
      <c r="L558" s="33">
        <v>101.535</v>
      </c>
      <c r="M558" s="29">
        <f t="shared" si="256"/>
        <v>3.4999999999996589E-2</v>
      </c>
      <c r="N558" s="29">
        <f t="shared" si="256"/>
        <v>3.4999999999996589E-2</v>
      </c>
      <c r="O558" s="29">
        <f t="shared" si="256"/>
        <v>3.4999999999996589E-2</v>
      </c>
      <c r="R558" s="98" t="s">
        <v>26</v>
      </c>
      <c r="S558" s="96" t="s">
        <v>201</v>
      </c>
      <c r="T558" s="96" t="s">
        <v>407</v>
      </c>
      <c r="U558" s="96" t="s">
        <v>27</v>
      </c>
      <c r="V558" s="97">
        <v>101.535</v>
      </c>
      <c r="W558" s="97">
        <v>101.535</v>
      </c>
      <c r="X558" s="97">
        <v>101.535</v>
      </c>
      <c r="Y558" s="16" t="b">
        <f t="shared" si="257"/>
        <v>1</v>
      </c>
      <c r="Z558" s="16" t="b">
        <f t="shared" si="257"/>
        <v>1</v>
      </c>
      <c r="AA558" s="16" t="b">
        <f t="shared" si="257"/>
        <v>1</v>
      </c>
      <c r="AB558" s="16" t="b">
        <f t="shared" si="257"/>
        <v>1</v>
      </c>
    </row>
    <row r="559" spans="1:28" s="16" customFormat="1" ht="31.5">
      <c r="A559" s="31" t="s">
        <v>28</v>
      </c>
      <c r="B559" s="23" t="s">
        <v>201</v>
      </c>
      <c r="C559" s="23" t="s">
        <v>407</v>
      </c>
      <c r="D559" s="23" t="s">
        <v>29</v>
      </c>
      <c r="E559" s="25">
        <v>5</v>
      </c>
      <c r="F559" s="25">
        <v>5</v>
      </c>
      <c r="G559" s="25">
        <v>5</v>
      </c>
      <c r="H559" s="43"/>
      <c r="J559" s="33">
        <v>5</v>
      </c>
      <c r="K559" s="33">
        <v>5</v>
      </c>
      <c r="L559" s="33">
        <v>5</v>
      </c>
      <c r="M559" s="29">
        <f t="shared" si="256"/>
        <v>0</v>
      </c>
      <c r="N559" s="29">
        <f t="shared" si="256"/>
        <v>0</v>
      </c>
      <c r="O559" s="29">
        <f t="shared" si="256"/>
        <v>0</v>
      </c>
      <c r="R559" s="98" t="s">
        <v>28</v>
      </c>
      <c r="S559" s="96" t="s">
        <v>201</v>
      </c>
      <c r="T559" s="96" t="s">
        <v>407</v>
      </c>
      <c r="U559" s="96" t="s">
        <v>29</v>
      </c>
      <c r="V559" s="97">
        <v>5</v>
      </c>
      <c r="W559" s="97">
        <v>5</v>
      </c>
      <c r="X559" s="97">
        <v>5</v>
      </c>
      <c r="Y559" s="16" t="b">
        <f t="shared" si="257"/>
        <v>1</v>
      </c>
      <c r="Z559" s="16" t="b">
        <f t="shared" si="257"/>
        <v>1</v>
      </c>
      <c r="AA559" s="16" t="b">
        <f t="shared" si="257"/>
        <v>1</v>
      </c>
      <c r="AB559" s="16" t="b">
        <f t="shared" si="257"/>
        <v>1</v>
      </c>
    </row>
    <row r="560" spans="1:28" s="16" customFormat="1" ht="78.75">
      <c r="A560" s="31" t="s">
        <v>595</v>
      </c>
      <c r="B560" s="23" t="s">
        <v>201</v>
      </c>
      <c r="C560" s="23" t="s">
        <v>513</v>
      </c>
      <c r="D560" s="23" t="s">
        <v>9</v>
      </c>
      <c r="E560" s="25">
        <f t="shared" ref="E560:G560" si="276">E561</f>
        <v>10.4</v>
      </c>
      <c r="F560" s="25">
        <f t="shared" si="276"/>
        <v>10.4</v>
      </c>
      <c r="G560" s="25">
        <f t="shared" si="276"/>
        <v>10.4</v>
      </c>
      <c r="H560" s="43"/>
      <c r="J560" s="33">
        <v>10.392849999999999</v>
      </c>
      <c r="K560" s="33">
        <v>10.392849999999999</v>
      </c>
      <c r="L560" s="33">
        <v>10.392849999999999</v>
      </c>
      <c r="M560" s="29">
        <f t="shared" si="256"/>
        <v>-7.1500000000010999E-3</v>
      </c>
      <c r="N560" s="29">
        <f t="shared" si="256"/>
        <v>-7.1500000000010999E-3</v>
      </c>
      <c r="O560" s="29">
        <f t="shared" si="256"/>
        <v>-7.1500000000010999E-3</v>
      </c>
      <c r="R560" s="98" t="s">
        <v>595</v>
      </c>
      <c r="S560" s="96" t="s">
        <v>201</v>
      </c>
      <c r="T560" s="96" t="s">
        <v>513</v>
      </c>
      <c r="U560" s="92" t="s">
        <v>9</v>
      </c>
      <c r="V560" s="97">
        <v>10.392849999999999</v>
      </c>
      <c r="W560" s="97">
        <v>10.392849999999999</v>
      </c>
      <c r="X560" s="97">
        <v>10.392849999999999</v>
      </c>
      <c r="Y560" s="16" t="b">
        <f t="shared" si="257"/>
        <v>1</v>
      </c>
      <c r="Z560" s="16" t="b">
        <f t="shared" si="257"/>
        <v>1</v>
      </c>
      <c r="AA560" s="16" t="b">
        <f t="shared" si="257"/>
        <v>1</v>
      </c>
      <c r="AB560" s="16" t="b">
        <f t="shared" si="257"/>
        <v>1</v>
      </c>
    </row>
    <row r="561" spans="1:28" s="16" customFormat="1" ht="78.75">
      <c r="A561" s="31" t="s">
        <v>26</v>
      </c>
      <c r="B561" s="23" t="s">
        <v>201</v>
      </c>
      <c r="C561" s="23" t="s">
        <v>513</v>
      </c>
      <c r="D561" s="23" t="s">
        <v>27</v>
      </c>
      <c r="E561" s="25">
        <v>10.4</v>
      </c>
      <c r="F561" s="25">
        <v>10.4</v>
      </c>
      <c r="G561" s="25">
        <v>10.4</v>
      </c>
      <c r="H561" s="43"/>
      <c r="J561" s="33">
        <v>10.392849999999999</v>
      </c>
      <c r="K561" s="33">
        <v>10.392849999999999</v>
      </c>
      <c r="L561" s="33">
        <v>10.392849999999999</v>
      </c>
      <c r="M561" s="29">
        <f t="shared" si="256"/>
        <v>-7.1500000000010999E-3</v>
      </c>
      <c r="N561" s="29">
        <f t="shared" si="256"/>
        <v>-7.1500000000010999E-3</v>
      </c>
      <c r="O561" s="29">
        <f t="shared" si="256"/>
        <v>-7.1500000000010999E-3</v>
      </c>
      <c r="R561" s="98" t="s">
        <v>26</v>
      </c>
      <c r="S561" s="96" t="s">
        <v>201</v>
      </c>
      <c r="T561" s="96" t="s">
        <v>513</v>
      </c>
      <c r="U561" s="96" t="s">
        <v>27</v>
      </c>
      <c r="V561" s="97">
        <v>10.392849999999999</v>
      </c>
      <c r="W561" s="97">
        <v>10.392849999999999</v>
      </c>
      <c r="X561" s="97">
        <v>10.392849999999999</v>
      </c>
      <c r="Y561" s="16" t="b">
        <f t="shared" si="257"/>
        <v>1</v>
      </c>
      <c r="Z561" s="16" t="b">
        <f t="shared" si="257"/>
        <v>1</v>
      </c>
      <c r="AA561" s="16" t="b">
        <f t="shared" si="257"/>
        <v>1</v>
      </c>
      <c r="AB561" s="16" t="b">
        <f t="shared" si="257"/>
        <v>1</v>
      </c>
    </row>
    <row r="562" spans="1:28" s="16" customFormat="1" ht="31.5">
      <c r="A562" s="31" t="s">
        <v>25</v>
      </c>
      <c r="B562" s="23" t="s">
        <v>201</v>
      </c>
      <c r="C562" s="23" t="s">
        <v>408</v>
      </c>
      <c r="D562" s="24" t="s">
        <v>9</v>
      </c>
      <c r="E562" s="25">
        <f>E563+E564+E565+E566</f>
        <v>55407.700000000004</v>
      </c>
      <c r="F562" s="25">
        <f t="shared" ref="F562:G562" si="277">F563+F564+F565+F566</f>
        <v>55494.3</v>
      </c>
      <c r="G562" s="25">
        <f t="shared" si="277"/>
        <v>55494.3</v>
      </c>
      <c r="H562" s="43"/>
      <c r="J562" s="33">
        <v>55407.65395</v>
      </c>
      <c r="K562" s="34">
        <v>55494.240590000001</v>
      </c>
      <c r="L562" s="34">
        <v>55494.240590000001</v>
      </c>
      <c r="M562" s="29">
        <f t="shared" si="256"/>
        <v>-4.6050000004470348E-2</v>
      </c>
      <c r="N562" s="29">
        <f t="shared" si="256"/>
        <v>-5.9410000001662411E-2</v>
      </c>
      <c r="O562" s="29">
        <f t="shared" si="256"/>
        <v>-5.9410000001662411E-2</v>
      </c>
      <c r="R562" s="98" t="s">
        <v>25</v>
      </c>
      <c r="S562" s="96" t="s">
        <v>201</v>
      </c>
      <c r="T562" s="96" t="s">
        <v>408</v>
      </c>
      <c r="U562" s="92" t="s">
        <v>9</v>
      </c>
      <c r="V562" s="97">
        <v>55407.65395</v>
      </c>
      <c r="W562" s="97">
        <v>55494.240590000001</v>
      </c>
      <c r="X562" s="97">
        <v>55494.240590000001</v>
      </c>
      <c r="Y562" s="16" t="b">
        <f t="shared" si="257"/>
        <v>1</v>
      </c>
      <c r="Z562" s="16" t="b">
        <f t="shared" si="257"/>
        <v>1</v>
      </c>
      <c r="AA562" s="16" t="b">
        <f t="shared" si="257"/>
        <v>1</v>
      </c>
      <c r="AB562" s="16" t="b">
        <f t="shared" si="257"/>
        <v>1</v>
      </c>
    </row>
    <row r="563" spans="1:28" s="16" customFormat="1" ht="78.75">
      <c r="A563" s="31" t="s">
        <v>26</v>
      </c>
      <c r="B563" s="23" t="s">
        <v>201</v>
      </c>
      <c r="C563" s="23" t="s">
        <v>408</v>
      </c>
      <c r="D563" s="23" t="s">
        <v>27</v>
      </c>
      <c r="E563" s="25">
        <v>51526.9</v>
      </c>
      <c r="F563" s="25">
        <v>51613.5</v>
      </c>
      <c r="G563" s="25">
        <v>51613.5</v>
      </c>
      <c r="H563" s="43"/>
      <c r="J563" s="33">
        <v>51526.867259999999</v>
      </c>
      <c r="K563" s="33">
        <v>51613.4539</v>
      </c>
      <c r="L563" s="33">
        <v>51613.4539</v>
      </c>
      <c r="M563" s="29">
        <f t="shared" si="256"/>
        <v>-3.2740000002377201E-2</v>
      </c>
      <c r="N563" s="29">
        <f t="shared" si="256"/>
        <v>-4.6099999999569263E-2</v>
      </c>
      <c r="O563" s="29">
        <f t="shared" si="256"/>
        <v>-4.6099999999569263E-2</v>
      </c>
      <c r="R563" s="98" t="s">
        <v>26</v>
      </c>
      <c r="S563" s="96" t="s">
        <v>201</v>
      </c>
      <c r="T563" s="96" t="s">
        <v>408</v>
      </c>
      <c r="U563" s="96" t="s">
        <v>27</v>
      </c>
      <c r="V563" s="97">
        <v>51526.867259999999</v>
      </c>
      <c r="W563" s="97">
        <v>51613.4539</v>
      </c>
      <c r="X563" s="97">
        <v>51613.4539</v>
      </c>
      <c r="Y563" s="16" t="b">
        <f t="shared" si="257"/>
        <v>1</v>
      </c>
      <c r="Z563" s="16" t="b">
        <f t="shared" si="257"/>
        <v>1</v>
      </c>
      <c r="AA563" s="16" t="b">
        <f t="shared" si="257"/>
        <v>1</v>
      </c>
      <c r="AB563" s="16" t="b">
        <f t="shared" si="257"/>
        <v>1</v>
      </c>
    </row>
    <row r="564" spans="1:28" s="16" customFormat="1" ht="31.5">
      <c r="A564" s="31" t="s">
        <v>28</v>
      </c>
      <c r="B564" s="23" t="s">
        <v>201</v>
      </c>
      <c r="C564" s="23" t="s">
        <v>408</v>
      </c>
      <c r="D564" s="23" t="s">
        <v>29</v>
      </c>
      <c r="E564" s="25">
        <v>3864.8</v>
      </c>
      <c r="F564" s="25">
        <v>3870.8</v>
      </c>
      <c r="G564" s="25">
        <v>3870.8</v>
      </c>
      <c r="H564" s="42"/>
      <c r="J564" s="33">
        <v>3864.7866899999999</v>
      </c>
      <c r="K564" s="33">
        <v>3870.7866899999999</v>
      </c>
      <c r="L564" s="33">
        <v>3870.7866899999999</v>
      </c>
      <c r="M564" s="29">
        <f t="shared" si="256"/>
        <v>-1.3310000000274158E-2</v>
      </c>
      <c r="N564" s="29">
        <f t="shared" si="256"/>
        <v>-1.3310000000274158E-2</v>
      </c>
      <c r="O564" s="29">
        <f t="shared" si="256"/>
        <v>-1.3310000000274158E-2</v>
      </c>
      <c r="R564" s="98" t="s">
        <v>28</v>
      </c>
      <c r="S564" s="96" t="s">
        <v>201</v>
      </c>
      <c r="T564" s="96" t="s">
        <v>408</v>
      </c>
      <c r="U564" s="96" t="s">
        <v>29</v>
      </c>
      <c r="V564" s="97">
        <v>3864.7866899999999</v>
      </c>
      <c r="W564" s="97">
        <v>3870.7866899999999</v>
      </c>
      <c r="X564" s="97">
        <v>3870.7866899999999</v>
      </c>
      <c r="Y564" s="16" t="b">
        <f t="shared" si="257"/>
        <v>1</v>
      </c>
      <c r="Z564" s="16" t="b">
        <f t="shared" si="257"/>
        <v>1</v>
      </c>
      <c r="AA564" s="16" t="b">
        <f t="shared" si="257"/>
        <v>1</v>
      </c>
      <c r="AB564" s="16" t="b">
        <f t="shared" si="257"/>
        <v>1</v>
      </c>
    </row>
    <row r="565" spans="1:28" s="16" customFormat="1" ht="25.5">
      <c r="A565" s="31" t="s">
        <v>37</v>
      </c>
      <c r="B565" s="23" t="s">
        <v>201</v>
      </c>
      <c r="C565" s="23" t="s">
        <v>408</v>
      </c>
      <c r="D565" s="23" t="s">
        <v>38</v>
      </c>
      <c r="E565" s="25">
        <v>6</v>
      </c>
      <c r="F565" s="25">
        <v>0</v>
      </c>
      <c r="G565" s="25">
        <v>0</v>
      </c>
      <c r="H565" s="43"/>
      <c r="J565" s="33">
        <v>6</v>
      </c>
      <c r="K565" s="32">
        <v>0</v>
      </c>
      <c r="L565" s="32">
        <v>0</v>
      </c>
      <c r="M565" s="29">
        <f t="shared" si="256"/>
        <v>0</v>
      </c>
      <c r="N565" s="29">
        <f t="shared" si="256"/>
        <v>0</v>
      </c>
      <c r="O565" s="29">
        <f t="shared" si="256"/>
        <v>0</v>
      </c>
      <c r="R565" s="98" t="s">
        <v>37</v>
      </c>
      <c r="S565" s="96" t="s">
        <v>201</v>
      </c>
      <c r="T565" s="96" t="s">
        <v>408</v>
      </c>
      <c r="U565" s="96" t="s">
        <v>38</v>
      </c>
      <c r="V565" s="97">
        <v>6</v>
      </c>
      <c r="W565" s="97" t="s">
        <v>9</v>
      </c>
      <c r="X565" s="97" t="s">
        <v>9</v>
      </c>
      <c r="Y565" s="16" t="b">
        <f t="shared" si="257"/>
        <v>1</v>
      </c>
      <c r="Z565" s="16" t="b">
        <f t="shared" si="257"/>
        <v>1</v>
      </c>
      <c r="AA565" s="16" t="b">
        <f t="shared" si="257"/>
        <v>1</v>
      </c>
      <c r="AB565" s="16" t="b">
        <f t="shared" si="257"/>
        <v>1</v>
      </c>
    </row>
    <row r="566" spans="1:28" s="16" customFormat="1" ht="25.5">
      <c r="A566" s="31" t="s">
        <v>32</v>
      </c>
      <c r="B566" s="23" t="s">
        <v>201</v>
      </c>
      <c r="C566" s="23" t="s">
        <v>408</v>
      </c>
      <c r="D566" s="23" t="s">
        <v>33</v>
      </c>
      <c r="E566" s="25">
        <v>10</v>
      </c>
      <c r="F566" s="25">
        <v>10</v>
      </c>
      <c r="G566" s="25">
        <v>10</v>
      </c>
      <c r="H566" s="43"/>
      <c r="J566" s="33">
        <v>10</v>
      </c>
      <c r="K566" s="33">
        <v>10</v>
      </c>
      <c r="L566" s="33">
        <v>10</v>
      </c>
      <c r="M566" s="29">
        <f t="shared" si="256"/>
        <v>0</v>
      </c>
      <c r="N566" s="29">
        <f t="shared" si="256"/>
        <v>0</v>
      </c>
      <c r="O566" s="29">
        <f t="shared" si="256"/>
        <v>0</v>
      </c>
      <c r="R566" s="98" t="s">
        <v>32</v>
      </c>
      <c r="S566" s="96" t="s">
        <v>201</v>
      </c>
      <c r="T566" s="96" t="s">
        <v>408</v>
      </c>
      <c r="U566" s="96" t="s">
        <v>33</v>
      </c>
      <c r="V566" s="97">
        <v>10</v>
      </c>
      <c r="W566" s="97">
        <v>10</v>
      </c>
      <c r="X566" s="97">
        <v>10</v>
      </c>
      <c r="Y566" s="16" t="b">
        <f t="shared" si="257"/>
        <v>1</v>
      </c>
      <c r="Z566" s="16" t="b">
        <f t="shared" si="257"/>
        <v>1</v>
      </c>
      <c r="AA566" s="16" t="b">
        <f t="shared" si="257"/>
        <v>1</v>
      </c>
      <c r="AB566" s="16" t="b">
        <f t="shared" si="257"/>
        <v>1</v>
      </c>
    </row>
    <row r="567" spans="1:28" s="16" customFormat="1" ht="31.5">
      <c r="A567" s="22" t="s">
        <v>172</v>
      </c>
      <c r="B567" s="23" t="s">
        <v>201</v>
      </c>
      <c r="C567" s="23" t="s">
        <v>500</v>
      </c>
      <c r="D567" s="24" t="s">
        <v>9</v>
      </c>
      <c r="E567" s="25">
        <f>E568</f>
        <v>65</v>
      </c>
      <c r="F567" s="25">
        <f t="shared" ref="F567:G568" si="278">F568</f>
        <v>65</v>
      </c>
      <c r="G567" s="25">
        <f t="shared" si="278"/>
        <v>65</v>
      </c>
      <c r="H567" s="43"/>
      <c r="J567" s="33">
        <v>65</v>
      </c>
      <c r="K567" s="33">
        <v>65</v>
      </c>
      <c r="L567" s="33">
        <v>65</v>
      </c>
      <c r="M567" s="29">
        <f t="shared" si="256"/>
        <v>0</v>
      </c>
      <c r="N567" s="29">
        <f t="shared" si="256"/>
        <v>0</v>
      </c>
      <c r="O567" s="29">
        <f t="shared" si="256"/>
        <v>0</v>
      </c>
      <c r="R567" s="95" t="s">
        <v>172</v>
      </c>
      <c r="S567" s="96" t="s">
        <v>201</v>
      </c>
      <c r="T567" s="96" t="s">
        <v>500</v>
      </c>
      <c r="U567" s="92" t="s">
        <v>9</v>
      </c>
      <c r="V567" s="97">
        <v>65</v>
      </c>
      <c r="W567" s="97">
        <v>65</v>
      </c>
      <c r="X567" s="97">
        <v>65</v>
      </c>
      <c r="Y567" s="16" t="b">
        <f t="shared" si="257"/>
        <v>1</v>
      </c>
      <c r="Z567" s="16" t="b">
        <f t="shared" si="257"/>
        <v>1</v>
      </c>
      <c r="AA567" s="16" t="b">
        <f t="shared" si="257"/>
        <v>1</v>
      </c>
      <c r="AB567" s="16" t="b">
        <f t="shared" si="257"/>
        <v>1</v>
      </c>
    </row>
    <row r="568" spans="1:28" s="16" customFormat="1" ht="31.5">
      <c r="A568" s="31" t="s">
        <v>31</v>
      </c>
      <c r="B568" s="23" t="s">
        <v>201</v>
      </c>
      <c r="C568" s="23" t="s">
        <v>409</v>
      </c>
      <c r="D568" s="24" t="s">
        <v>9</v>
      </c>
      <c r="E568" s="25">
        <f>E569</f>
        <v>65</v>
      </c>
      <c r="F568" s="25">
        <f t="shared" si="278"/>
        <v>65</v>
      </c>
      <c r="G568" s="25">
        <f t="shared" si="278"/>
        <v>65</v>
      </c>
      <c r="H568" s="43"/>
      <c r="J568" s="33">
        <v>65</v>
      </c>
      <c r="K568" s="33">
        <v>65</v>
      </c>
      <c r="L568" s="33">
        <v>65</v>
      </c>
      <c r="M568" s="29">
        <f t="shared" si="256"/>
        <v>0</v>
      </c>
      <c r="N568" s="29">
        <f t="shared" si="256"/>
        <v>0</v>
      </c>
      <c r="O568" s="29">
        <f t="shared" si="256"/>
        <v>0</v>
      </c>
      <c r="R568" s="98" t="s">
        <v>31</v>
      </c>
      <c r="S568" s="96" t="s">
        <v>201</v>
      </c>
      <c r="T568" s="96" t="s">
        <v>409</v>
      </c>
      <c r="U568" s="92" t="s">
        <v>9</v>
      </c>
      <c r="V568" s="97">
        <v>65</v>
      </c>
      <c r="W568" s="97">
        <v>65</v>
      </c>
      <c r="X568" s="97">
        <v>65</v>
      </c>
      <c r="Y568" s="16" t="b">
        <f t="shared" si="257"/>
        <v>1</v>
      </c>
      <c r="Z568" s="16" t="b">
        <f t="shared" si="257"/>
        <v>1</v>
      </c>
      <c r="AA568" s="16" t="b">
        <f t="shared" si="257"/>
        <v>1</v>
      </c>
      <c r="AB568" s="16" t="b">
        <f t="shared" si="257"/>
        <v>1</v>
      </c>
    </row>
    <row r="569" spans="1:28" s="16" customFormat="1" ht="31.5">
      <c r="A569" s="31" t="s">
        <v>28</v>
      </c>
      <c r="B569" s="23" t="s">
        <v>201</v>
      </c>
      <c r="C569" s="23" t="s">
        <v>409</v>
      </c>
      <c r="D569" s="23" t="s">
        <v>29</v>
      </c>
      <c r="E569" s="25">
        <v>65</v>
      </c>
      <c r="F569" s="25">
        <v>65</v>
      </c>
      <c r="G569" s="25">
        <v>65</v>
      </c>
      <c r="H569" s="43"/>
      <c r="J569" s="33">
        <v>65</v>
      </c>
      <c r="K569" s="33">
        <v>65</v>
      </c>
      <c r="L569" s="33">
        <v>65</v>
      </c>
      <c r="M569" s="29">
        <f t="shared" si="256"/>
        <v>0</v>
      </c>
      <c r="N569" s="29">
        <f t="shared" si="256"/>
        <v>0</v>
      </c>
      <c r="O569" s="29">
        <f t="shared" si="256"/>
        <v>0</v>
      </c>
      <c r="R569" s="98" t="s">
        <v>28</v>
      </c>
      <c r="S569" s="96" t="s">
        <v>201</v>
      </c>
      <c r="T569" s="96" t="s">
        <v>409</v>
      </c>
      <c r="U569" s="96" t="s">
        <v>29</v>
      </c>
      <c r="V569" s="97">
        <v>65</v>
      </c>
      <c r="W569" s="97">
        <v>65</v>
      </c>
      <c r="X569" s="97">
        <v>65</v>
      </c>
      <c r="Y569" s="16" t="b">
        <f t="shared" si="257"/>
        <v>1</v>
      </c>
      <c r="Z569" s="16" t="b">
        <f t="shared" si="257"/>
        <v>1</v>
      </c>
      <c r="AA569" s="16" t="b">
        <f t="shared" si="257"/>
        <v>1</v>
      </c>
      <c r="AB569" s="16" t="b">
        <f t="shared" si="257"/>
        <v>1</v>
      </c>
    </row>
    <row r="570" spans="1:28" s="16" customFormat="1" ht="31.5">
      <c r="A570" s="22" t="s">
        <v>469</v>
      </c>
      <c r="B570" s="23" t="s">
        <v>201</v>
      </c>
      <c r="C570" s="23" t="s">
        <v>470</v>
      </c>
      <c r="D570" s="24" t="s">
        <v>9</v>
      </c>
      <c r="E570" s="25">
        <f>E571</f>
        <v>12424.5</v>
      </c>
      <c r="F570" s="25">
        <f t="shared" ref="F570:G571" si="279">F571</f>
        <v>0</v>
      </c>
      <c r="G570" s="25">
        <f t="shared" si="279"/>
        <v>0</v>
      </c>
      <c r="H570" s="43"/>
      <c r="J570" s="33">
        <v>12424.497820000001</v>
      </c>
      <c r="K570" s="32">
        <v>0</v>
      </c>
      <c r="L570" s="32">
        <v>0</v>
      </c>
      <c r="M570" s="29">
        <f t="shared" si="256"/>
        <v>-2.17999999949825E-3</v>
      </c>
      <c r="N570" s="29">
        <f t="shared" si="256"/>
        <v>0</v>
      </c>
      <c r="O570" s="29">
        <f t="shared" si="256"/>
        <v>0</v>
      </c>
      <c r="R570" s="95" t="s">
        <v>469</v>
      </c>
      <c r="S570" s="96" t="s">
        <v>201</v>
      </c>
      <c r="T570" s="96" t="s">
        <v>470</v>
      </c>
      <c r="U570" s="92" t="s">
        <v>9</v>
      </c>
      <c r="V570" s="97">
        <v>12424.497820000001</v>
      </c>
      <c r="W570" s="97" t="s">
        <v>9</v>
      </c>
      <c r="X570" s="97" t="s">
        <v>9</v>
      </c>
      <c r="Y570" s="16" t="b">
        <f t="shared" si="257"/>
        <v>1</v>
      </c>
      <c r="Z570" s="16" t="b">
        <f t="shared" si="257"/>
        <v>1</v>
      </c>
      <c r="AA570" s="16" t="b">
        <f t="shared" si="257"/>
        <v>1</v>
      </c>
      <c r="AB570" s="16" t="b">
        <f t="shared" si="257"/>
        <v>1</v>
      </c>
    </row>
    <row r="571" spans="1:28" s="16" customFormat="1" ht="31.5">
      <c r="A571" s="22" t="s">
        <v>114</v>
      </c>
      <c r="B571" s="23" t="s">
        <v>201</v>
      </c>
      <c r="C571" s="23" t="s">
        <v>471</v>
      </c>
      <c r="D571" s="24" t="s">
        <v>9</v>
      </c>
      <c r="E571" s="25">
        <f>E572</f>
        <v>12424.5</v>
      </c>
      <c r="F571" s="25">
        <f t="shared" si="279"/>
        <v>0</v>
      </c>
      <c r="G571" s="25">
        <f t="shared" si="279"/>
        <v>0</v>
      </c>
      <c r="H571" s="43"/>
      <c r="J571" s="33">
        <v>12424.497820000001</v>
      </c>
      <c r="K571" s="32">
        <v>0</v>
      </c>
      <c r="L571" s="32">
        <v>0</v>
      </c>
      <c r="M571" s="29">
        <f t="shared" si="256"/>
        <v>-2.17999999949825E-3</v>
      </c>
      <c r="N571" s="29">
        <f t="shared" si="256"/>
        <v>0</v>
      </c>
      <c r="O571" s="29">
        <f t="shared" si="256"/>
        <v>0</v>
      </c>
      <c r="R571" s="95" t="s">
        <v>114</v>
      </c>
      <c r="S571" s="96" t="s">
        <v>201</v>
      </c>
      <c r="T571" s="96" t="s">
        <v>471</v>
      </c>
      <c r="U571" s="92" t="s">
        <v>9</v>
      </c>
      <c r="V571" s="97">
        <v>12424.497820000001</v>
      </c>
      <c r="W571" s="97" t="s">
        <v>9</v>
      </c>
      <c r="X571" s="97" t="s">
        <v>9</v>
      </c>
      <c r="Y571" s="16" t="b">
        <f t="shared" si="257"/>
        <v>1</v>
      </c>
      <c r="Z571" s="16" t="b">
        <f t="shared" si="257"/>
        <v>1</v>
      </c>
      <c r="AA571" s="16" t="b">
        <f t="shared" si="257"/>
        <v>1</v>
      </c>
      <c r="AB571" s="16" t="b">
        <f t="shared" si="257"/>
        <v>1</v>
      </c>
    </row>
    <row r="572" spans="1:28" s="16" customFormat="1" ht="31.5">
      <c r="A572" s="22" t="s">
        <v>560</v>
      </c>
      <c r="B572" s="23" t="s">
        <v>201</v>
      </c>
      <c r="C572" s="23" t="s">
        <v>473</v>
      </c>
      <c r="D572" s="24" t="s">
        <v>9</v>
      </c>
      <c r="E572" s="25">
        <f>E573+E575</f>
        <v>12424.5</v>
      </c>
      <c r="F572" s="25">
        <f t="shared" ref="F572:G572" si="280">F573+F575</f>
        <v>0</v>
      </c>
      <c r="G572" s="25">
        <f t="shared" si="280"/>
        <v>0</v>
      </c>
      <c r="H572" s="43"/>
      <c r="J572" s="33">
        <v>12424.497820000001</v>
      </c>
      <c r="K572" s="32">
        <v>0</v>
      </c>
      <c r="L572" s="32">
        <v>0</v>
      </c>
      <c r="M572" s="29">
        <f t="shared" si="256"/>
        <v>-2.17999999949825E-3</v>
      </c>
      <c r="N572" s="29">
        <f t="shared" si="256"/>
        <v>0</v>
      </c>
      <c r="O572" s="29">
        <f t="shared" si="256"/>
        <v>0</v>
      </c>
      <c r="R572" s="95" t="s">
        <v>560</v>
      </c>
      <c r="S572" s="96" t="s">
        <v>201</v>
      </c>
      <c r="T572" s="96" t="s">
        <v>473</v>
      </c>
      <c r="U572" s="92" t="s">
        <v>9</v>
      </c>
      <c r="V572" s="97">
        <v>12424.497820000001</v>
      </c>
      <c r="W572" s="97" t="s">
        <v>9</v>
      </c>
      <c r="X572" s="97" t="s">
        <v>9</v>
      </c>
      <c r="Y572" s="16" t="b">
        <f t="shared" si="257"/>
        <v>1</v>
      </c>
      <c r="Z572" s="16" t="b">
        <f t="shared" si="257"/>
        <v>1</v>
      </c>
      <c r="AA572" s="16" t="b">
        <f t="shared" si="257"/>
        <v>1</v>
      </c>
      <c r="AB572" s="16" t="b">
        <f t="shared" si="257"/>
        <v>1</v>
      </c>
    </row>
    <row r="573" spans="1:28" s="16" customFormat="1" ht="47.25">
      <c r="A573" s="31" t="s">
        <v>561</v>
      </c>
      <c r="B573" s="23" t="s">
        <v>201</v>
      </c>
      <c r="C573" s="23" t="s">
        <v>562</v>
      </c>
      <c r="D573" s="24" t="s">
        <v>9</v>
      </c>
      <c r="E573" s="25">
        <f>E574</f>
        <v>12224.8</v>
      </c>
      <c r="F573" s="25">
        <f t="shared" ref="F573:G573" si="281">F574</f>
        <v>0</v>
      </c>
      <c r="G573" s="25">
        <f t="shared" si="281"/>
        <v>0</v>
      </c>
      <c r="H573" s="43"/>
      <c r="J573" s="33">
        <v>12224.79</v>
      </c>
      <c r="K573" s="32">
        <v>0</v>
      </c>
      <c r="L573" s="32">
        <v>0</v>
      </c>
      <c r="M573" s="29">
        <f t="shared" si="256"/>
        <v>-9.9999999983992893E-3</v>
      </c>
      <c r="N573" s="29">
        <f t="shared" si="256"/>
        <v>0</v>
      </c>
      <c r="O573" s="29">
        <f t="shared" si="256"/>
        <v>0</v>
      </c>
      <c r="R573" s="98" t="s">
        <v>561</v>
      </c>
      <c r="S573" s="96" t="s">
        <v>201</v>
      </c>
      <c r="T573" s="96" t="s">
        <v>562</v>
      </c>
      <c r="U573" s="92" t="s">
        <v>9</v>
      </c>
      <c r="V573" s="97">
        <v>12224.79</v>
      </c>
      <c r="W573" s="97" t="s">
        <v>9</v>
      </c>
      <c r="X573" s="97" t="s">
        <v>9</v>
      </c>
      <c r="Y573" s="16" t="b">
        <f t="shared" si="257"/>
        <v>1</v>
      </c>
      <c r="Z573" s="16" t="b">
        <f t="shared" si="257"/>
        <v>1</v>
      </c>
      <c r="AA573" s="16" t="b">
        <f t="shared" si="257"/>
        <v>1</v>
      </c>
      <c r="AB573" s="16" t="b">
        <f t="shared" si="257"/>
        <v>1</v>
      </c>
    </row>
    <row r="574" spans="1:28" s="16" customFormat="1" ht="31.5">
      <c r="A574" s="31" t="s">
        <v>28</v>
      </c>
      <c r="B574" s="23" t="s">
        <v>201</v>
      </c>
      <c r="C574" s="23" t="s">
        <v>562</v>
      </c>
      <c r="D574" s="23" t="s">
        <v>29</v>
      </c>
      <c r="E574" s="25">
        <v>12224.8</v>
      </c>
      <c r="F574" s="25">
        <v>0</v>
      </c>
      <c r="G574" s="25">
        <v>0</v>
      </c>
      <c r="H574" s="43"/>
      <c r="J574" s="33">
        <v>12224.79</v>
      </c>
      <c r="K574" s="32">
        <v>0</v>
      </c>
      <c r="L574" s="32">
        <v>0</v>
      </c>
      <c r="M574" s="29">
        <f t="shared" si="256"/>
        <v>-9.9999999983992893E-3</v>
      </c>
      <c r="N574" s="29">
        <f t="shared" si="256"/>
        <v>0</v>
      </c>
      <c r="O574" s="29">
        <f t="shared" si="256"/>
        <v>0</v>
      </c>
      <c r="R574" s="98" t="s">
        <v>28</v>
      </c>
      <c r="S574" s="96" t="s">
        <v>201</v>
      </c>
      <c r="T574" s="96" t="s">
        <v>562</v>
      </c>
      <c r="U574" s="96" t="s">
        <v>29</v>
      </c>
      <c r="V574" s="97">
        <v>12224.79</v>
      </c>
      <c r="W574" s="97" t="s">
        <v>9</v>
      </c>
      <c r="X574" s="97" t="s">
        <v>9</v>
      </c>
      <c r="Y574" s="16" t="b">
        <f t="shared" si="257"/>
        <v>1</v>
      </c>
      <c r="Z574" s="16" t="b">
        <f t="shared" si="257"/>
        <v>1</v>
      </c>
      <c r="AA574" s="16" t="b">
        <f t="shared" si="257"/>
        <v>1</v>
      </c>
      <c r="AB574" s="16" t="b">
        <f t="shared" si="257"/>
        <v>1</v>
      </c>
    </row>
    <row r="575" spans="1:28" s="16" customFormat="1" ht="31.5">
      <c r="A575" s="31" t="s">
        <v>570</v>
      </c>
      <c r="B575" s="23" t="s">
        <v>201</v>
      </c>
      <c r="C575" s="23" t="s">
        <v>387</v>
      </c>
      <c r="D575" s="24" t="s">
        <v>9</v>
      </c>
      <c r="E575" s="25">
        <f>E576</f>
        <v>199.7</v>
      </c>
      <c r="F575" s="25">
        <f t="shared" ref="F575:G575" si="282">F576</f>
        <v>0</v>
      </c>
      <c r="G575" s="25">
        <f t="shared" si="282"/>
        <v>0</v>
      </c>
      <c r="H575" s="43"/>
      <c r="J575" s="33">
        <v>199.70782</v>
      </c>
      <c r="K575" s="32">
        <v>0</v>
      </c>
      <c r="L575" s="32">
        <v>0</v>
      </c>
      <c r="M575" s="29">
        <f t="shared" si="256"/>
        <v>7.820000000009486E-3</v>
      </c>
      <c r="N575" s="29">
        <f t="shared" si="256"/>
        <v>0</v>
      </c>
      <c r="O575" s="29">
        <f t="shared" si="256"/>
        <v>0</v>
      </c>
      <c r="R575" s="98" t="s">
        <v>570</v>
      </c>
      <c r="S575" s="96" t="s">
        <v>201</v>
      </c>
      <c r="T575" s="96" t="s">
        <v>387</v>
      </c>
      <c r="U575" s="92" t="s">
        <v>9</v>
      </c>
      <c r="V575" s="97">
        <v>199.70782</v>
      </c>
      <c r="W575" s="97" t="s">
        <v>9</v>
      </c>
      <c r="X575" s="97" t="s">
        <v>9</v>
      </c>
      <c r="Y575" s="16" t="b">
        <f t="shared" si="257"/>
        <v>1</v>
      </c>
      <c r="Z575" s="16" t="b">
        <f t="shared" si="257"/>
        <v>1</v>
      </c>
      <c r="AA575" s="16" t="b">
        <f t="shared" si="257"/>
        <v>1</v>
      </c>
      <c r="AB575" s="16" t="b">
        <f t="shared" si="257"/>
        <v>1</v>
      </c>
    </row>
    <row r="576" spans="1:28" s="16" customFormat="1" ht="31.5">
      <c r="A576" s="31" t="s">
        <v>28</v>
      </c>
      <c r="B576" s="23" t="s">
        <v>201</v>
      </c>
      <c r="C576" s="23" t="s">
        <v>387</v>
      </c>
      <c r="D576" s="23" t="s">
        <v>29</v>
      </c>
      <c r="E576" s="25">
        <v>199.7</v>
      </c>
      <c r="F576" s="25">
        <v>0</v>
      </c>
      <c r="G576" s="25">
        <v>0</v>
      </c>
      <c r="H576" s="43"/>
      <c r="J576" s="33">
        <v>199.70782</v>
      </c>
      <c r="K576" s="32">
        <v>0</v>
      </c>
      <c r="L576" s="32">
        <v>0</v>
      </c>
      <c r="M576" s="29">
        <f t="shared" si="256"/>
        <v>7.820000000009486E-3</v>
      </c>
      <c r="N576" s="29">
        <f t="shared" si="256"/>
        <v>0</v>
      </c>
      <c r="O576" s="29">
        <f t="shared" si="256"/>
        <v>0</v>
      </c>
      <c r="R576" s="98" t="s">
        <v>28</v>
      </c>
      <c r="S576" s="96" t="s">
        <v>201</v>
      </c>
      <c r="T576" s="96" t="s">
        <v>387</v>
      </c>
      <c r="U576" s="96" t="s">
        <v>29</v>
      </c>
      <c r="V576" s="97">
        <v>199.70782</v>
      </c>
      <c r="W576" s="97" t="s">
        <v>9</v>
      </c>
      <c r="X576" s="97" t="s">
        <v>9</v>
      </c>
      <c r="Y576" s="16" t="b">
        <f t="shared" si="257"/>
        <v>1</v>
      </c>
      <c r="Z576" s="16" t="b">
        <f t="shared" si="257"/>
        <v>1</v>
      </c>
      <c r="AA576" s="16" t="b">
        <f t="shared" si="257"/>
        <v>1</v>
      </c>
      <c r="AB576" s="16" t="b">
        <f t="shared" si="257"/>
        <v>1</v>
      </c>
    </row>
    <row r="577" spans="1:28" s="16" customFormat="1" ht="15.75">
      <c r="A577" s="22" t="s">
        <v>23</v>
      </c>
      <c r="B577" s="23" t="s">
        <v>201</v>
      </c>
      <c r="C577" s="23" t="s">
        <v>11</v>
      </c>
      <c r="D577" s="24" t="s">
        <v>9</v>
      </c>
      <c r="E577" s="25">
        <f>E578+E580+E582</f>
        <v>399.3</v>
      </c>
      <c r="F577" s="25">
        <f t="shared" ref="F577:G577" si="283">F578+F580+F582</f>
        <v>399.3</v>
      </c>
      <c r="G577" s="25">
        <f t="shared" si="283"/>
        <v>399.3</v>
      </c>
      <c r="H577" s="43"/>
      <c r="J577" s="33">
        <v>399.27600000000001</v>
      </c>
      <c r="K577" s="33">
        <v>399.27600000000001</v>
      </c>
      <c r="L577" s="33">
        <v>399.27600000000001</v>
      </c>
      <c r="M577" s="29">
        <f t="shared" si="256"/>
        <v>-2.4000000000000909E-2</v>
      </c>
      <c r="N577" s="29">
        <f t="shared" si="256"/>
        <v>-2.4000000000000909E-2</v>
      </c>
      <c r="O577" s="29">
        <f t="shared" si="256"/>
        <v>-2.4000000000000909E-2</v>
      </c>
      <c r="R577" s="95" t="s">
        <v>23</v>
      </c>
      <c r="S577" s="96" t="s">
        <v>201</v>
      </c>
      <c r="T577" s="96" t="s">
        <v>11</v>
      </c>
      <c r="U577" s="92" t="s">
        <v>9</v>
      </c>
      <c r="V577" s="97">
        <v>399.27600000000001</v>
      </c>
      <c r="W577" s="97">
        <v>399.27600000000001</v>
      </c>
      <c r="X577" s="97">
        <v>399.27600000000001</v>
      </c>
      <c r="Y577" s="16" t="b">
        <f t="shared" si="257"/>
        <v>1</v>
      </c>
      <c r="Z577" s="16" t="b">
        <f t="shared" si="257"/>
        <v>1</v>
      </c>
      <c r="AA577" s="16" t="b">
        <f t="shared" si="257"/>
        <v>1</v>
      </c>
      <c r="AB577" s="16" t="b">
        <f t="shared" si="257"/>
        <v>1</v>
      </c>
    </row>
    <row r="578" spans="1:28" s="16" customFormat="1" ht="31.5">
      <c r="A578" s="31" t="s">
        <v>345</v>
      </c>
      <c r="B578" s="23" t="s">
        <v>201</v>
      </c>
      <c r="C578" s="23" t="s">
        <v>347</v>
      </c>
      <c r="D578" s="24" t="s">
        <v>9</v>
      </c>
      <c r="E578" s="25">
        <f>E579</f>
        <v>80</v>
      </c>
      <c r="F578" s="25">
        <f t="shared" ref="F578:G578" si="284">F579</f>
        <v>80</v>
      </c>
      <c r="G578" s="25">
        <f t="shared" si="284"/>
        <v>80</v>
      </c>
      <c r="H578" s="43"/>
      <c r="J578" s="33">
        <v>80</v>
      </c>
      <c r="K578" s="33">
        <v>80</v>
      </c>
      <c r="L578" s="33">
        <v>80</v>
      </c>
      <c r="M578" s="29">
        <f t="shared" si="256"/>
        <v>0</v>
      </c>
      <c r="N578" s="29">
        <f t="shared" si="256"/>
        <v>0</v>
      </c>
      <c r="O578" s="29">
        <f t="shared" si="256"/>
        <v>0</v>
      </c>
      <c r="R578" s="98" t="s">
        <v>345</v>
      </c>
      <c r="S578" s="96" t="s">
        <v>201</v>
      </c>
      <c r="T578" s="96" t="s">
        <v>347</v>
      </c>
      <c r="U578" s="92" t="s">
        <v>9</v>
      </c>
      <c r="V578" s="97">
        <v>80</v>
      </c>
      <c r="W578" s="97">
        <v>80</v>
      </c>
      <c r="X578" s="97">
        <v>80</v>
      </c>
      <c r="Y578" s="16" t="b">
        <f t="shared" si="257"/>
        <v>1</v>
      </c>
      <c r="Z578" s="16" t="b">
        <f t="shared" si="257"/>
        <v>1</v>
      </c>
      <c r="AA578" s="16" t="b">
        <f t="shared" si="257"/>
        <v>1</v>
      </c>
      <c r="AB578" s="16" t="b">
        <f t="shared" si="257"/>
        <v>1</v>
      </c>
    </row>
    <row r="579" spans="1:28" s="16" customFormat="1" ht="31.5">
      <c r="A579" s="31" t="s">
        <v>28</v>
      </c>
      <c r="B579" s="23" t="s">
        <v>201</v>
      </c>
      <c r="C579" s="23" t="s">
        <v>347</v>
      </c>
      <c r="D579" s="23" t="s">
        <v>29</v>
      </c>
      <c r="E579" s="25">
        <v>80</v>
      </c>
      <c r="F579" s="25">
        <v>80</v>
      </c>
      <c r="G579" s="25">
        <v>80</v>
      </c>
      <c r="H579" s="43"/>
      <c r="J579" s="33">
        <v>80</v>
      </c>
      <c r="K579" s="33">
        <v>80</v>
      </c>
      <c r="L579" s="33">
        <v>80</v>
      </c>
      <c r="M579" s="29">
        <f t="shared" si="256"/>
        <v>0</v>
      </c>
      <c r="N579" s="29">
        <f t="shared" si="256"/>
        <v>0</v>
      </c>
      <c r="O579" s="29">
        <f t="shared" si="256"/>
        <v>0</v>
      </c>
      <c r="R579" s="98" t="s">
        <v>28</v>
      </c>
      <c r="S579" s="96" t="s">
        <v>201</v>
      </c>
      <c r="T579" s="96" t="s">
        <v>347</v>
      </c>
      <c r="U579" s="96" t="s">
        <v>29</v>
      </c>
      <c r="V579" s="97">
        <v>80</v>
      </c>
      <c r="W579" s="97">
        <v>80</v>
      </c>
      <c r="X579" s="97">
        <v>80</v>
      </c>
      <c r="Y579" s="16" t="b">
        <f t="shared" si="257"/>
        <v>1</v>
      </c>
      <c r="Z579" s="16" t="b">
        <f t="shared" si="257"/>
        <v>1</v>
      </c>
      <c r="AA579" s="16" t="b">
        <f t="shared" si="257"/>
        <v>1</v>
      </c>
      <c r="AB579" s="16" t="b">
        <f t="shared" si="257"/>
        <v>1</v>
      </c>
    </row>
    <row r="580" spans="1:28" s="16" customFormat="1" ht="31.5">
      <c r="A580" s="31" t="s">
        <v>99</v>
      </c>
      <c r="B580" s="23" t="s">
        <v>201</v>
      </c>
      <c r="C580" s="23" t="s">
        <v>368</v>
      </c>
      <c r="D580" s="24" t="s">
        <v>9</v>
      </c>
      <c r="E580" s="25">
        <f>E581</f>
        <v>300</v>
      </c>
      <c r="F580" s="25">
        <f t="shared" ref="F580:G580" si="285">F581</f>
        <v>300</v>
      </c>
      <c r="G580" s="25">
        <f t="shared" si="285"/>
        <v>300</v>
      </c>
      <c r="H580" s="43"/>
      <c r="J580" s="33">
        <v>300</v>
      </c>
      <c r="K580" s="33">
        <v>300</v>
      </c>
      <c r="L580" s="33">
        <v>300</v>
      </c>
      <c r="M580" s="29">
        <f t="shared" si="256"/>
        <v>0</v>
      </c>
      <c r="N580" s="29">
        <f t="shared" si="256"/>
        <v>0</v>
      </c>
      <c r="O580" s="29">
        <f t="shared" si="256"/>
        <v>0</v>
      </c>
      <c r="R580" s="98" t="s">
        <v>99</v>
      </c>
      <c r="S580" s="96" t="s">
        <v>201</v>
      </c>
      <c r="T580" s="96" t="s">
        <v>368</v>
      </c>
      <c r="U580" s="92" t="s">
        <v>9</v>
      </c>
      <c r="V580" s="97">
        <v>300</v>
      </c>
      <c r="W580" s="97">
        <v>300</v>
      </c>
      <c r="X580" s="97">
        <v>300</v>
      </c>
      <c r="Y580" s="16" t="b">
        <f t="shared" si="257"/>
        <v>1</v>
      </c>
      <c r="Z580" s="16" t="b">
        <f t="shared" si="257"/>
        <v>1</v>
      </c>
      <c r="AA580" s="16" t="b">
        <f t="shared" si="257"/>
        <v>1</v>
      </c>
      <c r="AB580" s="16" t="b">
        <f t="shared" si="257"/>
        <v>1</v>
      </c>
    </row>
    <row r="581" spans="1:28" s="16" customFormat="1" ht="15.75">
      <c r="A581" s="31" t="s">
        <v>32</v>
      </c>
      <c r="B581" s="23" t="s">
        <v>201</v>
      </c>
      <c r="C581" s="23" t="s">
        <v>368</v>
      </c>
      <c r="D581" s="23" t="s">
        <v>33</v>
      </c>
      <c r="E581" s="25">
        <v>300</v>
      </c>
      <c r="F581" s="25">
        <v>300</v>
      </c>
      <c r="G581" s="25">
        <v>300</v>
      </c>
      <c r="H581" s="43"/>
      <c r="J581" s="33">
        <v>300</v>
      </c>
      <c r="K581" s="33">
        <v>300</v>
      </c>
      <c r="L581" s="33">
        <v>300</v>
      </c>
      <c r="M581" s="29">
        <f t="shared" si="256"/>
        <v>0</v>
      </c>
      <c r="N581" s="29">
        <f t="shared" si="256"/>
        <v>0</v>
      </c>
      <c r="O581" s="29">
        <f t="shared" si="256"/>
        <v>0</v>
      </c>
      <c r="R581" s="98" t="s">
        <v>32</v>
      </c>
      <c r="S581" s="96" t="s">
        <v>201</v>
      </c>
      <c r="T581" s="96" t="s">
        <v>368</v>
      </c>
      <c r="U581" s="96" t="s">
        <v>33</v>
      </c>
      <c r="V581" s="97">
        <v>300</v>
      </c>
      <c r="W581" s="97">
        <v>300</v>
      </c>
      <c r="X581" s="97">
        <v>300</v>
      </c>
      <c r="Y581" s="16" t="b">
        <f t="shared" si="257"/>
        <v>1</v>
      </c>
      <c r="Z581" s="16" t="b">
        <f t="shared" si="257"/>
        <v>1</v>
      </c>
      <c r="AA581" s="16" t="b">
        <f t="shared" si="257"/>
        <v>1</v>
      </c>
      <c r="AB581" s="16" t="b">
        <f t="shared" ref="AB581:AB644" si="286">U581=D581</f>
        <v>1</v>
      </c>
    </row>
    <row r="582" spans="1:28" s="16" customFormat="1" ht="31.5">
      <c r="A582" s="22" t="s">
        <v>25</v>
      </c>
      <c r="B582" s="23" t="s">
        <v>201</v>
      </c>
      <c r="C582" s="23" t="s">
        <v>24</v>
      </c>
      <c r="D582" s="24" t="s">
        <v>9</v>
      </c>
      <c r="E582" s="25">
        <f>E583</f>
        <v>19.3</v>
      </c>
      <c r="F582" s="25">
        <f t="shared" ref="F582:G583" si="287">F583</f>
        <v>19.3</v>
      </c>
      <c r="G582" s="25">
        <f t="shared" si="287"/>
        <v>19.3</v>
      </c>
      <c r="H582" s="43"/>
      <c r="J582" s="33">
        <v>19.276</v>
      </c>
      <c r="K582" s="33">
        <v>19.276</v>
      </c>
      <c r="L582" s="33">
        <v>19.276</v>
      </c>
      <c r="M582" s="29">
        <f t="shared" ref="M582:O645" si="288">J582-E582</f>
        <v>-2.4000000000000909E-2</v>
      </c>
      <c r="N582" s="29">
        <f t="shared" si="288"/>
        <v>-2.4000000000000909E-2</v>
      </c>
      <c r="O582" s="29">
        <f t="shared" si="288"/>
        <v>-2.4000000000000909E-2</v>
      </c>
      <c r="R582" s="95" t="s">
        <v>25</v>
      </c>
      <c r="S582" s="96" t="s">
        <v>201</v>
      </c>
      <c r="T582" s="96" t="s">
        <v>24</v>
      </c>
      <c r="U582" s="92" t="s">
        <v>9</v>
      </c>
      <c r="V582" s="97">
        <v>19.276</v>
      </c>
      <c r="W582" s="97">
        <v>19.276</v>
      </c>
      <c r="X582" s="97">
        <v>19.276</v>
      </c>
      <c r="Y582" s="16" t="b">
        <f t="shared" ref="Y582:AB645" si="289">R582=A582</f>
        <v>1</v>
      </c>
      <c r="Z582" s="16" t="b">
        <f t="shared" si="289"/>
        <v>1</v>
      </c>
      <c r="AA582" s="16" t="b">
        <f t="shared" si="289"/>
        <v>1</v>
      </c>
      <c r="AB582" s="16" t="b">
        <f t="shared" si="286"/>
        <v>1</v>
      </c>
    </row>
    <row r="583" spans="1:28" s="16" customFormat="1" ht="78.75">
      <c r="A583" s="31" t="s">
        <v>457</v>
      </c>
      <c r="B583" s="23" t="s">
        <v>201</v>
      </c>
      <c r="C583" s="23" t="s">
        <v>346</v>
      </c>
      <c r="D583" s="24" t="s">
        <v>9</v>
      </c>
      <c r="E583" s="25">
        <f>E584</f>
        <v>19.3</v>
      </c>
      <c r="F583" s="25">
        <f t="shared" si="287"/>
        <v>19.3</v>
      </c>
      <c r="G583" s="25">
        <f t="shared" si="287"/>
        <v>19.3</v>
      </c>
      <c r="H583" s="43"/>
      <c r="J583" s="33">
        <v>19.276</v>
      </c>
      <c r="K583" s="33">
        <v>19.276</v>
      </c>
      <c r="L583" s="33">
        <v>19.276</v>
      </c>
      <c r="M583" s="29">
        <f t="shared" si="288"/>
        <v>-2.4000000000000909E-2</v>
      </c>
      <c r="N583" s="29">
        <f t="shared" si="288"/>
        <v>-2.4000000000000909E-2</v>
      </c>
      <c r="O583" s="29">
        <f t="shared" si="288"/>
        <v>-2.4000000000000909E-2</v>
      </c>
      <c r="R583" s="98" t="s">
        <v>457</v>
      </c>
      <c r="S583" s="96" t="s">
        <v>201</v>
      </c>
      <c r="T583" s="96" t="s">
        <v>346</v>
      </c>
      <c r="U583" s="92" t="s">
        <v>9</v>
      </c>
      <c r="V583" s="97">
        <v>19.276</v>
      </c>
      <c r="W583" s="97">
        <v>19.276</v>
      </c>
      <c r="X583" s="97">
        <v>19.276</v>
      </c>
      <c r="Y583" s="16" t="b">
        <f t="shared" si="289"/>
        <v>1</v>
      </c>
      <c r="Z583" s="16" t="b">
        <f t="shared" si="289"/>
        <v>1</v>
      </c>
      <c r="AA583" s="16" t="b">
        <f t="shared" si="289"/>
        <v>1</v>
      </c>
      <c r="AB583" s="16" t="b">
        <f t="shared" si="286"/>
        <v>1</v>
      </c>
    </row>
    <row r="584" spans="1:28" s="16" customFormat="1" ht="78.75">
      <c r="A584" s="31" t="s">
        <v>26</v>
      </c>
      <c r="B584" s="23" t="s">
        <v>201</v>
      </c>
      <c r="C584" s="23" t="s">
        <v>346</v>
      </c>
      <c r="D584" s="23" t="s">
        <v>27</v>
      </c>
      <c r="E584" s="25">
        <v>19.3</v>
      </c>
      <c r="F584" s="25">
        <v>19.3</v>
      </c>
      <c r="G584" s="25">
        <v>19.3</v>
      </c>
      <c r="H584" s="43"/>
      <c r="J584" s="33">
        <v>19.276</v>
      </c>
      <c r="K584" s="33">
        <v>19.276</v>
      </c>
      <c r="L584" s="33">
        <v>19.276</v>
      </c>
      <c r="M584" s="29">
        <f t="shared" si="288"/>
        <v>-2.4000000000000909E-2</v>
      </c>
      <c r="N584" s="29">
        <f t="shared" si="288"/>
        <v>-2.4000000000000909E-2</v>
      </c>
      <c r="O584" s="29">
        <f t="shared" si="288"/>
        <v>-2.4000000000000909E-2</v>
      </c>
      <c r="R584" s="98" t="s">
        <v>26</v>
      </c>
      <c r="S584" s="96" t="s">
        <v>201</v>
      </c>
      <c r="T584" s="96" t="s">
        <v>346</v>
      </c>
      <c r="U584" s="96" t="s">
        <v>27</v>
      </c>
      <c r="V584" s="97">
        <v>19.276</v>
      </c>
      <c r="W584" s="97">
        <v>19.276</v>
      </c>
      <c r="X584" s="97">
        <v>19.276</v>
      </c>
      <c r="Y584" s="16" t="b">
        <f t="shared" si="289"/>
        <v>1</v>
      </c>
      <c r="Z584" s="16" t="b">
        <f t="shared" si="289"/>
        <v>1</v>
      </c>
      <c r="AA584" s="16" t="b">
        <f t="shared" si="289"/>
        <v>1</v>
      </c>
      <c r="AB584" s="16" t="b">
        <f t="shared" si="286"/>
        <v>1</v>
      </c>
    </row>
    <row r="585" spans="1:28" s="16" customFormat="1" ht="63">
      <c r="A585" s="26" t="s">
        <v>204</v>
      </c>
      <c r="B585" s="24" t="s">
        <v>205</v>
      </c>
      <c r="C585" s="27" t="s">
        <v>9</v>
      </c>
      <c r="D585" s="27" t="s">
        <v>9</v>
      </c>
      <c r="E585" s="15">
        <f>E586+E594</f>
        <v>25429.9</v>
      </c>
      <c r="F585" s="15">
        <v>25429.9</v>
      </c>
      <c r="G585" s="15">
        <v>25429.9</v>
      </c>
      <c r="H585" s="43"/>
      <c r="J585" s="28">
        <v>25429.9</v>
      </c>
      <c r="K585" s="28">
        <v>25429.9</v>
      </c>
      <c r="L585" s="28">
        <v>25429.9</v>
      </c>
      <c r="M585" s="29">
        <f t="shared" si="288"/>
        <v>0</v>
      </c>
      <c r="N585" s="29">
        <f t="shared" si="288"/>
        <v>0</v>
      </c>
      <c r="O585" s="29">
        <f t="shared" si="288"/>
        <v>0</v>
      </c>
      <c r="R585" s="91" t="s">
        <v>204</v>
      </c>
      <c r="S585" s="92" t="s">
        <v>205</v>
      </c>
      <c r="T585" s="93" t="s">
        <v>9</v>
      </c>
      <c r="U585" s="93" t="s">
        <v>9</v>
      </c>
      <c r="V585" s="94">
        <v>25429.9</v>
      </c>
      <c r="W585" s="94">
        <v>25429.9</v>
      </c>
      <c r="X585" s="94">
        <v>25429.9</v>
      </c>
      <c r="Y585" s="16" t="b">
        <f t="shared" si="289"/>
        <v>1</v>
      </c>
      <c r="Z585" s="16" t="b">
        <f t="shared" si="289"/>
        <v>1</v>
      </c>
      <c r="AA585" s="16" t="b">
        <f t="shared" si="289"/>
        <v>1</v>
      </c>
      <c r="AB585" s="16" t="b">
        <f t="shared" si="286"/>
        <v>1</v>
      </c>
    </row>
    <row r="586" spans="1:28" s="16" customFormat="1" ht="31.5">
      <c r="A586" s="22" t="s">
        <v>73</v>
      </c>
      <c r="B586" s="23" t="s">
        <v>205</v>
      </c>
      <c r="C586" s="23" t="s">
        <v>12</v>
      </c>
      <c r="D586" s="24" t="s">
        <v>9</v>
      </c>
      <c r="E586" s="25">
        <f>E587</f>
        <v>25329.9</v>
      </c>
      <c r="F586" s="25">
        <v>25329.9</v>
      </c>
      <c r="G586" s="25">
        <v>25329.9</v>
      </c>
      <c r="H586" s="43"/>
      <c r="J586" s="32">
        <v>25329.9</v>
      </c>
      <c r="K586" s="32">
        <v>25329.9</v>
      </c>
      <c r="L586" s="32">
        <v>25329.9</v>
      </c>
      <c r="M586" s="29">
        <f t="shared" si="288"/>
        <v>0</v>
      </c>
      <c r="N586" s="29">
        <f t="shared" si="288"/>
        <v>0</v>
      </c>
      <c r="O586" s="29">
        <f t="shared" si="288"/>
        <v>0</v>
      </c>
      <c r="R586" s="95" t="s">
        <v>73</v>
      </c>
      <c r="S586" s="96" t="s">
        <v>205</v>
      </c>
      <c r="T586" s="96" t="s">
        <v>12</v>
      </c>
      <c r="U586" s="92" t="s">
        <v>9</v>
      </c>
      <c r="V586" s="97">
        <v>25329.9</v>
      </c>
      <c r="W586" s="97">
        <v>25329.9</v>
      </c>
      <c r="X586" s="97">
        <v>25329.9</v>
      </c>
      <c r="Y586" s="16" t="b">
        <f t="shared" si="289"/>
        <v>1</v>
      </c>
      <c r="Z586" s="16" t="b">
        <f t="shared" si="289"/>
        <v>1</v>
      </c>
      <c r="AA586" s="16" t="b">
        <f t="shared" si="289"/>
        <v>1</v>
      </c>
      <c r="AB586" s="16" t="b">
        <f t="shared" si="286"/>
        <v>1</v>
      </c>
    </row>
    <row r="587" spans="1:28" s="16" customFormat="1" ht="31.5">
      <c r="A587" s="22" t="s">
        <v>74</v>
      </c>
      <c r="B587" s="23" t="s">
        <v>205</v>
      </c>
      <c r="C587" s="23" t="s">
        <v>75</v>
      </c>
      <c r="D587" s="24" t="s">
        <v>9</v>
      </c>
      <c r="E587" s="25">
        <f>E588</f>
        <v>25329.9</v>
      </c>
      <c r="F587" s="25">
        <v>25329.9</v>
      </c>
      <c r="G587" s="25">
        <v>25329.9</v>
      </c>
      <c r="H587" s="43"/>
      <c r="J587" s="32">
        <v>25329.9</v>
      </c>
      <c r="K587" s="32">
        <v>25329.9</v>
      </c>
      <c r="L587" s="32">
        <v>25329.9</v>
      </c>
      <c r="M587" s="29">
        <f t="shared" si="288"/>
        <v>0</v>
      </c>
      <c r="N587" s="29">
        <f t="shared" si="288"/>
        <v>0</v>
      </c>
      <c r="O587" s="29">
        <f t="shared" si="288"/>
        <v>0</v>
      </c>
      <c r="R587" s="95" t="s">
        <v>74</v>
      </c>
      <c r="S587" s="96" t="s">
        <v>205</v>
      </c>
      <c r="T587" s="96" t="s">
        <v>75</v>
      </c>
      <c r="U587" s="92" t="s">
        <v>9</v>
      </c>
      <c r="V587" s="97">
        <v>25329.9</v>
      </c>
      <c r="W587" s="97">
        <v>25329.9</v>
      </c>
      <c r="X587" s="97">
        <v>25329.9</v>
      </c>
      <c r="Y587" s="16" t="b">
        <f t="shared" si="289"/>
        <v>1</v>
      </c>
      <c r="Z587" s="16" t="b">
        <f t="shared" si="289"/>
        <v>1</v>
      </c>
      <c r="AA587" s="16" t="b">
        <f t="shared" si="289"/>
        <v>1</v>
      </c>
      <c r="AB587" s="16" t="b">
        <f t="shared" si="286"/>
        <v>1</v>
      </c>
    </row>
    <row r="588" spans="1:28" s="16" customFormat="1" ht="47.25">
      <c r="A588" s="22" t="s">
        <v>76</v>
      </c>
      <c r="B588" s="23" t="s">
        <v>205</v>
      </c>
      <c r="C588" s="23" t="s">
        <v>77</v>
      </c>
      <c r="D588" s="24" t="s">
        <v>9</v>
      </c>
      <c r="E588" s="25">
        <f>E589</f>
        <v>25329.9</v>
      </c>
      <c r="F588" s="25">
        <v>25329.9</v>
      </c>
      <c r="G588" s="25">
        <v>25329.9</v>
      </c>
      <c r="H588" s="43"/>
      <c r="J588" s="32">
        <v>25329.9</v>
      </c>
      <c r="K588" s="32">
        <v>25329.9</v>
      </c>
      <c r="L588" s="32">
        <v>25329.9</v>
      </c>
      <c r="M588" s="29">
        <f t="shared" si="288"/>
        <v>0</v>
      </c>
      <c r="N588" s="29">
        <f t="shared" si="288"/>
        <v>0</v>
      </c>
      <c r="O588" s="29">
        <f t="shared" si="288"/>
        <v>0</v>
      </c>
      <c r="R588" s="95" t="s">
        <v>76</v>
      </c>
      <c r="S588" s="96" t="s">
        <v>205</v>
      </c>
      <c r="T588" s="96" t="s">
        <v>77</v>
      </c>
      <c r="U588" s="92" t="s">
        <v>9</v>
      </c>
      <c r="V588" s="97">
        <v>25329.9</v>
      </c>
      <c r="W588" s="97">
        <v>25329.9</v>
      </c>
      <c r="X588" s="97">
        <v>25329.9</v>
      </c>
      <c r="Y588" s="16" t="b">
        <f t="shared" si="289"/>
        <v>1</v>
      </c>
      <c r="Z588" s="16" t="b">
        <f t="shared" si="289"/>
        <v>1</v>
      </c>
      <c r="AA588" s="16" t="b">
        <f t="shared" si="289"/>
        <v>1</v>
      </c>
      <c r="AB588" s="16" t="b">
        <f t="shared" si="286"/>
        <v>1</v>
      </c>
    </row>
    <row r="589" spans="1:28" s="16" customFormat="1" ht="78.75">
      <c r="A589" s="31" t="s">
        <v>453</v>
      </c>
      <c r="B589" s="23" t="s">
        <v>205</v>
      </c>
      <c r="C589" s="23" t="s">
        <v>78</v>
      </c>
      <c r="D589" s="24" t="s">
        <v>9</v>
      </c>
      <c r="E589" s="25">
        <f>E590+E591+E592+E593</f>
        <v>25329.9</v>
      </c>
      <c r="F589" s="25">
        <v>25329.9</v>
      </c>
      <c r="G589" s="25">
        <v>25329.9</v>
      </c>
      <c r="H589" s="43"/>
      <c r="J589" s="32">
        <v>25329.9</v>
      </c>
      <c r="K589" s="32">
        <v>25329.9</v>
      </c>
      <c r="L589" s="32">
        <v>25329.9</v>
      </c>
      <c r="M589" s="29">
        <f t="shared" si="288"/>
        <v>0</v>
      </c>
      <c r="N589" s="29">
        <f t="shared" si="288"/>
        <v>0</v>
      </c>
      <c r="O589" s="29">
        <f t="shared" si="288"/>
        <v>0</v>
      </c>
      <c r="R589" s="98" t="s">
        <v>453</v>
      </c>
      <c r="S589" s="96" t="s">
        <v>205</v>
      </c>
      <c r="T589" s="96" t="s">
        <v>78</v>
      </c>
      <c r="U589" s="92" t="s">
        <v>9</v>
      </c>
      <c r="V589" s="97">
        <v>25329.9</v>
      </c>
      <c r="W589" s="97">
        <v>25329.9</v>
      </c>
      <c r="X589" s="97">
        <v>25329.9</v>
      </c>
      <c r="Y589" s="16" t="b">
        <f t="shared" si="289"/>
        <v>1</v>
      </c>
      <c r="Z589" s="16" t="b">
        <f t="shared" si="289"/>
        <v>1</v>
      </c>
      <c r="AA589" s="16" t="b">
        <f t="shared" si="289"/>
        <v>1</v>
      </c>
      <c r="AB589" s="16" t="b">
        <f t="shared" si="286"/>
        <v>1</v>
      </c>
    </row>
    <row r="590" spans="1:28" s="16" customFormat="1" ht="78.75">
      <c r="A590" s="31" t="s">
        <v>26</v>
      </c>
      <c r="B590" s="23" t="s">
        <v>205</v>
      </c>
      <c r="C590" s="23" t="s">
        <v>78</v>
      </c>
      <c r="D590" s="23" t="s">
        <v>27</v>
      </c>
      <c r="E590" s="25">
        <v>23745</v>
      </c>
      <c r="F590" s="25">
        <v>23745</v>
      </c>
      <c r="G590" s="25">
        <v>23745</v>
      </c>
      <c r="H590" s="43"/>
      <c r="J590" s="32">
        <v>23744.967000000001</v>
      </c>
      <c r="K590" s="32">
        <v>23744.967000000001</v>
      </c>
      <c r="L590" s="32">
        <v>23744.967000000001</v>
      </c>
      <c r="M590" s="29">
        <f t="shared" si="288"/>
        <v>-3.2999999999447027E-2</v>
      </c>
      <c r="N590" s="29">
        <f t="shared" si="288"/>
        <v>-3.2999999999447027E-2</v>
      </c>
      <c r="O590" s="29">
        <f t="shared" si="288"/>
        <v>-3.2999999999447027E-2</v>
      </c>
      <c r="R590" s="98" t="s">
        <v>26</v>
      </c>
      <c r="S590" s="96" t="s">
        <v>205</v>
      </c>
      <c r="T590" s="96" t="s">
        <v>78</v>
      </c>
      <c r="U590" s="96" t="s">
        <v>27</v>
      </c>
      <c r="V590" s="97">
        <v>23744.967000000001</v>
      </c>
      <c r="W590" s="97">
        <v>23744.967000000001</v>
      </c>
      <c r="X590" s="97">
        <v>23744.967000000001</v>
      </c>
      <c r="Y590" s="16" t="b">
        <f t="shared" si="289"/>
        <v>1</v>
      </c>
      <c r="Z590" s="16" t="b">
        <f t="shared" si="289"/>
        <v>1</v>
      </c>
      <c r="AA590" s="16" t="b">
        <f t="shared" si="289"/>
        <v>1</v>
      </c>
      <c r="AB590" s="16" t="b">
        <f t="shared" si="286"/>
        <v>1</v>
      </c>
    </row>
    <row r="591" spans="1:28" s="16" customFormat="1" ht="31.5">
      <c r="A591" s="31" t="s">
        <v>28</v>
      </c>
      <c r="B591" s="23" t="s">
        <v>205</v>
      </c>
      <c r="C591" s="23" t="s">
        <v>78</v>
      </c>
      <c r="D591" s="23" t="s">
        <v>29</v>
      </c>
      <c r="E591" s="25">
        <v>1536.4</v>
      </c>
      <c r="F591" s="25">
        <v>1536.4</v>
      </c>
      <c r="G591" s="25">
        <v>1536.4</v>
      </c>
      <c r="H591" s="43"/>
      <c r="J591" s="32">
        <v>1536.433</v>
      </c>
      <c r="K591" s="32">
        <v>1536.433</v>
      </c>
      <c r="L591" s="32">
        <v>1536.433</v>
      </c>
      <c r="M591" s="29">
        <f t="shared" si="288"/>
        <v>3.2999999999901775E-2</v>
      </c>
      <c r="N591" s="29">
        <f t="shared" si="288"/>
        <v>3.2999999999901775E-2</v>
      </c>
      <c r="O591" s="29">
        <f t="shared" si="288"/>
        <v>3.2999999999901775E-2</v>
      </c>
      <c r="R591" s="98" t="s">
        <v>28</v>
      </c>
      <c r="S591" s="96" t="s">
        <v>205</v>
      </c>
      <c r="T591" s="96" t="s">
        <v>78</v>
      </c>
      <c r="U591" s="96" t="s">
        <v>29</v>
      </c>
      <c r="V591" s="97">
        <v>1536.433</v>
      </c>
      <c r="W591" s="97">
        <v>1536.433</v>
      </c>
      <c r="X591" s="97">
        <v>1536.433</v>
      </c>
      <c r="Y591" s="16" t="b">
        <f t="shared" si="289"/>
        <v>1</v>
      </c>
      <c r="Z591" s="16" t="b">
        <f t="shared" si="289"/>
        <v>1</v>
      </c>
      <c r="AA591" s="16" t="b">
        <f t="shared" si="289"/>
        <v>1</v>
      </c>
      <c r="AB591" s="16" t="b">
        <f t="shared" si="286"/>
        <v>1</v>
      </c>
    </row>
    <row r="592" spans="1:28" s="16" customFormat="1" ht="15.75">
      <c r="A592" s="31" t="s">
        <v>37</v>
      </c>
      <c r="B592" s="23" t="s">
        <v>205</v>
      </c>
      <c r="C592" s="23" t="s">
        <v>78</v>
      </c>
      <c r="D592" s="23" t="s">
        <v>38</v>
      </c>
      <c r="E592" s="25">
        <v>5</v>
      </c>
      <c r="F592" s="25">
        <v>5</v>
      </c>
      <c r="G592" s="25">
        <v>5</v>
      </c>
      <c r="H592" s="43"/>
      <c r="J592" s="32">
        <v>5</v>
      </c>
      <c r="K592" s="32">
        <v>5</v>
      </c>
      <c r="L592" s="32">
        <v>5</v>
      </c>
      <c r="M592" s="29">
        <f t="shared" si="288"/>
        <v>0</v>
      </c>
      <c r="N592" s="29">
        <f t="shared" si="288"/>
        <v>0</v>
      </c>
      <c r="O592" s="29">
        <f t="shared" si="288"/>
        <v>0</v>
      </c>
      <c r="R592" s="98" t="s">
        <v>37</v>
      </c>
      <c r="S592" s="96" t="s">
        <v>205</v>
      </c>
      <c r="T592" s="96" t="s">
        <v>78</v>
      </c>
      <c r="U592" s="96" t="s">
        <v>38</v>
      </c>
      <c r="V592" s="97">
        <v>5</v>
      </c>
      <c r="W592" s="97">
        <v>5</v>
      </c>
      <c r="X592" s="97">
        <v>5</v>
      </c>
      <c r="Y592" s="16" t="b">
        <f t="shared" si="289"/>
        <v>1</v>
      </c>
      <c r="Z592" s="16" t="b">
        <f t="shared" si="289"/>
        <v>1</v>
      </c>
      <c r="AA592" s="16" t="b">
        <f t="shared" si="289"/>
        <v>1</v>
      </c>
      <c r="AB592" s="16" t="b">
        <f t="shared" si="286"/>
        <v>1</v>
      </c>
    </row>
    <row r="593" spans="1:28" s="16" customFormat="1" ht="15.75">
      <c r="A593" s="31" t="s">
        <v>32</v>
      </c>
      <c r="B593" s="23" t="s">
        <v>205</v>
      </c>
      <c r="C593" s="23" t="s">
        <v>78</v>
      </c>
      <c r="D593" s="23" t="s">
        <v>33</v>
      </c>
      <c r="E593" s="25">
        <v>43.5</v>
      </c>
      <c r="F593" s="25">
        <v>43.5</v>
      </c>
      <c r="G593" s="25">
        <v>43.5</v>
      </c>
      <c r="H593" s="43"/>
      <c r="J593" s="32">
        <v>43.5</v>
      </c>
      <c r="K593" s="32">
        <v>43.5</v>
      </c>
      <c r="L593" s="32">
        <v>43.5</v>
      </c>
      <c r="M593" s="29">
        <f t="shared" si="288"/>
        <v>0</v>
      </c>
      <c r="N593" s="29">
        <f t="shared" si="288"/>
        <v>0</v>
      </c>
      <c r="O593" s="29">
        <f t="shared" si="288"/>
        <v>0</v>
      </c>
      <c r="R593" s="98" t="s">
        <v>32</v>
      </c>
      <c r="S593" s="96" t="s">
        <v>205</v>
      </c>
      <c r="T593" s="96" t="s">
        <v>78</v>
      </c>
      <c r="U593" s="96" t="s">
        <v>33</v>
      </c>
      <c r="V593" s="97">
        <v>43.5</v>
      </c>
      <c r="W593" s="97">
        <v>43.5</v>
      </c>
      <c r="X593" s="97">
        <v>43.5</v>
      </c>
      <c r="Y593" s="16" t="b">
        <f t="shared" si="289"/>
        <v>1</v>
      </c>
      <c r="Z593" s="16" t="b">
        <f t="shared" si="289"/>
        <v>1</v>
      </c>
      <c r="AA593" s="16" t="b">
        <f t="shared" si="289"/>
        <v>1</v>
      </c>
      <c r="AB593" s="16" t="b">
        <f t="shared" si="286"/>
        <v>1</v>
      </c>
    </row>
    <row r="594" spans="1:28" s="16" customFormat="1" ht="15.75">
      <c r="A594" s="22" t="s">
        <v>23</v>
      </c>
      <c r="B594" s="23" t="s">
        <v>205</v>
      </c>
      <c r="C594" s="23" t="s">
        <v>11</v>
      </c>
      <c r="D594" s="24" t="s">
        <v>9</v>
      </c>
      <c r="E594" s="25">
        <f>E595</f>
        <v>100</v>
      </c>
      <c r="F594" s="25">
        <v>100</v>
      </c>
      <c r="G594" s="25">
        <v>100</v>
      </c>
      <c r="H594" s="43"/>
      <c r="J594" s="32">
        <v>100</v>
      </c>
      <c r="K594" s="32">
        <v>100</v>
      </c>
      <c r="L594" s="32">
        <v>100</v>
      </c>
      <c r="M594" s="29">
        <f t="shared" si="288"/>
        <v>0</v>
      </c>
      <c r="N594" s="29">
        <f t="shared" si="288"/>
        <v>0</v>
      </c>
      <c r="O594" s="29">
        <f t="shared" si="288"/>
        <v>0</v>
      </c>
      <c r="R594" s="95" t="s">
        <v>23</v>
      </c>
      <c r="S594" s="96" t="s">
        <v>205</v>
      </c>
      <c r="T594" s="96" t="s">
        <v>11</v>
      </c>
      <c r="U594" s="92" t="s">
        <v>9</v>
      </c>
      <c r="V594" s="97">
        <v>100</v>
      </c>
      <c r="W594" s="97">
        <v>100</v>
      </c>
      <c r="X594" s="97">
        <v>100</v>
      </c>
      <c r="Y594" s="16" t="b">
        <f t="shared" si="289"/>
        <v>1</v>
      </c>
      <c r="Z594" s="16" t="b">
        <f t="shared" si="289"/>
        <v>1</v>
      </c>
      <c r="AA594" s="16" t="b">
        <f t="shared" si="289"/>
        <v>1</v>
      </c>
      <c r="AB594" s="16" t="b">
        <f t="shared" si="286"/>
        <v>1</v>
      </c>
    </row>
    <row r="595" spans="1:28" s="16" customFormat="1" ht="31.5">
      <c r="A595" s="31" t="s">
        <v>345</v>
      </c>
      <c r="B595" s="23" t="s">
        <v>205</v>
      </c>
      <c r="C595" s="23" t="s">
        <v>347</v>
      </c>
      <c r="D595" s="24" t="s">
        <v>9</v>
      </c>
      <c r="E595" s="25">
        <f>E596</f>
        <v>100</v>
      </c>
      <c r="F595" s="25">
        <v>100</v>
      </c>
      <c r="G595" s="25">
        <v>100</v>
      </c>
      <c r="H595" s="43"/>
      <c r="J595" s="32">
        <v>100</v>
      </c>
      <c r="K595" s="32">
        <v>100</v>
      </c>
      <c r="L595" s="32">
        <v>100</v>
      </c>
      <c r="M595" s="29">
        <f t="shared" si="288"/>
        <v>0</v>
      </c>
      <c r="N595" s="29">
        <f t="shared" si="288"/>
        <v>0</v>
      </c>
      <c r="O595" s="29">
        <f t="shared" si="288"/>
        <v>0</v>
      </c>
      <c r="R595" s="98" t="s">
        <v>345</v>
      </c>
      <c r="S595" s="96" t="s">
        <v>205</v>
      </c>
      <c r="T595" s="96" t="s">
        <v>347</v>
      </c>
      <c r="U595" s="92" t="s">
        <v>9</v>
      </c>
      <c r="V595" s="97">
        <v>100</v>
      </c>
      <c r="W595" s="97">
        <v>100</v>
      </c>
      <c r="X595" s="97">
        <v>100</v>
      </c>
      <c r="Y595" s="16" t="b">
        <f t="shared" si="289"/>
        <v>1</v>
      </c>
      <c r="Z595" s="16" t="b">
        <f t="shared" si="289"/>
        <v>1</v>
      </c>
      <c r="AA595" s="16" t="b">
        <f t="shared" si="289"/>
        <v>1</v>
      </c>
      <c r="AB595" s="16" t="b">
        <f t="shared" si="286"/>
        <v>1</v>
      </c>
    </row>
    <row r="596" spans="1:28" s="16" customFormat="1" ht="31.5">
      <c r="A596" s="31" t="s">
        <v>28</v>
      </c>
      <c r="B596" s="23" t="s">
        <v>205</v>
      </c>
      <c r="C596" s="23" t="s">
        <v>347</v>
      </c>
      <c r="D596" s="23" t="s">
        <v>29</v>
      </c>
      <c r="E596" s="25">
        <v>100</v>
      </c>
      <c r="F596" s="25">
        <v>100</v>
      </c>
      <c r="G596" s="25">
        <v>100</v>
      </c>
      <c r="H596" s="43"/>
      <c r="J596" s="32">
        <v>100</v>
      </c>
      <c r="K596" s="32">
        <v>100</v>
      </c>
      <c r="L596" s="32">
        <v>100</v>
      </c>
      <c r="M596" s="29">
        <f t="shared" si="288"/>
        <v>0</v>
      </c>
      <c r="N596" s="29">
        <f t="shared" si="288"/>
        <v>0</v>
      </c>
      <c r="O596" s="29">
        <f t="shared" si="288"/>
        <v>0</v>
      </c>
      <c r="R596" s="98" t="s">
        <v>28</v>
      </c>
      <c r="S596" s="96" t="s">
        <v>205</v>
      </c>
      <c r="T596" s="96" t="s">
        <v>347</v>
      </c>
      <c r="U596" s="96" t="s">
        <v>29</v>
      </c>
      <c r="V596" s="97">
        <v>100</v>
      </c>
      <c r="W596" s="97">
        <v>100</v>
      </c>
      <c r="X596" s="97">
        <v>100</v>
      </c>
      <c r="Y596" s="16" t="b">
        <f t="shared" si="289"/>
        <v>1</v>
      </c>
      <c r="Z596" s="16" t="b">
        <f t="shared" si="289"/>
        <v>1</v>
      </c>
      <c r="AA596" s="16" t="b">
        <f t="shared" si="289"/>
        <v>1</v>
      </c>
      <c r="AB596" s="16" t="b">
        <f t="shared" si="286"/>
        <v>1</v>
      </c>
    </row>
    <row r="597" spans="1:28" s="16" customFormat="1" ht="63">
      <c r="A597" s="26" t="s">
        <v>206</v>
      </c>
      <c r="B597" s="24" t="s">
        <v>207</v>
      </c>
      <c r="C597" s="27" t="s">
        <v>9</v>
      </c>
      <c r="D597" s="27" t="s">
        <v>9</v>
      </c>
      <c r="E597" s="15">
        <f>E598+E643</f>
        <v>484699.69999999995</v>
      </c>
      <c r="F597" s="15">
        <f t="shared" ref="F597:G597" si="290">F598+F643</f>
        <v>678714.4</v>
      </c>
      <c r="G597" s="15">
        <f t="shared" si="290"/>
        <v>678714.4</v>
      </c>
      <c r="H597" s="43"/>
      <c r="J597" s="28">
        <v>484699.75149</v>
      </c>
      <c r="K597" s="28">
        <v>678714.34199999995</v>
      </c>
      <c r="L597" s="28">
        <v>678714.34199999995</v>
      </c>
      <c r="M597" s="29">
        <f t="shared" si="288"/>
        <v>5.1490000041667372E-2</v>
      </c>
      <c r="N597" s="29">
        <f t="shared" si="288"/>
        <v>-5.8000000077299774E-2</v>
      </c>
      <c r="O597" s="29">
        <f t="shared" si="288"/>
        <v>-5.8000000077299774E-2</v>
      </c>
      <c r="R597" s="91" t="s">
        <v>206</v>
      </c>
      <c r="S597" s="92" t="s">
        <v>207</v>
      </c>
      <c r="T597" s="93" t="s">
        <v>9</v>
      </c>
      <c r="U597" s="93" t="s">
        <v>9</v>
      </c>
      <c r="V597" s="94">
        <v>484699.75149</v>
      </c>
      <c r="W597" s="94">
        <v>678714.34199999995</v>
      </c>
      <c r="X597" s="94">
        <v>678714.34199999995</v>
      </c>
      <c r="Y597" s="16" t="b">
        <f t="shared" si="289"/>
        <v>1</v>
      </c>
      <c r="Z597" s="16" t="b">
        <f t="shared" si="289"/>
        <v>1</v>
      </c>
      <c r="AA597" s="16" t="b">
        <f t="shared" si="289"/>
        <v>1</v>
      </c>
      <c r="AB597" s="16" t="b">
        <f t="shared" si="286"/>
        <v>1</v>
      </c>
    </row>
    <row r="598" spans="1:28" s="16" customFormat="1" ht="31.5">
      <c r="A598" s="22" t="s">
        <v>454</v>
      </c>
      <c r="B598" s="23" t="s">
        <v>207</v>
      </c>
      <c r="C598" s="23" t="s">
        <v>15</v>
      </c>
      <c r="D598" s="24" t="s">
        <v>9</v>
      </c>
      <c r="E598" s="25">
        <f>E599+E626+E630</f>
        <v>484667.19999999995</v>
      </c>
      <c r="F598" s="25">
        <f t="shared" ref="F598:G598" si="291">F599+F626+F630</f>
        <v>678681.9</v>
      </c>
      <c r="G598" s="25">
        <f t="shared" si="291"/>
        <v>678681.9</v>
      </c>
      <c r="H598" s="43"/>
      <c r="J598" s="32">
        <v>484667.25149</v>
      </c>
      <c r="K598" s="32">
        <v>678681.84199999995</v>
      </c>
      <c r="L598" s="32">
        <v>678681.84199999995</v>
      </c>
      <c r="M598" s="29">
        <f t="shared" si="288"/>
        <v>5.1490000041667372E-2</v>
      </c>
      <c r="N598" s="29">
        <f t="shared" si="288"/>
        <v>-5.8000000077299774E-2</v>
      </c>
      <c r="O598" s="29">
        <f t="shared" si="288"/>
        <v>-5.8000000077299774E-2</v>
      </c>
      <c r="R598" s="95" t="s">
        <v>454</v>
      </c>
      <c r="S598" s="96" t="s">
        <v>207</v>
      </c>
      <c r="T598" s="96" t="s">
        <v>15</v>
      </c>
      <c r="U598" s="92" t="s">
        <v>9</v>
      </c>
      <c r="V598" s="97">
        <v>484667.25149</v>
      </c>
      <c r="W598" s="97">
        <v>678681.84199999995</v>
      </c>
      <c r="X598" s="97">
        <v>678681.84199999995</v>
      </c>
      <c r="Y598" s="16" t="b">
        <f t="shared" si="289"/>
        <v>1</v>
      </c>
      <c r="Z598" s="16" t="b">
        <f t="shared" si="289"/>
        <v>1</v>
      </c>
      <c r="AA598" s="16" t="b">
        <f t="shared" si="289"/>
        <v>1</v>
      </c>
      <c r="AB598" s="16" t="b">
        <f t="shared" si="286"/>
        <v>1</v>
      </c>
    </row>
    <row r="599" spans="1:28" s="16" customFormat="1" ht="47.25">
      <c r="A599" s="22" t="s">
        <v>503</v>
      </c>
      <c r="B599" s="23" t="s">
        <v>207</v>
      </c>
      <c r="C599" s="23" t="s">
        <v>210</v>
      </c>
      <c r="D599" s="24" t="s">
        <v>9</v>
      </c>
      <c r="E599" s="25">
        <f>E600+E604+E609+E612+E617+E622</f>
        <v>444949.79999999993</v>
      </c>
      <c r="F599" s="25">
        <f t="shared" ref="F599:G599" si="292">F600+F604+F609+F612+F617+F622</f>
        <v>637868.1</v>
      </c>
      <c r="G599" s="25">
        <f t="shared" si="292"/>
        <v>637868.1</v>
      </c>
      <c r="H599" s="43"/>
      <c r="J599" s="32">
        <v>444949.82749</v>
      </c>
      <c r="K599" s="32">
        <v>637868.01800000004</v>
      </c>
      <c r="L599" s="32">
        <v>637868.01800000004</v>
      </c>
      <c r="M599" s="29">
        <f t="shared" si="288"/>
        <v>2.7490000065881759E-2</v>
      </c>
      <c r="N599" s="29">
        <f t="shared" si="288"/>
        <v>-8.1999999936670065E-2</v>
      </c>
      <c r="O599" s="29">
        <f t="shared" si="288"/>
        <v>-8.1999999936670065E-2</v>
      </c>
      <c r="R599" s="95" t="s">
        <v>503</v>
      </c>
      <c r="S599" s="96" t="s">
        <v>207</v>
      </c>
      <c r="T599" s="96" t="s">
        <v>210</v>
      </c>
      <c r="U599" s="92" t="s">
        <v>9</v>
      </c>
      <c r="V599" s="97">
        <v>444949.82749</v>
      </c>
      <c r="W599" s="97">
        <v>637868.01800000004</v>
      </c>
      <c r="X599" s="97">
        <v>637868.01800000004</v>
      </c>
      <c r="Y599" s="16" t="b">
        <f t="shared" si="289"/>
        <v>1</v>
      </c>
      <c r="Z599" s="16" t="b">
        <f t="shared" si="289"/>
        <v>1</v>
      </c>
      <c r="AA599" s="16" t="b">
        <f t="shared" si="289"/>
        <v>1</v>
      </c>
      <c r="AB599" s="16" t="b">
        <f t="shared" si="286"/>
        <v>1</v>
      </c>
    </row>
    <row r="600" spans="1:28" s="16" customFormat="1" ht="31.5">
      <c r="A600" s="22" t="s">
        <v>563</v>
      </c>
      <c r="B600" s="23" t="s">
        <v>207</v>
      </c>
      <c r="C600" s="23" t="s">
        <v>211</v>
      </c>
      <c r="D600" s="24" t="s">
        <v>9</v>
      </c>
      <c r="E600" s="25">
        <f>E601</f>
        <v>33086</v>
      </c>
      <c r="F600" s="25">
        <f t="shared" ref="F600:G600" si="293">F601</f>
        <v>0</v>
      </c>
      <c r="G600" s="25">
        <f t="shared" si="293"/>
        <v>0</v>
      </c>
      <c r="H600" s="43"/>
      <c r="J600" s="32">
        <v>33086</v>
      </c>
      <c r="K600" s="32">
        <v>0</v>
      </c>
      <c r="L600" s="32">
        <v>0</v>
      </c>
      <c r="M600" s="29">
        <f t="shared" si="288"/>
        <v>0</v>
      </c>
      <c r="N600" s="29">
        <f t="shared" si="288"/>
        <v>0</v>
      </c>
      <c r="O600" s="29">
        <f t="shared" si="288"/>
        <v>0</v>
      </c>
      <c r="R600" s="95" t="s">
        <v>563</v>
      </c>
      <c r="S600" s="96" t="s">
        <v>207</v>
      </c>
      <c r="T600" s="96" t="s">
        <v>211</v>
      </c>
      <c r="U600" s="92" t="s">
        <v>9</v>
      </c>
      <c r="V600" s="97">
        <v>33086</v>
      </c>
      <c r="W600" s="97" t="s">
        <v>9</v>
      </c>
      <c r="X600" s="97" t="s">
        <v>9</v>
      </c>
      <c r="Y600" s="16" t="b">
        <f t="shared" si="289"/>
        <v>1</v>
      </c>
      <c r="Z600" s="16" t="b">
        <f t="shared" si="289"/>
        <v>1</v>
      </c>
      <c r="AA600" s="16" t="b">
        <f t="shared" si="289"/>
        <v>1</v>
      </c>
      <c r="AB600" s="16" t="b">
        <f t="shared" si="286"/>
        <v>1</v>
      </c>
    </row>
    <row r="601" spans="1:28" s="16" customFormat="1" ht="25.5">
      <c r="A601" s="31" t="s">
        <v>564</v>
      </c>
      <c r="B601" s="23" t="s">
        <v>207</v>
      </c>
      <c r="C601" s="23" t="s">
        <v>411</v>
      </c>
      <c r="D601" s="24" t="s">
        <v>9</v>
      </c>
      <c r="E601" s="25">
        <f>E602+E603</f>
        <v>33086</v>
      </c>
      <c r="F601" s="25">
        <f t="shared" ref="F601:G601" si="294">F602+F603</f>
        <v>0</v>
      </c>
      <c r="G601" s="25">
        <f t="shared" si="294"/>
        <v>0</v>
      </c>
      <c r="H601" s="43"/>
      <c r="J601" s="32">
        <v>33086</v>
      </c>
      <c r="K601" s="32">
        <v>0</v>
      </c>
      <c r="L601" s="32">
        <v>0</v>
      </c>
      <c r="M601" s="29">
        <f t="shared" si="288"/>
        <v>0</v>
      </c>
      <c r="N601" s="29">
        <f t="shared" si="288"/>
        <v>0</v>
      </c>
      <c r="O601" s="29">
        <f t="shared" si="288"/>
        <v>0</v>
      </c>
      <c r="R601" s="98" t="s">
        <v>564</v>
      </c>
      <c r="S601" s="96" t="s">
        <v>207</v>
      </c>
      <c r="T601" s="96" t="s">
        <v>411</v>
      </c>
      <c r="U601" s="92" t="s">
        <v>9</v>
      </c>
      <c r="V601" s="97">
        <v>33086</v>
      </c>
      <c r="W601" s="97" t="s">
        <v>9</v>
      </c>
      <c r="X601" s="97" t="s">
        <v>9</v>
      </c>
      <c r="Y601" s="16" t="b">
        <f t="shared" si="289"/>
        <v>1</v>
      </c>
      <c r="Z601" s="16" t="b">
        <f t="shared" si="289"/>
        <v>1</v>
      </c>
      <c r="AA601" s="16" t="b">
        <f t="shared" si="289"/>
        <v>1</v>
      </c>
      <c r="AB601" s="16" t="b">
        <f t="shared" si="286"/>
        <v>1</v>
      </c>
    </row>
    <row r="602" spans="1:28" s="16" customFormat="1" ht="31.5">
      <c r="A602" s="31" t="s">
        <v>119</v>
      </c>
      <c r="B602" s="23" t="s">
        <v>207</v>
      </c>
      <c r="C602" s="23" t="s">
        <v>411</v>
      </c>
      <c r="D602" s="23" t="s">
        <v>120</v>
      </c>
      <c r="E602" s="25">
        <v>16543</v>
      </c>
      <c r="F602" s="25">
        <v>0</v>
      </c>
      <c r="G602" s="25">
        <v>0</v>
      </c>
      <c r="H602" s="43"/>
      <c r="J602" s="32">
        <v>16543</v>
      </c>
      <c r="K602" s="32">
        <v>0</v>
      </c>
      <c r="L602" s="32">
        <v>0</v>
      </c>
      <c r="M602" s="29">
        <f t="shared" si="288"/>
        <v>0</v>
      </c>
      <c r="N602" s="29">
        <f t="shared" si="288"/>
        <v>0</v>
      </c>
      <c r="O602" s="29">
        <f t="shared" si="288"/>
        <v>0</v>
      </c>
      <c r="R602" s="98" t="s">
        <v>119</v>
      </c>
      <c r="S602" s="96" t="s">
        <v>207</v>
      </c>
      <c r="T602" s="96" t="s">
        <v>411</v>
      </c>
      <c r="U602" s="96" t="s">
        <v>120</v>
      </c>
      <c r="V602" s="97">
        <v>16543</v>
      </c>
      <c r="W602" s="97" t="s">
        <v>9</v>
      </c>
      <c r="X602" s="97" t="s">
        <v>9</v>
      </c>
      <c r="Y602" s="16" t="b">
        <f t="shared" si="289"/>
        <v>1</v>
      </c>
      <c r="Z602" s="16" t="b">
        <f t="shared" si="289"/>
        <v>1</v>
      </c>
      <c r="AA602" s="16" t="b">
        <f t="shared" si="289"/>
        <v>1</v>
      </c>
      <c r="AB602" s="16" t="b">
        <f t="shared" si="286"/>
        <v>1</v>
      </c>
    </row>
    <row r="603" spans="1:28" s="16" customFormat="1" ht="25.5">
      <c r="A603" s="31" t="s">
        <v>32</v>
      </c>
      <c r="B603" s="23" t="s">
        <v>207</v>
      </c>
      <c r="C603" s="23" t="s">
        <v>411</v>
      </c>
      <c r="D603" s="23" t="s">
        <v>33</v>
      </c>
      <c r="E603" s="25">
        <v>16543</v>
      </c>
      <c r="F603" s="25">
        <v>0</v>
      </c>
      <c r="G603" s="25">
        <v>0</v>
      </c>
      <c r="H603" s="43"/>
      <c r="J603" s="32">
        <v>16543</v>
      </c>
      <c r="K603" s="32">
        <v>0</v>
      </c>
      <c r="L603" s="32">
        <v>0</v>
      </c>
      <c r="M603" s="29">
        <f t="shared" si="288"/>
        <v>0</v>
      </c>
      <c r="N603" s="29">
        <f t="shared" si="288"/>
        <v>0</v>
      </c>
      <c r="O603" s="29">
        <f t="shared" si="288"/>
        <v>0</v>
      </c>
      <c r="R603" s="98" t="s">
        <v>32</v>
      </c>
      <c r="S603" s="96" t="s">
        <v>207</v>
      </c>
      <c r="T603" s="96" t="s">
        <v>411</v>
      </c>
      <c r="U603" s="96" t="s">
        <v>33</v>
      </c>
      <c r="V603" s="97">
        <v>16543</v>
      </c>
      <c r="W603" s="97" t="s">
        <v>9</v>
      </c>
      <c r="X603" s="97" t="s">
        <v>9</v>
      </c>
      <c r="Y603" s="16" t="b">
        <f t="shared" si="289"/>
        <v>1</v>
      </c>
      <c r="Z603" s="16" t="b">
        <f t="shared" si="289"/>
        <v>1</v>
      </c>
      <c r="AA603" s="16" t="b">
        <f t="shared" si="289"/>
        <v>1</v>
      </c>
      <c r="AB603" s="16" t="b">
        <f t="shared" si="286"/>
        <v>1</v>
      </c>
    </row>
    <row r="604" spans="1:28" s="16" customFormat="1" ht="63">
      <c r="A604" s="22" t="s">
        <v>534</v>
      </c>
      <c r="B604" s="23" t="s">
        <v>207</v>
      </c>
      <c r="C604" s="23" t="s">
        <v>504</v>
      </c>
      <c r="D604" s="24" t="s">
        <v>9</v>
      </c>
      <c r="E604" s="25">
        <f>E605+E607</f>
        <v>206500.09999999998</v>
      </c>
      <c r="F604" s="25">
        <f t="shared" ref="F604:G604" si="295">F605+F607</f>
        <v>206500.2</v>
      </c>
      <c r="G604" s="25">
        <f t="shared" si="295"/>
        <v>206500.2</v>
      </c>
      <c r="H604" s="43"/>
      <c r="J604" s="32">
        <v>206500.17</v>
      </c>
      <c r="K604" s="32">
        <v>206500.17</v>
      </c>
      <c r="L604" s="32">
        <v>206500.17</v>
      </c>
      <c r="M604" s="29">
        <f t="shared" si="288"/>
        <v>7.000000003608875E-2</v>
      </c>
      <c r="N604" s="29">
        <f t="shared" si="288"/>
        <v>-2.9999999998835847E-2</v>
      </c>
      <c r="O604" s="29">
        <f t="shared" si="288"/>
        <v>-2.9999999998835847E-2</v>
      </c>
      <c r="R604" s="95" t="s">
        <v>534</v>
      </c>
      <c r="S604" s="96" t="s">
        <v>207</v>
      </c>
      <c r="T604" s="96" t="s">
        <v>504</v>
      </c>
      <c r="U604" s="92" t="s">
        <v>9</v>
      </c>
      <c r="V604" s="97">
        <v>206500.17</v>
      </c>
      <c r="W604" s="97">
        <v>206500.17</v>
      </c>
      <c r="X604" s="97">
        <v>206500.17</v>
      </c>
      <c r="Y604" s="16" t="b">
        <f t="shared" si="289"/>
        <v>1</v>
      </c>
      <c r="Z604" s="16" t="b">
        <f t="shared" si="289"/>
        <v>1</v>
      </c>
      <c r="AA604" s="16" t="b">
        <f t="shared" si="289"/>
        <v>1</v>
      </c>
      <c r="AB604" s="16" t="b">
        <f t="shared" si="286"/>
        <v>1</v>
      </c>
    </row>
    <row r="605" spans="1:28" s="16" customFormat="1" ht="47.25">
      <c r="A605" s="31" t="s">
        <v>519</v>
      </c>
      <c r="B605" s="23" t="s">
        <v>207</v>
      </c>
      <c r="C605" s="23" t="s">
        <v>412</v>
      </c>
      <c r="D605" s="24" t="s">
        <v>9</v>
      </c>
      <c r="E605" s="25">
        <f>E606</f>
        <v>160262.19999999998</v>
      </c>
      <c r="F605" s="25">
        <f t="shared" ref="F605:G605" si="296">F606</f>
        <v>161930.6</v>
      </c>
      <c r="G605" s="25">
        <f t="shared" si="296"/>
        <v>161172.4</v>
      </c>
      <c r="H605" s="43"/>
      <c r="J605" s="32">
        <v>160262.21</v>
      </c>
      <c r="K605" s="32">
        <v>161930.55600000001</v>
      </c>
      <c r="L605" s="32">
        <v>161172.36600000001</v>
      </c>
      <c r="M605" s="29">
        <f t="shared" si="288"/>
        <v>1.0000000009313226E-2</v>
      </c>
      <c r="N605" s="29">
        <f t="shared" si="288"/>
        <v>-4.3999999994412065E-2</v>
      </c>
      <c r="O605" s="29">
        <f t="shared" si="288"/>
        <v>-3.3999999985098839E-2</v>
      </c>
      <c r="R605" s="98" t="s">
        <v>519</v>
      </c>
      <c r="S605" s="96" t="s">
        <v>207</v>
      </c>
      <c r="T605" s="96" t="s">
        <v>412</v>
      </c>
      <c r="U605" s="92" t="s">
        <v>9</v>
      </c>
      <c r="V605" s="97">
        <v>160262.21</v>
      </c>
      <c r="W605" s="97">
        <v>161930.55600000001</v>
      </c>
      <c r="X605" s="97">
        <v>161172.36600000001</v>
      </c>
      <c r="Y605" s="16" t="b">
        <f t="shared" si="289"/>
        <v>1</v>
      </c>
      <c r="Z605" s="16" t="b">
        <f t="shared" si="289"/>
        <v>1</v>
      </c>
      <c r="AA605" s="16" t="b">
        <f t="shared" si="289"/>
        <v>1</v>
      </c>
      <c r="AB605" s="16" t="b">
        <f t="shared" si="286"/>
        <v>1</v>
      </c>
    </row>
    <row r="606" spans="1:28" s="16" customFormat="1" ht="31.5">
      <c r="A606" s="31" t="s">
        <v>119</v>
      </c>
      <c r="B606" s="23" t="s">
        <v>207</v>
      </c>
      <c r="C606" s="23" t="s">
        <v>412</v>
      </c>
      <c r="D606" s="23" t="s">
        <v>120</v>
      </c>
      <c r="E606" s="25">
        <f>156759.9+3502.3</f>
        <v>160262.19999999998</v>
      </c>
      <c r="F606" s="25">
        <f>160526.6+1404</f>
        <v>161930.6</v>
      </c>
      <c r="G606" s="25">
        <f>159869.8+1302.6</f>
        <v>161172.4</v>
      </c>
      <c r="H606" s="43"/>
      <c r="J606" s="32">
        <v>160262.21</v>
      </c>
      <c r="K606" s="32">
        <v>161930.55600000001</v>
      </c>
      <c r="L606" s="32">
        <v>161172.36600000001</v>
      </c>
      <c r="M606" s="29">
        <f t="shared" si="288"/>
        <v>1.0000000009313226E-2</v>
      </c>
      <c r="N606" s="29">
        <f t="shared" si="288"/>
        <v>-4.3999999994412065E-2</v>
      </c>
      <c r="O606" s="29">
        <f t="shared" si="288"/>
        <v>-3.3999999985098839E-2</v>
      </c>
      <c r="P606" s="29"/>
      <c r="R606" s="98" t="s">
        <v>119</v>
      </c>
      <c r="S606" s="96" t="s">
        <v>207</v>
      </c>
      <c r="T606" s="96" t="s">
        <v>412</v>
      </c>
      <c r="U606" s="96" t="s">
        <v>120</v>
      </c>
      <c r="V606" s="97">
        <v>160262.21</v>
      </c>
      <c r="W606" s="97">
        <v>161930.55600000001</v>
      </c>
      <c r="X606" s="97">
        <v>161172.36600000001</v>
      </c>
      <c r="Y606" s="16" t="b">
        <f t="shared" si="289"/>
        <v>1</v>
      </c>
      <c r="Z606" s="16" t="b">
        <f t="shared" si="289"/>
        <v>1</v>
      </c>
      <c r="AA606" s="16" t="b">
        <f t="shared" si="289"/>
        <v>1</v>
      </c>
      <c r="AB606" s="16" t="b">
        <f t="shared" si="286"/>
        <v>1</v>
      </c>
    </row>
    <row r="607" spans="1:28" s="16" customFormat="1" ht="47.25">
      <c r="A607" s="31" t="s">
        <v>519</v>
      </c>
      <c r="B607" s="23" t="s">
        <v>207</v>
      </c>
      <c r="C607" s="23" t="s">
        <v>520</v>
      </c>
      <c r="D607" s="24" t="s">
        <v>9</v>
      </c>
      <c r="E607" s="25">
        <f>E608</f>
        <v>46237.899999999994</v>
      </c>
      <c r="F607" s="25">
        <f t="shared" ref="F607:G607" si="297">F608</f>
        <v>44569.599999999999</v>
      </c>
      <c r="G607" s="25">
        <f t="shared" si="297"/>
        <v>45327.8</v>
      </c>
      <c r="H607" s="43"/>
      <c r="J607" s="32">
        <v>46237.96</v>
      </c>
      <c r="K607" s="32">
        <v>44569.614000000001</v>
      </c>
      <c r="L607" s="32">
        <v>45327.803999999996</v>
      </c>
      <c r="M607" s="29">
        <f t="shared" si="288"/>
        <v>6.0000000004947651E-2</v>
      </c>
      <c r="N607" s="29">
        <f t="shared" si="288"/>
        <v>1.4000000002852175E-2</v>
      </c>
      <c r="O607" s="29">
        <f t="shared" si="288"/>
        <v>3.9999999935389496E-3</v>
      </c>
      <c r="R607" s="98" t="s">
        <v>519</v>
      </c>
      <c r="S607" s="96" t="s">
        <v>207</v>
      </c>
      <c r="T607" s="96" t="s">
        <v>520</v>
      </c>
      <c r="U607" s="92" t="s">
        <v>9</v>
      </c>
      <c r="V607" s="97">
        <v>46237.96</v>
      </c>
      <c r="W607" s="97">
        <v>44569.614000000001</v>
      </c>
      <c r="X607" s="97">
        <v>45327.803999999996</v>
      </c>
      <c r="Y607" s="16" t="b">
        <f t="shared" si="289"/>
        <v>1</v>
      </c>
      <c r="Z607" s="16" t="b">
        <f t="shared" si="289"/>
        <v>1</v>
      </c>
      <c r="AA607" s="16" t="b">
        <f t="shared" si="289"/>
        <v>1</v>
      </c>
      <c r="AB607" s="16" t="b">
        <f t="shared" si="286"/>
        <v>1</v>
      </c>
    </row>
    <row r="608" spans="1:28" s="16" customFormat="1" ht="31.5">
      <c r="A608" s="31" t="s">
        <v>119</v>
      </c>
      <c r="B608" s="23" t="s">
        <v>207</v>
      </c>
      <c r="C608" s="23" t="s">
        <v>520</v>
      </c>
      <c r="D608" s="23" t="s">
        <v>120</v>
      </c>
      <c r="E608" s="25">
        <f>49740.2-3502.3</f>
        <v>46237.899999999994</v>
      </c>
      <c r="F608" s="25">
        <f>45973.6-1404</f>
        <v>44569.599999999999</v>
      </c>
      <c r="G608" s="25">
        <f>46630.4-1302.6</f>
        <v>45327.8</v>
      </c>
      <c r="H608" s="43"/>
      <c r="J608" s="32">
        <v>46237.96</v>
      </c>
      <c r="K608" s="32">
        <v>44569.614000000001</v>
      </c>
      <c r="L608" s="32">
        <v>45327.803999999996</v>
      </c>
      <c r="M608" s="29">
        <f t="shared" si="288"/>
        <v>6.0000000004947651E-2</v>
      </c>
      <c r="N608" s="29">
        <f t="shared" si="288"/>
        <v>1.4000000002852175E-2</v>
      </c>
      <c r="O608" s="29">
        <f t="shared" si="288"/>
        <v>3.9999999935389496E-3</v>
      </c>
      <c r="R608" s="98" t="s">
        <v>119</v>
      </c>
      <c r="S608" s="96" t="s">
        <v>207</v>
      </c>
      <c r="T608" s="96" t="s">
        <v>520</v>
      </c>
      <c r="U608" s="96" t="s">
        <v>120</v>
      </c>
      <c r="V608" s="97">
        <v>46237.96</v>
      </c>
      <c r="W608" s="97">
        <v>44569.614000000001</v>
      </c>
      <c r="X608" s="97">
        <v>45327.803999999996</v>
      </c>
      <c r="Y608" s="16" t="b">
        <f t="shared" si="289"/>
        <v>1</v>
      </c>
      <c r="Z608" s="16" t="b">
        <f t="shared" si="289"/>
        <v>1</v>
      </c>
      <c r="AA608" s="16" t="b">
        <f t="shared" si="289"/>
        <v>1</v>
      </c>
      <c r="AB608" s="16" t="b">
        <f t="shared" si="286"/>
        <v>1</v>
      </c>
    </row>
    <row r="609" spans="1:28" s="16" customFormat="1" ht="63">
      <c r="A609" s="22" t="s">
        <v>535</v>
      </c>
      <c r="B609" s="23" t="s">
        <v>207</v>
      </c>
      <c r="C609" s="23" t="s">
        <v>505</v>
      </c>
      <c r="D609" s="24" t="s">
        <v>9</v>
      </c>
      <c r="E609" s="25">
        <f>E610</f>
        <v>10969.8</v>
      </c>
      <c r="F609" s="25">
        <f t="shared" ref="F609:G610" si="298">F610</f>
        <v>10969.8</v>
      </c>
      <c r="G609" s="25">
        <f t="shared" si="298"/>
        <v>10969.8</v>
      </c>
      <c r="H609" s="42"/>
      <c r="J609" s="32">
        <v>10969.776</v>
      </c>
      <c r="K609" s="32">
        <v>10969.776</v>
      </c>
      <c r="L609" s="32">
        <v>10969.776</v>
      </c>
      <c r="M609" s="29">
        <f t="shared" si="288"/>
        <v>-2.3999999999432475E-2</v>
      </c>
      <c r="N609" s="29">
        <f t="shared" si="288"/>
        <v>-2.3999999999432475E-2</v>
      </c>
      <c r="O609" s="29">
        <f t="shared" si="288"/>
        <v>-2.3999999999432475E-2</v>
      </c>
      <c r="R609" s="95" t="s">
        <v>535</v>
      </c>
      <c r="S609" s="96" t="s">
        <v>207</v>
      </c>
      <c r="T609" s="96" t="s">
        <v>505</v>
      </c>
      <c r="U609" s="92" t="s">
        <v>9</v>
      </c>
      <c r="V609" s="97">
        <v>10969.776</v>
      </c>
      <c r="W609" s="97">
        <v>10969.776</v>
      </c>
      <c r="X609" s="97">
        <v>10969.776</v>
      </c>
      <c r="Y609" s="16" t="b">
        <f t="shared" si="289"/>
        <v>1</v>
      </c>
      <c r="Z609" s="16" t="b">
        <f t="shared" si="289"/>
        <v>1</v>
      </c>
      <c r="AA609" s="16" t="b">
        <f t="shared" si="289"/>
        <v>1</v>
      </c>
      <c r="AB609" s="16" t="b">
        <f t="shared" si="286"/>
        <v>1</v>
      </c>
    </row>
    <row r="610" spans="1:28" s="16" customFormat="1" ht="63">
      <c r="A610" s="31" t="s">
        <v>536</v>
      </c>
      <c r="B610" s="23" t="s">
        <v>207</v>
      </c>
      <c r="C610" s="23" t="s">
        <v>413</v>
      </c>
      <c r="D610" s="24" t="s">
        <v>9</v>
      </c>
      <c r="E610" s="25">
        <f>E611</f>
        <v>10969.8</v>
      </c>
      <c r="F610" s="25">
        <f t="shared" si="298"/>
        <v>10969.8</v>
      </c>
      <c r="G610" s="25">
        <f t="shared" si="298"/>
        <v>10969.8</v>
      </c>
      <c r="H610" s="43"/>
      <c r="J610" s="32">
        <v>10969.776</v>
      </c>
      <c r="K610" s="32">
        <v>10969.776</v>
      </c>
      <c r="L610" s="32">
        <v>10969.776</v>
      </c>
      <c r="M610" s="29">
        <f t="shared" si="288"/>
        <v>-2.3999999999432475E-2</v>
      </c>
      <c r="N610" s="29">
        <f t="shared" si="288"/>
        <v>-2.3999999999432475E-2</v>
      </c>
      <c r="O610" s="29">
        <f t="shared" si="288"/>
        <v>-2.3999999999432475E-2</v>
      </c>
      <c r="R610" s="98" t="s">
        <v>536</v>
      </c>
      <c r="S610" s="96" t="s">
        <v>207</v>
      </c>
      <c r="T610" s="96" t="s">
        <v>413</v>
      </c>
      <c r="U610" s="92" t="s">
        <v>9</v>
      </c>
      <c r="V610" s="97">
        <v>10969.776</v>
      </c>
      <c r="W610" s="97">
        <v>10969.776</v>
      </c>
      <c r="X610" s="97">
        <v>10969.776</v>
      </c>
      <c r="Y610" s="16" t="b">
        <f t="shared" si="289"/>
        <v>1</v>
      </c>
      <c r="Z610" s="16" t="b">
        <f t="shared" si="289"/>
        <v>1</v>
      </c>
      <c r="AA610" s="16" t="b">
        <f t="shared" si="289"/>
        <v>1</v>
      </c>
      <c r="AB610" s="16" t="b">
        <f t="shared" si="286"/>
        <v>1</v>
      </c>
    </row>
    <row r="611" spans="1:28" s="16" customFormat="1" ht="15.75">
      <c r="A611" s="31" t="s">
        <v>37</v>
      </c>
      <c r="B611" s="23" t="s">
        <v>207</v>
      </c>
      <c r="C611" s="23" t="s">
        <v>413</v>
      </c>
      <c r="D611" s="23" t="s">
        <v>38</v>
      </c>
      <c r="E611" s="25">
        <f>7313.2+3656.6</f>
        <v>10969.8</v>
      </c>
      <c r="F611" s="25">
        <f>7313.2+3656.6</f>
        <v>10969.8</v>
      </c>
      <c r="G611" s="25">
        <f>7313.2+3656.6</f>
        <v>10969.8</v>
      </c>
      <c r="H611" s="43"/>
      <c r="J611" s="32">
        <v>10969.776</v>
      </c>
      <c r="K611" s="32">
        <v>10969.776</v>
      </c>
      <c r="L611" s="32">
        <v>10969.776</v>
      </c>
      <c r="M611" s="29">
        <f t="shared" si="288"/>
        <v>-2.3999999999432475E-2</v>
      </c>
      <c r="N611" s="29">
        <f t="shared" si="288"/>
        <v>-2.3999999999432475E-2</v>
      </c>
      <c r="O611" s="29">
        <f t="shared" si="288"/>
        <v>-2.3999999999432475E-2</v>
      </c>
      <c r="R611" s="98" t="s">
        <v>37</v>
      </c>
      <c r="S611" s="96" t="s">
        <v>207</v>
      </c>
      <c r="T611" s="96" t="s">
        <v>413</v>
      </c>
      <c r="U611" s="96" t="s">
        <v>38</v>
      </c>
      <c r="V611" s="97">
        <v>10969.776</v>
      </c>
      <c r="W611" s="97">
        <v>10969.776</v>
      </c>
      <c r="X611" s="97">
        <v>10969.776</v>
      </c>
      <c r="Y611" s="16" t="b">
        <f t="shared" si="289"/>
        <v>1</v>
      </c>
      <c r="Z611" s="16" t="b">
        <f t="shared" si="289"/>
        <v>1</v>
      </c>
      <c r="AA611" s="16" t="b">
        <f t="shared" si="289"/>
        <v>1</v>
      </c>
      <c r="AB611" s="16" t="b">
        <f t="shared" si="286"/>
        <v>1</v>
      </c>
    </row>
    <row r="612" spans="1:28" s="16" customFormat="1" ht="78.75">
      <c r="A612" s="22" t="s">
        <v>537</v>
      </c>
      <c r="B612" s="23" t="s">
        <v>207</v>
      </c>
      <c r="C612" s="23" t="s">
        <v>506</v>
      </c>
      <c r="D612" s="24" t="s">
        <v>9</v>
      </c>
      <c r="E612" s="25">
        <f t="shared" ref="E612:G612" si="299">E613+E615</f>
        <v>12798.1</v>
      </c>
      <c r="F612" s="25">
        <f t="shared" si="299"/>
        <v>12798.1</v>
      </c>
      <c r="G612" s="25">
        <f t="shared" si="299"/>
        <v>12798.1</v>
      </c>
      <c r="H612" s="43"/>
      <c r="J612" s="32">
        <v>12798.072</v>
      </c>
      <c r="K612" s="32">
        <v>12798.072</v>
      </c>
      <c r="L612" s="32">
        <v>12798.072</v>
      </c>
      <c r="M612" s="29">
        <f t="shared" si="288"/>
        <v>-2.8000000000247383E-2</v>
      </c>
      <c r="N612" s="29">
        <f t="shared" si="288"/>
        <v>-2.8000000000247383E-2</v>
      </c>
      <c r="O612" s="29">
        <f t="shared" si="288"/>
        <v>-2.8000000000247383E-2</v>
      </c>
      <c r="R612" s="95" t="s">
        <v>537</v>
      </c>
      <c r="S612" s="96" t="s">
        <v>207</v>
      </c>
      <c r="T612" s="96" t="s">
        <v>506</v>
      </c>
      <c r="U612" s="92" t="s">
        <v>9</v>
      </c>
      <c r="V612" s="97">
        <v>12798.072</v>
      </c>
      <c r="W612" s="97">
        <v>12798.072</v>
      </c>
      <c r="X612" s="97">
        <v>12798.072</v>
      </c>
      <c r="Y612" s="16" t="b">
        <f t="shared" si="289"/>
        <v>1</v>
      </c>
      <c r="Z612" s="16" t="b">
        <f t="shared" si="289"/>
        <v>1</v>
      </c>
      <c r="AA612" s="16" t="b">
        <f t="shared" si="289"/>
        <v>1</v>
      </c>
      <c r="AB612" s="16" t="b">
        <f t="shared" si="286"/>
        <v>1</v>
      </c>
    </row>
    <row r="613" spans="1:28" s="16" customFormat="1" ht="78.75">
      <c r="A613" s="31" t="s">
        <v>538</v>
      </c>
      <c r="B613" s="23" t="s">
        <v>207</v>
      </c>
      <c r="C613" s="23" t="s">
        <v>414</v>
      </c>
      <c r="D613" s="24" t="s">
        <v>9</v>
      </c>
      <c r="E613" s="25">
        <f>E614</f>
        <v>12200.6</v>
      </c>
      <c r="F613" s="25">
        <f t="shared" ref="F613:G613" si="300">F614</f>
        <v>12391.5</v>
      </c>
      <c r="G613" s="25">
        <f t="shared" si="300"/>
        <v>12603.6</v>
      </c>
      <c r="H613" s="43"/>
      <c r="J613" s="32">
        <v>12200.624</v>
      </c>
      <c r="K613" s="32">
        <v>12391.523999999999</v>
      </c>
      <c r="L613" s="32">
        <v>12603.624</v>
      </c>
      <c r="M613" s="29">
        <f t="shared" si="288"/>
        <v>2.3999999999432475E-2</v>
      </c>
      <c r="N613" s="29">
        <f t="shared" si="288"/>
        <v>2.3999999999432475E-2</v>
      </c>
      <c r="O613" s="29">
        <f t="shared" si="288"/>
        <v>2.3999999999432475E-2</v>
      </c>
      <c r="R613" s="98" t="s">
        <v>538</v>
      </c>
      <c r="S613" s="96" t="s">
        <v>207</v>
      </c>
      <c r="T613" s="96" t="s">
        <v>414</v>
      </c>
      <c r="U613" s="92" t="s">
        <v>9</v>
      </c>
      <c r="V613" s="97">
        <v>12200.624</v>
      </c>
      <c r="W613" s="97">
        <v>12391.523999999999</v>
      </c>
      <c r="X613" s="97">
        <v>12603.624</v>
      </c>
      <c r="Y613" s="16" t="b">
        <f t="shared" si="289"/>
        <v>1</v>
      </c>
      <c r="Z613" s="16" t="b">
        <f t="shared" si="289"/>
        <v>1</v>
      </c>
      <c r="AA613" s="16" t="b">
        <f t="shared" si="289"/>
        <v>1</v>
      </c>
      <c r="AB613" s="16" t="b">
        <f t="shared" si="286"/>
        <v>1</v>
      </c>
    </row>
    <row r="614" spans="1:28" s="16" customFormat="1" ht="15.75">
      <c r="A614" s="31" t="s">
        <v>37</v>
      </c>
      <c r="B614" s="23" t="s">
        <v>207</v>
      </c>
      <c r="C614" s="23" t="s">
        <v>414</v>
      </c>
      <c r="D614" s="23" t="s">
        <v>38</v>
      </c>
      <c r="E614" s="25">
        <f>9141.5+3059.1</f>
        <v>12200.6</v>
      </c>
      <c r="F614" s="25">
        <f>9141.5+3250</f>
        <v>12391.5</v>
      </c>
      <c r="G614" s="25">
        <f>9141.5+3462.1</f>
        <v>12603.6</v>
      </c>
      <c r="H614" s="43"/>
      <c r="J614" s="32">
        <v>12200.624</v>
      </c>
      <c r="K614" s="32">
        <v>12391.523999999999</v>
      </c>
      <c r="L614" s="32">
        <v>12603.624</v>
      </c>
      <c r="M614" s="29">
        <f t="shared" si="288"/>
        <v>2.3999999999432475E-2</v>
      </c>
      <c r="N614" s="29">
        <f t="shared" si="288"/>
        <v>2.3999999999432475E-2</v>
      </c>
      <c r="O614" s="29">
        <f t="shared" si="288"/>
        <v>2.3999999999432475E-2</v>
      </c>
      <c r="R614" s="98" t="s">
        <v>37</v>
      </c>
      <c r="S614" s="96" t="s">
        <v>207</v>
      </c>
      <c r="T614" s="96" t="s">
        <v>414</v>
      </c>
      <c r="U614" s="96" t="s">
        <v>38</v>
      </c>
      <c r="V614" s="97">
        <v>12200.624</v>
      </c>
      <c r="W614" s="97">
        <v>12391.523999999999</v>
      </c>
      <c r="X614" s="97">
        <v>12603.624</v>
      </c>
      <c r="Y614" s="16" t="b">
        <f t="shared" si="289"/>
        <v>1</v>
      </c>
      <c r="Z614" s="16" t="b">
        <f t="shared" si="289"/>
        <v>1</v>
      </c>
      <c r="AA614" s="16" t="b">
        <f t="shared" si="289"/>
        <v>1</v>
      </c>
      <c r="AB614" s="16" t="b">
        <f t="shared" si="286"/>
        <v>1</v>
      </c>
    </row>
    <row r="615" spans="1:28" s="16" customFormat="1" ht="78.75">
      <c r="A615" s="31" t="s">
        <v>663</v>
      </c>
      <c r="B615" s="23" t="s">
        <v>207</v>
      </c>
      <c r="C615" s="23" t="s">
        <v>664</v>
      </c>
      <c r="D615" s="23" t="s">
        <v>9</v>
      </c>
      <c r="E615" s="25">
        <f t="shared" ref="E615:G615" si="301">E616</f>
        <v>597.5</v>
      </c>
      <c r="F615" s="25">
        <f t="shared" si="301"/>
        <v>406.6</v>
      </c>
      <c r="G615" s="25">
        <f t="shared" si="301"/>
        <v>194.5</v>
      </c>
      <c r="H615" s="43"/>
      <c r="J615" s="32">
        <v>597.44799999999998</v>
      </c>
      <c r="K615" s="32">
        <v>406.548</v>
      </c>
      <c r="L615" s="32">
        <v>194.44800000000001</v>
      </c>
      <c r="M615" s="29">
        <f t="shared" si="288"/>
        <v>-5.2000000000020918E-2</v>
      </c>
      <c r="N615" s="29">
        <f t="shared" si="288"/>
        <v>-5.2000000000020918E-2</v>
      </c>
      <c r="O615" s="29">
        <f t="shared" si="288"/>
        <v>-5.1999999999992497E-2</v>
      </c>
      <c r="R615" s="98" t="s">
        <v>663</v>
      </c>
      <c r="S615" s="96" t="s">
        <v>207</v>
      </c>
      <c r="T615" s="96" t="s">
        <v>664</v>
      </c>
      <c r="U615" s="92" t="s">
        <v>9</v>
      </c>
      <c r="V615" s="97">
        <v>597.44799999999998</v>
      </c>
      <c r="W615" s="97">
        <v>406.548</v>
      </c>
      <c r="X615" s="97">
        <v>194.44800000000001</v>
      </c>
      <c r="Y615" s="16" t="b">
        <f t="shared" si="289"/>
        <v>1</v>
      </c>
      <c r="Z615" s="16" t="b">
        <f t="shared" si="289"/>
        <v>1</v>
      </c>
      <c r="AA615" s="16" t="b">
        <f t="shared" si="289"/>
        <v>1</v>
      </c>
      <c r="AB615" s="16" t="b">
        <f t="shared" si="286"/>
        <v>1</v>
      </c>
    </row>
    <row r="616" spans="1:28" s="16" customFormat="1" ht="15.75">
      <c r="A616" s="31" t="s">
        <v>37</v>
      </c>
      <c r="B616" s="23" t="s">
        <v>207</v>
      </c>
      <c r="C616" s="23" t="s">
        <v>664</v>
      </c>
      <c r="D616" s="23" t="s">
        <v>38</v>
      </c>
      <c r="E616" s="25">
        <v>597.5</v>
      </c>
      <c r="F616" s="25">
        <v>406.6</v>
      </c>
      <c r="G616" s="25">
        <v>194.5</v>
      </c>
      <c r="H616" s="43"/>
      <c r="J616" s="32">
        <v>597.44799999999998</v>
      </c>
      <c r="K616" s="32">
        <v>406.548</v>
      </c>
      <c r="L616" s="32">
        <v>194.44800000000001</v>
      </c>
      <c r="M616" s="29">
        <f t="shared" si="288"/>
        <v>-5.2000000000020918E-2</v>
      </c>
      <c r="N616" s="29">
        <f t="shared" si="288"/>
        <v>-5.2000000000020918E-2</v>
      </c>
      <c r="O616" s="29">
        <f t="shared" si="288"/>
        <v>-5.1999999999992497E-2</v>
      </c>
      <c r="R616" s="98" t="s">
        <v>37</v>
      </c>
      <c r="S616" s="96" t="s">
        <v>207</v>
      </c>
      <c r="T616" s="96" t="s">
        <v>664</v>
      </c>
      <c r="U616" s="96" t="s">
        <v>38</v>
      </c>
      <c r="V616" s="97">
        <v>597.44799999999998</v>
      </c>
      <c r="W616" s="97">
        <v>406.548</v>
      </c>
      <c r="X616" s="97">
        <v>194.44800000000001</v>
      </c>
      <c r="Y616" s="16" t="b">
        <f t="shared" si="289"/>
        <v>1</v>
      </c>
      <c r="Z616" s="16" t="b">
        <f t="shared" si="289"/>
        <v>1</v>
      </c>
      <c r="AA616" s="16" t="b">
        <f t="shared" si="289"/>
        <v>1</v>
      </c>
      <c r="AB616" s="16" t="b">
        <f t="shared" si="286"/>
        <v>1</v>
      </c>
    </row>
    <row r="617" spans="1:28" s="16" customFormat="1" ht="31.5">
      <c r="A617" s="22" t="s">
        <v>208</v>
      </c>
      <c r="B617" s="23" t="s">
        <v>207</v>
      </c>
      <c r="C617" s="23" t="s">
        <v>507</v>
      </c>
      <c r="D617" s="24" t="s">
        <v>9</v>
      </c>
      <c r="E617" s="25">
        <f t="shared" ref="E617:G617" si="302">E618+E620</f>
        <v>13661.6</v>
      </c>
      <c r="F617" s="25">
        <f t="shared" si="302"/>
        <v>7600</v>
      </c>
      <c r="G617" s="25">
        <f t="shared" si="302"/>
        <v>7600</v>
      </c>
      <c r="H617" s="43"/>
      <c r="J617" s="32">
        <v>13661.551030000001</v>
      </c>
      <c r="K617" s="32">
        <v>7600</v>
      </c>
      <c r="L617" s="32">
        <v>7600</v>
      </c>
      <c r="M617" s="29">
        <f t="shared" si="288"/>
        <v>-4.8969999999826541E-2</v>
      </c>
      <c r="N617" s="29">
        <f t="shared" si="288"/>
        <v>0</v>
      </c>
      <c r="O617" s="29">
        <f t="shared" si="288"/>
        <v>0</v>
      </c>
      <c r="R617" s="95" t="s">
        <v>208</v>
      </c>
      <c r="S617" s="96" t="s">
        <v>207</v>
      </c>
      <c r="T617" s="96" t="s">
        <v>507</v>
      </c>
      <c r="U617" s="92" t="s">
        <v>9</v>
      </c>
      <c r="V617" s="97">
        <v>13661.551030000001</v>
      </c>
      <c r="W617" s="97">
        <v>7600</v>
      </c>
      <c r="X617" s="97">
        <v>7600</v>
      </c>
      <c r="Y617" s="16" t="b">
        <f t="shared" si="289"/>
        <v>1</v>
      </c>
      <c r="Z617" s="16" t="b">
        <f t="shared" si="289"/>
        <v>1</v>
      </c>
      <c r="AA617" s="16" t="b">
        <f t="shared" si="289"/>
        <v>1</v>
      </c>
      <c r="AB617" s="16" t="b">
        <f t="shared" si="286"/>
        <v>1</v>
      </c>
    </row>
    <row r="618" spans="1:28" s="16" customFormat="1" ht="25.5">
      <c r="A618" s="31" t="s">
        <v>209</v>
      </c>
      <c r="B618" s="23" t="s">
        <v>207</v>
      </c>
      <c r="C618" s="23" t="s">
        <v>415</v>
      </c>
      <c r="D618" s="24" t="s">
        <v>9</v>
      </c>
      <c r="E618" s="25">
        <f>E619</f>
        <v>12181.6</v>
      </c>
      <c r="F618" s="25">
        <f t="shared" ref="F618:G618" si="303">F619</f>
        <v>7600</v>
      </c>
      <c r="G618" s="25">
        <f t="shared" si="303"/>
        <v>7600</v>
      </c>
      <c r="H618" s="43"/>
      <c r="J618" s="32">
        <v>12181.57358</v>
      </c>
      <c r="K618" s="32">
        <v>7600</v>
      </c>
      <c r="L618" s="32">
        <v>7600</v>
      </c>
      <c r="M618" s="29">
        <f t="shared" si="288"/>
        <v>-2.6420000000143773E-2</v>
      </c>
      <c r="N618" s="29">
        <f t="shared" si="288"/>
        <v>0</v>
      </c>
      <c r="O618" s="29">
        <f t="shared" si="288"/>
        <v>0</v>
      </c>
      <c r="R618" s="98" t="s">
        <v>209</v>
      </c>
      <c r="S618" s="96" t="s">
        <v>207</v>
      </c>
      <c r="T618" s="96" t="s">
        <v>415</v>
      </c>
      <c r="U618" s="92" t="s">
        <v>9</v>
      </c>
      <c r="V618" s="97">
        <v>12181.57358</v>
      </c>
      <c r="W618" s="97">
        <v>7600</v>
      </c>
      <c r="X618" s="97">
        <v>7600</v>
      </c>
      <c r="Y618" s="16" t="b">
        <f t="shared" si="289"/>
        <v>1</v>
      </c>
      <c r="Z618" s="16" t="b">
        <f t="shared" si="289"/>
        <v>1</v>
      </c>
      <c r="AA618" s="16" t="b">
        <f t="shared" si="289"/>
        <v>1</v>
      </c>
      <c r="AB618" s="16" t="b">
        <f t="shared" si="286"/>
        <v>1</v>
      </c>
    </row>
    <row r="619" spans="1:28" s="16" customFormat="1" ht="25.5">
      <c r="A619" s="31" t="s">
        <v>37</v>
      </c>
      <c r="B619" s="23" t="s">
        <v>207</v>
      </c>
      <c r="C619" s="23" t="s">
        <v>415</v>
      </c>
      <c r="D619" s="23" t="s">
        <v>38</v>
      </c>
      <c r="E619" s="25">
        <f>7600+4581.6</f>
        <v>12181.6</v>
      </c>
      <c r="F619" s="25">
        <v>7600</v>
      </c>
      <c r="G619" s="25">
        <v>7600</v>
      </c>
      <c r="H619" s="43"/>
      <c r="J619" s="32">
        <v>12181.57358</v>
      </c>
      <c r="K619" s="32">
        <v>7600</v>
      </c>
      <c r="L619" s="32">
        <v>7600</v>
      </c>
      <c r="M619" s="29">
        <f t="shared" si="288"/>
        <v>-2.6420000000143773E-2</v>
      </c>
      <c r="N619" s="29">
        <f t="shared" si="288"/>
        <v>0</v>
      </c>
      <c r="O619" s="29">
        <f t="shared" si="288"/>
        <v>0</v>
      </c>
      <c r="R619" s="98" t="s">
        <v>37</v>
      </c>
      <c r="S619" s="96" t="s">
        <v>207</v>
      </c>
      <c r="T619" s="96" t="s">
        <v>415</v>
      </c>
      <c r="U619" s="96" t="s">
        <v>38</v>
      </c>
      <c r="V619" s="97">
        <v>12181.57358</v>
      </c>
      <c r="W619" s="97">
        <v>7600</v>
      </c>
      <c r="X619" s="97">
        <v>7600</v>
      </c>
      <c r="Y619" s="16" t="b">
        <f t="shared" si="289"/>
        <v>1</v>
      </c>
      <c r="Z619" s="16" t="b">
        <f t="shared" si="289"/>
        <v>1</v>
      </c>
      <c r="AA619" s="16" t="b">
        <f t="shared" si="289"/>
        <v>1</v>
      </c>
      <c r="AB619" s="16" t="b">
        <f t="shared" si="286"/>
        <v>1</v>
      </c>
    </row>
    <row r="620" spans="1:28" s="16" customFormat="1" ht="25.5">
      <c r="A620" s="31" t="s">
        <v>209</v>
      </c>
      <c r="B620" s="23" t="s">
        <v>207</v>
      </c>
      <c r="C620" s="23" t="s">
        <v>665</v>
      </c>
      <c r="D620" s="23" t="s">
        <v>9</v>
      </c>
      <c r="E620" s="25">
        <f t="shared" ref="E620:G620" si="304">E621</f>
        <v>1480</v>
      </c>
      <c r="F620" s="25">
        <f t="shared" si="304"/>
        <v>0</v>
      </c>
      <c r="G620" s="25">
        <f t="shared" si="304"/>
        <v>0</v>
      </c>
      <c r="H620" s="43"/>
      <c r="J620" s="32">
        <v>1479.9774500000001</v>
      </c>
      <c r="K620" s="32">
        <v>0</v>
      </c>
      <c r="L620" s="32">
        <v>0</v>
      </c>
      <c r="M620" s="29">
        <f t="shared" si="288"/>
        <v>-2.2549999999910142E-2</v>
      </c>
      <c r="N620" s="29">
        <f t="shared" si="288"/>
        <v>0</v>
      </c>
      <c r="O620" s="29">
        <f t="shared" si="288"/>
        <v>0</v>
      </c>
      <c r="R620" s="98" t="s">
        <v>209</v>
      </c>
      <c r="S620" s="96" t="s">
        <v>207</v>
      </c>
      <c r="T620" s="96" t="s">
        <v>665</v>
      </c>
      <c r="U620" s="92" t="s">
        <v>9</v>
      </c>
      <c r="V620" s="97">
        <v>1479.9774500000001</v>
      </c>
      <c r="W620" s="97" t="s">
        <v>9</v>
      </c>
      <c r="X620" s="97" t="s">
        <v>9</v>
      </c>
      <c r="Y620" s="16" t="b">
        <f t="shared" si="289"/>
        <v>1</v>
      </c>
      <c r="Z620" s="16" t="b">
        <f t="shared" si="289"/>
        <v>1</v>
      </c>
      <c r="AA620" s="16" t="b">
        <f t="shared" si="289"/>
        <v>1</v>
      </c>
      <c r="AB620" s="16" t="b">
        <f t="shared" si="286"/>
        <v>1</v>
      </c>
    </row>
    <row r="621" spans="1:28" s="16" customFormat="1" ht="25.5">
      <c r="A621" s="31" t="s">
        <v>37</v>
      </c>
      <c r="B621" s="23" t="s">
        <v>207</v>
      </c>
      <c r="C621" s="23" t="s">
        <v>665</v>
      </c>
      <c r="D621" s="23" t="s">
        <v>38</v>
      </c>
      <c r="E621" s="25">
        <v>1480</v>
      </c>
      <c r="F621" s="25">
        <v>0</v>
      </c>
      <c r="G621" s="25">
        <v>0</v>
      </c>
      <c r="H621" s="43"/>
      <c r="J621" s="32">
        <v>1479.9774500000001</v>
      </c>
      <c r="K621" s="32">
        <v>0</v>
      </c>
      <c r="L621" s="32">
        <v>0</v>
      </c>
      <c r="M621" s="29">
        <f t="shared" si="288"/>
        <v>-2.2549999999910142E-2</v>
      </c>
      <c r="N621" s="29">
        <f t="shared" si="288"/>
        <v>0</v>
      </c>
      <c r="O621" s="29">
        <f t="shared" si="288"/>
        <v>0</v>
      </c>
      <c r="R621" s="98" t="s">
        <v>37</v>
      </c>
      <c r="S621" s="96" t="s">
        <v>207</v>
      </c>
      <c r="T621" s="96" t="s">
        <v>665</v>
      </c>
      <c r="U621" s="96" t="s">
        <v>38</v>
      </c>
      <c r="V621" s="97">
        <v>1479.9774500000001</v>
      </c>
      <c r="W621" s="97" t="s">
        <v>9</v>
      </c>
      <c r="X621" s="97" t="s">
        <v>9</v>
      </c>
      <c r="Y621" s="16" t="b">
        <f t="shared" si="289"/>
        <v>1</v>
      </c>
      <c r="Z621" s="16" t="b">
        <f t="shared" si="289"/>
        <v>1</v>
      </c>
      <c r="AA621" s="16" t="b">
        <f t="shared" si="289"/>
        <v>1</v>
      </c>
      <c r="AB621" s="16" t="b">
        <f t="shared" si="286"/>
        <v>1</v>
      </c>
    </row>
    <row r="622" spans="1:28" s="16" customFormat="1" ht="47.25">
      <c r="A622" s="22" t="s">
        <v>508</v>
      </c>
      <c r="B622" s="23" t="s">
        <v>207</v>
      </c>
      <c r="C622" s="23" t="s">
        <v>509</v>
      </c>
      <c r="D622" s="24" t="s">
        <v>9</v>
      </c>
      <c r="E622" s="25">
        <f>E623</f>
        <v>167934.2</v>
      </c>
      <c r="F622" s="25">
        <f t="shared" ref="F622:G622" si="305">F623</f>
        <v>400000</v>
      </c>
      <c r="G622" s="25">
        <f t="shared" si="305"/>
        <v>400000</v>
      </c>
      <c r="H622" s="43"/>
      <c r="J622" s="32">
        <v>167934.25846000001</v>
      </c>
      <c r="K622" s="32">
        <v>400000</v>
      </c>
      <c r="L622" s="32">
        <v>400000</v>
      </c>
      <c r="M622" s="29">
        <f t="shared" si="288"/>
        <v>5.8460000000195578E-2</v>
      </c>
      <c r="N622" s="29">
        <f t="shared" si="288"/>
        <v>0</v>
      </c>
      <c r="O622" s="29">
        <f t="shared" si="288"/>
        <v>0</v>
      </c>
      <c r="R622" s="95" t="s">
        <v>508</v>
      </c>
      <c r="S622" s="96" t="s">
        <v>207</v>
      </c>
      <c r="T622" s="96" t="s">
        <v>509</v>
      </c>
      <c r="U622" s="92" t="s">
        <v>9</v>
      </c>
      <c r="V622" s="97">
        <v>167934.25846000001</v>
      </c>
      <c r="W622" s="97">
        <v>400000</v>
      </c>
      <c r="X622" s="97">
        <v>400000</v>
      </c>
      <c r="Y622" s="16" t="b">
        <f t="shared" si="289"/>
        <v>1</v>
      </c>
      <c r="Z622" s="16" t="b">
        <f t="shared" si="289"/>
        <v>1</v>
      </c>
      <c r="AA622" s="16" t="b">
        <f t="shared" si="289"/>
        <v>1</v>
      </c>
      <c r="AB622" s="16" t="b">
        <f t="shared" si="286"/>
        <v>1</v>
      </c>
    </row>
    <row r="623" spans="1:28" s="16" customFormat="1" ht="31.5">
      <c r="A623" s="31" t="s">
        <v>510</v>
      </c>
      <c r="B623" s="23" t="s">
        <v>207</v>
      </c>
      <c r="C623" s="23" t="s">
        <v>416</v>
      </c>
      <c r="D623" s="24" t="s">
        <v>9</v>
      </c>
      <c r="E623" s="25">
        <f>E624+E625</f>
        <v>167934.2</v>
      </c>
      <c r="F623" s="25">
        <f t="shared" ref="F623:G623" si="306">F624+F625</f>
        <v>400000</v>
      </c>
      <c r="G623" s="25">
        <f t="shared" si="306"/>
        <v>400000</v>
      </c>
      <c r="H623" s="43"/>
      <c r="J623" s="32">
        <v>167934.25846000001</v>
      </c>
      <c r="K623" s="32">
        <v>400000</v>
      </c>
      <c r="L623" s="32">
        <v>400000</v>
      </c>
      <c r="M623" s="29">
        <f t="shared" si="288"/>
        <v>5.8460000000195578E-2</v>
      </c>
      <c r="N623" s="29">
        <f t="shared" si="288"/>
        <v>0</v>
      </c>
      <c r="O623" s="29">
        <f t="shared" si="288"/>
        <v>0</v>
      </c>
      <c r="R623" s="98" t="s">
        <v>510</v>
      </c>
      <c r="S623" s="96" t="s">
        <v>207</v>
      </c>
      <c r="T623" s="96" t="s">
        <v>416</v>
      </c>
      <c r="U623" s="92" t="s">
        <v>9</v>
      </c>
      <c r="V623" s="97">
        <v>167934.25846000001</v>
      </c>
      <c r="W623" s="97">
        <v>400000</v>
      </c>
      <c r="X623" s="97">
        <v>400000</v>
      </c>
      <c r="Y623" s="16" t="b">
        <f t="shared" si="289"/>
        <v>1</v>
      </c>
      <c r="Z623" s="16" t="b">
        <f t="shared" si="289"/>
        <v>1</v>
      </c>
      <c r="AA623" s="16" t="b">
        <f t="shared" si="289"/>
        <v>1</v>
      </c>
      <c r="AB623" s="16" t="b">
        <f t="shared" si="286"/>
        <v>1</v>
      </c>
    </row>
    <row r="624" spans="1:28" s="16" customFormat="1" ht="31.5">
      <c r="A624" s="31" t="s">
        <v>119</v>
      </c>
      <c r="B624" s="23" t="s">
        <v>207</v>
      </c>
      <c r="C624" s="23" t="s">
        <v>416</v>
      </c>
      <c r="D624" s="23" t="s">
        <v>120</v>
      </c>
      <c r="E624" s="25">
        <f>85000-46589.9</f>
        <v>38410.1</v>
      </c>
      <c r="F624" s="25">
        <v>200000</v>
      </c>
      <c r="G624" s="25">
        <v>200000</v>
      </c>
      <c r="H624" s="43"/>
      <c r="J624" s="32">
        <v>38410.14905</v>
      </c>
      <c r="K624" s="32">
        <v>200000</v>
      </c>
      <c r="L624" s="32">
        <v>200000</v>
      </c>
      <c r="M624" s="29">
        <f t="shared" si="288"/>
        <v>4.905000000144355E-2</v>
      </c>
      <c r="N624" s="29">
        <f t="shared" si="288"/>
        <v>0</v>
      </c>
      <c r="O624" s="29">
        <f t="shared" si="288"/>
        <v>0</v>
      </c>
      <c r="R624" s="98" t="s">
        <v>119</v>
      </c>
      <c r="S624" s="96" t="s">
        <v>207</v>
      </c>
      <c r="T624" s="96" t="s">
        <v>416</v>
      </c>
      <c r="U624" s="96" t="s">
        <v>120</v>
      </c>
      <c r="V624" s="97">
        <v>38410.14905</v>
      </c>
      <c r="W624" s="97">
        <v>200000</v>
      </c>
      <c r="X624" s="97">
        <v>200000</v>
      </c>
      <c r="Y624" s="16" t="b">
        <f t="shared" si="289"/>
        <v>1</v>
      </c>
      <c r="Z624" s="16" t="b">
        <f t="shared" si="289"/>
        <v>1</v>
      </c>
      <c r="AA624" s="16" t="b">
        <f t="shared" si="289"/>
        <v>1</v>
      </c>
      <c r="AB624" s="16" t="b">
        <f t="shared" si="286"/>
        <v>1</v>
      </c>
    </row>
    <row r="625" spans="1:28" s="16" customFormat="1" ht="25.5">
      <c r="A625" s="31" t="s">
        <v>32</v>
      </c>
      <c r="B625" s="23" t="s">
        <v>207</v>
      </c>
      <c r="C625" s="23" t="s">
        <v>416</v>
      </c>
      <c r="D625" s="23" t="s">
        <v>33</v>
      </c>
      <c r="E625" s="25">
        <f>85000+44524.1</f>
        <v>129524.1</v>
      </c>
      <c r="F625" s="25">
        <v>200000</v>
      </c>
      <c r="G625" s="25">
        <v>200000</v>
      </c>
      <c r="H625" s="43"/>
      <c r="J625" s="32">
        <v>129524.10941</v>
      </c>
      <c r="K625" s="32">
        <v>200000</v>
      </c>
      <c r="L625" s="32">
        <v>200000</v>
      </c>
      <c r="M625" s="29">
        <f t="shared" si="288"/>
        <v>9.4099999987520278E-3</v>
      </c>
      <c r="N625" s="29">
        <f t="shared" si="288"/>
        <v>0</v>
      </c>
      <c r="O625" s="29">
        <f t="shared" si="288"/>
        <v>0</v>
      </c>
      <c r="R625" s="98" t="s">
        <v>32</v>
      </c>
      <c r="S625" s="96" t="s">
        <v>207</v>
      </c>
      <c r="T625" s="96" t="s">
        <v>416</v>
      </c>
      <c r="U625" s="96" t="s">
        <v>33</v>
      </c>
      <c r="V625" s="97">
        <v>129524.10941</v>
      </c>
      <c r="W625" s="97">
        <v>200000</v>
      </c>
      <c r="X625" s="97">
        <v>200000</v>
      </c>
      <c r="Y625" s="16" t="b">
        <f t="shared" si="289"/>
        <v>1</v>
      </c>
      <c r="Z625" s="16" t="b">
        <f t="shared" si="289"/>
        <v>1</v>
      </c>
      <c r="AA625" s="16" t="b">
        <f t="shared" si="289"/>
        <v>1</v>
      </c>
      <c r="AB625" s="16" t="b">
        <f t="shared" si="286"/>
        <v>1</v>
      </c>
    </row>
    <row r="626" spans="1:28" s="16" customFormat="1" ht="31.5">
      <c r="A626" s="22" t="s">
        <v>79</v>
      </c>
      <c r="B626" s="23" t="s">
        <v>207</v>
      </c>
      <c r="C626" s="23" t="s">
        <v>80</v>
      </c>
      <c r="D626" s="24" t="s">
        <v>9</v>
      </c>
      <c r="E626" s="25">
        <f>E627</f>
        <v>340</v>
      </c>
      <c r="F626" s="25">
        <f t="shared" ref="F626:G628" si="307">F627</f>
        <v>340</v>
      </c>
      <c r="G626" s="25">
        <f t="shared" si="307"/>
        <v>340</v>
      </c>
      <c r="H626" s="43"/>
      <c r="J626" s="32">
        <v>340</v>
      </c>
      <c r="K626" s="32">
        <v>340</v>
      </c>
      <c r="L626" s="32">
        <v>340</v>
      </c>
      <c r="M626" s="29">
        <f t="shared" si="288"/>
        <v>0</v>
      </c>
      <c r="N626" s="29">
        <f t="shared" si="288"/>
        <v>0</v>
      </c>
      <c r="O626" s="29">
        <f t="shared" si="288"/>
        <v>0</v>
      </c>
      <c r="R626" s="95" t="s">
        <v>79</v>
      </c>
      <c r="S626" s="96" t="s">
        <v>207</v>
      </c>
      <c r="T626" s="96" t="s">
        <v>80</v>
      </c>
      <c r="U626" s="92" t="s">
        <v>9</v>
      </c>
      <c r="V626" s="97">
        <v>340</v>
      </c>
      <c r="W626" s="97">
        <v>340</v>
      </c>
      <c r="X626" s="97">
        <v>340</v>
      </c>
      <c r="Y626" s="16" t="b">
        <f t="shared" si="289"/>
        <v>1</v>
      </c>
      <c r="Z626" s="16" t="b">
        <f t="shared" si="289"/>
        <v>1</v>
      </c>
      <c r="AA626" s="16" t="b">
        <f t="shared" si="289"/>
        <v>1</v>
      </c>
      <c r="AB626" s="16" t="b">
        <f t="shared" si="286"/>
        <v>1</v>
      </c>
    </row>
    <row r="627" spans="1:28" s="16" customFormat="1" ht="31.5">
      <c r="A627" s="22" t="s">
        <v>81</v>
      </c>
      <c r="B627" s="23" t="s">
        <v>207</v>
      </c>
      <c r="C627" s="23" t="s">
        <v>455</v>
      </c>
      <c r="D627" s="24" t="s">
        <v>9</v>
      </c>
      <c r="E627" s="25">
        <f>E628</f>
        <v>340</v>
      </c>
      <c r="F627" s="25">
        <f t="shared" si="307"/>
        <v>340</v>
      </c>
      <c r="G627" s="25">
        <f t="shared" si="307"/>
        <v>340</v>
      </c>
      <c r="H627" s="43"/>
      <c r="J627" s="32">
        <v>340</v>
      </c>
      <c r="K627" s="32">
        <v>340</v>
      </c>
      <c r="L627" s="32">
        <v>340</v>
      </c>
      <c r="M627" s="29">
        <f t="shared" si="288"/>
        <v>0</v>
      </c>
      <c r="N627" s="29">
        <f t="shared" si="288"/>
        <v>0</v>
      </c>
      <c r="O627" s="29">
        <f t="shared" si="288"/>
        <v>0</v>
      </c>
      <c r="R627" s="95" t="s">
        <v>81</v>
      </c>
      <c r="S627" s="96" t="s">
        <v>207</v>
      </c>
      <c r="T627" s="96" t="s">
        <v>455</v>
      </c>
      <c r="U627" s="92" t="s">
        <v>9</v>
      </c>
      <c r="V627" s="97">
        <v>340</v>
      </c>
      <c r="W627" s="97">
        <v>340</v>
      </c>
      <c r="X627" s="97">
        <v>340</v>
      </c>
      <c r="Y627" s="16" t="b">
        <f t="shared" si="289"/>
        <v>1</v>
      </c>
      <c r="Z627" s="16" t="b">
        <f t="shared" si="289"/>
        <v>1</v>
      </c>
      <c r="AA627" s="16" t="b">
        <f t="shared" si="289"/>
        <v>1</v>
      </c>
      <c r="AB627" s="16" t="b">
        <f t="shared" si="286"/>
        <v>1</v>
      </c>
    </row>
    <row r="628" spans="1:28" s="16" customFormat="1" ht="31.5">
      <c r="A628" s="31" t="s">
        <v>82</v>
      </c>
      <c r="B628" s="23" t="s">
        <v>207</v>
      </c>
      <c r="C628" s="23" t="s">
        <v>360</v>
      </c>
      <c r="D628" s="24" t="s">
        <v>9</v>
      </c>
      <c r="E628" s="25">
        <f>E629</f>
        <v>340</v>
      </c>
      <c r="F628" s="25">
        <f t="shared" si="307"/>
        <v>340</v>
      </c>
      <c r="G628" s="25">
        <f t="shared" si="307"/>
        <v>340</v>
      </c>
      <c r="H628" s="43"/>
      <c r="J628" s="32">
        <v>340</v>
      </c>
      <c r="K628" s="32">
        <v>340</v>
      </c>
      <c r="L628" s="32">
        <v>340</v>
      </c>
      <c r="M628" s="29">
        <f t="shared" si="288"/>
        <v>0</v>
      </c>
      <c r="N628" s="29">
        <f t="shared" si="288"/>
        <v>0</v>
      </c>
      <c r="O628" s="29">
        <f t="shared" si="288"/>
        <v>0</v>
      </c>
      <c r="R628" s="98" t="s">
        <v>82</v>
      </c>
      <c r="S628" s="96" t="s">
        <v>207</v>
      </c>
      <c r="T628" s="96" t="s">
        <v>360</v>
      </c>
      <c r="U628" s="92" t="s">
        <v>9</v>
      </c>
      <c r="V628" s="97">
        <v>340</v>
      </c>
      <c r="W628" s="97">
        <v>340</v>
      </c>
      <c r="X628" s="97">
        <v>340</v>
      </c>
      <c r="Y628" s="16" t="b">
        <f t="shared" si="289"/>
        <v>1</v>
      </c>
      <c r="Z628" s="16" t="b">
        <f t="shared" si="289"/>
        <v>1</v>
      </c>
      <c r="AA628" s="16" t="b">
        <f t="shared" si="289"/>
        <v>1</v>
      </c>
      <c r="AB628" s="16" t="b">
        <f t="shared" si="286"/>
        <v>1</v>
      </c>
    </row>
    <row r="629" spans="1:28" s="16" customFormat="1" ht="31.5">
      <c r="A629" s="31" t="s">
        <v>28</v>
      </c>
      <c r="B629" s="23" t="s">
        <v>207</v>
      </c>
      <c r="C629" s="23" t="s">
        <v>360</v>
      </c>
      <c r="D629" s="23" t="s">
        <v>29</v>
      </c>
      <c r="E629" s="25">
        <v>340</v>
      </c>
      <c r="F629" s="25">
        <v>340</v>
      </c>
      <c r="G629" s="25">
        <v>340</v>
      </c>
      <c r="H629" s="43"/>
      <c r="J629" s="32">
        <v>340</v>
      </c>
      <c r="K629" s="32">
        <v>340</v>
      </c>
      <c r="L629" s="32">
        <v>340</v>
      </c>
      <c r="M629" s="29">
        <f t="shared" si="288"/>
        <v>0</v>
      </c>
      <c r="N629" s="29">
        <f t="shared" si="288"/>
        <v>0</v>
      </c>
      <c r="O629" s="29">
        <f t="shared" si="288"/>
        <v>0</v>
      </c>
      <c r="R629" s="98" t="s">
        <v>28</v>
      </c>
      <c r="S629" s="96" t="s">
        <v>207</v>
      </c>
      <c r="T629" s="96" t="s">
        <v>360</v>
      </c>
      <c r="U629" s="96" t="s">
        <v>29</v>
      </c>
      <c r="V629" s="97">
        <v>340</v>
      </c>
      <c r="W629" s="97">
        <v>340</v>
      </c>
      <c r="X629" s="97">
        <v>340</v>
      </c>
      <c r="Y629" s="16" t="b">
        <f t="shared" si="289"/>
        <v>1</v>
      </c>
      <c r="Z629" s="16" t="b">
        <f t="shared" si="289"/>
        <v>1</v>
      </c>
      <c r="AA629" s="16" t="b">
        <f t="shared" si="289"/>
        <v>1</v>
      </c>
      <c r="AB629" s="16" t="b">
        <f t="shared" si="286"/>
        <v>1</v>
      </c>
    </row>
    <row r="630" spans="1:28" s="16" customFormat="1" ht="31.5">
      <c r="A630" s="22" t="s">
        <v>74</v>
      </c>
      <c r="B630" s="23" t="s">
        <v>207</v>
      </c>
      <c r="C630" s="23" t="s">
        <v>497</v>
      </c>
      <c r="D630" s="24" t="s">
        <v>9</v>
      </c>
      <c r="E630" s="25">
        <f>E631</f>
        <v>39377.4</v>
      </c>
      <c r="F630" s="25">
        <f t="shared" ref="F630:G630" si="308">F631</f>
        <v>40473.800000000003</v>
      </c>
      <c r="G630" s="25">
        <f t="shared" si="308"/>
        <v>40473.800000000003</v>
      </c>
      <c r="H630" s="43"/>
      <c r="J630" s="32">
        <v>39377.423999999999</v>
      </c>
      <c r="K630" s="32">
        <v>40473.824000000001</v>
      </c>
      <c r="L630" s="32">
        <v>40473.824000000001</v>
      </c>
      <c r="M630" s="29">
        <f t="shared" si="288"/>
        <v>2.3999999997613486E-2</v>
      </c>
      <c r="N630" s="29">
        <f t="shared" si="288"/>
        <v>2.3999999997613486E-2</v>
      </c>
      <c r="O630" s="29">
        <f t="shared" si="288"/>
        <v>2.3999999997613486E-2</v>
      </c>
      <c r="R630" s="95" t="s">
        <v>74</v>
      </c>
      <c r="S630" s="96" t="s">
        <v>207</v>
      </c>
      <c r="T630" s="96" t="s">
        <v>497</v>
      </c>
      <c r="U630" s="92" t="s">
        <v>9</v>
      </c>
      <c r="V630" s="97">
        <v>39377.423999999999</v>
      </c>
      <c r="W630" s="97">
        <v>40473.824000000001</v>
      </c>
      <c r="X630" s="97">
        <v>40473.824000000001</v>
      </c>
      <c r="Y630" s="16" t="b">
        <f t="shared" si="289"/>
        <v>1</v>
      </c>
      <c r="Z630" s="16" t="b">
        <f t="shared" si="289"/>
        <v>1</v>
      </c>
      <c r="AA630" s="16" t="b">
        <f t="shared" si="289"/>
        <v>1</v>
      </c>
      <c r="AB630" s="16" t="b">
        <f t="shared" si="286"/>
        <v>1</v>
      </c>
    </row>
    <row r="631" spans="1:28" s="16" customFormat="1" ht="47.25">
      <c r="A631" s="22" t="s">
        <v>76</v>
      </c>
      <c r="B631" s="23" t="s">
        <v>207</v>
      </c>
      <c r="C631" s="23" t="s">
        <v>498</v>
      </c>
      <c r="D631" s="24" t="s">
        <v>9</v>
      </c>
      <c r="E631" s="25">
        <f>E632+E634+E636+E638+E640</f>
        <v>39377.4</v>
      </c>
      <c r="F631" s="25">
        <f t="shared" ref="F631:G631" si="309">F632+F634+F636+F638+F640</f>
        <v>40473.800000000003</v>
      </c>
      <c r="G631" s="25">
        <f t="shared" si="309"/>
        <v>40473.800000000003</v>
      </c>
      <c r="H631" s="43"/>
      <c r="J631" s="32">
        <v>39377.423999999999</v>
      </c>
      <c r="K631" s="32">
        <v>40473.824000000001</v>
      </c>
      <c r="L631" s="32">
        <v>40473.824000000001</v>
      </c>
      <c r="M631" s="29">
        <f t="shared" si="288"/>
        <v>2.3999999997613486E-2</v>
      </c>
      <c r="N631" s="29">
        <f t="shared" si="288"/>
        <v>2.3999999997613486E-2</v>
      </c>
      <c r="O631" s="29">
        <f t="shared" si="288"/>
        <v>2.3999999997613486E-2</v>
      </c>
      <c r="R631" s="95" t="s">
        <v>76</v>
      </c>
      <c r="S631" s="96" t="s">
        <v>207</v>
      </c>
      <c r="T631" s="96" t="s">
        <v>498</v>
      </c>
      <c r="U631" s="92" t="s">
        <v>9</v>
      </c>
      <c r="V631" s="97">
        <v>39377.423999999999</v>
      </c>
      <c r="W631" s="97">
        <v>40473.824000000001</v>
      </c>
      <c r="X631" s="97">
        <v>40473.824000000001</v>
      </c>
      <c r="Y631" s="16" t="b">
        <f t="shared" si="289"/>
        <v>1</v>
      </c>
      <c r="Z631" s="16" t="b">
        <f t="shared" si="289"/>
        <v>1</v>
      </c>
      <c r="AA631" s="16" t="b">
        <f t="shared" si="289"/>
        <v>1</v>
      </c>
      <c r="AB631" s="16" t="b">
        <f t="shared" si="286"/>
        <v>1</v>
      </c>
    </row>
    <row r="632" spans="1:28" s="16" customFormat="1" ht="78.75">
      <c r="A632" s="31" t="s">
        <v>501</v>
      </c>
      <c r="B632" s="23" t="s">
        <v>207</v>
      </c>
      <c r="C632" s="23" t="s">
        <v>514</v>
      </c>
      <c r="D632" s="24" t="s">
        <v>9</v>
      </c>
      <c r="E632" s="25">
        <f>E633</f>
        <v>51.5</v>
      </c>
      <c r="F632" s="25">
        <f t="shared" ref="F632:G632" si="310">F633</f>
        <v>51.5</v>
      </c>
      <c r="G632" s="25">
        <f t="shared" si="310"/>
        <v>51.5</v>
      </c>
      <c r="H632" s="43"/>
      <c r="J632" s="32">
        <v>51.5</v>
      </c>
      <c r="K632" s="32">
        <v>51.5</v>
      </c>
      <c r="L632" s="32">
        <v>51.5</v>
      </c>
      <c r="M632" s="29">
        <f t="shared" si="288"/>
        <v>0</v>
      </c>
      <c r="N632" s="29">
        <f t="shared" si="288"/>
        <v>0</v>
      </c>
      <c r="O632" s="29">
        <f t="shared" si="288"/>
        <v>0</v>
      </c>
      <c r="R632" s="98" t="s">
        <v>501</v>
      </c>
      <c r="S632" s="96" t="s">
        <v>207</v>
      </c>
      <c r="T632" s="96" t="s">
        <v>514</v>
      </c>
      <c r="U632" s="92" t="s">
        <v>9</v>
      </c>
      <c r="V632" s="97">
        <v>51.5</v>
      </c>
      <c r="W632" s="97">
        <v>51.5</v>
      </c>
      <c r="X632" s="97">
        <v>51.5</v>
      </c>
      <c r="Y632" s="16" t="b">
        <f t="shared" si="289"/>
        <v>1</v>
      </c>
      <c r="Z632" s="16" t="b">
        <f t="shared" si="289"/>
        <v>1</v>
      </c>
      <c r="AA632" s="16" t="b">
        <f t="shared" si="289"/>
        <v>1</v>
      </c>
      <c r="AB632" s="16" t="b">
        <f t="shared" si="286"/>
        <v>1</v>
      </c>
    </row>
    <row r="633" spans="1:28" s="16" customFormat="1" ht="78.75">
      <c r="A633" s="31" t="s">
        <v>26</v>
      </c>
      <c r="B633" s="23" t="s">
        <v>207</v>
      </c>
      <c r="C633" s="23" t="s">
        <v>514</v>
      </c>
      <c r="D633" s="23" t="s">
        <v>27</v>
      </c>
      <c r="E633" s="25">
        <v>51.5</v>
      </c>
      <c r="F633" s="25">
        <v>51.5</v>
      </c>
      <c r="G633" s="25">
        <v>51.5</v>
      </c>
      <c r="H633" s="43"/>
      <c r="J633" s="32">
        <v>51.5</v>
      </c>
      <c r="K633" s="32">
        <v>51.5</v>
      </c>
      <c r="L633" s="32">
        <v>51.5</v>
      </c>
      <c r="M633" s="29">
        <f t="shared" si="288"/>
        <v>0</v>
      </c>
      <c r="N633" s="29">
        <f t="shared" si="288"/>
        <v>0</v>
      </c>
      <c r="O633" s="29">
        <f t="shared" si="288"/>
        <v>0</v>
      </c>
      <c r="R633" s="98" t="s">
        <v>26</v>
      </c>
      <c r="S633" s="96" t="s">
        <v>207</v>
      </c>
      <c r="T633" s="96" t="s">
        <v>514</v>
      </c>
      <c r="U633" s="96" t="s">
        <v>27</v>
      </c>
      <c r="V633" s="97">
        <v>51.5</v>
      </c>
      <c r="W633" s="97">
        <v>51.5</v>
      </c>
      <c r="X633" s="97">
        <v>51.5</v>
      </c>
      <c r="Y633" s="16" t="b">
        <f t="shared" si="289"/>
        <v>1</v>
      </c>
      <c r="Z633" s="16" t="b">
        <f t="shared" si="289"/>
        <v>1</v>
      </c>
      <c r="AA633" s="16" t="b">
        <f t="shared" si="289"/>
        <v>1</v>
      </c>
      <c r="AB633" s="16" t="b">
        <f t="shared" si="286"/>
        <v>1</v>
      </c>
    </row>
    <row r="634" spans="1:28" s="16" customFormat="1" ht="78.75">
      <c r="A634" s="31" t="s">
        <v>502</v>
      </c>
      <c r="B634" s="23" t="s">
        <v>207</v>
      </c>
      <c r="C634" s="23" t="s">
        <v>515</v>
      </c>
      <c r="D634" s="24" t="s">
        <v>9</v>
      </c>
      <c r="E634" s="25">
        <f>E635</f>
        <v>772.8</v>
      </c>
      <c r="F634" s="25">
        <f t="shared" ref="F634:G634" si="311">F635</f>
        <v>772.8</v>
      </c>
      <c r="G634" s="25">
        <f t="shared" si="311"/>
        <v>772.8</v>
      </c>
      <c r="H634" s="43"/>
      <c r="J634" s="32">
        <v>772.8</v>
      </c>
      <c r="K634" s="32">
        <v>772.8</v>
      </c>
      <c r="L634" s="32">
        <v>772.8</v>
      </c>
      <c r="M634" s="29">
        <f t="shared" si="288"/>
        <v>0</v>
      </c>
      <c r="N634" s="29">
        <f t="shared" si="288"/>
        <v>0</v>
      </c>
      <c r="O634" s="29">
        <f t="shared" si="288"/>
        <v>0</v>
      </c>
      <c r="R634" s="98" t="s">
        <v>502</v>
      </c>
      <c r="S634" s="96" t="s">
        <v>207</v>
      </c>
      <c r="T634" s="96" t="s">
        <v>515</v>
      </c>
      <c r="U634" s="92" t="s">
        <v>9</v>
      </c>
      <c r="V634" s="97">
        <v>772.8</v>
      </c>
      <c r="W634" s="97">
        <v>772.8</v>
      </c>
      <c r="X634" s="97">
        <v>772.8</v>
      </c>
      <c r="Y634" s="16" t="b">
        <f t="shared" si="289"/>
        <v>1</v>
      </c>
      <c r="Z634" s="16" t="b">
        <f t="shared" si="289"/>
        <v>1</v>
      </c>
      <c r="AA634" s="16" t="b">
        <f t="shared" si="289"/>
        <v>1</v>
      </c>
      <c r="AB634" s="16" t="b">
        <f t="shared" si="286"/>
        <v>1</v>
      </c>
    </row>
    <row r="635" spans="1:28" s="16" customFormat="1" ht="78.75">
      <c r="A635" s="31" t="s">
        <v>26</v>
      </c>
      <c r="B635" s="23" t="s">
        <v>207</v>
      </c>
      <c r="C635" s="23" t="s">
        <v>515</v>
      </c>
      <c r="D635" s="23" t="s">
        <v>27</v>
      </c>
      <c r="E635" s="25">
        <v>772.8</v>
      </c>
      <c r="F635" s="25">
        <v>772.8</v>
      </c>
      <c r="G635" s="25">
        <v>772.8</v>
      </c>
      <c r="H635" s="43"/>
      <c r="J635" s="32">
        <v>772.8</v>
      </c>
      <c r="K635" s="32">
        <v>772.8</v>
      </c>
      <c r="L635" s="32">
        <v>772.8</v>
      </c>
      <c r="M635" s="29">
        <f t="shared" si="288"/>
        <v>0</v>
      </c>
      <c r="N635" s="29">
        <f t="shared" si="288"/>
        <v>0</v>
      </c>
      <c r="O635" s="29">
        <f t="shared" si="288"/>
        <v>0</v>
      </c>
      <c r="R635" s="98" t="s">
        <v>26</v>
      </c>
      <c r="S635" s="96" t="s">
        <v>207</v>
      </c>
      <c r="T635" s="96" t="s">
        <v>515</v>
      </c>
      <c r="U635" s="96" t="s">
        <v>27</v>
      </c>
      <c r="V635" s="97">
        <v>772.8</v>
      </c>
      <c r="W635" s="97">
        <v>772.8</v>
      </c>
      <c r="X635" s="97">
        <v>772.8</v>
      </c>
      <c r="Y635" s="16" t="b">
        <f t="shared" si="289"/>
        <v>1</v>
      </c>
      <c r="Z635" s="16" t="b">
        <f t="shared" si="289"/>
        <v>1</v>
      </c>
      <c r="AA635" s="16" t="b">
        <f t="shared" si="289"/>
        <v>1</v>
      </c>
      <c r="AB635" s="16" t="b">
        <f t="shared" si="286"/>
        <v>1</v>
      </c>
    </row>
    <row r="636" spans="1:28" s="16" customFormat="1" ht="78.75">
      <c r="A636" s="31" t="s">
        <v>565</v>
      </c>
      <c r="B636" s="23" t="s">
        <v>207</v>
      </c>
      <c r="C636" s="23" t="s">
        <v>516</v>
      </c>
      <c r="D636" s="24" t="s">
        <v>9</v>
      </c>
      <c r="E636" s="25">
        <f>E637</f>
        <v>204.6</v>
      </c>
      <c r="F636" s="25">
        <f t="shared" ref="F636:G636" si="312">F637</f>
        <v>204.6</v>
      </c>
      <c r="G636" s="25">
        <f t="shared" si="312"/>
        <v>204.6</v>
      </c>
      <c r="H636" s="43"/>
      <c r="J636" s="32">
        <v>204.6</v>
      </c>
      <c r="K636" s="32">
        <v>204.6</v>
      </c>
      <c r="L636" s="32">
        <v>204.6</v>
      </c>
      <c r="M636" s="29">
        <f t="shared" si="288"/>
        <v>0</v>
      </c>
      <c r="N636" s="29">
        <f t="shared" si="288"/>
        <v>0</v>
      </c>
      <c r="O636" s="29">
        <f t="shared" si="288"/>
        <v>0</v>
      </c>
      <c r="R636" s="98" t="s">
        <v>565</v>
      </c>
      <c r="S636" s="96" t="s">
        <v>207</v>
      </c>
      <c r="T636" s="96" t="s">
        <v>516</v>
      </c>
      <c r="U636" s="92" t="s">
        <v>9</v>
      </c>
      <c r="V636" s="97">
        <v>204.6</v>
      </c>
      <c r="W636" s="97">
        <v>204.6</v>
      </c>
      <c r="X636" s="97">
        <v>204.6</v>
      </c>
      <c r="Y636" s="16" t="b">
        <f t="shared" si="289"/>
        <v>1</v>
      </c>
      <c r="Z636" s="16" t="b">
        <f t="shared" si="289"/>
        <v>1</v>
      </c>
      <c r="AA636" s="16" t="b">
        <f t="shared" si="289"/>
        <v>1</v>
      </c>
      <c r="AB636" s="16" t="b">
        <f t="shared" si="286"/>
        <v>1</v>
      </c>
    </row>
    <row r="637" spans="1:28" s="16" customFormat="1" ht="78.75">
      <c r="A637" s="31" t="s">
        <v>26</v>
      </c>
      <c r="B637" s="23" t="s">
        <v>207</v>
      </c>
      <c r="C637" s="23" t="s">
        <v>516</v>
      </c>
      <c r="D637" s="23" t="s">
        <v>27</v>
      </c>
      <c r="E637" s="25">
        <v>204.6</v>
      </c>
      <c r="F637" s="25">
        <v>204.6</v>
      </c>
      <c r="G637" s="25">
        <v>204.6</v>
      </c>
      <c r="H637" s="43"/>
      <c r="J637" s="32">
        <v>204.6</v>
      </c>
      <c r="K637" s="32">
        <v>204.6</v>
      </c>
      <c r="L637" s="32">
        <v>204.6</v>
      </c>
      <c r="M637" s="29">
        <f t="shared" si="288"/>
        <v>0</v>
      </c>
      <c r="N637" s="29">
        <f t="shared" si="288"/>
        <v>0</v>
      </c>
      <c r="O637" s="29">
        <f t="shared" si="288"/>
        <v>0</v>
      </c>
      <c r="R637" s="98" t="s">
        <v>26</v>
      </c>
      <c r="S637" s="96" t="s">
        <v>207</v>
      </c>
      <c r="T637" s="96" t="s">
        <v>516</v>
      </c>
      <c r="U637" s="96" t="s">
        <v>27</v>
      </c>
      <c r="V637" s="97">
        <v>204.6</v>
      </c>
      <c r="W637" s="97">
        <v>204.6</v>
      </c>
      <c r="X637" s="97">
        <v>204.6</v>
      </c>
      <c r="Y637" s="16" t="b">
        <f t="shared" si="289"/>
        <v>1</v>
      </c>
      <c r="Z637" s="16" t="b">
        <f t="shared" si="289"/>
        <v>1</v>
      </c>
      <c r="AA637" s="16" t="b">
        <f t="shared" si="289"/>
        <v>1</v>
      </c>
      <c r="AB637" s="16" t="b">
        <f t="shared" si="286"/>
        <v>1</v>
      </c>
    </row>
    <row r="638" spans="1:28" s="16" customFormat="1" ht="78.75">
      <c r="A638" s="31" t="s">
        <v>566</v>
      </c>
      <c r="B638" s="23" t="s">
        <v>207</v>
      </c>
      <c r="C638" s="23" t="s">
        <v>567</v>
      </c>
      <c r="D638" s="24" t="s">
        <v>9</v>
      </c>
      <c r="E638" s="25">
        <f>E639</f>
        <v>511.4</v>
      </c>
      <c r="F638" s="25">
        <f t="shared" ref="F638:G638" si="313">F639</f>
        <v>511.4</v>
      </c>
      <c r="G638" s="25">
        <f t="shared" si="313"/>
        <v>511.4</v>
      </c>
      <c r="H638" s="43"/>
      <c r="J638" s="32">
        <v>511.42399999999998</v>
      </c>
      <c r="K638" s="32">
        <v>511.42399999999998</v>
      </c>
      <c r="L638" s="32">
        <v>511.42399999999998</v>
      </c>
      <c r="M638" s="29">
        <f t="shared" si="288"/>
        <v>2.4000000000000909E-2</v>
      </c>
      <c r="N638" s="29">
        <f t="shared" si="288"/>
        <v>2.4000000000000909E-2</v>
      </c>
      <c r="O638" s="29">
        <f t="shared" si="288"/>
        <v>2.4000000000000909E-2</v>
      </c>
      <c r="R638" s="98" t="s">
        <v>566</v>
      </c>
      <c r="S638" s="96" t="s">
        <v>207</v>
      </c>
      <c r="T638" s="96" t="s">
        <v>567</v>
      </c>
      <c r="U638" s="92" t="s">
        <v>9</v>
      </c>
      <c r="V638" s="97">
        <v>511.42399999999998</v>
      </c>
      <c r="W638" s="97">
        <v>511.42399999999998</v>
      </c>
      <c r="X638" s="97">
        <v>511.42399999999998</v>
      </c>
      <c r="Y638" s="16" t="b">
        <f t="shared" si="289"/>
        <v>1</v>
      </c>
      <c r="Z638" s="16" t="b">
        <f t="shared" si="289"/>
        <v>1</v>
      </c>
      <c r="AA638" s="16" t="b">
        <f t="shared" si="289"/>
        <v>1</v>
      </c>
      <c r="AB638" s="16" t="b">
        <f t="shared" si="286"/>
        <v>1</v>
      </c>
    </row>
    <row r="639" spans="1:28" s="16" customFormat="1" ht="78.75">
      <c r="A639" s="31" t="s">
        <v>26</v>
      </c>
      <c r="B639" s="23" t="s">
        <v>207</v>
      </c>
      <c r="C639" s="23" t="s">
        <v>567</v>
      </c>
      <c r="D639" s="23" t="s">
        <v>27</v>
      </c>
      <c r="E639" s="25">
        <v>511.4</v>
      </c>
      <c r="F639" s="25">
        <v>511.4</v>
      </c>
      <c r="G639" s="25">
        <v>511.4</v>
      </c>
      <c r="H639" s="43"/>
      <c r="J639" s="32">
        <v>511.42399999999998</v>
      </c>
      <c r="K639" s="32">
        <v>511.42399999999998</v>
      </c>
      <c r="L639" s="32">
        <v>511.42399999999998</v>
      </c>
      <c r="M639" s="29">
        <f t="shared" si="288"/>
        <v>2.4000000000000909E-2</v>
      </c>
      <c r="N639" s="29">
        <f t="shared" si="288"/>
        <v>2.4000000000000909E-2</v>
      </c>
      <c r="O639" s="29">
        <f t="shared" si="288"/>
        <v>2.4000000000000909E-2</v>
      </c>
      <c r="R639" s="98" t="s">
        <v>26</v>
      </c>
      <c r="S639" s="96" t="s">
        <v>207</v>
      </c>
      <c r="T639" s="96" t="s">
        <v>567</v>
      </c>
      <c r="U639" s="96" t="s">
        <v>27</v>
      </c>
      <c r="V639" s="97">
        <v>511.42399999999998</v>
      </c>
      <c r="W639" s="97">
        <v>511.42399999999998</v>
      </c>
      <c r="X639" s="97">
        <v>511.42399999999998</v>
      </c>
      <c r="Y639" s="16" t="b">
        <f t="shared" si="289"/>
        <v>1</v>
      </c>
      <c r="Z639" s="16" t="b">
        <f t="shared" si="289"/>
        <v>1</v>
      </c>
      <c r="AA639" s="16" t="b">
        <f t="shared" si="289"/>
        <v>1</v>
      </c>
      <c r="AB639" s="16" t="b">
        <f t="shared" si="286"/>
        <v>1</v>
      </c>
    </row>
    <row r="640" spans="1:28" s="16" customFormat="1" ht="31.5">
      <c r="A640" s="31" t="s">
        <v>25</v>
      </c>
      <c r="B640" s="23" t="s">
        <v>207</v>
      </c>
      <c r="C640" s="23" t="s">
        <v>408</v>
      </c>
      <c r="D640" s="24" t="s">
        <v>9</v>
      </c>
      <c r="E640" s="25">
        <f>E641+E642</f>
        <v>37837.1</v>
      </c>
      <c r="F640" s="25">
        <f t="shared" ref="F640:G640" si="314">F641+F642</f>
        <v>38933.5</v>
      </c>
      <c r="G640" s="25">
        <f t="shared" si="314"/>
        <v>38933.5</v>
      </c>
      <c r="H640" s="43"/>
      <c r="J640" s="32">
        <v>37837.1</v>
      </c>
      <c r="K640" s="32">
        <v>38933.5</v>
      </c>
      <c r="L640" s="32">
        <v>38933.5</v>
      </c>
      <c r="M640" s="29">
        <f t="shared" si="288"/>
        <v>0</v>
      </c>
      <c r="N640" s="29">
        <f t="shared" si="288"/>
        <v>0</v>
      </c>
      <c r="O640" s="29">
        <f t="shared" si="288"/>
        <v>0</v>
      </c>
      <c r="R640" s="98" t="s">
        <v>25</v>
      </c>
      <c r="S640" s="96" t="s">
        <v>207</v>
      </c>
      <c r="T640" s="96" t="s">
        <v>408</v>
      </c>
      <c r="U640" s="92" t="s">
        <v>9</v>
      </c>
      <c r="V640" s="97">
        <v>37837.1</v>
      </c>
      <c r="W640" s="97">
        <v>38933.5</v>
      </c>
      <c r="X640" s="97">
        <v>38933.5</v>
      </c>
      <c r="Y640" s="16" t="b">
        <f t="shared" si="289"/>
        <v>1</v>
      </c>
      <c r="Z640" s="16" t="b">
        <f t="shared" si="289"/>
        <v>1</v>
      </c>
      <c r="AA640" s="16" t="b">
        <f t="shared" si="289"/>
        <v>1</v>
      </c>
      <c r="AB640" s="16" t="b">
        <f t="shared" si="286"/>
        <v>1</v>
      </c>
    </row>
    <row r="641" spans="1:28" s="16" customFormat="1" ht="78.75">
      <c r="A641" s="31" t="s">
        <v>26</v>
      </c>
      <c r="B641" s="23" t="s">
        <v>207</v>
      </c>
      <c r="C641" s="23" t="s">
        <v>408</v>
      </c>
      <c r="D641" s="23" t="s">
        <v>27</v>
      </c>
      <c r="E641" s="25">
        <v>34744.1</v>
      </c>
      <c r="F641" s="25">
        <v>35240.5</v>
      </c>
      <c r="G641" s="25">
        <v>35240.5</v>
      </c>
      <c r="H641" s="43"/>
      <c r="J641" s="32">
        <v>34744.139600000002</v>
      </c>
      <c r="K641" s="32">
        <v>35240.539599999996</v>
      </c>
      <c r="L641" s="32">
        <v>35240.539599999996</v>
      </c>
      <c r="M641" s="29">
        <f t="shared" si="288"/>
        <v>3.9600000003702007E-2</v>
      </c>
      <c r="N641" s="29">
        <f t="shared" si="288"/>
        <v>3.959999999642605E-2</v>
      </c>
      <c r="O641" s="29">
        <f t="shared" si="288"/>
        <v>3.959999999642605E-2</v>
      </c>
      <c r="R641" s="98" t="s">
        <v>26</v>
      </c>
      <c r="S641" s="96" t="s">
        <v>207</v>
      </c>
      <c r="T641" s="96" t="s">
        <v>408</v>
      </c>
      <c r="U641" s="96" t="s">
        <v>27</v>
      </c>
      <c r="V641" s="97">
        <v>34744.139600000002</v>
      </c>
      <c r="W641" s="97">
        <v>35240.539599999996</v>
      </c>
      <c r="X641" s="97">
        <v>35240.539599999996</v>
      </c>
      <c r="Y641" s="16" t="b">
        <f t="shared" si="289"/>
        <v>1</v>
      </c>
      <c r="Z641" s="16" t="b">
        <f t="shared" si="289"/>
        <v>1</v>
      </c>
      <c r="AA641" s="16" t="b">
        <f t="shared" si="289"/>
        <v>1</v>
      </c>
      <c r="AB641" s="16" t="b">
        <f t="shared" si="286"/>
        <v>1</v>
      </c>
    </row>
    <row r="642" spans="1:28" s="16" customFormat="1" ht="31.5">
      <c r="A642" s="31" t="s">
        <v>28</v>
      </c>
      <c r="B642" s="23" t="s">
        <v>207</v>
      </c>
      <c r="C642" s="23" t="s">
        <v>408</v>
      </c>
      <c r="D642" s="23" t="s">
        <v>29</v>
      </c>
      <c r="E642" s="25">
        <v>3093</v>
      </c>
      <c r="F642" s="25">
        <v>3693</v>
      </c>
      <c r="G642" s="25">
        <v>3693</v>
      </c>
      <c r="H642" s="43"/>
      <c r="J642" s="32">
        <v>3092.9603999999999</v>
      </c>
      <c r="K642" s="32">
        <v>3692.9603999999999</v>
      </c>
      <c r="L642" s="32">
        <v>3692.9603999999999</v>
      </c>
      <c r="M642" s="29">
        <f t="shared" si="288"/>
        <v>-3.9600000000064028E-2</v>
      </c>
      <c r="N642" s="29">
        <f t="shared" si="288"/>
        <v>-3.9600000000064028E-2</v>
      </c>
      <c r="O642" s="29">
        <f t="shared" si="288"/>
        <v>-3.9600000000064028E-2</v>
      </c>
      <c r="R642" s="98" t="s">
        <v>28</v>
      </c>
      <c r="S642" s="96" t="s">
        <v>207</v>
      </c>
      <c r="T642" s="96" t="s">
        <v>408</v>
      </c>
      <c r="U642" s="96" t="s">
        <v>29</v>
      </c>
      <c r="V642" s="97">
        <v>3092.9603999999999</v>
      </c>
      <c r="W642" s="97">
        <v>3692.9603999999999</v>
      </c>
      <c r="X642" s="97">
        <v>3692.9603999999999</v>
      </c>
      <c r="Y642" s="16" t="b">
        <f t="shared" si="289"/>
        <v>1</v>
      </c>
      <c r="Z642" s="16" t="b">
        <f t="shared" si="289"/>
        <v>1</v>
      </c>
      <c r="AA642" s="16" t="b">
        <f t="shared" si="289"/>
        <v>1</v>
      </c>
      <c r="AB642" s="16" t="b">
        <f t="shared" si="286"/>
        <v>1</v>
      </c>
    </row>
    <row r="643" spans="1:28" s="16" customFormat="1" ht="15.75">
      <c r="A643" s="22" t="s">
        <v>23</v>
      </c>
      <c r="B643" s="23" t="s">
        <v>207</v>
      </c>
      <c r="C643" s="23" t="s">
        <v>11</v>
      </c>
      <c r="D643" s="24" t="s">
        <v>9</v>
      </c>
      <c r="E643" s="25">
        <f>E644</f>
        <v>32.5</v>
      </c>
      <c r="F643" s="25">
        <f t="shared" ref="F643:G644" si="315">F644</f>
        <v>32.5</v>
      </c>
      <c r="G643" s="25">
        <f t="shared" si="315"/>
        <v>32.5</v>
      </c>
      <c r="H643" s="43"/>
      <c r="J643" s="32">
        <v>32.5</v>
      </c>
      <c r="K643" s="32">
        <v>32.5</v>
      </c>
      <c r="L643" s="32">
        <v>32.5</v>
      </c>
      <c r="M643" s="29">
        <f t="shared" si="288"/>
        <v>0</v>
      </c>
      <c r="N643" s="29">
        <f t="shared" si="288"/>
        <v>0</v>
      </c>
      <c r="O643" s="29">
        <f t="shared" si="288"/>
        <v>0</v>
      </c>
      <c r="R643" s="95" t="s">
        <v>23</v>
      </c>
      <c r="S643" s="96" t="s">
        <v>207</v>
      </c>
      <c r="T643" s="96" t="s">
        <v>11</v>
      </c>
      <c r="U643" s="92" t="s">
        <v>9</v>
      </c>
      <c r="V643" s="97">
        <v>32.5</v>
      </c>
      <c r="W643" s="97">
        <v>32.5</v>
      </c>
      <c r="X643" s="97">
        <v>32.5</v>
      </c>
      <c r="Y643" s="16" t="b">
        <f t="shared" si="289"/>
        <v>1</v>
      </c>
      <c r="Z643" s="16" t="b">
        <f t="shared" si="289"/>
        <v>1</v>
      </c>
      <c r="AA643" s="16" t="b">
        <f t="shared" si="289"/>
        <v>1</v>
      </c>
      <c r="AB643" s="16" t="b">
        <f t="shared" si="286"/>
        <v>1</v>
      </c>
    </row>
    <row r="644" spans="1:28" s="16" customFormat="1" ht="31.5">
      <c r="A644" s="31" t="s">
        <v>345</v>
      </c>
      <c r="B644" s="23" t="s">
        <v>207</v>
      </c>
      <c r="C644" s="23" t="s">
        <v>347</v>
      </c>
      <c r="D644" s="24" t="s">
        <v>9</v>
      </c>
      <c r="E644" s="25">
        <f>E645</f>
        <v>32.5</v>
      </c>
      <c r="F644" s="25">
        <f t="shared" si="315"/>
        <v>32.5</v>
      </c>
      <c r="G644" s="25">
        <f t="shared" si="315"/>
        <v>32.5</v>
      </c>
      <c r="H644" s="43"/>
      <c r="J644" s="32">
        <v>32.5</v>
      </c>
      <c r="K644" s="32">
        <v>32.5</v>
      </c>
      <c r="L644" s="32">
        <v>32.5</v>
      </c>
      <c r="M644" s="29">
        <f t="shared" si="288"/>
        <v>0</v>
      </c>
      <c r="N644" s="29">
        <f t="shared" si="288"/>
        <v>0</v>
      </c>
      <c r="O644" s="29">
        <f t="shared" si="288"/>
        <v>0</v>
      </c>
      <c r="R644" s="98" t="s">
        <v>345</v>
      </c>
      <c r="S644" s="96" t="s">
        <v>207</v>
      </c>
      <c r="T644" s="96" t="s">
        <v>347</v>
      </c>
      <c r="U644" s="92" t="s">
        <v>9</v>
      </c>
      <c r="V644" s="97">
        <v>32.5</v>
      </c>
      <c r="W644" s="97">
        <v>32.5</v>
      </c>
      <c r="X644" s="97">
        <v>32.5</v>
      </c>
      <c r="Y644" s="16" t="b">
        <f t="shared" si="289"/>
        <v>1</v>
      </c>
      <c r="Z644" s="16" t="b">
        <f t="shared" si="289"/>
        <v>1</v>
      </c>
      <c r="AA644" s="16" t="b">
        <f t="shared" si="289"/>
        <v>1</v>
      </c>
      <c r="AB644" s="16" t="b">
        <f t="shared" si="286"/>
        <v>1</v>
      </c>
    </row>
    <row r="645" spans="1:28" s="16" customFormat="1" ht="31.5">
      <c r="A645" s="31" t="s">
        <v>28</v>
      </c>
      <c r="B645" s="23" t="s">
        <v>207</v>
      </c>
      <c r="C645" s="23" t="s">
        <v>347</v>
      </c>
      <c r="D645" s="23" t="s">
        <v>29</v>
      </c>
      <c r="E645" s="25">
        <v>32.5</v>
      </c>
      <c r="F645" s="25">
        <v>32.5</v>
      </c>
      <c r="G645" s="25">
        <v>32.5</v>
      </c>
      <c r="H645" s="43"/>
      <c r="J645" s="32">
        <v>32.5</v>
      </c>
      <c r="K645" s="32">
        <v>32.5</v>
      </c>
      <c r="L645" s="32">
        <v>32.5</v>
      </c>
      <c r="M645" s="29">
        <f t="shared" si="288"/>
        <v>0</v>
      </c>
      <c r="N645" s="29">
        <f t="shared" si="288"/>
        <v>0</v>
      </c>
      <c r="O645" s="29">
        <f t="shared" si="288"/>
        <v>0</v>
      </c>
      <c r="R645" s="98" t="s">
        <v>28</v>
      </c>
      <c r="S645" s="96" t="s">
        <v>207</v>
      </c>
      <c r="T645" s="96" t="s">
        <v>347</v>
      </c>
      <c r="U645" s="96" t="s">
        <v>29</v>
      </c>
      <c r="V645" s="97">
        <v>32.5</v>
      </c>
      <c r="W645" s="97">
        <v>32.5</v>
      </c>
      <c r="X645" s="97">
        <v>32.5</v>
      </c>
      <c r="Y645" s="16" t="b">
        <f t="shared" si="289"/>
        <v>1</v>
      </c>
      <c r="Z645" s="16" t="b">
        <f t="shared" si="289"/>
        <v>1</v>
      </c>
      <c r="AA645" s="16" t="b">
        <f t="shared" si="289"/>
        <v>1</v>
      </c>
      <c r="AB645" s="16" t="b">
        <f t="shared" si="289"/>
        <v>1</v>
      </c>
    </row>
    <row r="646" spans="1:28" s="16" customFormat="1" ht="47.25">
      <c r="A646" s="26" t="s">
        <v>212</v>
      </c>
      <c r="B646" s="24" t="s">
        <v>213</v>
      </c>
      <c r="C646" s="27" t="s">
        <v>9</v>
      </c>
      <c r="D646" s="27" t="s">
        <v>9</v>
      </c>
      <c r="E646" s="15">
        <f>E647+E709+E714</f>
        <v>746829.5</v>
      </c>
      <c r="F646" s="15">
        <f t="shared" ref="F646" si="316">F647+F709+F714</f>
        <v>696906.89999999991</v>
      </c>
      <c r="G646" s="15">
        <f>G647+G709+G714</f>
        <v>700285.39999999991</v>
      </c>
      <c r="H646" s="43"/>
      <c r="J646" s="28">
        <v>746829.45181</v>
      </c>
      <c r="K646" s="28">
        <v>696906.91488000005</v>
      </c>
      <c r="L646" s="28">
        <v>700285.48488</v>
      </c>
      <c r="M646" s="29">
        <f t="shared" ref="M646:O709" si="317">J646-E646</f>
        <v>-4.8190000001341105E-2</v>
      </c>
      <c r="N646" s="29">
        <f t="shared" si="317"/>
        <v>1.4880000147968531E-2</v>
      </c>
      <c r="O646" s="29">
        <f t="shared" si="317"/>
        <v>8.4880000096745789E-2</v>
      </c>
      <c r="R646" s="91" t="s">
        <v>212</v>
      </c>
      <c r="S646" s="92" t="s">
        <v>213</v>
      </c>
      <c r="T646" s="93" t="s">
        <v>9</v>
      </c>
      <c r="U646" s="93" t="s">
        <v>9</v>
      </c>
      <c r="V646" s="94">
        <v>746829.45181</v>
      </c>
      <c r="W646" s="94">
        <v>696906.91488000005</v>
      </c>
      <c r="X646" s="94">
        <v>700285.48488</v>
      </c>
      <c r="Y646" s="16" t="b">
        <f t="shared" ref="Y646:AB709" si="318">R646=A646</f>
        <v>1</v>
      </c>
      <c r="Z646" s="16" t="b">
        <f t="shared" si="318"/>
        <v>1</v>
      </c>
      <c r="AA646" s="16" t="b">
        <f t="shared" si="318"/>
        <v>1</v>
      </c>
      <c r="AB646" s="16" t="b">
        <f t="shared" si="318"/>
        <v>1</v>
      </c>
    </row>
    <row r="647" spans="1:28" s="16" customFormat="1" ht="31.5">
      <c r="A647" s="22" t="s">
        <v>43</v>
      </c>
      <c r="B647" s="23" t="s">
        <v>213</v>
      </c>
      <c r="C647" s="23" t="s">
        <v>10</v>
      </c>
      <c r="D647" s="24" t="s">
        <v>9</v>
      </c>
      <c r="E647" s="25">
        <f>E648+E696</f>
        <v>746079.5</v>
      </c>
      <c r="F647" s="25">
        <f t="shared" ref="F647" si="319">F648+F696</f>
        <v>696156.89999999991</v>
      </c>
      <c r="G647" s="25">
        <f>G648+G696</f>
        <v>699535.39999999991</v>
      </c>
      <c r="H647" s="43"/>
      <c r="J647" s="32">
        <v>746079.45181</v>
      </c>
      <c r="K647" s="32">
        <v>696156.91488000005</v>
      </c>
      <c r="L647" s="32">
        <v>699535.48488</v>
      </c>
      <c r="M647" s="29">
        <f t="shared" si="317"/>
        <v>-4.8190000001341105E-2</v>
      </c>
      <c r="N647" s="29">
        <f t="shared" si="317"/>
        <v>1.4880000147968531E-2</v>
      </c>
      <c r="O647" s="29">
        <f t="shared" si="317"/>
        <v>8.4880000096745789E-2</v>
      </c>
      <c r="R647" s="95" t="s">
        <v>43</v>
      </c>
      <c r="S647" s="96" t="s">
        <v>213</v>
      </c>
      <c r="T647" s="96" t="s">
        <v>10</v>
      </c>
      <c r="U647" s="92" t="s">
        <v>9</v>
      </c>
      <c r="V647" s="97">
        <v>746079.45181</v>
      </c>
      <c r="W647" s="97">
        <v>696156.91488000005</v>
      </c>
      <c r="X647" s="97">
        <v>699535.48488</v>
      </c>
      <c r="Y647" s="16" t="b">
        <f t="shared" si="318"/>
        <v>1</v>
      </c>
      <c r="Z647" s="16" t="b">
        <f t="shared" si="318"/>
        <v>1</v>
      </c>
      <c r="AA647" s="16" t="b">
        <f t="shared" si="318"/>
        <v>1</v>
      </c>
      <c r="AB647" s="16" t="b">
        <f t="shared" si="318"/>
        <v>1</v>
      </c>
    </row>
    <row r="648" spans="1:28" s="16" customFormat="1" ht="31.5">
      <c r="A648" s="22" t="s">
        <v>44</v>
      </c>
      <c r="B648" s="23" t="s">
        <v>213</v>
      </c>
      <c r="C648" s="23" t="s">
        <v>45</v>
      </c>
      <c r="D648" s="24" t="s">
        <v>9</v>
      </c>
      <c r="E648" s="25">
        <f t="shared" ref="E648:G648" si="320">E649+E654+E657+E660+E663+E666+E675+E688+E691</f>
        <v>667789.69999999995</v>
      </c>
      <c r="F648" s="25">
        <f t="shared" si="320"/>
        <v>617815.79999999993</v>
      </c>
      <c r="G648" s="25">
        <f t="shared" si="320"/>
        <v>621173.59999999986</v>
      </c>
      <c r="H648" s="43"/>
      <c r="J648" s="32">
        <v>667789.65708999999</v>
      </c>
      <c r="K648" s="32">
        <v>617815.83111999999</v>
      </c>
      <c r="L648" s="32">
        <v>621173.70111999998</v>
      </c>
      <c r="M648" s="29">
        <f t="shared" si="317"/>
        <v>-4.2909999960102141E-2</v>
      </c>
      <c r="N648" s="29">
        <f t="shared" si="317"/>
        <v>3.1120000057853758E-2</v>
      </c>
      <c r="O648" s="29">
        <f t="shared" si="317"/>
        <v>0.10112000012304634</v>
      </c>
      <c r="R648" s="95" t="s">
        <v>44</v>
      </c>
      <c r="S648" s="96" t="s">
        <v>213</v>
      </c>
      <c r="T648" s="96" t="s">
        <v>45</v>
      </c>
      <c r="U648" s="92" t="s">
        <v>9</v>
      </c>
      <c r="V648" s="97">
        <v>667789.65708999999</v>
      </c>
      <c r="W648" s="97">
        <v>617815.83111999999</v>
      </c>
      <c r="X648" s="97">
        <v>621173.70111999998</v>
      </c>
      <c r="Y648" s="16" t="b">
        <f t="shared" si="318"/>
        <v>1</v>
      </c>
      <c r="Z648" s="16" t="b">
        <f t="shared" si="318"/>
        <v>1</v>
      </c>
      <c r="AA648" s="16" t="b">
        <f t="shared" si="318"/>
        <v>1</v>
      </c>
      <c r="AB648" s="16" t="b">
        <f t="shared" si="318"/>
        <v>1</v>
      </c>
    </row>
    <row r="649" spans="1:28" s="16" customFormat="1" ht="47.25">
      <c r="A649" s="22" t="s">
        <v>216</v>
      </c>
      <c r="B649" s="23" t="s">
        <v>213</v>
      </c>
      <c r="C649" s="23" t="s">
        <v>217</v>
      </c>
      <c r="D649" s="24" t="s">
        <v>9</v>
      </c>
      <c r="E649" s="25">
        <f t="shared" ref="E649:G649" si="321">E650+E652</f>
        <v>20640</v>
      </c>
      <c r="F649" s="25">
        <f t="shared" si="321"/>
        <v>11218</v>
      </c>
      <c r="G649" s="25">
        <f t="shared" si="321"/>
        <v>11218</v>
      </c>
      <c r="H649" s="43"/>
      <c r="J649" s="32">
        <v>20639.947629999999</v>
      </c>
      <c r="K649" s="32">
        <v>11217.950930000001</v>
      </c>
      <c r="L649" s="32">
        <v>11217.950930000001</v>
      </c>
      <c r="M649" s="29">
        <f t="shared" si="317"/>
        <v>-5.2370000001246808E-2</v>
      </c>
      <c r="N649" s="29">
        <f t="shared" si="317"/>
        <v>-4.9069999999119318E-2</v>
      </c>
      <c r="O649" s="29">
        <f t="shared" si="317"/>
        <v>-4.9069999999119318E-2</v>
      </c>
      <c r="R649" s="95" t="s">
        <v>216</v>
      </c>
      <c r="S649" s="96" t="s">
        <v>213</v>
      </c>
      <c r="T649" s="96" t="s">
        <v>217</v>
      </c>
      <c r="U649" s="92" t="s">
        <v>9</v>
      </c>
      <c r="V649" s="97">
        <v>20639.947629999999</v>
      </c>
      <c r="W649" s="97">
        <v>11217.950930000001</v>
      </c>
      <c r="X649" s="97">
        <v>11217.950930000001</v>
      </c>
      <c r="Y649" s="16" t="b">
        <f t="shared" si="318"/>
        <v>1</v>
      </c>
      <c r="Z649" s="16" t="b">
        <f t="shared" si="318"/>
        <v>1</v>
      </c>
      <c r="AA649" s="16" t="b">
        <f t="shared" si="318"/>
        <v>1</v>
      </c>
      <c r="AB649" s="16" t="b">
        <f t="shared" si="318"/>
        <v>1</v>
      </c>
    </row>
    <row r="650" spans="1:28" s="16" customFormat="1" ht="31.5">
      <c r="A650" s="22" t="s">
        <v>666</v>
      </c>
      <c r="B650" s="23" t="s">
        <v>213</v>
      </c>
      <c r="C650" s="23" t="s">
        <v>667</v>
      </c>
      <c r="D650" s="24" t="s">
        <v>9</v>
      </c>
      <c r="E650" s="25">
        <f t="shared" ref="E650:G650" si="322">E651</f>
        <v>10300</v>
      </c>
      <c r="F650" s="25">
        <f t="shared" si="322"/>
        <v>0</v>
      </c>
      <c r="G650" s="25">
        <f t="shared" si="322"/>
        <v>0</v>
      </c>
      <c r="H650" s="43"/>
      <c r="J650" s="32">
        <v>10299.987800000001</v>
      </c>
      <c r="K650" s="32">
        <v>0</v>
      </c>
      <c r="L650" s="32">
        <v>0</v>
      </c>
      <c r="M650" s="29">
        <f t="shared" si="317"/>
        <v>-1.2199999999211286E-2</v>
      </c>
      <c r="N650" s="29">
        <f t="shared" si="317"/>
        <v>0</v>
      </c>
      <c r="O650" s="29">
        <f t="shared" si="317"/>
        <v>0</v>
      </c>
      <c r="R650" s="98" t="s">
        <v>666</v>
      </c>
      <c r="S650" s="96" t="s">
        <v>213</v>
      </c>
      <c r="T650" s="96" t="s">
        <v>667</v>
      </c>
      <c r="U650" s="92" t="s">
        <v>9</v>
      </c>
      <c r="V650" s="97">
        <v>10299.987800000001</v>
      </c>
      <c r="W650" s="97" t="s">
        <v>9</v>
      </c>
      <c r="X650" s="97" t="s">
        <v>9</v>
      </c>
      <c r="Y650" s="16" t="b">
        <f t="shared" si="318"/>
        <v>1</v>
      </c>
      <c r="Z650" s="16" t="b">
        <f t="shared" si="318"/>
        <v>1</v>
      </c>
      <c r="AA650" s="16" t="b">
        <f t="shared" si="318"/>
        <v>1</v>
      </c>
      <c r="AB650" s="16" t="b">
        <f t="shared" si="318"/>
        <v>1</v>
      </c>
    </row>
    <row r="651" spans="1:28" s="16" customFormat="1" ht="31.5">
      <c r="A651" s="22" t="s">
        <v>58</v>
      </c>
      <c r="B651" s="23" t="s">
        <v>213</v>
      </c>
      <c r="C651" s="23" t="s">
        <v>667</v>
      </c>
      <c r="D651" s="23" t="s">
        <v>59</v>
      </c>
      <c r="E651" s="25">
        <v>10300</v>
      </c>
      <c r="F651" s="25"/>
      <c r="G651" s="25"/>
      <c r="H651" s="43"/>
      <c r="J651" s="32">
        <v>10299.987800000001</v>
      </c>
      <c r="K651" s="32">
        <v>0</v>
      </c>
      <c r="L651" s="32">
        <v>0</v>
      </c>
      <c r="M651" s="29">
        <f t="shared" si="317"/>
        <v>-1.2199999999211286E-2</v>
      </c>
      <c r="N651" s="29">
        <f t="shared" si="317"/>
        <v>0</v>
      </c>
      <c r="O651" s="29">
        <f t="shared" si="317"/>
        <v>0</v>
      </c>
      <c r="R651" s="98" t="s">
        <v>58</v>
      </c>
      <c r="S651" s="96" t="s">
        <v>213</v>
      </c>
      <c r="T651" s="96" t="s">
        <v>667</v>
      </c>
      <c r="U651" s="96" t="s">
        <v>59</v>
      </c>
      <c r="V651" s="97">
        <v>10299.987800000001</v>
      </c>
      <c r="W651" s="97" t="s">
        <v>9</v>
      </c>
      <c r="X651" s="97" t="s">
        <v>9</v>
      </c>
      <c r="Y651" s="16" t="b">
        <f t="shared" si="318"/>
        <v>1</v>
      </c>
      <c r="Z651" s="16" t="b">
        <f t="shared" si="318"/>
        <v>1</v>
      </c>
      <c r="AA651" s="16" t="b">
        <f t="shared" si="318"/>
        <v>1</v>
      </c>
      <c r="AB651" s="16" t="b">
        <f t="shared" si="318"/>
        <v>1</v>
      </c>
    </row>
    <row r="652" spans="1:28" s="16" customFormat="1" ht="31.5">
      <c r="A652" s="31" t="s">
        <v>218</v>
      </c>
      <c r="B652" s="23" t="s">
        <v>213</v>
      </c>
      <c r="C652" s="23" t="s">
        <v>417</v>
      </c>
      <c r="D652" s="24" t="s">
        <v>9</v>
      </c>
      <c r="E652" s="25">
        <f>E653</f>
        <v>10340</v>
      </c>
      <c r="F652" s="25">
        <f t="shared" ref="F652:G652" si="323">F653</f>
        <v>11218</v>
      </c>
      <c r="G652" s="25">
        <f t="shared" si="323"/>
        <v>11218</v>
      </c>
      <c r="H652" s="43"/>
      <c r="J652" s="32">
        <v>10339.95983</v>
      </c>
      <c r="K652" s="32">
        <v>11217.950930000001</v>
      </c>
      <c r="L652" s="32">
        <v>11217.950930000001</v>
      </c>
      <c r="M652" s="29">
        <f t="shared" si="317"/>
        <v>-4.0170000000216532E-2</v>
      </c>
      <c r="N652" s="29">
        <f t="shared" si="317"/>
        <v>-4.9069999999119318E-2</v>
      </c>
      <c r="O652" s="29">
        <f t="shared" si="317"/>
        <v>-4.9069999999119318E-2</v>
      </c>
      <c r="R652" s="98" t="s">
        <v>218</v>
      </c>
      <c r="S652" s="96" t="s">
        <v>213</v>
      </c>
      <c r="T652" s="96" t="s">
        <v>417</v>
      </c>
      <c r="U652" s="92" t="s">
        <v>9</v>
      </c>
      <c r="V652" s="97">
        <v>10339.95983</v>
      </c>
      <c r="W652" s="97">
        <v>11217.950930000001</v>
      </c>
      <c r="X652" s="97">
        <v>11217.950930000001</v>
      </c>
      <c r="Y652" s="16" t="b">
        <f t="shared" si="318"/>
        <v>1</v>
      </c>
      <c r="Z652" s="16" t="b">
        <f t="shared" si="318"/>
        <v>1</v>
      </c>
      <c r="AA652" s="16" t="b">
        <f t="shared" si="318"/>
        <v>1</v>
      </c>
      <c r="AB652" s="16" t="b">
        <f t="shared" si="318"/>
        <v>1</v>
      </c>
    </row>
    <row r="653" spans="1:28" s="16" customFormat="1" ht="31.5">
      <c r="A653" s="31" t="s">
        <v>58</v>
      </c>
      <c r="B653" s="23" t="s">
        <v>213</v>
      </c>
      <c r="C653" s="23" t="s">
        <v>417</v>
      </c>
      <c r="D653" s="23" t="s">
        <v>59</v>
      </c>
      <c r="E653" s="25">
        <f>10535-195</f>
        <v>10340</v>
      </c>
      <c r="F653" s="25">
        <v>11218</v>
      </c>
      <c r="G653" s="25">
        <v>11218</v>
      </c>
      <c r="H653" s="43"/>
      <c r="J653" s="32">
        <v>10339.95983</v>
      </c>
      <c r="K653" s="32">
        <v>11217.950930000001</v>
      </c>
      <c r="L653" s="32">
        <v>11217.950930000001</v>
      </c>
      <c r="M653" s="29">
        <f t="shared" si="317"/>
        <v>-4.0170000000216532E-2</v>
      </c>
      <c r="N653" s="29">
        <f t="shared" si="317"/>
        <v>-4.9069999999119318E-2</v>
      </c>
      <c r="O653" s="29">
        <f t="shared" si="317"/>
        <v>-4.9069999999119318E-2</v>
      </c>
      <c r="R653" s="98" t="s">
        <v>58</v>
      </c>
      <c r="S653" s="96" t="s">
        <v>213</v>
      </c>
      <c r="T653" s="96" t="s">
        <v>417</v>
      </c>
      <c r="U653" s="96" t="s">
        <v>59</v>
      </c>
      <c r="V653" s="97">
        <v>10339.95983</v>
      </c>
      <c r="W653" s="97">
        <v>11217.950930000001</v>
      </c>
      <c r="X653" s="97">
        <v>11217.950930000001</v>
      </c>
      <c r="Y653" s="16" t="b">
        <f t="shared" si="318"/>
        <v>1</v>
      </c>
      <c r="Z653" s="16" t="b">
        <f t="shared" si="318"/>
        <v>1</v>
      </c>
      <c r="AA653" s="16" t="b">
        <f t="shared" si="318"/>
        <v>1</v>
      </c>
      <c r="AB653" s="16" t="b">
        <f t="shared" si="318"/>
        <v>1</v>
      </c>
    </row>
    <row r="654" spans="1:28" s="16" customFormat="1" ht="31.5">
      <c r="A654" s="31" t="s">
        <v>668</v>
      </c>
      <c r="B654" s="23" t="s">
        <v>213</v>
      </c>
      <c r="C654" s="23" t="s">
        <v>669</v>
      </c>
      <c r="D654" s="23" t="s">
        <v>9</v>
      </c>
      <c r="E654" s="25">
        <f t="shared" ref="E654:G655" si="324">E655</f>
        <v>2284.4</v>
      </c>
      <c r="F654" s="25">
        <f t="shared" si="324"/>
        <v>0</v>
      </c>
      <c r="G654" s="25">
        <f t="shared" si="324"/>
        <v>0</v>
      </c>
      <c r="H654" s="43"/>
      <c r="J654" s="32">
        <v>2284.386</v>
      </c>
      <c r="K654" s="32">
        <v>0</v>
      </c>
      <c r="L654" s="32">
        <v>0</v>
      </c>
      <c r="M654" s="29">
        <f t="shared" si="317"/>
        <v>-1.4000000000123691E-2</v>
      </c>
      <c r="N654" s="29">
        <f t="shared" si="317"/>
        <v>0</v>
      </c>
      <c r="O654" s="29">
        <f t="shared" si="317"/>
        <v>0</v>
      </c>
      <c r="R654" s="95" t="s">
        <v>668</v>
      </c>
      <c r="S654" s="96" t="s">
        <v>213</v>
      </c>
      <c r="T654" s="96" t="s">
        <v>669</v>
      </c>
      <c r="U654" s="92" t="s">
        <v>9</v>
      </c>
      <c r="V654" s="97">
        <v>2284.386</v>
      </c>
      <c r="W654" s="97" t="s">
        <v>9</v>
      </c>
      <c r="X654" s="97" t="s">
        <v>9</v>
      </c>
      <c r="Y654" s="16" t="b">
        <f t="shared" si="318"/>
        <v>1</v>
      </c>
      <c r="Z654" s="16" t="b">
        <f t="shared" si="318"/>
        <v>1</v>
      </c>
      <c r="AA654" s="16" t="b">
        <f t="shared" si="318"/>
        <v>1</v>
      </c>
      <c r="AB654" s="16" t="b">
        <f t="shared" si="318"/>
        <v>1</v>
      </c>
    </row>
    <row r="655" spans="1:28" s="16" customFormat="1" ht="25.5">
      <c r="A655" s="31" t="s">
        <v>670</v>
      </c>
      <c r="B655" s="23" t="s">
        <v>213</v>
      </c>
      <c r="C655" s="23" t="s">
        <v>671</v>
      </c>
      <c r="D655" s="23" t="s">
        <v>9</v>
      </c>
      <c r="E655" s="25">
        <f t="shared" si="324"/>
        <v>2284.4</v>
      </c>
      <c r="F655" s="25">
        <f t="shared" si="324"/>
        <v>0</v>
      </c>
      <c r="G655" s="25">
        <f t="shared" si="324"/>
        <v>0</v>
      </c>
      <c r="H655" s="43"/>
      <c r="J655" s="32">
        <v>2284.386</v>
      </c>
      <c r="K655" s="32">
        <v>0</v>
      </c>
      <c r="L655" s="32">
        <v>0</v>
      </c>
      <c r="M655" s="29">
        <f t="shared" si="317"/>
        <v>-1.4000000000123691E-2</v>
      </c>
      <c r="N655" s="29">
        <f t="shared" si="317"/>
        <v>0</v>
      </c>
      <c r="O655" s="29">
        <f t="shared" si="317"/>
        <v>0</v>
      </c>
      <c r="R655" s="98" t="s">
        <v>670</v>
      </c>
      <c r="S655" s="96" t="s">
        <v>213</v>
      </c>
      <c r="T655" s="96" t="s">
        <v>671</v>
      </c>
      <c r="U655" s="92" t="s">
        <v>9</v>
      </c>
      <c r="V655" s="97">
        <v>2284.386</v>
      </c>
      <c r="W655" s="97" t="s">
        <v>9</v>
      </c>
      <c r="X655" s="97" t="s">
        <v>9</v>
      </c>
      <c r="Y655" s="16" t="b">
        <f t="shared" si="318"/>
        <v>1</v>
      </c>
      <c r="Z655" s="16" t="b">
        <f t="shared" si="318"/>
        <v>1</v>
      </c>
      <c r="AA655" s="16" t="b">
        <f t="shared" si="318"/>
        <v>1</v>
      </c>
      <c r="AB655" s="16" t="b">
        <f t="shared" si="318"/>
        <v>1</v>
      </c>
    </row>
    <row r="656" spans="1:28" s="16" customFormat="1" ht="31.5">
      <c r="A656" s="31" t="s">
        <v>58</v>
      </c>
      <c r="B656" s="23" t="s">
        <v>213</v>
      </c>
      <c r="C656" s="23" t="s">
        <v>671</v>
      </c>
      <c r="D656" s="23" t="s">
        <v>59</v>
      </c>
      <c r="E656" s="25">
        <v>2284.4</v>
      </c>
      <c r="F656" s="25">
        <v>0</v>
      </c>
      <c r="G656" s="25">
        <v>0</v>
      </c>
      <c r="H656" s="42"/>
      <c r="J656" s="32">
        <v>2284.386</v>
      </c>
      <c r="K656" s="32">
        <v>0</v>
      </c>
      <c r="L656" s="32">
        <v>0</v>
      </c>
      <c r="M656" s="29">
        <f t="shared" si="317"/>
        <v>-1.4000000000123691E-2</v>
      </c>
      <c r="N656" s="29">
        <f t="shared" si="317"/>
        <v>0</v>
      </c>
      <c r="O656" s="29">
        <f t="shared" si="317"/>
        <v>0</v>
      </c>
      <c r="R656" s="98" t="s">
        <v>58</v>
      </c>
      <c r="S656" s="96" t="s">
        <v>213</v>
      </c>
      <c r="T656" s="96" t="s">
        <v>671</v>
      </c>
      <c r="U656" s="96" t="s">
        <v>59</v>
      </c>
      <c r="V656" s="97">
        <v>2284.386</v>
      </c>
      <c r="W656" s="97" t="s">
        <v>9</v>
      </c>
      <c r="X656" s="97" t="s">
        <v>9</v>
      </c>
      <c r="Y656" s="16" t="b">
        <f t="shared" si="318"/>
        <v>1</v>
      </c>
      <c r="Z656" s="16" t="b">
        <f t="shared" si="318"/>
        <v>1</v>
      </c>
      <c r="AA656" s="16" t="b">
        <f t="shared" si="318"/>
        <v>1</v>
      </c>
      <c r="AB656" s="16" t="b">
        <f t="shared" si="318"/>
        <v>1</v>
      </c>
    </row>
    <row r="657" spans="1:28" s="16" customFormat="1" ht="31.5">
      <c r="A657" s="31" t="s">
        <v>672</v>
      </c>
      <c r="B657" s="23" t="s">
        <v>213</v>
      </c>
      <c r="C657" s="23" t="s">
        <v>673</v>
      </c>
      <c r="D657" s="23" t="s">
        <v>9</v>
      </c>
      <c r="E657" s="25">
        <f t="shared" ref="E657:G658" si="325">E658</f>
        <v>103.6</v>
      </c>
      <c r="F657" s="25">
        <f t="shared" si="325"/>
        <v>0</v>
      </c>
      <c r="G657" s="25">
        <f t="shared" si="325"/>
        <v>0</v>
      </c>
      <c r="H657" s="43"/>
      <c r="J657" s="32">
        <v>103.63124999999999</v>
      </c>
      <c r="K657" s="32">
        <v>0</v>
      </c>
      <c r="L657" s="32">
        <v>0</v>
      </c>
      <c r="M657" s="29">
        <f t="shared" si="317"/>
        <v>3.125E-2</v>
      </c>
      <c r="N657" s="29">
        <f t="shared" si="317"/>
        <v>0</v>
      </c>
      <c r="O657" s="29">
        <f t="shared" si="317"/>
        <v>0</v>
      </c>
      <c r="R657" s="95" t="s">
        <v>672</v>
      </c>
      <c r="S657" s="96" t="s">
        <v>213</v>
      </c>
      <c r="T657" s="96" t="s">
        <v>673</v>
      </c>
      <c r="U657" s="92" t="s">
        <v>9</v>
      </c>
      <c r="V657" s="97">
        <v>103.63124999999999</v>
      </c>
      <c r="W657" s="97" t="s">
        <v>9</v>
      </c>
      <c r="X657" s="97" t="s">
        <v>9</v>
      </c>
      <c r="Y657" s="16" t="b">
        <f t="shared" si="318"/>
        <v>1</v>
      </c>
      <c r="Z657" s="16" t="b">
        <f t="shared" si="318"/>
        <v>1</v>
      </c>
      <c r="AA657" s="16" t="b">
        <f t="shared" si="318"/>
        <v>1</v>
      </c>
      <c r="AB657" s="16" t="b">
        <f t="shared" si="318"/>
        <v>1</v>
      </c>
    </row>
    <row r="658" spans="1:28" s="16" customFormat="1" ht="31.5">
      <c r="A658" s="31" t="s">
        <v>666</v>
      </c>
      <c r="B658" s="23" t="s">
        <v>213</v>
      </c>
      <c r="C658" s="23" t="s">
        <v>674</v>
      </c>
      <c r="D658" s="23" t="s">
        <v>9</v>
      </c>
      <c r="E658" s="25">
        <f t="shared" si="325"/>
        <v>103.6</v>
      </c>
      <c r="F658" s="25">
        <f t="shared" si="325"/>
        <v>0</v>
      </c>
      <c r="G658" s="25">
        <f t="shared" si="325"/>
        <v>0</v>
      </c>
      <c r="H658" s="43"/>
      <c r="J658" s="32">
        <v>103.63124999999999</v>
      </c>
      <c r="K658" s="32">
        <v>0</v>
      </c>
      <c r="L658" s="32">
        <v>0</v>
      </c>
      <c r="M658" s="29">
        <f t="shared" si="317"/>
        <v>3.125E-2</v>
      </c>
      <c r="N658" s="29">
        <f t="shared" si="317"/>
        <v>0</v>
      </c>
      <c r="O658" s="29">
        <f t="shared" si="317"/>
        <v>0</v>
      </c>
      <c r="R658" s="98" t="s">
        <v>666</v>
      </c>
      <c r="S658" s="96" t="s">
        <v>213</v>
      </c>
      <c r="T658" s="96" t="s">
        <v>674</v>
      </c>
      <c r="U658" s="92" t="s">
        <v>9</v>
      </c>
      <c r="V658" s="97">
        <v>103.63124999999999</v>
      </c>
      <c r="W658" s="97" t="s">
        <v>9</v>
      </c>
      <c r="X658" s="97" t="s">
        <v>9</v>
      </c>
      <c r="Y658" s="16" t="b">
        <f t="shared" si="318"/>
        <v>1</v>
      </c>
      <c r="Z658" s="16" t="b">
        <f t="shared" si="318"/>
        <v>1</v>
      </c>
      <c r="AA658" s="16" t="b">
        <f t="shared" si="318"/>
        <v>1</v>
      </c>
      <c r="AB658" s="16" t="b">
        <f t="shared" si="318"/>
        <v>1</v>
      </c>
    </row>
    <row r="659" spans="1:28" s="16" customFormat="1" ht="31.5">
      <c r="A659" s="31" t="s">
        <v>58</v>
      </c>
      <c r="B659" s="23" t="s">
        <v>213</v>
      </c>
      <c r="C659" s="23" t="s">
        <v>674</v>
      </c>
      <c r="D659" s="23" t="s">
        <v>59</v>
      </c>
      <c r="E659" s="25">
        <v>103.6</v>
      </c>
      <c r="F659" s="25">
        <v>0</v>
      </c>
      <c r="G659" s="25">
        <v>0</v>
      </c>
      <c r="H659" s="43"/>
      <c r="J659" s="32">
        <v>103.63124999999999</v>
      </c>
      <c r="K659" s="32">
        <v>0</v>
      </c>
      <c r="L659" s="32">
        <v>0</v>
      </c>
      <c r="M659" s="29">
        <f t="shared" si="317"/>
        <v>3.125E-2</v>
      </c>
      <c r="N659" s="29">
        <f t="shared" si="317"/>
        <v>0</v>
      </c>
      <c r="O659" s="29">
        <f t="shared" si="317"/>
        <v>0</v>
      </c>
      <c r="R659" s="98" t="s">
        <v>58</v>
      </c>
      <c r="S659" s="96" t="s">
        <v>213</v>
      </c>
      <c r="T659" s="96" t="s">
        <v>674</v>
      </c>
      <c r="U659" s="96" t="s">
        <v>59</v>
      </c>
      <c r="V659" s="97">
        <v>103.63124999999999</v>
      </c>
      <c r="W659" s="97" t="s">
        <v>9</v>
      </c>
      <c r="X659" s="97" t="s">
        <v>9</v>
      </c>
      <c r="Y659" s="16" t="b">
        <f t="shared" si="318"/>
        <v>1</v>
      </c>
      <c r="Z659" s="16" t="b">
        <f t="shared" si="318"/>
        <v>1</v>
      </c>
      <c r="AA659" s="16" t="b">
        <f t="shared" si="318"/>
        <v>1</v>
      </c>
      <c r="AB659" s="16" t="b">
        <f t="shared" si="318"/>
        <v>1</v>
      </c>
    </row>
    <row r="660" spans="1:28" s="16" customFormat="1" ht="47.25">
      <c r="A660" s="22" t="s">
        <v>46</v>
      </c>
      <c r="B660" s="23" t="s">
        <v>213</v>
      </c>
      <c r="C660" s="23" t="s">
        <v>47</v>
      </c>
      <c r="D660" s="24" t="s">
        <v>9</v>
      </c>
      <c r="E660" s="25">
        <f>E661</f>
        <v>34864.400000000001</v>
      </c>
      <c r="F660" s="25">
        <f t="shared" ref="F660:G661" si="326">F661</f>
        <v>8700</v>
      </c>
      <c r="G660" s="25">
        <f t="shared" si="326"/>
        <v>8700</v>
      </c>
      <c r="H660" s="43"/>
      <c r="J660" s="32">
        <v>34864.400000000001</v>
      </c>
      <c r="K660" s="32">
        <v>8700</v>
      </c>
      <c r="L660" s="32">
        <v>8700</v>
      </c>
      <c r="M660" s="29">
        <f t="shared" si="317"/>
        <v>0</v>
      </c>
      <c r="N660" s="29">
        <f t="shared" si="317"/>
        <v>0</v>
      </c>
      <c r="O660" s="29">
        <f t="shared" si="317"/>
        <v>0</v>
      </c>
      <c r="R660" s="95" t="s">
        <v>46</v>
      </c>
      <c r="S660" s="96" t="s">
        <v>213</v>
      </c>
      <c r="T660" s="96" t="s">
        <v>47</v>
      </c>
      <c r="U660" s="92" t="s">
        <v>9</v>
      </c>
      <c r="V660" s="97">
        <v>34864.400000000001</v>
      </c>
      <c r="W660" s="97">
        <v>8700</v>
      </c>
      <c r="X660" s="97">
        <v>8700</v>
      </c>
      <c r="Y660" s="16" t="b">
        <f t="shared" si="318"/>
        <v>1</v>
      </c>
      <c r="Z660" s="16" t="b">
        <f t="shared" si="318"/>
        <v>1</v>
      </c>
      <c r="AA660" s="16" t="b">
        <f t="shared" si="318"/>
        <v>1</v>
      </c>
      <c r="AB660" s="16" t="b">
        <f t="shared" si="318"/>
        <v>1</v>
      </c>
    </row>
    <row r="661" spans="1:28" s="16" customFormat="1" ht="47.25">
      <c r="A661" s="31" t="s">
        <v>48</v>
      </c>
      <c r="B661" s="23" t="s">
        <v>213</v>
      </c>
      <c r="C661" s="23" t="s">
        <v>353</v>
      </c>
      <c r="D661" s="24" t="s">
        <v>9</v>
      </c>
      <c r="E661" s="25">
        <f>E662</f>
        <v>34864.400000000001</v>
      </c>
      <c r="F661" s="25">
        <f t="shared" si="326"/>
        <v>8700</v>
      </c>
      <c r="G661" s="25">
        <f t="shared" si="326"/>
        <v>8700</v>
      </c>
      <c r="H661" s="43"/>
      <c r="J661" s="32">
        <v>34864.400000000001</v>
      </c>
      <c r="K661" s="32">
        <v>8700</v>
      </c>
      <c r="L661" s="32">
        <v>8700</v>
      </c>
      <c r="M661" s="29">
        <f t="shared" si="317"/>
        <v>0</v>
      </c>
      <c r="N661" s="29">
        <f t="shared" si="317"/>
        <v>0</v>
      </c>
      <c r="O661" s="29">
        <f t="shared" si="317"/>
        <v>0</v>
      </c>
      <c r="R661" s="98" t="s">
        <v>48</v>
      </c>
      <c r="S661" s="96" t="s">
        <v>213</v>
      </c>
      <c r="T661" s="96" t="s">
        <v>353</v>
      </c>
      <c r="U661" s="92" t="s">
        <v>9</v>
      </c>
      <c r="V661" s="97">
        <v>34864.400000000001</v>
      </c>
      <c r="W661" s="97">
        <v>8700</v>
      </c>
      <c r="X661" s="97">
        <v>8700</v>
      </c>
      <c r="Y661" s="16" t="b">
        <f t="shared" si="318"/>
        <v>1</v>
      </c>
      <c r="Z661" s="16" t="b">
        <f t="shared" si="318"/>
        <v>1</v>
      </c>
      <c r="AA661" s="16" t="b">
        <f t="shared" si="318"/>
        <v>1</v>
      </c>
      <c r="AB661" s="16" t="b">
        <f t="shared" si="318"/>
        <v>1</v>
      </c>
    </row>
    <row r="662" spans="1:28" s="16" customFormat="1" ht="31.5">
      <c r="A662" s="31" t="s">
        <v>58</v>
      </c>
      <c r="B662" s="23" t="s">
        <v>213</v>
      </c>
      <c r="C662" s="23" t="s">
        <v>353</v>
      </c>
      <c r="D662" s="23" t="s">
        <v>59</v>
      </c>
      <c r="E662" s="25">
        <f>20000+14864.4</f>
        <v>34864.400000000001</v>
      </c>
      <c r="F662" s="25">
        <v>8700</v>
      </c>
      <c r="G662" s="25">
        <v>8700</v>
      </c>
      <c r="H662" s="43"/>
      <c r="J662" s="32">
        <v>34864.400000000001</v>
      </c>
      <c r="K662" s="32">
        <v>8700</v>
      </c>
      <c r="L662" s="32">
        <v>8700</v>
      </c>
      <c r="M662" s="29">
        <f t="shared" si="317"/>
        <v>0</v>
      </c>
      <c r="N662" s="29">
        <f t="shared" si="317"/>
        <v>0</v>
      </c>
      <c r="O662" s="29">
        <f t="shared" si="317"/>
        <v>0</v>
      </c>
      <c r="R662" s="98" t="s">
        <v>58</v>
      </c>
      <c r="S662" s="96" t="s">
        <v>213</v>
      </c>
      <c r="T662" s="96" t="s">
        <v>353</v>
      </c>
      <c r="U662" s="96" t="s">
        <v>59</v>
      </c>
      <c r="V662" s="97">
        <v>34864.400000000001</v>
      </c>
      <c r="W662" s="97">
        <v>8700</v>
      </c>
      <c r="X662" s="97">
        <v>8700</v>
      </c>
      <c r="Y662" s="16" t="b">
        <f t="shared" si="318"/>
        <v>1</v>
      </c>
      <c r="Z662" s="16" t="b">
        <f t="shared" si="318"/>
        <v>1</v>
      </c>
      <c r="AA662" s="16" t="b">
        <f t="shared" si="318"/>
        <v>1</v>
      </c>
      <c r="AB662" s="16" t="b">
        <f t="shared" si="318"/>
        <v>1</v>
      </c>
    </row>
    <row r="663" spans="1:28" s="16" customFormat="1" ht="78.75">
      <c r="A663" s="22" t="s">
        <v>543</v>
      </c>
      <c r="B663" s="23" t="s">
        <v>213</v>
      </c>
      <c r="C663" s="23" t="s">
        <v>544</v>
      </c>
      <c r="D663" s="24" t="s">
        <v>9</v>
      </c>
      <c r="E663" s="25">
        <f>E664</f>
        <v>700</v>
      </c>
      <c r="F663" s="25">
        <f t="shared" ref="F663:G664" si="327">F664</f>
        <v>700</v>
      </c>
      <c r="G663" s="25">
        <f t="shared" si="327"/>
        <v>700</v>
      </c>
      <c r="H663" s="43"/>
      <c r="J663" s="32">
        <v>700</v>
      </c>
      <c r="K663" s="32">
        <v>700</v>
      </c>
      <c r="L663" s="32">
        <v>700</v>
      </c>
      <c r="M663" s="29">
        <f t="shared" si="317"/>
        <v>0</v>
      </c>
      <c r="N663" s="29">
        <f t="shared" si="317"/>
        <v>0</v>
      </c>
      <c r="O663" s="29">
        <f t="shared" si="317"/>
        <v>0</v>
      </c>
      <c r="R663" s="95" t="s">
        <v>543</v>
      </c>
      <c r="S663" s="96" t="s">
        <v>213</v>
      </c>
      <c r="T663" s="96" t="s">
        <v>544</v>
      </c>
      <c r="U663" s="92" t="s">
        <v>9</v>
      </c>
      <c r="V663" s="97">
        <v>700</v>
      </c>
      <c r="W663" s="97">
        <v>700</v>
      </c>
      <c r="X663" s="97">
        <v>700</v>
      </c>
      <c r="Y663" s="16" t="b">
        <f t="shared" si="318"/>
        <v>1</v>
      </c>
      <c r="Z663" s="16" t="b">
        <f t="shared" si="318"/>
        <v>1</v>
      </c>
      <c r="AA663" s="16" t="b">
        <f t="shared" si="318"/>
        <v>1</v>
      </c>
      <c r="AB663" s="16" t="b">
        <f t="shared" si="318"/>
        <v>1</v>
      </c>
    </row>
    <row r="664" spans="1:28" s="16" customFormat="1" ht="63">
      <c r="A664" s="31" t="s">
        <v>545</v>
      </c>
      <c r="B664" s="23" t="s">
        <v>213</v>
      </c>
      <c r="C664" s="23" t="s">
        <v>546</v>
      </c>
      <c r="D664" s="24" t="s">
        <v>9</v>
      </c>
      <c r="E664" s="25">
        <f>E665</f>
        <v>700</v>
      </c>
      <c r="F664" s="25">
        <f t="shared" si="327"/>
        <v>700</v>
      </c>
      <c r="G664" s="25">
        <f t="shared" si="327"/>
        <v>700</v>
      </c>
      <c r="H664" s="43"/>
      <c r="J664" s="32">
        <v>700</v>
      </c>
      <c r="K664" s="32">
        <v>700</v>
      </c>
      <c r="L664" s="32">
        <v>700</v>
      </c>
      <c r="M664" s="29">
        <f t="shared" si="317"/>
        <v>0</v>
      </c>
      <c r="N664" s="29">
        <f t="shared" si="317"/>
        <v>0</v>
      </c>
      <c r="O664" s="29">
        <f t="shared" si="317"/>
        <v>0</v>
      </c>
      <c r="R664" s="98" t="s">
        <v>545</v>
      </c>
      <c r="S664" s="96" t="s">
        <v>213</v>
      </c>
      <c r="T664" s="96" t="s">
        <v>546</v>
      </c>
      <c r="U664" s="92" t="s">
        <v>9</v>
      </c>
      <c r="V664" s="97">
        <v>700</v>
      </c>
      <c r="W664" s="97">
        <v>700</v>
      </c>
      <c r="X664" s="97">
        <v>700</v>
      </c>
      <c r="Y664" s="16" t="b">
        <f t="shared" si="318"/>
        <v>1</v>
      </c>
      <c r="Z664" s="16" t="b">
        <f t="shared" si="318"/>
        <v>1</v>
      </c>
      <c r="AA664" s="16" t="b">
        <f t="shared" si="318"/>
        <v>1</v>
      </c>
      <c r="AB664" s="16" t="b">
        <f t="shared" si="318"/>
        <v>1</v>
      </c>
    </row>
    <row r="665" spans="1:28" s="16" customFormat="1" ht="31.5">
      <c r="A665" s="31" t="s">
        <v>58</v>
      </c>
      <c r="B665" s="23" t="s">
        <v>213</v>
      </c>
      <c r="C665" s="23" t="s">
        <v>546</v>
      </c>
      <c r="D665" s="23" t="s">
        <v>59</v>
      </c>
      <c r="E665" s="25">
        <v>700</v>
      </c>
      <c r="F665" s="25">
        <v>700</v>
      </c>
      <c r="G665" s="25">
        <v>700</v>
      </c>
      <c r="H665" s="43"/>
      <c r="J665" s="32">
        <v>700</v>
      </c>
      <c r="K665" s="32">
        <v>700</v>
      </c>
      <c r="L665" s="32">
        <v>700</v>
      </c>
      <c r="M665" s="29">
        <f t="shared" si="317"/>
        <v>0</v>
      </c>
      <c r="N665" s="29">
        <f t="shared" si="317"/>
        <v>0</v>
      </c>
      <c r="O665" s="29">
        <f t="shared" si="317"/>
        <v>0</v>
      </c>
      <c r="R665" s="98" t="s">
        <v>58</v>
      </c>
      <c r="S665" s="96" t="s">
        <v>213</v>
      </c>
      <c r="T665" s="96" t="s">
        <v>546</v>
      </c>
      <c r="U665" s="96" t="s">
        <v>59</v>
      </c>
      <c r="V665" s="97">
        <v>700</v>
      </c>
      <c r="W665" s="97">
        <v>700</v>
      </c>
      <c r="X665" s="97">
        <v>700</v>
      </c>
      <c r="Y665" s="16" t="b">
        <f t="shared" si="318"/>
        <v>1</v>
      </c>
      <c r="Z665" s="16" t="b">
        <f t="shared" si="318"/>
        <v>1</v>
      </c>
      <c r="AA665" s="16" t="b">
        <f t="shared" si="318"/>
        <v>1</v>
      </c>
      <c r="AB665" s="16" t="b">
        <f t="shared" si="318"/>
        <v>1</v>
      </c>
    </row>
    <row r="666" spans="1:28" s="16" customFormat="1" ht="47.25">
      <c r="A666" s="22" t="s">
        <v>55</v>
      </c>
      <c r="B666" s="23" t="s">
        <v>213</v>
      </c>
      <c r="C666" s="23" t="s">
        <v>219</v>
      </c>
      <c r="D666" s="24" t="s">
        <v>9</v>
      </c>
      <c r="E666" s="25">
        <f>E667+E669+E671+E673</f>
        <v>593726</v>
      </c>
      <c r="F666" s="25">
        <f t="shared" ref="F666" si="328">F667+F669+F671+F673</f>
        <v>596722.1</v>
      </c>
      <c r="G666" s="25">
        <f>G667+G669+G671+G673</f>
        <v>600079.89999999991</v>
      </c>
      <c r="H666" s="43"/>
      <c r="J666" s="32">
        <v>593725.98118999996</v>
      </c>
      <c r="K666" s="32">
        <v>596722.14118999999</v>
      </c>
      <c r="L666" s="32">
        <v>600080.01118999999</v>
      </c>
      <c r="M666" s="29">
        <f t="shared" si="317"/>
        <v>-1.8810000037774444E-2</v>
      </c>
      <c r="N666" s="29">
        <f t="shared" si="317"/>
        <v>4.1190000018104911E-2</v>
      </c>
      <c r="O666" s="29">
        <f t="shared" si="317"/>
        <v>0.11119000008329749</v>
      </c>
      <c r="R666" s="95" t="s">
        <v>55</v>
      </c>
      <c r="S666" s="96" t="s">
        <v>213</v>
      </c>
      <c r="T666" s="96" t="s">
        <v>219</v>
      </c>
      <c r="U666" s="92" t="s">
        <v>9</v>
      </c>
      <c r="V666" s="97">
        <v>593725.98118999996</v>
      </c>
      <c r="W666" s="97">
        <v>596722.14118999999</v>
      </c>
      <c r="X666" s="97">
        <v>600080.01118999999</v>
      </c>
      <c r="Y666" s="16" t="b">
        <f t="shared" si="318"/>
        <v>1</v>
      </c>
      <c r="Z666" s="16" t="b">
        <f t="shared" si="318"/>
        <v>1</v>
      </c>
      <c r="AA666" s="16" t="b">
        <f t="shared" si="318"/>
        <v>1</v>
      </c>
      <c r="AB666" s="16" t="b">
        <f t="shared" si="318"/>
        <v>1</v>
      </c>
    </row>
    <row r="667" spans="1:28" s="16" customFormat="1" ht="31.5">
      <c r="A667" s="31" t="s">
        <v>220</v>
      </c>
      <c r="B667" s="23" t="s">
        <v>213</v>
      </c>
      <c r="C667" s="23" t="s">
        <v>221</v>
      </c>
      <c r="D667" s="24" t="s">
        <v>9</v>
      </c>
      <c r="E667" s="25">
        <f>E668</f>
        <v>185273.19999999998</v>
      </c>
      <c r="F667" s="25">
        <f t="shared" ref="F667:G667" si="329">F668</f>
        <v>185273.19999999998</v>
      </c>
      <c r="G667" s="25">
        <f t="shared" si="329"/>
        <v>185273.19999999998</v>
      </c>
      <c r="H667" s="43"/>
      <c r="J667" s="32">
        <v>185273.23251999999</v>
      </c>
      <c r="K667" s="32">
        <v>185273.23251999999</v>
      </c>
      <c r="L667" s="32">
        <v>185273.23251999999</v>
      </c>
      <c r="M667" s="29">
        <f t="shared" si="317"/>
        <v>3.2520000007934868E-2</v>
      </c>
      <c r="N667" s="29">
        <f t="shared" si="317"/>
        <v>3.2520000007934868E-2</v>
      </c>
      <c r="O667" s="29">
        <f t="shared" si="317"/>
        <v>3.2520000007934868E-2</v>
      </c>
      <c r="R667" s="98" t="s">
        <v>220</v>
      </c>
      <c r="S667" s="96" t="s">
        <v>213</v>
      </c>
      <c r="T667" s="96" t="s">
        <v>221</v>
      </c>
      <c r="U667" s="92" t="s">
        <v>9</v>
      </c>
      <c r="V667" s="97">
        <v>185273.23251999999</v>
      </c>
      <c r="W667" s="97">
        <v>185273.23251999999</v>
      </c>
      <c r="X667" s="97">
        <v>185273.23251999999</v>
      </c>
      <c r="Y667" s="16" t="b">
        <f t="shared" si="318"/>
        <v>1</v>
      </c>
      <c r="Z667" s="16" t="b">
        <f t="shared" si="318"/>
        <v>1</v>
      </c>
      <c r="AA667" s="16" t="b">
        <f t="shared" si="318"/>
        <v>1</v>
      </c>
      <c r="AB667" s="16" t="b">
        <f t="shared" si="318"/>
        <v>1</v>
      </c>
    </row>
    <row r="668" spans="1:28" s="16" customFormat="1" ht="31.5">
      <c r="A668" s="31" t="s">
        <v>58</v>
      </c>
      <c r="B668" s="23" t="s">
        <v>213</v>
      </c>
      <c r="C668" s="23" t="s">
        <v>221</v>
      </c>
      <c r="D668" s="23" t="s">
        <v>59</v>
      </c>
      <c r="E668" s="25">
        <f>139069.8+46203.4</f>
        <v>185273.19999999998</v>
      </c>
      <c r="F668" s="25">
        <f>139069.8+46203.4</f>
        <v>185273.19999999998</v>
      </c>
      <c r="G668" s="25">
        <f>139069.8+46203.4</f>
        <v>185273.19999999998</v>
      </c>
      <c r="H668" s="43"/>
      <c r="J668" s="32">
        <v>185273.23251999999</v>
      </c>
      <c r="K668" s="32">
        <v>185273.23251999999</v>
      </c>
      <c r="L668" s="32">
        <v>185273.23251999999</v>
      </c>
      <c r="M668" s="29">
        <f t="shared" si="317"/>
        <v>3.2520000007934868E-2</v>
      </c>
      <c r="N668" s="29">
        <f t="shared" si="317"/>
        <v>3.2520000007934868E-2</v>
      </c>
      <c r="O668" s="29">
        <f t="shared" si="317"/>
        <v>3.2520000007934868E-2</v>
      </c>
      <c r="R668" s="98" t="s">
        <v>58</v>
      </c>
      <c r="S668" s="96" t="s">
        <v>213</v>
      </c>
      <c r="T668" s="96" t="s">
        <v>221</v>
      </c>
      <c r="U668" s="96" t="s">
        <v>59</v>
      </c>
      <c r="V668" s="97">
        <v>185273.23251999999</v>
      </c>
      <c r="W668" s="97">
        <v>185273.23251999999</v>
      </c>
      <c r="X668" s="97">
        <v>185273.23251999999</v>
      </c>
      <c r="Y668" s="16" t="b">
        <f t="shared" si="318"/>
        <v>1</v>
      </c>
      <c r="Z668" s="16" t="b">
        <f t="shared" si="318"/>
        <v>1</v>
      </c>
      <c r="AA668" s="16" t="b">
        <f t="shared" si="318"/>
        <v>1</v>
      </c>
      <c r="AB668" s="16" t="b">
        <f t="shared" si="318"/>
        <v>1</v>
      </c>
    </row>
    <row r="669" spans="1:28" s="16" customFormat="1" ht="31.5">
      <c r="A669" s="31" t="s">
        <v>222</v>
      </c>
      <c r="B669" s="23" t="s">
        <v>213</v>
      </c>
      <c r="C669" s="23" t="s">
        <v>223</v>
      </c>
      <c r="D669" s="24" t="s">
        <v>9</v>
      </c>
      <c r="E669" s="25">
        <f>E670</f>
        <v>70542.100000000006</v>
      </c>
      <c r="F669" s="25">
        <f t="shared" ref="F669:G669" si="330">F670</f>
        <v>70542.100000000006</v>
      </c>
      <c r="G669" s="25">
        <f t="shared" si="330"/>
        <v>70542.100000000006</v>
      </c>
      <c r="H669" s="43"/>
      <c r="J669" s="32">
        <v>70542.099499999997</v>
      </c>
      <c r="K669" s="32">
        <v>70542.099499999997</v>
      </c>
      <c r="L669" s="32">
        <v>70542.099499999997</v>
      </c>
      <c r="M669" s="29">
        <f t="shared" si="317"/>
        <v>-5.0000000919681042E-4</v>
      </c>
      <c r="N669" s="29">
        <f t="shared" si="317"/>
        <v>-5.0000000919681042E-4</v>
      </c>
      <c r="O669" s="29">
        <f t="shared" si="317"/>
        <v>-5.0000000919681042E-4</v>
      </c>
      <c r="R669" s="98" t="s">
        <v>222</v>
      </c>
      <c r="S669" s="96" t="s">
        <v>213</v>
      </c>
      <c r="T669" s="96" t="s">
        <v>223</v>
      </c>
      <c r="U669" s="92" t="s">
        <v>9</v>
      </c>
      <c r="V669" s="97">
        <v>70542.099499999997</v>
      </c>
      <c r="W669" s="97">
        <v>70542.099499999997</v>
      </c>
      <c r="X669" s="97">
        <v>70542.099499999997</v>
      </c>
      <c r="Y669" s="16" t="b">
        <f t="shared" si="318"/>
        <v>1</v>
      </c>
      <c r="Z669" s="16" t="b">
        <f t="shared" si="318"/>
        <v>1</v>
      </c>
      <c r="AA669" s="16" t="b">
        <f t="shared" si="318"/>
        <v>1</v>
      </c>
      <c r="AB669" s="16" t="b">
        <f t="shared" si="318"/>
        <v>1</v>
      </c>
    </row>
    <row r="670" spans="1:28" s="16" customFormat="1" ht="31.5">
      <c r="A670" s="31" t="s">
        <v>58</v>
      </c>
      <c r="B670" s="23" t="s">
        <v>213</v>
      </c>
      <c r="C670" s="23" t="s">
        <v>223</v>
      </c>
      <c r="D670" s="23" t="s">
        <v>59</v>
      </c>
      <c r="E670" s="25">
        <f>57374.5+13167.6</f>
        <v>70542.100000000006</v>
      </c>
      <c r="F670" s="25">
        <f>57374.5+13167.6</f>
        <v>70542.100000000006</v>
      </c>
      <c r="G670" s="25">
        <f>57374.5+13167.6</f>
        <v>70542.100000000006</v>
      </c>
      <c r="H670" s="43"/>
      <c r="J670" s="32">
        <v>70542.099499999997</v>
      </c>
      <c r="K670" s="32">
        <v>70542.099499999997</v>
      </c>
      <c r="L670" s="32">
        <v>70542.099499999997</v>
      </c>
      <c r="M670" s="29">
        <f t="shared" si="317"/>
        <v>-5.0000000919681042E-4</v>
      </c>
      <c r="N670" s="29">
        <f t="shared" si="317"/>
        <v>-5.0000000919681042E-4</v>
      </c>
      <c r="O670" s="29">
        <f t="shared" si="317"/>
        <v>-5.0000000919681042E-4</v>
      </c>
      <c r="R670" s="98" t="s">
        <v>58</v>
      </c>
      <c r="S670" s="96" t="s">
        <v>213</v>
      </c>
      <c r="T670" s="96" t="s">
        <v>223</v>
      </c>
      <c r="U670" s="96" t="s">
        <v>59</v>
      </c>
      <c r="V670" s="97">
        <v>70542.099499999997</v>
      </c>
      <c r="W670" s="97">
        <v>70542.099499999997</v>
      </c>
      <c r="X670" s="97">
        <v>70542.099499999997</v>
      </c>
      <c r="Y670" s="16" t="b">
        <f t="shared" si="318"/>
        <v>1</v>
      </c>
      <c r="Z670" s="16" t="b">
        <f t="shared" si="318"/>
        <v>1</v>
      </c>
      <c r="AA670" s="16" t="b">
        <f t="shared" si="318"/>
        <v>1</v>
      </c>
      <c r="AB670" s="16" t="b">
        <f t="shared" si="318"/>
        <v>1</v>
      </c>
    </row>
    <row r="671" spans="1:28" s="16" customFormat="1" ht="63">
      <c r="A671" s="31" t="s">
        <v>418</v>
      </c>
      <c r="B671" s="23" t="s">
        <v>213</v>
      </c>
      <c r="C671" s="23" t="s">
        <v>224</v>
      </c>
      <c r="D671" s="24" t="s">
        <v>9</v>
      </c>
      <c r="E671" s="25">
        <f>E672</f>
        <v>675.7</v>
      </c>
      <c r="F671" s="25">
        <f t="shared" ref="F671:G671" si="331">F672</f>
        <v>675.7</v>
      </c>
      <c r="G671" s="25">
        <f t="shared" si="331"/>
        <v>675.7</v>
      </c>
      <c r="H671" s="43"/>
      <c r="J671" s="32">
        <v>675.68399999999997</v>
      </c>
      <c r="K671" s="32">
        <v>675.68399999999997</v>
      </c>
      <c r="L671" s="32">
        <v>675.68399999999997</v>
      </c>
      <c r="M671" s="29">
        <f t="shared" si="317"/>
        <v>-1.6000000000076398E-2</v>
      </c>
      <c r="N671" s="29">
        <f t="shared" si="317"/>
        <v>-1.6000000000076398E-2</v>
      </c>
      <c r="O671" s="29">
        <f t="shared" si="317"/>
        <v>-1.6000000000076398E-2</v>
      </c>
      <c r="R671" s="98" t="s">
        <v>418</v>
      </c>
      <c r="S671" s="96" t="s">
        <v>213</v>
      </c>
      <c r="T671" s="96" t="s">
        <v>224</v>
      </c>
      <c r="U671" s="92" t="s">
        <v>9</v>
      </c>
      <c r="V671" s="97">
        <v>675.68399999999997</v>
      </c>
      <c r="W671" s="97">
        <v>675.68399999999997</v>
      </c>
      <c r="X671" s="97">
        <v>675.68399999999997</v>
      </c>
      <c r="Y671" s="16" t="b">
        <f t="shared" si="318"/>
        <v>1</v>
      </c>
      <c r="Z671" s="16" t="b">
        <f t="shared" si="318"/>
        <v>1</v>
      </c>
      <c r="AA671" s="16" t="b">
        <f t="shared" si="318"/>
        <v>1</v>
      </c>
      <c r="AB671" s="16" t="b">
        <f t="shared" si="318"/>
        <v>1</v>
      </c>
    </row>
    <row r="672" spans="1:28" s="16" customFormat="1" ht="31.5">
      <c r="A672" s="31" t="s">
        <v>58</v>
      </c>
      <c r="B672" s="23" t="s">
        <v>213</v>
      </c>
      <c r="C672" s="23" t="s">
        <v>224</v>
      </c>
      <c r="D672" s="23" t="s">
        <v>59</v>
      </c>
      <c r="E672" s="25">
        <v>675.7</v>
      </c>
      <c r="F672" s="25">
        <v>675.7</v>
      </c>
      <c r="G672" s="25">
        <v>675.7</v>
      </c>
      <c r="H672" s="43"/>
      <c r="J672" s="32">
        <v>675.68399999999997</v>
      </c>
      <c r="K672" s="32">
        <v>675.68399999999997</v>
      </c>
      <c r="L672" s="32">
        <v>675.68399999999997</v>
      </c>
      <c r="M672" s="29">
        <f t="shared" si="317"/>
        <v>-1.6000000000076398E-2</v>
      </c>
      <c r="N672" s="29">
        <f t="shared" si="317"/>
        <v>-1.6000000000076398E-2</v>
      </c>
      <c r="O672" s="29">
        <f t="shared" si="317"/>
        <v>-1.6000000000076398E-2</v>
      </c>
      <c r="R672" s="98" t="s">
        <v>58</v>
      </c>
      <c r="S672" s="96" t="s">
        <v>213</v>
      </c>
      <c r="T672" s="96" t="s">
        <v>224</v>
      </c>
      <c r="U672" s="96" t="s">
        <v>59</v>
      </c>
      <c r="V672" s="97">
        <v>675.68399999999997</v>
      </c>
      <c r="W672" s="97">
        <v>675.68399999999997</v>
      </c>
      <c r="X672" s="97">
        <v>675.68399999999997</v>
      </c>
      <c r="Y672" s="16" t="b">
        <f t="shared" si="318"/>
        <v>1</v>
      </c>
      <c r="Z672" s="16" t="b">
        <f t="shared" si="318"/>
        <v>1</v>
      </c>
      <c r="AA672" s="16" t="b">
        <f t="shared" si="318"/>
        <v>1</v>
      </c>
      <c r="AB672" s="16" t="b">
        <f t="shared" si="318"/>
        <v>1</v>
      </c>
    </row>
    <row r="673" spans="1:28" s="16" customFormat="1" ht="31.5">
      <c r="A673" s="31" t="s">
        <v>57</v>
      </c>
      <c r="B673" s="23" t="s">
        <v>213</v>
      </c>
      <c r="C673" s="23" t="s">
        <v>419</v>
      </c>
      <c r="D673" s="24" t="s">
        <v>9</v>
      </c>
      <c r="E673" s="25">
        <f>E674</f>
        <v>337235</v>
      </c>
      <c r="F673" s="25">
        <f t="shared" ref="F673:G673" si="332">F674</f>
        <v>340231.1</v>
      </c>
      <c r="G673" s="25">
        <f t="shared" si="332"/>
        <v>343588.89999999997</v>
      </c>
      <c r="H673" s="43"/>
      <c r="J673" s="32">
        <v>337234.96516999998</v>
      </c>
      <c r="K673" s="32">
        <v>340231.12517000001</v>
      </c>
      <c r="L673" s="32">
        <v>343588.99517000001</v>
      </c>
      <c r="M673" s="29">
        <f t="shared" si="317"/>
        <v>-3.4830000018700957E-2</v>
      </c>
      <c r="N673" s="29">
        <f t="shared" si="317"/>
        <v>2.5170000037178397E-2</v>
      </c>
      <c r="O673" s="29">
        <f t="shared" si="317"/>
        <v>9.5170000044163316E-2</v>
      </c>
      <c r="R673" s="98" t="s">
        <v>57</v>
      </c>
      <c r="S673" s="96" t="s">
        <v>213</v>
      </c>
      <c r="T673" s="96" t="s">
        <v>419</v>
      </c>
      <c r="U673" s="92" t="s">
        <v>9</v>
      </c>
      <c r="V673" s="97">
        <v>337234.96516999998</v>
      </c>
      <c r="W673" s="97">
        <v>340231.12517000001</v>
      </c>
      <c r="X673" s="97">
        <v>343588.99517000001</v>
      </c>
      <c r="Y673" s="16" t="b">
        <f t="shared" si="318"/>
        <v>1</v>
      </c>
      <c r="Z673" s="16" t="b">
        <f t="shared" si="318"/>
        <v>1</v>
      </c>
      <c r="AA673" s="16" t="b">
        <f t="shared" si="318"/>
        <v>1</v>
      </c>
      <c r="AB673" s="16" t="b">
        <f t="shared" si="318"/>
        <v>1</v>
      </c>
    </row>
    <row r="674" spans="1:28" s="16" customFormat="1" ht="31.5">
      <c r="A674" s="31" t="s">
        <v>58</v>
      </c>
      <c r="B674" s="23" t="s">
        <v>213</v>
      </c>
      <c r="C674" s="23" t="s">
        <v>419</v>
      </c>
      <c r="D674" s="23" t="s">
        <v>59</v>
      </c>
      <c r="E674" s="25">
        <f>337828.6-593.6</f>
        <v>337235</v>
      </c>
      <c r="F674" s="25">
        <f>340824.8-593.7</f>
        <v>340231.1</v>
      </c>
      <c r="G674" s="25">
        <f>344182.6-593.7</f>
        <v>343588.89999999997</v>
      </c>
      <c r="H674" s="43"/>
      <c r="J674" s="32">
        <v>337234.96516999998</v>
      </c>
      <c r="K674" s="32">
        <v>340231.12517000001</v>
      </c>
      <c r="L674" s="32">
        <v>343588.99517000001</v>
      </c>
      <c r="M674" s="29">
        <f t="shared" si="317"/>
        <v>-3.4830000018700957E-2</v>
      </c>
      <c r="N674" s="29">
        <f t="shared" si="317"/>
        <v>2.5170000037178397E-2</v>
      </c>
      <c r="O674" s="29">
        <f t="shared" si="317"/>
        <v>9.5170000044163316E-2</v>
      </c>
      <c r="R674" s="98" t="s">
        <v>58</v>
      </c>
      <c r="S674" s="96" t="s">
        <v>213</v>
      </c>
      <c r="T674" s="96" t="s">
        <v>419</v>
      </c>
      <c r="U674" s="96" t="s">
        <v>59</v>
      </c>
      <c r="V674" s="97">
        <v>337234.96516999998</v>
      </c>
      <c r="W674" s="97">
        <v>340231.12517000001</v>
      </c>
      <c r="X674" s="97">
        <v>343588.99517000001</v>
      </c>
      <c r="Y674" s="16" t="b">
        <f t="shared" si="318"/>
        <v>1</v>
      </c>
      <c r="Z674" s="16" t="b">
        <f t="shared" si="318"/>
        <v>1</v>
      </c>
      <c r="AA674" s="16" t="b">
        <f t="shared" si="318"/>
        <v>1</v>
      </c>
      <c r="AB674" s="16" t="b">
        <f t="shared" si="318"/>
        <v>1</v>
      </c>
    </row>
    <row r="675" spans="1:28" s="16" customFormat="1" ht="15.75">
      <c r="A675" s="31" t="s">
        <v>526</v>
      </c>
      <c r="B675" s="23" t="s">
        <v>213</v>
      </c>
      <c r="C675" s="23" t="s">
        <v>675</v>
      </c>
      <c r="D675" s="23" t="s">
        <v>9</v>
      </c>
      <c r="E675" s="25">
        <f t="shared" ref="E675:G675" si="333">E676+E678+E680+E682+E684+E686</f>
        <v>3018.1999999999994</v>
      </c>
      <c r="F675" s="25">
        <f t="shared" si="333"/>
        <v>0</v>
      </c>
      <c r="G675" s="25">
        <f t="shared" si="333"/>
        <v>0</v>
      </c>
      <c r="H675" s="43"/>
      <c r="J675" s="32">
        <v>3018.1656400000002</v>
      </c>
      <c r="K675" s="32">
        <v>0</v>
      </c>
      <c r="L675" s="32">
        <v>0</v>
      </c>
      <c r="M675" s="29">
        <f t="shared" si="317"/>
        <v>-3.4359999999196589E-2</v>
      </c>
      <c r="N675" s="29">
        <f t="shared" si="317"/>
        <v>0</v>
      </c>
      <c r="O675" s="29">
        <f t="shared" si="317"/>
        <v>0</v>
      </c>
      <c r="R675" s="95" t="s">
        <v>526</v>
      </c>
      <c r="S675" s="96" t="s">
        <v>213</v>
      </c>
      <c r="T675" s="96" t="s">
        <v>675</v>
      </c>
      <c r="U675" s="92" t="s">
        <v>9</v>
      </c>
      <c r="V675" s="97">
        <v>3018.1656400000002</v>
      </c>
      <c r="W675" s="97" t="s">
        <v>9</v>
      </c>
      <c r="X675" s="97" t="s">
        <v>9</v>
      </c>
      <c r="Y675" s="16" t="b">
        <f t="shared" si="318"/>
        <v>1</v>
      </c>
      <c r="Z675" s="16" t="b">
        <f t="shared" si="318"/>
        <v>1</v>
      </c>
      <c r="AA675" s="16" t="b">
        <f t="shared" si="318"/>
        <v>1</v>
      </c>
      <c r="AB675" s="16" t="b">
        <f t="shared" si="318"/>
        <v>1</v>
      </c>
    </row>
    <row r="676" spans="1:28" s="16" customFormat="1" ht="31.5">
      <c r="A676" s="31" t="s">
        <v>676</v>
      </c>
      <c r="B676" s="23" t="s">
        <v>213</v>
      </c>
      <c r="C676" s="23" t="s">
        <v>677</v>
      </c>
      <c r="D676" s="23" t="s">
        <v>9</v>
      </c>
      <c r="E676" s="25">
        <f t="shared" ref="E676:G676" si="334">E677</f>
        <v>1183.5999999999999</v>
      </c>
      <c r="F676" s="25">
        <f t="shared" si="334"/>
        <v>0</v>
      </c>
      <c r="G676" s="25">
        <f t="shared" si="334"/>
        <v>0</v>
      </c>
      <c r="H676" s="43"/>
      <c r="J676" s="32">
        <v>1183.58</v>
      </c>
      <c r="K676" s="32">
        <v>0</v>
      </c>
      <c r="L676" s="32">
        <v>0</v>
      </c>
      <c r="M676" s="29">
        <f t="shared" si="317"/>
        <v>-1.999999999998181E-2</v>
      </c>
      <c r="N676" s="29">
        <f t="shared" si="317"/>
        <v>0</v>
      </c>
      <c r="O676" s="29">
        <f t="shared" si="317"/>
        <v>0</v>
      </c>
      <c r="R676" s="98" t="s">
        <v>676</v>
      </c>
      <c r="S676" s="96" t="s">
        <v>213</v>
      </c>
      <c r="T676" s="96" t="s">
        <v>677</v>
      </c>
      <c r="U676" s="92" t="s">
        <v>9</v>
      </c>
      <c r="V676" s="97">
        <v>1183.58</v>
      </c>
      <c r="W676" s="97" t="s">
        <v>9</v>
      </c>
      <c r="X676" s="97" t="s">
        <v>9</v>
      </c>
      <c r="Y676" s="16" t="b">
        <f t="shared" si="318"/>
        <v>1</v>
      </c>
      <c r="Z676" s="16" t="b">
        <f t="shared" si="318"/>
        <v>1</v>
      </c>
      <c r="AA676" s="16" t="b">
        <f t="shared" si="318"/>
        <v>1</v>
      </c>
      <c r="AB676" s="16" t="b">
        <f t="shared" si="318"/>
        <v>1</v>
      </c>
    </row>
    <row r="677" spans="1:28" s="16" customFormat="1" ht="31.5">
      <c r="A677" s="31" t="s">
        <v>58</v>
      </c>
      <c r="B677" s="23" t="s">
        <v>213</v>
      </c>
      <c r="C677" s="23" t="s">
        <v>677</v>
      </c>
      <c r="D677" s="23" t="s">
        <v>59</v>
      </c>
      <c r="E677" s="25">
        <v>1183.5999999999999</v>
      </c>
      <c r="F677" s="25"/>
      <c r="G677" s="25"/>
      <c r="H677" s="43"/>
      <c r="J677" s="32">
        <v>1183.58</v>
      </c>
      <c r="K677" s="32">
        <v>0</v>
      </c>
      <c r="L677" s="32">
        <v>0</v>
      </c>
      <c r="M677" s="29">
        <f t="shared" si="317"/>
        <v>-1.999999999998181E-2</v>
      </c>
      <c r="N677" s="29">
        <f t="shared" si="317"/>
        <v>0</v>
      </c>
      <c r="O677" s="29">
        <f t="shared" si="317"/>
        <v>0</v>
      </c>
      <c r="R677" s="98" t="s">
        <v>58</v>
      </c>
      <c r="S677" s="96" t="s">
        <v>213</v>
      </c>
      <c r="T677" s="96" t="s">
        <v>677</v>
      </c>
      <c r="U677" s="96" t="s">
        <v>59</v>
      </c>
      <c r="V677" s="97">
        <v>1183.58</v>
      </c>
      <c r="W677" s="97" t="s">
        <v>9</v>
      </c>
      <c r="X677" s="97" t="s">
        <v>9</v>
      </c>
      <c r="Y677" s="16" t="b">
        <f t="shared" si="318"/>
        <v>1</v>
      </c>
      <c r="Z677" s="16" t="b">
        <f t="shared" si="318"/>
        <v>1</v>
      </c>
      <c r="AA677" s="16" t="b">
        <f t="shared" si="318"/>
        <v>1</v>
      </c>
      <c r="AB677" s="16" t="b">
        <f t="shared" si="318"/>
        <v>1</v>
      </c>
    </row>
    <row r="678" spans="1:28" s="16" customFormat="1" ht="63">
      <c r="A678" s="31" t="s">
        <v>678</v>
      </c>
      <c r="B678" s="23" t="s">
        <v>213</v>
      </c>
      <c r="C678" s="23" t="s">
        <v>679</v>
      </c>
      <c r="D678" s="23" t="s">
        <v>9</v>
      </c>
      <c r="E678" s="25">
        <f t="shared" ref="E678:G678" si="335">E679</f>
        <v>556</v>
      </c>
      <c r="F678" s="25">
        <f t="shared" si="335"/>
        <v>0</v>
      </c>
      <c r="G678" s="25">
        <f t="shared" si="335"/>
        <v>0</v>
      </c>
      <c r="H678" s="43"/>
      <c r="J678" s="32">
        <v>556</v>
      </c>
      <c r="K678" s="32">
        <v>0</v>
      </c>
      <c r="L678" s="32">
        <v>0</v>
      </c>
      <c r="M678" s="29">
        <f t="shared" si="317"/>
        <v>0</v>
      </c>
      <c r="N678" s="29">
        <f t="shared" si="317"/>
        <v>0</v>
      </c>
      <c r="O678" s="29">
        <f t="shared" si="317"/>
        <v>0</v>
      </c>
      <c r="R678" s="98" t="s">
        <v>678</v>
      </c>
      <c r="S678" s="96" t="s">
        <v>213</v>
      </c>
      <c r="T678" s="96" t="s">
        <v>679</v>
      </c>
      <c r="U678" s="92" t="s">
        <v>9</v>
      </c>
      <c r="V678" s="97">
        <v>556</v>
      </c>
      <c r="W678" s="97" t="s">
        <v>9</v>
      </c>
      <c r="X678" s="97" t="s">
        <v>9</v>
      </c>
      <c r="Y678" s="16" t="b">
        <f t="shared" si="318"/>
        <v>1</v>
      </c>
      <c r="Z678" s="16" t="b">
        <f t="shared" si="318"/>
        <v>1</v>
      </c>
      <c r="AA678" s="16" t="b">
        <f t="shared" si="318"/>
        <v>1</v>
      </c>
      <c r="AB678" s="16" t="b">
        <f t="shared" si="318"/>
        <v>1</v>
      </c>
    </row>
    <row r="679" spans="1:28" s="16" customFormat="1" ht="31.5">
      <c r="A679" s="31" t="s">
        <v>58</v>
      </c>
      <c r="B679" s="23" t="s">
        <v>213</v>
      </c>
      <c r="C679" s="23" t="s">
        <v>679</v>
      </c>
      <c r="D679" s="23" t="s">
        <v>59</v>
      </c>
      <c r="E679" s="25">
        <v>556</v>
      </c>
      <c r="F679" s="25"/>
      <c r="G679" s="25"/>
      <c r="H679" s="43"/>
      <c r="J679" s="32">
        <v>556</v>
      </c>
      <c r="K679" s="32">
        <v>0</v>
      </c>
      <c r="L679" s="32">
        <v>0</v>
      </c>
      <c r="M679" s="29">
        <f t="shared" si="317"/>
        <v>0</v>
      </c>
      <c r="N679" s="29">
        <f t="shared" si="317"/>
        <v>0</v>
      </c>
      <c r="O679" s="29">
        <f t="shared" si="317"/>
        <v>0</v>
      </c>
      <c r="R679" s="98" t="s">
        <v>58</v>
      </c>
      <c r="S679" s="96" t="s">
        <v>213</v>
      </c>
      <c r="T679" s="96" t="s">
        <v>679</v>
      </c>
      <c r="U679" s="96" t="s">
        <v>59</v>
      </c>
      <c r="V679" s="97">
        <v>556</v>
      </c>
      <c r="W679" s="97" t="s">
        <v>9</v>
      </c>
      <c r="X679" s="97" t="s">
        <v>9</v>
      </c>
      <c r="Y679" s="16" t="b">
        <f t="shared" si="318"/>
        <v>1</v>
      </c>
      <c r="Z679" s="16" t="b">
        <f t="shared" si="318"/>
        <v>1</v>
      </c>
      <c r="AA679" s="16" t="b">
        <f t="shared" si="318"/>
        <v>1</v>
      </c>
      <c r="AB679" s="16" t="b">
        <f t="shared" si="318"/>
        <v>1</v>
      </c>
    </row>
    <row r="680" spans="1:28" s="16" customFormat="1" ht="25.5">
      <c r="A680" s="31" t="s">
        <v>528</v>
      </c>
      <c r="B680" s="23" t="s">
        <v>213</v>
      </c>
      <c r="C680" s="23" t="s">
        <v>680</v>
      </c>
      <c r="D680" s="23" t="s">
        <v>9</v>
      </c>
      <c r="E680" s="25">
        <f t="shared" ref="E680:G680" si="336">E681</f>
        <v>1256.8</v>
      </c>
      <c r="F680" s="25">
        <f t="shared" si="336"/>
        <v>0</v>
      </c>
      <c r="G680" s="25">
        <f t="shared" si="336"/>
        <v>0</v>
      </c>
      <c r="H680" s="43"/>
      <c r="J680" s="32">
        <v>1256.7856400000001</v>
      </c>
      <c r="K680" s="32">
        <v>0</v>
      </c>
      <c r="L680" s="32">
        <v>0</v>
      </c>
      <c r="M680" s="29">
        <f t="shared" si="317"/>
        <v>-1.43599999998969E-2</v>
      </c>
      <c r="N680" s="29">
        <f t="shared" si="317"/>
        <v>0</v>
      </c>
      <c r="O680" s="29">
        <f t="shared" si="317"/>
        <v>0</v>
      </c>
      <c r="R680" s="98" t="s">
        <v>528</v>
      </c>
      <c r="S680" s="96" t="s">
        <v>213</v>
      </c>
      <c r="T680" s="96" t="s">
        <v>680</v>
      </c>
      <c r="U680" s="92" t="s">
        <v>9</v>
      </c>
      <c r="V680" s="97">
        <v>1256.7856400000001</v>
      </c>
      <c r="W680" s="97" t="s">
        <v>9</v>
      </c>
      <c r="X680" s="97" t="s">
        <v>9</v>
      </c>
      <c r="Y680" s="16" t="b">
        <f t="shared" si="318"/>
        <v>1</v>
      </c>
      <c r="Z680" s="16" t="b">
        <f t="shared" si="318"/>
        <v>1</v>
      </c>
      <c r="AA680" s="16" t="b">
        <f t="shared" si="318"/>
        <v>1</v>
      </c>
      <c r="AB680" s="16" t="b">
        <f t="shared" si="318"/>
        <v>1</v>
      </c>
    </row>
    <row r="681" spans="1:28" s="16" customFormat="1" ht="31.5">
      <c r="A681" s="31" t="s">
        <v>58</v>
      </c>
      <c r="B681" s="23" t="s">
        <v>213</v>
      </c>
      <c r="C681" s="23" t="s">
        <v>680</v>
      </c>
      <c r="D681" s="23" t="s">
        <v>59</v>
      </c>
      <c r="E681" s="25">
        <v>1256.8</v>
      </c>
      <c r="F681" s="25"/>
      <c r="G681" s="25"/>
      <c r="H681" s="43"/>
      <c r="J681" s="32">
        <v>1256.7856400000001</v>
      </c>
      <c r="K681" s="32">
        <v>0</v>
      </c>
      <c r="L681" s="32">
        <v>0</v>
      </c>
      <c r="M681" s="29">
        <f t="shared" si="317"/>
        <v>-1.43599999998969E-2</v>
      </c>
      <c r="N681" s="29">
        <f t="shared" si="317"/>
        <v>0</v>
      </c>
      <c r="O681" s="29">
        <f t="shared" si="317"/>
        <v>0</v>
      </c>
      <c r="R681" s="98" t="s">
        <v>58</v>
      </c>
      <c r="S681" s="96" t="s">
        <v>213</v>
      </c>
      <c r="T681" s="96" t="s">
        <v>680</v>
      </c>
      <c r="U681" s="96" t="s">
        <v>59</v>
      </c>
      <c r="V681" s="97">
        <v>1256.7856400000001</v>
      </c>
      <c r="W681" s="97" t="s">
        <v>9</v>
      </c>
      <c r="X681" s="97" t="s">
        <v>9</v>
      </c>
      <c r="Y681" s="16" t="b">
        <f t="shared" si="318"/>
        <v>1</v>
      </c>
      <c r="Z681" s="16" t="b">
        <f t="shared" si="318"/>
        <v>1</v>
      </c>
      <c r="AA681" s="16" t="b">
        <f t="shared" si="318"/>
        <v>1</v>
      </c>
      <c r="AB681" s="16" t="b">
        <f t="shared" si="318"/>
        <v>1</v>
      </c>
    </row>
    <row r="682" spans="1:28" s="16" customFormat="1" ht="31.5">
      <c r="A682" s="31" t="s">
        <v>681</v>
      </c>
      <c r="B682" s="23" t="s">
        <v>213</v>
      </c>
      <c r="C682" s="23" t="s">
        <v>682</v>
      </c>
      <c r="D682" s="23" t="s">
        <v>9</v>
      </c>
      <c r="E682" s="25">
        <f t="shared" ref="E682:G682" si="337">E683</f>
        <v>7</v>
      </c>
      <c r="F682" s="25">
        <f t="shared" si="337"/>
        <v>0</v>
      </c>
      <c r="G682" s="25">
        <f t="shared" si="337"/>
        <v>0</v>
      </c>
      <c r="H682" s="43"/>
      <c r="J682" s="32">
        <v>7</v>
      </c>
      <c r="K682" s="32">
        <v>0</v>
      </c>
      <c r="L682" s="32">
        <v>0</v>
      </c>
      <c r="M682" s="29">
        <f t="shared" si="317"/>
        <v>0</v>
      </c>
      <c r="N682" s="29">
        <f t="shared" si="317"/>
        <v>0</v>
      </c>
      <c r="O682" s="29">
        <f t="shared" si="317"/>
        <v>0</v>
      </c>
      <c r="R682" s="98" t="s">
        <v>681</v>
      </c>
      <c r="S682" s="96" t="s">
        <v>213</v>
      </c>
      <c r="T682" s="96" t="s">
        <v>682</v>
      </c>
      <c r="U682" s="92" t="s">
        <v>9</v>
      </c>
      <c r="V682" s="97">
        <v>7</v>
      </c>
      <c r="W682" s="97" t="s">
        <v>9</v>
      </c>
      <c r="X682" s="97" t="s">
        <v>9</v>
      </c>
      <c r="Y682" s="16" t="b">
        <f t="shared" si="318"/>
        <v>1</v>
      </c>
      <c r="Z682" s="16" t="b">
        <f t="shared" si="318"/>
        <v>1</v>
      </c>
      <c r="AA682" s="16" t="b">
        <f t="shared" si="318"/>
        <v>1</v>
      </c>
      <c r="AB682" s="16" t="b">
        <f t="shared" si="318"/>
        <v>1</v>
      </c>
    </row>
    <row r="683" spans="1:28" s="16" customFormat="1" ht="31.5">
      <c r="A683" s="31" t="s">
        <v>58</v>
      </c>
      <c r="B683" s="23" t="s">
        <v>213</v>
      </c>
      <c r="C683" s="23" t="s">
        <v>682</v>
      </c>
      <c r="D683" s="23" t="s">
        <v>59</v>
      </c>
      <c r="E683" s="25">
        <v>7</v>
      </c>
      <c r="F683" s="25"/>
      <c r="G683" s="25"/>
      <c r="H683" s="43"/>
      <c r="J683" s="32">
        <v>7</v>
      </c>
      <c r="K683" s="32">
        <v>0</v>
      </c>
      <c r="L683" s="32">
        <v>0</v>
      </c>
      <c r="M683" s="29">
        <f t="shared" si="317"/>
        <v>0</v>
      </c>
      <c r="N683" s="29">
        <f t="shared" si="317"/>
        <v>0</v>
      </c>
      <c r="O683" s="29">
        <f t="shared" si="317"/>
        <v>0</v>
      </c>
      <c r="R683" s="98" t="s">
        <v>58</v>
      </c>
      <c r="S683" s="96" t="s">
        <v>213</v>
      </c>
      <c r="T683" s="96" t="s">
        <v>682</v>
      </c>
      <c r="U683" s="96" t="s">
        <v>59</v>
      </c>
      <c r="V683" s="97">
        <v>7</v>
      </c>
      <c r="W683" s="97" t="s">
        <v>9</v>
      </c>
      <c r="X683" s="97" t="s">
        <v>9</v>
      </c>
      <c r="Y683" s="16" t="b">
        <f t="shared" si="318"/>
        <v>1</v>
      </c>
      <c r="Z683" s="16" t="b">
        <f t="shared" si="318"/>
        <v>1</v>
      </c>
      <c r="AA683" s="16" t="b">
        <f t="shared" si="318"/>
        <v>1</v>
      </c>
      <c r="AB683" s="16" t="b">
        <f t="shared" si="318"/>
        <v>1</v>
      </c>
    </row>
    <row r="684" spans="1:28" s="16" customFormat="1" ht="31.5">
      <c r="A684" s="31" t="s">
        <v>683</v>
      </c>
      <c r="B684" s="23" t="s">
        <v>213</v>
      </c>
      <c r="C684" s="23" t="s">
        <v>684</v>
      </c>
      <c r="D684" s="23" t="s">
        <v>9</v>
      </c>
      <c r="E684" s="25">
        <f t="shared" ref="E684:G684" si="338">E685</f>
        <v>9.6</v>
      </c>
      <c r="F684" s="25">
        <f t="shared" si="338"/>
        <v>0</v>
      </c>
      <c r="G684" s="25">
        <f t="shared" si="338"/>
        <v>0</v>
      </c>
      <c r="H684" s="42"/>
      <c r="J684" s="32">
        <v>9.6</v>
      </c>
      <c r="K684" s="32">
        <v>0</v>
      </c>
      <c r="L684" s="32">
        <v>0</v>
      </c>
      <c r="M684" s="29">
        <f t="shared" si="317"/>
        <v>0</v>
      </c>
      <c r="N684" s="29">
        <f t="shared" si="317"/>
        <v>0</v>
      </c>
      <c r="O684" s="29">
        <f t="shared" si="317"/>
        <v>0</v>
      </c>
      <c r="R684" s="98" t="s">
        <v>683</v>
      </c>
      <c r="S684" s="96" t="s">
        <v>213</v>
      </c>
      <c r="T684" s="96" t="s">
        <v>684</v>
      </c>
      <c r="U684" s="92" t="s">
        <v>9</v>
      </c>
      <c r="V684" s="97">
        <v>9.6</v>
      </c>
      <c r="W684" s="97" t="s">
        <v>9</v>
      </c>
      <c r="X684" s="97" t="s">
        <v>9</v>
      </c>
      <c r="Y684" s="16" t="b">
        <f t="shared" si="318"/>
        <v>1</v>
      </c>
      <c r="Z684" s="16" t="b">
        <f t="shared" si="318"/>
        <v>1</v>
      </c>
      <c r="AA684" s="16" t="b">
        <f t="shared" si="318"/>
        <v>1</v>
      </c>
      <c r="AB684" s="16" t="b">
        <f t="shared" si="318"/>
        <v>1</v>
      </c>
    </row>
    <row r="685" spans="1:28" s="16" customFormat="1" ht="31.5">
      <c r="A685" s="31" t="s">
        <v>58</v>
      </c>
      <c r="B685" s="23" t="s">
        <v>213</v>
      </c>
      <c r="C685" s="23" t="s">
        <v>684</v>
      </c>
      <c r="D685" s="23" t="s">
        <v>59</v>
      </c>
      <c r="E685" s="25">
        <v>9.6</v>
      </c>
      <c r="F685" s="25"/>
      <c r="G685" s="25"/>
      <c r="H685" s="43"/>
      <c r="J685" s="32">
        <v>9.6</v>
      </c>
      <c r="K685" s="32">
        <v>0</v>
      </c>
      <c r="L685" s="32">
        <v>0</v>
      </c>
      <c r="M685" s="29">
        <f t="shared" si="317"/>
        <v>0</v>
      </c>
      <c r="N685" s="29">
        <f t="shared" si="317"/>
        <v>0</v>
      </c>
      <c r="O685" s="29">
        <f t="shared" si="317"/>
        <v>0</v>
      </c>
      <c r="R685" s="98" t="s">
        <v>58</v>
      </c>
      <c r="S685" s="96" t="s">
        <v>213</v>
      </c>
      <c r="T685" s="96" t="s">
        <v>684</v>
      </c>
      <c r="U685" s="96" t="s">
        <v>59</v>
      </c>
      <c r="V685" s="97">
        <v>9.6</v>
      </c>
      <c r="W685" s="97" t="s">
        <v>9</v>
      </c>
      <c r="X685" s="97" t="s">
        <v>9</v>
      </c>
      <c r="Y685" s="16" t="b">
        <f t="shared" si="318"/>
        <v>1</v>
      </c>
      <c r="Z685" s="16" t="b">
        <f t="shared" si="318"/>
        <v>1</v>
      </c>
      <c r="AA685" s="16" t="b">
        <f t="shared" si="318"/>
        <v>1</v>
      </c>
      <c r="AB685" s="16" t="b">
        <f t="shared" si="318"/>
        <v>1</v>
      </c>
    </row>
    <row r="686" spans="1:28" s="16" customFormat="1" ht="31.5">
      <c r="A686" s="31" t="s">
        <v>685</v>
      </c>
      <c r="B686" s="23" t="s">
        <v>213</v>
      </c>
      <c r="C686" s="23" t="s">
        <v>686</v>
      </c>
      <c r="D686" s="23" t="s">
        <v>9</v>
      </c>
      <c r="E686" s="25">
        <f t="shared" ref="E686:G686" si="339">E687</f>
        <v>5.2</v>
      </c>
      <c r="F686" s="25">
        <f t="shared" si="339"/>
        <v>0</v>
      </c>
      <c r="G686" s="25">
        <f t="shared" si="339"/>
        <v>0</v>
      </c>
      <c r="H686" s="43"/>
      <c r="J686" s="32">
        <v>5.2</v>
      </c>
      <c r="K686" s="32">
        <v>0</v>
      </c>
      <c r="L686" s="32">
        <v>0</v>
      </c>
      <c r="M686" s="29">
        <f t="shared" si="317"/>
        <v>0</v>
      </c>
      <c r="N686" s="29">
        <f t="shared" si="317"/>
        <v>0</v>
      </c>
      <c r="O686" s="29">
        <f t="shared" si="317"/>
        <v>0</v>
      </c>
      <c r="R686" s="98" t="s">
        <v>685</v>
      </c>
      <c r="S686" s="96" t="s">
        <v>213</v>
      </c>
      <c r="T686" s="96" t="s">
        <v>686</v>
      </c>
      <c r="U686" s="92" t="s">
        <v>9</v>
      </c>
      <c r="V686" s="97">
        <v>5.2</v>
      </c>
      <c r="W686" s="97" t="s">
        <v>9</v>
      </c>
      <c r="X686" s="97" t="s">
        <v>9</v>
      </c>
      <c r="Y686" s="16" t="b">
        <f t="shared" si="318"/>
        <v>1</v>
      </c>
      <c r="Z686" s="16" t="b">
        <f t="shared" si="318"/>
        <v>1</v>
      </c>
      <c r="AA686" s="16" t="b">
        <f t="shared" si="318"/>
        <v>1</v>
      </c>
      <c r="AB686" s="16" t="b">
        <f t="shared" si="318"/>
        <v>1</v>
      </c>
    </row>
    <row r="687" spans="1:28" s="16" customFormat="1" ht="31.5">
      <c r="A687" s="31" t="s">
        <v>58</v>
      </c>
      <c r="B687" s="23" t="s">
        <v>213</v>
      </c>
      <c r="C687" s="23" t="s">
        <v>686</v>
      </c>
      <c r="D687" s="23" t="s">
        <v>59</v>
      </c>
      <c r="E687" s="25">
        <v>5.2</v>
      </c>
      <c r="F687" s="25"/>
      <c r="G687" s="25"/>
      <c r="H687" s="43"/>
      <c r="J687" s="32">
        <v>5.2</v>
      </c>
      <c r="K687" s="32">
        <v>0</v>
      </c>
      <c r="L687" s="32">
        <v>0</v>
      </c>
      <c r="M687" s="29">
        <f t="shared" si="317"/>
        <v>0</v>
      </c>
      <c r="N687" s="29">
        <f t="shared" si="317"/>
        <v>0</v>
      </c>
      <c r="O687" s="29">
        <f t="shared" si="317"/>
        <v>0</v>
      </c>
      <c r="R687" s="98" t="s">
        <v>58</v>
      </c>
      <c r="S687" s="96" t="s">
        <v>213</v>
      </c>
      <c r="T687" s="96" t="s">
        <v>686</v>
      </c>
      <c r="U687" s="96" t="s">
        <v>59</v>
      </c>
      <c r="V687" s="97">
        <v>5.2</v>
      </c>
      <c r="W687" s="97" t="s">
        <v>9</v>
      </c>
      <c r="X687" s="97" t="s">
        <v>9</v>
      </c>
      <c r="Y687" s="16" t="b">
        <f t="shared" si="318"/>
        <v>1</v>
      </c>
      <c r="Z687" s="16" t="b">
        <f t="shared" si="318"/>
        <v>1</v>
      </c>
      <c r="AA687" s="16" t="b">
        <f t="shared" si="318"/>
        <v>1</v>
      </c>
      <c r="AB687" s="16" t="b">
        <f t="shared" si="318"/>
        <v>1</v>
      </c>
    </row>
    <row r="688" spans="1:28" s="16" customFormat="1" ht="110.25">
      <c r="A688" s="22" t="s">
        <v>225</v>
      </c>
      <c r="B688" s="23" t="s">
        <v>213</v>
      </c>
      <c r="C688" s="23" t="s">
        <v>226</v>
      </c>
      <c r="D688" s="24" t="s">
        <v>9</v>
      </c>
      <c r="E688" s="25">
        <f>E689</f>
        <v>475.7</v>
      </c>
      <c r="F688" s="25">
        <f t="shared" ref="F688:G689" si="340">F689</f>
        <v>475.7</v>
      </c>
      <c r="G688" s="25">
        <f t="shared" si="340"/>
        <v>475.7</v>
      </c>
      <c r="H688" s="43"/>
      <c r="J688" s="32">
        <v>475.73899999999998</v>
      </c>
      <c r="K688" s="32">
        <v>475.73899999999998</v>
      </c>
      <c r="L688" s="32">
        <v>475.73899999999998</v>
      </c>
      <c r="M688" s="29">
        <f t="shared" si="317"/>
        <v>3.8999999999987267E-2</v>
      </c>
      <c r="N688" s="29">
        <f t="shared" si="317"/>
        <v>3.8999999999987267E-2</v>
      </c>
      <c r="O688" s="29">
        <f t="shared" si="317"/>
        <v>3.8999999999987267E-2</v>
      </c>
      <c r="R688" s="95" t="s">
        <v>225</v>
      </c>
      <c r="S688" s="96" t="s">
        <v>213</v>
      </c>
      <c r="T688" s="96" t="s">
        <v>226</v>
      </c>
      <c r="U688" s="92" t="s">
        <v>9</v>
      </c>
      <c r="V688" s="97">
        <v>475.73899999999998</v>
      </c>
      <c r="W688" s="97">
        <v>475.73899999999998</v>
      </c>
      <c r="X688" s="97">
        <v>475.73899999999998</v>
      </c>
      <c r="Y688" s="16" t="b">
        <f t="shared" si="318"/>
        <v>1</v>
      </c>
      <c r="Z688" s="16" t="b">
        <f t="shared" si="318"/>
        <v>1</v>
      </c>
      <c r="AA688" s="16" t="b">
        <f t="shared" si="318"/>
        <v>1</v>
      </c>
      <c r="AB688" s="16" t="b">
        <f t="shared" si="318"/>
        <v>1</v>
      </c>
    </row>
    <row r="689" spans="1:28" s="16" customFormat="1" ht="94.5">
      <c r="A689" s="31" t="s">
        <v>227</v>
      </c>
      <c r="B689" s="23" t="s">
        <v>213</v>
      </c>
      <c r="C689" s="23" t="s">
        <v>228</v>
      </c>
      <c r="D689" s="24" t="s">
        <v>9</v>
      </c>
      <c r="E689" s="25">
        <f>E690</f>
        <v>475.7</v>
      </c>
      <c r="F689" s="25">
        <f t="shared" si="340"/>
        <v>475.7</v>
      </c>
      <c r="G689" s="25">
        <f t="shared" si="340"/>
        <v>475.7</v>
      </c>
      <c r="H689" s="43"/>
      <c r="J689" s="32">
        <v>475.73899999999998</v>
      </c>
      <c r="K689" s="32">
        <v>475.73899999999998</v>
      </c>
      <c r="L689" s="32">
        <v>475.73899999999998</v>
      </c>
      <c r="M689" s="29">
        <f t="shared" si="317"/>
        <v>3.8999999999987267E-2</v>
      </c>
      <c r="N689" s="29">
        <f t="shared" si="317"/>
        <v>3.8999999999987267E-2</v>
      </c>
      <c r="O689" s="29">
        <f t="shared" si="317"/>
        <v>3.8999999999987267E-2</v>
      </c>
      <c r="R689" s="98" t="s">
        <v>227</v>
      </c>
      <c r="S689" s="96" t="s">
        <v>213</v>
      </c>
      <c r="T689" s="96" t="s">
        <v>228</v>
      </c>
      <c r="U689" s="92" t="s">
        <v>9</v>
      </c>
      <c r="V689" s="97">
        <v>475.73899999999998</v>
      </c>
      <c r="W689" s="97">
        <v>475.73899999999998</v>
      </c>
      <c r="X689" s="97">
        <v>475.73899999999998</v>
      </c>
      <c r="Y689" s="16" t="b">
        <f t="shared" si="318"/>
        <v>1</v>
      </c>
      <c r="Z689" s="16" t="b">
        <f t="shared" si="318"/>
        <v>1</v>
      </c>
      <c r="AA689" s="16" t="b">
        <f t="shared" si="318"/>
        <v>1</v>
      </c>
      <c r="AB689" s="16" t="b">
        <f t="shared" si="318"/>
        <v>1</v>
      </c>
    </row>
    <row r="690" spans="1:28" s="16" customFormat="1" ht="31.5">
      <c r="A690" s="31" t="s">
        <v>58</v>
      </c>
      <c r="B690" s="23" t="s">
        <v>213</v>
      </c>
      <c r="C690" s="23" t="s">
        <v>228</v>
      </c>
      <c r="D690" s="23" t="s">
        <v>59</v>
      </c>
      <c r="E690" s="25">
        <v>475.7</v>
      </c>
      <c r="F690" s="25">
        <v>475.7</v>
      </c>
      <c r="G690" s="25">
        <v>475.7</v>
      </c>
      <c r="H690" s="43"/>
      <c r="J690" s="32">
        <v>475.73899999999998</v>
      </c>
      <c r="K690" s="32">
        <v>475.73899999999998</v>
      </c>
      <c r="L690" s="32">
        <v>475.73899999999998</v>
      </c>
      <c r="M690" s="29">
        <f t="shared" si="317"/>
        <v>3.8999999999987267E-2</v>
      </c>
      <c r="N690" s="29">
        <f t="shared" si="317"/>
        <v>3.8999999999987267E-2</v>
      </c>
      <c r="O690" s="29">
        <f t="shared" si="317"/>
        <v>3.8999999999987267E-2</v>
      </c>
      <c r="R690" s="98" t="s">
        <v>58</v>
      </c>
      <c r="S690" s="96" t="s">
        <v>213</v>
      </c>
      <c r="T690" s="96" t="s">
        <v>228</v>
      </c>
      <c r="U690" s="96" t="s">
        <v>59</v>
      </c>
      <c r="V690" s="97">
        <v>475.73899999999998</v>
      </c>
      <c r="W690" s="97">
        <v>475.73899999999998</v>
      </c>
      <c r="X690" s="97">
        <v>475.73899999999998</v>
      </c>
      <c r="Y690" s="16" t="b">
        <f t="shared" si="318"/>
        <v>1</v>
      </c>
      <c r="Z690" s="16" t="b">
        <f t="shared" si="318"/>
        <v>1</v>
      </c>
      <c r="AA690" s="16" t="b">
        <f t="shared" si="318"/>
        <v>1</v>
      </c>
      <c r="AB690" s="16" t="b">
        <f t="shared" si="318"/>
        <v>1</v>
      </c>
    </row>
    <row r="691" spans="1:28" s="16" customFormat="1" ht="47.25">
      <c r="A691" s="31" t="s">
        <v>687</v>
      </c>
      <c r="B691" s="23" t="s">
        <v>213</v>
      </c>
      <c r="C691" s="23" t="s">
        <v>688</v>
      </c>
      <c r="D691" s="23" t="s">
        <v>9</v>
      </c>
      <c r="E691" s="25">
        <f t="shared" ref="E691:G691" si="341">E692+E694</f>
        <v>11977.4</v>
      </c>
      <c r="F691" s="25">
        <f t="shared" si="341"/>
        <v>0</v>
      </c>
      <c r="G691" s="25">
        <f t="shared" si="341"/>
        <v>0</v>
      </c>
      <c r="H691" s="43"/>
      <c r="J691" s="32">
        <v>11977.40638</v>
      </c>
      <c r="K691" s="32">
        <v>0</v>
      </c>
      <c r="L691" s="32">
        <v>0</v>
      </c>
      <c r="M691" s="29">
        <f t="shared" si="317"/>
        <v>6.3800000007177005E-3</v>
      </c>
      <c r="N691" s="29">
        <f t="shared" si="317"/>
        <v>0</v>
      </c>
      <c r="O691" s="29">
        <f t="shared" si="317"/>
        <v>0</v>
      </c>
      <c r="R691" s="95" t="s">
        <v>687</v>
      </c>
      <c r="S691" s="96" t="s">
        <v>213</v>
      </c>
      <c r="T691" s="96" t="s">
        <v>688</v>
      </c>
      <c r="U691" s="92" t="s">
        <v>9</v>
      </c>
      <c r="V691" s="97">
        <v>11977.40638</v>
      </c>
      <c r="W691" s="97" t="s">
        <v>9</v>
      </c>
      <c r="X691" s="97" t="s">
        <v>9</v>
      </c>
      <c r="Y691" s="16" t="b">
        <f t="shared" si="318"/>
        <v>1</v>
      </c>
      <c r="Z691" s="16" t="b">
        <f t="shared" si="318"/>
        <v>1</v>
      </c>
      <c r="AA691" s="16" t="b">
        <f t="shared" si="318"/>
        <v>1</v>
      </c>
      <c r="AB691" s="16" t="b">
        <f t="shared" si="318"/>
        <v>1</v>
      </c>
    </row>
    <row r="692" spans="1:28" s="16" customFormat="1" ht="31.5">
      <c r="A692" s="31" t="s">
        <v>689</v>
      </c>
      <c r="B692" s="23" t="s">
        <v>213</v>
      </c>
      <c r="C692" s="23" t="s">
        <v>690</v>
      </c>
      <c r="D692" s="23" t="s">
        <v>9</v>
      </c>
      <c r="E692" s="25">
        <f t="shared" ref="E692:G692" si="342">E693</f>
        <v>8400</v>
      </c>
      <c r="F692" s="25">
        <f t="shared" si="342"/>
        <v>0</v>
      </c>
      <c r="G692" s="25">
        <f t="shared" si="342"/>
        <v>0</v>
      </c>
      <c r="H692" s="43"/>
      <c r="J692" s="32">
        <v>8400</v>
      </c>
      <c r="K692" s="32">
        <v>0</v>
      </c>
      <c r="L692" s="32">
        <v>0</v>
      </c>
      <c r="M692" s="29">
        <f t="shared" si="317"/>
        <v>0</v>
      </c>
      <c r="N692" s="29">
        <f t="shared" si="317"/>
        <v>0</v>
      </c>
      <c r="O692" s="29">
        <f t="shared" si="317"/>
        <v>0</v>
      </c>
      <c r="R692" s="98" t="s">
        <v>689</v>
      </c>
      <c r="S692" s="96" t="s">
        <v>213</v>
      </c>
      <c r="T692" s="96" t="s">
        <v>690</v>
      </c>
      <c r="U692" s="92" t="s">
        <v>9</v>
      </c>
      <c r="V692" s="97">
        <v>8400</v>
      </c>
      <c r="W692" s="97" t="s">
        <v>9</v>
      </c>
      <c r="X692" s="97" t="s">
        <v>9</v>
      </c>
      <c r="Y692" s="16" t="b">
        <f t="shared" si="318"/>
        <v>1</v>
      </c>
      <c r="Z692" s="16" t="b">
        <f t="shared" si="318"/>
        <v>1</v>
      </c>
      <c r="AA692" s="16" t="b">
        <f t="shared" si="318"/>
        <v>1</v>
      </c>
      <c r="AB692" s="16" t="b">
        <f t="shared" si="318"/>
        <v>1</v>
      </c>
    </row>
    <row r="693" spans="1:28" s="16" customFormat="1" ht="31.5">
      <c r="A693" s="31" t="s">
        <v>58</v>
      </c>
      <c r="B693" s="23" t="s">
        <v>213</v>
      </c>
      <c r="C693" s="23" t="s">
        <v>690</v>
      </c>
      <c r="D693" s="23" t="s">
        <v>59</v>
      </c>
      <c r="E693" s="25">
        <v>8400</v>
      </c>
      <c r="F693" s="25"/>
      <c r="G693" s="25"/>
      <c r="H693" s="43"/>
      <c r="J693" s="32">
        <v>8400</v>
      </c>
      <c r="K693" s="32">
        <v>0</v>
      </c>
      <c r="L693" s="32">
        <v>0</v>
      </c>
      <c r="M693" s="29">
        <f t="shared" si="317"/>
        <v>0</v>
      </c>
      <c r="N693" s="29">
        <f t="shared" si="317"/>
        <v>0</v>
      </c>
      <c r="O693" s="29">
        <f t="shared" si="317"/>
        <v>0</v>
      </c>
      <c r="R693" s="98" t="s">
        <v>58</v>
      </c>
      <c r="S693" s="96" t="s">
        <v>213</v>
      </c>
      <c r="T693" s="96" t="s">
        <v>690</v>
      </c>
      <c r="U693" s="96" t="s">
        <v>59</v>
      </c>
      <c r="V693" s="97">
        <v>8400</v>
      </c>
      <c r="W693" s="97" t="s">
        <v>9</v>
      </c>
      <c r="X693" s="97" t="s">
        <v>9</v>
      </c>
      <c r="Y693" s="16" t="b">
        <f t="shared" si="318"/>
        <v>1</v>
      </c>
      <c r="Z693" s="16" t="b">
        <f t="shared" si="318"/>
        <v>1</v>
      </c>
      <c r="AA693" s="16" t="b">
        <f t="shared" si="318"/>
        <v>1</v>
      </c>
      <c r="AB693" s="16" t="b">
        <f t="shared" si="318"/>
        <v>1</v>
      </c>
    </row>
    <row r="694" spans="1:28" s="16" customFormat="1" ht="25.5">
      <c r="A694" s="31" t="s">
        <v>691</v>
      </c>
      <c r="B694" s="23" t="s">
        <v>213</v>
      </c>
      <c r="C694" s="23" t="s">
        <v>692</v>
      </c>
      <c r="D694" s="23" t="s">
        <v>9</v>
      </c>
      <c r="E694" s="25">
        <f t="shared" ref="E694:G694" si="343">E695</f>
        <v>3577.4</v>
      </c>
      <c r="F694" s="25">
        <f t="shared" si="343"/>
        <v>0</v>
      </c>
      <c r="G694" s="25">
        <f t="shared" si="343"/>
        <v>0</v>
      </c>
      <c r="H694" s="43"/>
      <c r="J694" s="32">
        <v>3577.4063799999999</v>
      </c>
      <c r="K694" s="32">
        <v>0</v>
      </c>
      <c r="L694" s="32">
        <v>0</v>
      </c>
      <c r="M694" s="29">
        <f t="shared" si="317"/>
        <v>6.3799999998082058E-3</v>
      </c>
      <c r="N694" s="29">
        <f t="shared" si="317"/>
        <v>0</v>
      </c>
      <c r="O694" s="29">
        <f t="shared" si="317"/>
        <v>0</v>
      </c>
      <c r="R694" s="98" t="s">
        <v>691</v>
      </c>
      <c r="S694" s="96" t="s">
        <v>213</v>
      </c>
      <c r="T694" s="96" t="s">
        <v>692</v>
      </c>
      <c r="U694" s="92" t="s">
        <v>9</v>
      </c>
      <c r="V694" s="97">
        <v>3577.4063799999999</v>
      </c>
      <c r="W694" s="97" t="s">
        <v>9</v>
      </c>
      <c r="X694" s="97" t="s">
        <v>9</v>
      </c>
      <c r="Y694" s="16" t="b">
        <f t="shared" si="318"/>
        <v>1</v>
      </c>
      <c r="Z694" s="16" t="b">
        <f t="shared" si="318"/>
        <v>1</v>
      </c>
      <c r="AA694" s="16" t="b">
        <f t="shared" si="318"/>
        <v>1</v>
      </c>
      <c r="AB694" s="16" t="b">
        <f t="shared" si="318"/>
        <v>1</v>
      </c>
    </row>
    <row r="695" spans="1:28" s="16" customFormat="1" ht="31.5">
      <c r="A695" s="31" t="s">
        <v>58</v>
      </c>
      <c r="B695" s="23" t="s">
        <v>213</v>
      </c>
      <c r="C695" s="23" t="s">
        <v>692</v>
      </c>
      <c r="D695" s="23" t="s">
        <v>59</v>
      </c>
      <c r="E695" s="25">
        <v>3577.4</v>
      </c>
      <c r="F695" s="25"/>
      <c r="G695" s="25"/>
      <c r="H695" s="43"/>
      <c r="J695" s="32">
        <v>3577.4063799999999</v>
      </c>
      <c r="K695" s="32">
        <v>0</v>
      </c>
      <c r="L695" s="32">
        <v>0</v>
      </c>
      <c r="M695" s="29">
        <f t="shared" si="317"/>
        <v>6.3799999998082058E-3</v>
      </c>
      <c r="N695" s="29">
        <f t="shared" si="317"/>
        <v>0</v>
      </c>
      <c r="O695" s="29">
        <f t="shared" si="317"/>
        <v>0</v>
      </c>
      <c r="R695" s="98" t="s">
        <v>58</v>
      </c>
      <c r="S695" s="96" t="s">
        <v>213</v>
      </c>
      <c r="T695" s="96" t="s">
        <v>692</v>
      </c>
      <c r="U695" s="96" t="s">
        <v>59</v>
      </c>
      <c r="V695" s="97">
        <v>3577.4063799999999</v>
      </c>
      <c r="W695" s="97" t="s">
        <v>9</v>
      </c>
      <c r="X695" s="97" t="s">
        <v>9</v>
      </c>
      <c r="Y695" s="16" t="b">
        <f t="shared" si="318"/>
        <v>1</v>
      </c>
      <c r="Z695" s="16" t="b">
        <f t="shared" si="318"/>
        <v>1</v>
      </c>
      <c r="AA695" s="16" t="b">
        <f t="shared" si="318"/>
        <v>1</v>
      </c>
      <c r="AB695" s="16" t="b">
        <f t="shared" si="318"/>
        <v>1</v>
      </c>
    </row>
    <row r="696" spans="1:28" s="16" customFormat="1" ht="31.5">
      <c r="A696" s="22" t="s">
        <v>74</v>
      </c>
      <c r="B696" s="23" t="s">
        <v>213</v>
      </c>
      <c r="C696" s="23" t="s">
        <v>229</v>
      </c>
      <c r="D696" s="24" t="s">
        <v>9</v>
      </c>
      <c r="E696" s="25">
        <f>E697+E702+E706</f>
        <v>78289.8</v>
      </c>
      <c r="F696" s="25">
        <f t="shared" ref="F696:G696" si="344">F697+F702+F706</f>
        <v>78341.100000000006</v>
      </c>
      <c r="G696" s="25">
        <f t="shared" si="344"/>
        <v>78361.8</v>
      </c>
      <c r="H696" s="43"/>
      <c r="J696" s="32">
        <v>78289.794720000005</v>
      </c>
      <c r="K696" s="32">
        <v>78341.083759999994</v>
      </c>
      <c r="L696" s="32">
        <v>78361.783760000006</v>
      </c>
      <c r="M696" s="29">
        <f t="shared" si="317"/>
        <v>-5.2799999975832179E-3</v>
      </c>
      <c r="N696" s="29">
        <f t="shared" si="317"/>
        <v>-1.6240000011748634E-2</v>
      </c>
      <c r="O696" s="29">
        <f t="shared" si="317"/>
        <v>-1.6239999997196719E-2</v>
      </c>
      <c r="R696" s="95" t="s">
        <v>74</v>
      </c>
      <c r="S696" s="96" t="s">
        <v>213</v>
      </c>
      <c r="T696" s="96" t="s">
        <v>229</v>
      </c>
      <c r="U696" s="92" t="s">
        <v>9</v>
      </c>
      <c r="V696" s="97">
        <v>78289.794720000005</v>
      </c>
      <c r="W696" s="97">
        <v>78341.083759999994</v>
      </c>
      <c r="X696" s="97">
        <v>78361.783760000006</v>
      </c>
      <c r="Y696" s="16" t="b">
        <f t="shared" si="318"/>
        <v>1</v>
      </c>
      <c r="Z696" s="16" t="b">
        <f t="shared" si="318"/>
        <v>1</v>
      </c>
      <c r="AA696" s="16" t="b">
        <f t="shared" si="318"/>
        <v>1</v>
      </c>
      <c r="AB696" s="16" t="b">
        <f t="shared" si="318"/>
        <v>1</v>
      </c>
    </row>
    <row r="697" spans="1:28" s="16" customFormat="1" ht="47.25">
      <c r="A697" s="22" t="s">
        <v>55</v>
      </c>
      <c r="B697" s="23" t="s">
        <v>213</v>
      </c>
      <c r="C697" s="23" t="s">
        <v>230</v>
      </c>
      <c r="D697" s="24" t="s">
        <v>9</v>
      </c>
      <c r="E697" s="25">
        <f>E698+E700</f>
        <v>48170.6</v>
      </c>
      <c r="F697" s="25">
        <f t="shared" ref="F697:G697" si="345">F698+F700</f>
        <v>48187.4</v>
      </c>
      <c r="G697" s="25">
        <f t="shared" si="345"/>
        <v>48208.1</v>
      </c>
      <c r="H697" s="43"/>
      <c r="J697" s="32">
        <v>48170.579810000003</v>
      </c>
      <c r="K697" s="32">
        <v>48187.379809999999</v>
      </c>
      <c r="L697" s="32">
        <v>48208.079810000003</v>
      </c>
      <c r="M697" s="29">
        <f t="shared" si="317"/>
        <v>-2.0189999995636754E-2</v>
      </c>
      <c r="N697" s="29">
        <f t="shared" si="317"/>
        <v>-2.0190000002912711E-2</v>
      </c>
      <c r="O697" s="29">
        <f t="shared" si="317"/>
        <v>-2.0189999995636754E-2</v>
      </c>
      <c r="R697" s="95" t="s">
        <v>55</v>
      </c>
      <c r="S697" s="96" t="s">
        <v>213</v>
      </c>
      <c r="T697" s="96" t="s">
        <v>230</v>
      </c>
      <c r="U697" s="92" t="s">
        <v>9</v>
      </c>
      <c r="V697" s="97">
        <v>48170.579810000003</v>
      </c>
      <c r="W697" s="97">
        <v>48187.379809999999</v>
      </c>
      <c r="X697" s="97">
        <v>48208.079810000003</v>
      </c>
      <c r="Y697" s="16" t="b">
        <f t="shared" si="318"/>
        <v>1</v>
      </c>
      <c r="Z697" s="16" t="b">
        <f t="shared" si="318"/>
        <v>1</v>
      </c>
      <c r="AA697" s="16" t="b">
        <f t="shared" si="318"/>
        <v>1</v>
      </c>
      <c r="AB697" s="16" t="b">
        <f t="shared" si="318"/>
        <v>1</v>
      </c>
    </row>
    <row r="698" spans="1:28" s="16" customFormat="1" ht="31.5">
      <c r="A698" s="31" t="s">
        <v>220</v>
      </c>
      <c r="B698" s="23" t="s">
        <v>213</v>
      </c>
      <c r="C698" s="23" t="s">
        <v>231</v>
      </c>
      <c r="D698" s="24" t="s">
        <v>9</v>
      </c>
      <c r="E698" s="25">
        <f>E699</f>
        <v>5650.1</v>
      </c>
      <c r="F698" s="25">
        <f t="shared" ref="F698:G698" si="346">F699</f>
        <v>5650.1</v>
      </c>
      <c r="G698" s="25">
        <f t="shared" si="346"/>
        <v>5650.1</v>
      </c>
      <c r="H698" s="43"/>
      <c r="J698" s="32">
        <v>5650.1008099999999</v>
      </c>
      <c r="K698" s="32">
        <v>5650.1008099999999</v>
      </c>
      <c r="L698" s="32">
        <v>5650.1008099999999</v>
      </c>
      <c r="M698" s="29">
        <f t="shared" si="317"/>
        <v>8.0999999954656232E-4</v>
      </c>
      <c r="N698" s="29">
        <f t="shared" si="317"/>
        <v>8.0999999954656232E-4</v>
      </c>
      <c r="O698" s="29">
        <f t="shared" si="317"/>
        <v>8.0999999954656232E-4</v>
      </c>
      <c r="R698" s="98" t="s">
        <v>220</v>
      </c>
      <c r="S698" s="96" t="s">
        <v>213</v>
      </c>
      <c r="T698" s="96" t="s">
        <v>231</v>
      </c>
      <c r="U698" s="92" t="s">
        <v>9</v>
      </c>
      <c r="V698" s="97">
        <v>5650.1008099999999</v>
      </c>
      <c r="W698" s="97">
        <v>5650.1008099999999</v>
      </c>
      <c r="X698" s="97">
        <v>5650.1008099999999</v>
      </c>
      <c r="Y698" s="16" t="b">
        <f t="shared" si="318"/>
        <v>1</v>
      </c>
      <c r="Z698" s="16" t="b">
        <f t="shared" si="318"/>
        <v>1</v>
      </c>
      <c r="AA698" s="16" t="b">
        <f t="shared" si="318"/>
        <v>1</v>
      </c>
      <c r="AB698" s="16" t="b">
        <f t="shared" si="318"/>
        <v>1</v>
      </c>
    </row>
    <row r="699" spans="1:28" s="16" customFormat="1" ht="31.5">
      <c r="A699" s="31" t="s">
        <v>58</v>
      </c>
      <c r="B699" s="23" t="s">
        <v>213</v>
      </c>
      <c r="C699" s="23" t="s">
        <v>231</v>
      </c>
      <c r="D699" s="23" t="s">
        <v>59</v>
      </c>
      <c r="E699" s="25">
        <v>5650.1</v>
      </c>
      <c r="F699" s="25">
        <v>5650.1</v>
      </c>
      <c r="G699" s="25">
        <v>5650.1</v>
      </c>
      <c r="H699" s="43"/>
      <c r="J699" s="32">
        <v>5650.1008099999999</v>
      </c>
      <c r="K699" s="32">
        <v>5650.1008099999999</v>
      </c>
      <c r="L699" s="32">
        <v>5650.1008099999999</v>
      </c>
      <c r="M699" s="29">
        <f t="shared" si="317"/>
        <v>8.0999999954656232E-4</v>
      </c>
      <c r="N699" s="29">
        <f t="shared" si="317"/>
        <v>8.0999999954656232E-4</v>
      </c>
      <c r="O699" s="29">
        <f t="shared" si="317"/>
        <v>8.0999999954656232E-4</v>
      </c>
      <c r="R699" s="98" t="s">
        <v>58</v>
      </c>
      <c r="S699" s="96" t="s">
        <v>213</v>
      </c>
      <c r="T699" s="96" t="s">
        <v>231</v>
      </c>
      <c r="U699" s="96" t="s">
        <v>59</v>
      </c>
      <c r="V699" s="97">
        <v>5650.1008099999999</v>
      </c>
      <c r="W699" s="97">
        <v>5650.1008099999999</v>
      </c>
      <c r="X699" s="97">
        <v>5650.1008099999999</v>
      </c>
      <c r="Y699" s="16" t="b">
        <f t="shared" si="318"/>
        <v>1</v>
      </c>
      <c r="Z699" s="16" t="b">
        <f t="shared" si="318"/>
        <v>1</v>
      </c>
      <c r="AA699" s="16" t="b">
        <f t="shared" si="318"/>
        <v>1</v>
      </c>
      <c r="AB699" s="16" t="b">
        <f t="shared" si="318"/>
        <v>1</v>
      </c>
    </row>
    <row r="700" spans="1:28" s="16" customFormat="1" ht="31.5">
      <c r="A700" s="31" t="s">
        <v>57</v>
      </c>
      <c r="B700" s="23" t="s">
        <v>213</v>
      </c>
      <c r="C700" s="23" t="s">
        <v>420</v>
      </c>
      <c r="D700" s="24" t="s">
        <v>9</v>
      </c>
      <c r="E700" s="25">
        <f>E701</f>
        <v>42520.5</v>
      </c>
      <c r="F700" s="25">
        <f t="shared" ref="F700:G700" si="347">F701</f>
        <v>42537.3</v>
      </c>
      <c r="G700" s="25">
        <f t="shared" si="347"/>
        <v>42558</v>
      </c>
      <c r="H700" s="43"/>
      <c r="J700" s="32">
        <v>42520.478999999999</v>
      </c>
      <c r="K700" s="32">
        <v>42537.279000000002</v>
      </c>
      <c r="L700" s="32">
        <v>42557.978999999999</v>
      </c>
      <c r="M700" s="29">
        <f t="shared" si="317"/>
        <v>-2.1000000000640284E-2</v>
      </c>
      <c r="N700" s="29">
        <f t="shared" si="317"/>
        <v>-2.1000000000640284E-2</v>
      </c>
      <c r="O700" s="29">
        <f t="shared" si="317"/>
        <v>-2.1000000000640284E-2</v>
      </c>
      <c r="R700" s="98" t="s">
        <v>57</v>
      </c>
      <c r="S700" s="96" t="s">
        <v>213</v>
      </c>
      <c r="T700" s="96" t="s">
        <v>420</v>
      </c>
      <c r="U700" s="92" t="s">
        <v>9</v>
      </c>
      <c r="V700" s="97">
        <v>42520.478999999999</v>
      </c>
      <c r="W700" s="97">
        <v>42537.279000000002</v>
      </c>
      <c r="X700" s="97">
        <v>42557.978999999999</v>
      </c>
      <c r="Y700" s="16" t="b">
        <f t="shared" si="318"/>
        <v>1</v>
      </c>
      <c r="Z700" s="16" t="b">
        <f t="shared" si="318"/>
        <v>1</v>
      </c>
      <c r="AA700" s="16" t="b">
        <f t="shared" si="318"/>
        <v>1</v>
      </c>
      <c r="AB700" s="16" t="b">
        <f t="shared" si="318"/>
        <v>1</v>
      </c>
    </row>
    <row r="701" spans="1:28" s="16" customFormat="1" ht="31.5">
      <c r="A701" s="31" t="s">
        <v>58</v>
      </c>
      <c r="B701" s="23" t="s">
        <v>213</v>
      </c>
      <c r="C701" s="23" t="s">
        <v>420</v>
      </c>
      <c r="D701" s="23" t="s">
        <v>59</v>
      </c>
      <c r="E701" s="25">
        <v>42520.5</v>
      </c>
      <c r="F701" s="25">
        <v>42537.3</v>
      </c>
      <c r="G701" s="25">
        <v>42558</v>
      </c>
      <c r="H701" s="43"/>
      <c r="J701" s="32">
        <v>42520.478999999999</v>
      </c>
      <c r="K701" s="32">
        <v>42537.279000000002</v>
      </c>
      <c r="L701" s="32">
        <v>42557.978999999999</v>
      </c>
      <c r="M701" s="29">
        <f t="shared" si="317"/>
        <v>-2.1000000000640284E-2</v>
      </c>
      <c r="N701" s="29">
        <f t="shared" si="317"/>
        <v>-2.1000000000640284E-2</v>
      </c>
      <c r="O701" s="29">
        <f t="shared" si="317"/>
        <v>-2.1000000000640284E-2</v>
      </c>
      <c r="R701" s="98" t="s">
        <v>58</v>
      </c>
      <c r="S701" s="96" t="s">
        <v>213</v>
      </c>
      <c r="T701" s="96" t="s">
        <v>420</v>
      </c>
      <c r="U701" s="96" t="s">
        <v>59</v>
      </c>
      <c r="V701" s="97">
        <v>42520.478999999999</v>
      </c>
      <c r="W701" s="97">
        <v>42537.279000000002</v>
      </c>
      <c r="X701" s="97">
        <v>42557.978999999999</v>
      </c>
      <c r="Y701" s="16" t="b">
        <f t="shared" si="318"/>
        <v>1</v>
      </c>
      <c r="Z701" s="16" t="b">
        <f t="shared" si="318"/>
        <v>1</v>
      </c>
      <c r="AA701" s="16" t="b">
        <f t="shared" si="318"/>
        <v>1</v>
      </c>
      <c r="AB701" s="16" t="b">
        <f t="shared" si="318"/>
        <v>1</v>
      </c>
    </row>
    <row r="702" spans="1:28" s="16" customFormat="1" ht="47.25">
      <c r="A702" s="22" t="s">
        <v>76</v>
      </c>
      <c r="B702" s="23" t="s">
        <v>213</v>
      </c>
      <c r="C702" s="23" t="s">
        <v>232</v>
      </c>
      <c r="D702" s="24" t="s">
        <v>9</v>
      </c>
      <c r="E702" s="25">
        <f>E703</f>
        <v>30089.200000000001</v>
      </c>
      <c r="F702" s="25">
        <f t="shared" ref="F702:G702" si="348">F703</f>
        <v>30133.7</v>
      </c>
      <c r="G702" s="25">
        <f t="shared" si="348"/>
        <v>30133.7</v>
      </c>
      <c r="H702" s="43"/>
      <c r="J702" s="32">
        <v>30089.214909999999</v>
      </c>
      <c r="K702" s="32">
        <v>30133.703949999999</v>
      </c>
      <c r="L702" s="32">
        <v>30133.703949999999</v>
      </c>
      <c r="M702" s="29">
        <f t="shared" si="317"/>
        <v>1.4909999998053536E-2</v>
      </c>
      <c r="N702" s="29">
        <f t="shared" si="317"/>
        <v>3.9499999984400347E-3</v>
      </c>
      <c r="O702" s="29">
        <f t="shared" si="317"/>
        <v>3.9499999984400347E-3</v>
      </c>
      <c r="R702" s="95" t="s">
        <v>76</v>
      </c>
      <c r="S702" s="96" t="s">
        <v>213</v>
      </c>
      <c r="T702" s="96" t="s">
        <v>232</v>
      </c>
      <c r="U702" s="92" t="s">
        <v>9</v>
      </c>
      <c r="V702" s="97">
        <v>30089.214909999999</v>
      </c>
      <c r="W702" s="97">
        <v>30133.703949999999</v>
      </c>
      <c r="X702" s="97">
        <v>30133.703949999999</v>
      </c>
      <c r="Y702" s="16" t="b">
        <f t="shared" si="318"/>
        <v>1</v>
      </c>
      <c r="Z702" s="16" t="b">
        <f t="shared" si="318"/>
        <v>1</v>
      </c>
      <c r="AA702" s="16" t="b">
        <f t="shared" si="318"/>
        <v>1</v>
      </c>
      <c r="AB702" s="16" t="b">
        <f t="shared" si="318"/>
        <v>1</v>
      </c>
    </row>
    <row r="703" spans="1:28" s="16" customFormat="1" ht="31.5">
      <c r="A703" s="31" t="s">
        <v>25</v>
      </c>
      <c r="B703" s="23" t="s">
        <v>213</v>
      </c>
      <c r="C703" s="23" t="s">
        <v>421</v>
      </c>
      <c r="D703" s="24" t="s">
        <v>9</v>
      </c>
      <c r="E703" s="25">
        <f>E704+E705</f>
        <v>30089.200000000001</v>
      </c>
      <c r="F703" s="25">
        <f t="shared" ref="F703:G703" si="349">F704+F705</f>
        <v>30133.7</v>
      </c>
      <c r="G703" s="25">
        <f t="shared" si="349"/>
        <v>30133.7</v>
      </c>
      <c r="H703" s="43"/>
      <c r="J703" s="32">
        <v>30089.214909999999</v>
      </c>
      <c r="K703" s="32">
        <v>30133.703949999999</v>
      </c>
      <c r="L703" s="32">
        <v>30133.703949999999</v>
      </c>
      <c r="M703" s="29">
        <f t="shared" si="317"/>
        <v>1.4909999998053536E-2</v>
      </c>
      <c r="N703" s="29">
        <f t="shared" si="317"/>
        <v>3.9499999984400347E-3</v>
      </c>
      <c r="O703" s="29">
        <f t="shared" si="317"/>
        <v>3.9499999984400347E-3</v>
      </c>
      <c r="R703" s="98" t="s">
        <v>25</v>
      </c>
      <c r="S703" s="96" t="s">
        <v>213</v>
      </c>
      <c r="T703" s="96" t="s">
        <v>421</v>
      </c>
      <c r="U703" s="92" t="s">
        <v>9</v>
      </c>
      <c r="V703" s="97">
        <v>30089.214909999999</v>
      </c>
      <c r="W703" s="97">
        <v>30133.703949999999</v>
      </c>
      <c r="X703" s="97">
        <v>30133.703949999999</v>
      </c>
      <c r="Y703" s="16" t="b">
        <f t="shared" si="318"/>
        <v>1</v>
      </c>
      <c r="Z703" s="16" t="b">
        <f t="shared" si="318"/>
        <v>1</v>
      </c>
      <c r="AA703" s="16" t="b">
        <f t="shared" si="318"/>
        <v>1</v>
      </c>
      <c r="AB703" s="16" t="b">
        <f t="shared" si="318"/>
        <v>1</v>
      </c>
    </row>
    <row r="704" spans="1:28" s="16" customFormat="1" ht="78.75">
      <c r="A704" s="31" t="s">
        <v>26</v>
      </c>
      <c r="B704" s="23" t="s">
        <v>213</v>
      </c>
      <c r="C704" s="23" t="s">
        <v>421</v>
      </c>
      <c r="D704" s="23" t="s">
        <v>27</v>
      </c>
      <c r="E704" s="25">
        <v>28369.200000000001</v>
      </c>
      <c r="F704" s="25">
        <v>28403.7</v>
      </c>
      <c r="G704" s="25">
        <v>28403.7</v>
      </c>
      <c r="H704" s="43"/>
      <c r="J704" s="32">
        <v>28369.214909999999</v>
      </c>
      <c r="K704" s="32">
        <v>28403.703949999999</v>
      </c>
      <c r="L704" s="32">
        <v>28403.703949999999</v>
      </c>
      <c r="M704" s="29">
        <f t="shared" si="317"/>
        <v>1.4909999998053536E-2</v>
      </c>
      <c r="N704" s="29">
        <f t="shared" si="317"/>
        <v>3.9499999984400347E-3</v>
      </c>
      <c r="O704" s="29">
        <f t="shared" si="317"/>
        <v>3.9499999984400347E-3</v>
      </c>
      <c r="R704" s="98" t="s">
        <v>26</v>
      </c>
      <c r="S704" s="96" t="s">
        <v>213</v>
      </c>
      <c r="T704" s="96" t="s">
        <v>421</v>
      </c>
      <c r="U704" s="96" t="s">
        <v>27</v>
      </c>
      <c r="V704" s="97">
        <v>28369.214909999999</v>
      </c>
      <c r="W704" s="97">
        <v>28403.703949999999</v>
      </c>
      <c r="X704" s="97">
        <v>28403.703949999999</v>
      </c>
      <c r="Y704" s="16" t="b">
        <f t="shared" si="318"/>
        <v>1</v>
      </c>
      <c r="Z704" s="16" t="b">
        <f t="shared" si="318"/>
        <v>1</v>
      </c>
      <c r="AA704" s="16" t="b">
        <f t="shared" si="318"/>
        <v>1</v>
      </c>
      <c r="AB704" s="16" t="b">
        <f t="shared" si="318"/>
        <v>1</v>
      </c>
    </row>
    <row r="705" spans="1:28" s="16" customFormat="1" ht="31.5">
      <c r="A705" s="31" t="s">
        <v>28</v>
      </c>
      <c r="B705" s="23" t="s">
        <v>213</v>
      </c>
      <c r="C705" s="23" t="s">
        <v>421</v>
      </c>
      <c r="D705" s="23" t="s">
        <v>29</v>
      </c>
      <c r="E705" s="25">
        <f>1730-10</f>
        <v>1720</v>
      </c>
      <c r="F705" s="25">
        <v>1730</v>
      </c>
      <c r="G705" s="25">
        <v>1730</v>
      </c>
      <c r="H705" s="43"/>
      <c r="J705" s="32">
        <v>1720</v>
      </c>
      <c r="K705" s="32">
        <v>1730</v>
      </c>
      <c r="L705" s="32">
        <v>1730</v>
      </c>
      <c r="M705" s="29">
        <f t="shared" si="317"/>
        <v>0</v>
      </c>
      <c r="N705" s="29">
        <f t="shared" si="317"/>
        <v>0</v>
      </c>
      <c r="O705" s="29">
        <f t="shared" si="317"/>
        <v>0</v>
      </c>
      <c r="R705" s="98" t="s">
        <v>28</v>
      </c>
      <c r="S705" s="96" t="s">
        <v>213</v>
      </c>
      <c r="T705" s="96" t="s">
        <v>421</v>
      </c>
      <c r="U705" s="96" t="s">
        <v>29</v>
      </c>
      <c r="V705" s="97">
        <v>1720</v>
      </c>
      <c r="W705" s="97">
        <v>1730</v>
      </c>
      <c r="X705" s="97">
        <v>1730</v>
      </c>
      <c r="Y705" s="16" t="b">
        <f t="shared" si="318"/>
        <v>1</v>
      </c>
      <c r="Z705" s="16" t="b">
        <f t="shared" si="318"/>
        <v>1</v>
      </c>
      <c r="AA705" s="16" t="b">
        <f t="shared" si="318"/>
        <v>1</v>
      </c>
      <c r="AB705" s="16" t="b">
        <f t="shared" si="318"/>
        <v>1</v>
      </c>
    </row>
    <row r="706" spans="1:28" s="16" customFormat="1" ht="31.5">
      <c r="A706" s="22" t="s">
        <v>172</v>
      </c>
      <c r="B706" s="23" t="s">
        <v>213</v>
      </c>
      <c r="C706" s="23" t="s">
        <v>233</v>
      </c>
      <c r="D706" s="24" t="s">
        <v>9</v>
      </c>
      <c r="E706" s="25">
        <f>E707</f>
        <v>30</v>
      </c>
      <c r="F706" s="25">
        <f t="shared" ref="F706:G707" si="350">F707</f>
        <v>20</v>
      </c>
      <c r="G706" s="25">
        <f t="shared" si="350"/>
        <v>20</v>
      </c>
      <c r="H706" s="43"/>
      <c r="J706" s="32">
        <v>30</v>
      </c>
      <c r="K706" s="32">
        <v>20</v>
      </c>
      <c r="L706" s="32">
        <v>20</v>
      </c>
      <c r="M706" s="29">
        <f t="shared" si="317"/>
        <v>0</v>
      </c>
      <c r="N706" s="29">
        <f t="shared" si="317"/>
        <v>0</v>
      </c>
      <c r="O706" s="29">
        <f t="shared" si="317"/>
        <v>0</v>
      </c>
      <c r="R706" s="95" t="s">
        <v>172</v>
      </c>
      <c r="S706" s="96" t="s">
        <v>213</v>
      </c>
      <c r="T706" s="96" t="s">
        <v>233</v>
      </c>
      <c r="U706" s="92" t="s">
        <v>9</v>
      </c>
      <c r="V706" s="97">
        <v>30</v>
      </c>
      <c r="W706" s="97">
        <v>20</v>
      </c>
      <c r="X706" s="97">
        <v>20</v>
      </c>
      <c r="Y706" s="16" t="b">
        <f t="shared" si="318"/>
        <v>1</v>
      </c>
      <c r="Z706" s="16" t="b">
        <f t="shared" si="318"/>
        <v>1</v>
      </c>
      <c r="AA706" s="16" t="b">
        <f t="shared" si="318"/>
        <v>1</v>
      </c>
      <c r="AB706" s="16" t="b">
        <f t="shared" si="318"/>
        <v>1</v>
      </c>
    </row>
    <row r="707" spans="1:28" s="16" customFormat="1" ht="31.5">
      <c r="A707" s="31" t="s">
        <v>31</v>
      </c>
      <c r="B707" s="23" t="s">
        <v>213</v>
      </c>
      <c r="C707" s="23" t="s">
        <v>422</v>
      </c>
      <c r="D707" s="24" t="s">
        <v>9</v>
      </c>
      <c r="E707" s="25">
        <f>E708</f>
        <v>30</v>
      </c>
      <c r="F707" s="25">
        <f t="shared" si="350"/>
        <v>20</v>
      </c>
      <c r="G707" s="25">
        <f t="shared" si="350"/>
        <v>20</v>
      </c>
      <c r="H707" s="43"/>
      <c r="J707" s="32">
        <v>30</v>
      </c>
      <c r="K707" s="32">
        <v>20</v>
      </c>
      <c r="L707" s="32">
        <v>20</v>
      </c>
      <c r="M707" s="29">
        <f t="shared" si="317"/>
        <v>0</v>
      </c>
      <c r="N707" s="29">
        <f t="shared" si="317"/>
        <v>0</v>
      </c>
      <c r="O707" s="29">
        <f t="shared" si="317"/>
        <v>0</v>
      </c>
      <c r="R707" s="98" t="s">
        <v>31</v>
      </c>
      <c r="S707" s="96" t="s">
        <v>213</v>
      </c>
      <c r="T707" s="96" t="s">
        <v>422</v>
      </c>
      <c r="U707" s="92" t="s">
        <v>9</v>
      </c>
      <c r="V707" s="97">
        <v>30</v>
      </c>
      <c r="W707" s="97">
        <v>20</v>
      </c>
      <c r="X707" s="97">
        <v>20</v>
      </c>
      <c r="Y707" s="16" t="b">
        <f t="shared" si="318"/>
        <v>1</v>
      </c>
      <c r="Z707" s="16" t="b">
        <f t="shared" si="318"/>
        <v>1</v>
      </c>
      <c r="AA707" s="16" t="b">
        <f t="shared" si="318"/>
        <v>1</v>
      </c>
      <c r="AB707" s="16" t="b">
        <f t="shared" si="318"/>
        <v>1</v>
      </c>
    </row>
    <row r="708" spans="1:28" s="16" customFormat="1" ht="31.5">
      <c r="A708" s="31" t="s">
        <v>28</v>
      </c>
      <c r="B708" s="23" t="s">
        <v>213</v>
      </c>
      <c r="C708" s="23" t="s">
        <v>422</v>
      </c>
      <c r="D708" s="23" t="s">
        <v>29</v>
      </c>
      <c r="E708" s="25">
        <f>20+10</f>
        <v>30</v>
      </c>
      <c r="F708" s="25">
        <v>20</v>
      </c>
      <c r="G708" s="25">
        <v>20</v>
      </c>
      <c r="H708" s="43"/>
      <c r="J708" s="32">
        <v>30</v>
      </c>
      <c r="K708" s="32">
        <v>20</v>
      </c>
      <c r="L708" s="32">
        <v>20</v>
      </c>
      <c r="M708" s="29">
        <f t="shared" si="317"/>
        <v>0</v>
      </c>
      <c r="N708" s="29">
        <f t="shared" si="317"/>
        <v>0</v>
      </c>
      <c r="O708" s="29">
        <f t="shared" si="317"/>
        <v>0</v>
      </c>
      <c r="R708" s="98" t="s">
        <v>28</v>
      </c>
      <c r="S708" s="96" t="s">
        <v>213</v>
      </c>
      <c r="T708" s="96" t="s">
        <v>422</v>
      </c>
      <c r="U708" s="96" t="s">
        <v>29</v>
      </c>
      <c r="V708" s="97">
        <v>30</v>
      </c>
      <c r="W708" s="97">
        <v>20</v>
      </c>
      <c r="X708" s="97">
        <v>20</v>
      </c>
      <c r="Y708" s="16" t="b">
        <f t="shared" si="318"/>
        <v>1</v>
      </c>
      <c r="Z708" s="16" t="b">
        <f t="shared" si="318"/>
        <v>1</v>
      </c>
      <c r="AA708" s="16" t="b">
        <f t="shared" si="318"/>
        <v>1</v>
      </c>
      <c r="AB708" s="16" t="b">
        <f t="shared" si="318"/>
        <v>1</v>
      </c>
    </row>
    <row r="709" spans="1:28" s="16" customFormat="1" ht="15.75">
      <c r="A709" s="22" t="s">
        <v>92</v>
      </c>
      <c r="B709" s="23" t="s">
        <v>213</v>
      </c>
      <c r="C709" s="23" t="s">
        <v>93</v>
      </c>
      <c r="D709" s="24" t="s">
        <v>9</v>
      </c>
      <c r="E709" s="25">
        <f>E710</f>
        <v>700</v>
      </c>
      <c r="F709" s="25">
        <f t="shared" ref="F709:G712" si="351">F710</f>
        <v>700</v>
      </c>
      <c r="G709" s="25">
        <f t="shared" si="351"/>
        <v>700</v>
      </c>
      <c r="H709" s="43"/>
      <c r="J709" s="32">
        <v>700</v>
      </c>
      <c r="K709" s="32">
        <v>700</v>
      </c>
      <c r="L709" s="32">
        <v>700</v>
      </c>
      <c r="M709" s="29">
        <f t="shared" si="317"/>
        <v>0</v>
      </c>
      <c r="N709" s="29">
        <f t="shared" si="317"/>
        <v>0</v>
      </c>
      <c r="O709" s="29">
        <f t="shared" si="317"/>
        <v>0</v>
      </c>
      <c r="R709" s="95" t="s">
        <v>92</v>
      </c>
      <c r="S709" s="96" t="s">
        <v>213</v>
      </c>
      <c r="T709" s="96" t="s">
        <v>93</v>
      </c>
      <c r="U709" s="92" t="s">
        <v>9</v>
      </c>
      <c r="V709" s="97">
        <v>700</v>
      </c>
      <c r="W709" s="97">
        <v>700</v>
      </c>
      <c r="X709" s="97">
        <v>700</v>
      </c>
      <c r="Y709" s="16" t="b">
        <f t="shared" si="318"/>
        <v>1</v>
      </c>
      <c r="Z709" s="16" t="b">
        <f t="shared" si="318"/>
        <v>1</v>
      </c>
      <c r="AA709" s="16" t="b">
        <f t="shared" si="318"/>
        <v>1</v>
      </c>
      <c r="AB709" s="16" t="b">
        <f t="shared" ref="AB709:AB772" si="352">U709=D709</f>
        <v>1</v>
      </c>
    </row>
    <row r="710" spans="1:28" s="16" customFormat="1" ht="31.5">
      <c r="A710" s="22" t="s">
        <v>94</v>
      </c>
      <c r="B710" s="23" t="s">
        <v>213</v>
      </c>
      <c r="C710" s="23" t="s">
        <v>95</v>
      </c>
      <c r="D710" s="24" t="s">
        <v>9</v>
      </c>
      <c r="E710" s="25">
        <f>E711</f>
        <v>700</v>
      </c>
      <c r="F710" s="25">
        <f t="shared" si="351"/>
        <v>700</v>
      </c>
      <c r="G710" s="25">
        <f t="shared" si="351"/>
        <v>700</v>
      </c>
      <c r="H710" s="43"/>
      <c r="J710" s="32">
        <v>700</v>
      </c>
      <c r="K710" s="32">
        <v>700</v>
      </c>
      <c r="L710" s="32">
        <v>700</v>
      </c>
      <c r="M710" s="29">
        <f t="shared" ref="M710:O773" si="353">J710-E710</f>
        <v>0</v>
      </c>
      <c r="N710" s="29">
        <f t="shared" si="353"/>
        <v>0</v>
      </c>
      <c r="O710" s="29">
        <f t="shared" si="353"/>
        <v>0</v>
      </c>
      <c r="R710" s="95" t="s">
        <v>94</v>
      </c>
      <c r="S710" s="96" t="s">
        <v>213</v>
      </c>
      <c r="T710" s="96" t="s">
        <v>95</v>
      </c>
      <c r="U710" s="92" t="s">
        <v>9</v>
      </c>
      <c r="V710" s="97">
        <v>700</v>
      </c>
      <c r="W710" s="97">
        <v>700</v>
      </c>
      <c r="X710" s="97">
        <v>700</v>
      </c>
      <c r="Y710" s="16" t="b">
        <f t="shared" ref="Y710:AB773" si="354">R710=A710</f>
        <v>1</v>
      </c>
      <c r="Z710" s="16" t="b">
        <f t="shared" si="354"/>
        <v>1</v>
      </c>
      <c r="AA710" s="16" t="b">
        <f t="shared" si="354"/>
        <v>1</v>
      </c>
      <c r="AB710" s="16" t="b">
        <f t="shared" si="352"/>
        <v>1</v>
      </c>
    </row>
    <row r="711" spans="1:28" s="16" customFormat="1" ht="47.25">
      <c r="A711" s="22" t="s">
        <v>364</v>
      </c>
      <c r="B711" s="23" t="s">
        <v>213</v>
      </c>
      <c r="C711" s="23" t="s">
        <v>96</v>
      </c>
      <c r="D711" s="24" t="s">
        <v>9</v>
      </c>
      <c r="E711" s="25">
        <f>E712</f>
        <v>700</v>
      </c>
      <c r="F711" s="25">
        <f t="shared" si="351"/>
        <v>700</v>
      </c>
      <c r="G711" s="25">
        <f t="shared" si="351"/>
        <v>700</v>
      </c>
      <c r="H711" s="43"/>
      <c r="J711" s="32">
        <v>700</v>
      </c>
      <c r="K711" s="32">
        <v>700</v>
      </c>
      <c r="L711" s="32">
        <v>700</v>
      </c>
      <c r="M711" s="29">
        <f t="shared" si="353"/>
        <v>0</v>
      </c>
      <c r="N711" s="29">
        <f t="shared" si="353"/>
        <v>0</v>
      </c>
      <c r="O711" s="29">
        <f t="shared" si="353"/>
        <v>0</v>
      </c>
      <c r="R711" s="95" t="s">
        <v>364</v>
      </c>
      <c r="S711" s="96" t="s">
        <v>213</v>
      </c>
      <c r="T711" s="96" t="s">
        <v>96</v>
      </c>
      <c r="U711" s="92" t="s">
        <v>9</v>
      </c>
      <c r="V711" s="97">
        <v>700</v>
      </c>
      <c r="W711" s="97">
        <v>700</v>
      </c>
      <c r="X711" s="97">
        <v>700</v>
      </c>
      <c r="Y711" s="16" t="b">
        <f t="shared" si="354"/>
        <v>1</v>
      </c>
      <c r="Z711" s="16" t="b">
        <f t="shared" si="354"/>
        <v>1</v>
      </c>
      <c r="AA711" s="16" t="b">
        <f t="shared" si="354"/>
        <v>1</v>
      </c>
      <c r="AB711" s="16" t="b">
        <f t="shared" si="352"/>
        <v>1</v>
      </c>
    </row>
    <row r="712" spans="1:28" s="16" customFormat="1" ht="31.5">
      <c r="A712" s="31" t="s">
        <v>365</v>
      </c>
      <c r="B712" s="23" t="s">
        <v>213</v>
      </c>
      <c r="C712" s="23" t="s">
        <v>366</v>
      </c>
      <c r="D712" s="24" t="s">
        <v>9</v>
      </c>
      <c r="E712" s="25">
        <f>E713</f>
        <v>700</v>
      </c>
      <c r="F712" s="25">
        <f t="shared" si="351"/>
        <v>700</v>
      </c>
      <c r="G712" s="25">
        <f t="shared" si="351"/>
        <v>700</v>
      </c>
      <c r="H712" s="43"/>
      <c r="J712" s="32">
        <v>700</v>
      </c>
      <c r="K712" s="32">
        <v>700</v>
      </c>
      <c r="L712" s="32">
        <v>700</v>
      </c>
      <c r="M712" s="29">
        <f t="shared" si="353"/>
        <v>0</v>
      </c>
      <c r="N712" s="29">
        <f t="shared" si="353"/>
        <v>0</v>
      </c>
      <c r="O712" s="29">
        <f t="shared" si="353"/>
        <v>0</v>
      </c>
      <c r="R712" s="98" t="s">
        <v>365</v>
      </c>
      <c r="S712" s="96" t="s">
        <v>213</v>
      </c>
      <c r="T712" s="96" t="s">
        <v>366</v>
      </c>
      <c r="U712" s="92" t="s">
        <v>9</v>
      </c>
      <c r="V712" s="97">
        <v>700</v>
      </c>
      <c r="W712" s="97">
        <v>700</v>
      </c>
      <c r="X712" s="97">
        <v>700</v>
      </c>
      <c r="Y712" s="16" t="b">
        <f t="shared" si="354"/>
        <v>1</v>
      </c>
      <c r="Z712" s="16" t="b">
        <f t="shared" si="354"/>
        <v>1</v>
      </c>
      <c r="AA712" s="16" t="b">
        <f t="shared" si="354"/>
        <v>1</v>
      </c>
      <c r="AB712" s="16" t="b">
        <f t="shared" si="352"/>
        <v>1</v>
      </c>
    </row>
    <row r="713" spans="1:28" s="16" customFormat="1" ht="31.5">
      <c r="A713" s="31" t="s">
        <v>58</v>
      </c>
      <c r="B713" s="23" t="s">
        <v>213</v>
      </c>
      <c r="C713" s="23" t="s">
        <v>366</v>
      </c>
      <c r="D713" s="23" t="s">
        <v>59</v>
      </c>
      <c r="E713" s="25">
        <v>700</v>
      </c>
      <c r="F713" s="25">
        <v>700</v>
      </c>
      <c r="G713" s="25">
        <v>700</v>
      </c>
      <c r="H713" s="43"/>
      <c r="J713" s="32">
        <v>700</v>
      </c>
      <c r="K713" s="32">
        <v>700</v>
      </c>
      <c r="L713" s="32">
        <v>700</v>
      </c>
      <c r="M713" s="29">
        <f t="shared" si="353"/>
        <v>0</v>
      </c>
      <c r="N713" s="29">
        <f t="shared" si="353"/>
        <v>0</v>
      </c>
      <c r="O713" s="29">
        <f t="shared" si="353"/>
        <v>0</v>
      </c>
      <c r="R713" s="98" t="s">
        <v>58</v>
      </c>
      <c r="S713" s="96" t="s">
        <v>213</v>
      </c>
      <c r="T713" s="96" t="s">
        <v>366</v>
      </c>
      <c r="U713" s="96" t="s">
        <v>59</v>
      </c>
      <c r="V713" s="97">
        <v>700</v>
      </c>
      <c r="W713" s="97">
        <v>700</v>
      </c>
      <c r="X713" s="97">
        <v>700</v>
      </c>
      <c r="Y713" s="16" t="b">
        <f t="shared" si="354"/>
        <v>1</v>
      </c>
      <c r="Z713" s="16" t="b">
        <f t="shared" si="354"/>
        <v>1</v>
      </c>
      <c r="AA713" s="16" t="b">
        <f t="shared" si="354"/>
        <v>1</v>
      </c>
      <c r="AB713" s="16" t="b">
        <f t="shared" si="352"/>
        <v>1</v>
      </c>
    </row>
    <row r="714" spans="1:28" s="16" customFormat="1" ht="15.75">
      <c r="A714" s="22" t="s">
        <v>23</v>
      </c>
      <c r="B714" s="23" t="s">
        <v>213</v>
      </c>
      <c r="C714" s="23" t="s">
        <v>11</v>
      </c>
      <c r="D714" s="24" t="s">
        <v>9</v>
      </c>
      <c r="E714" s="25">
        <f>E715</f>
        <v>50</v>
      </c>
      <c r="F714" s="25">
        <f t="shared" ref="F714:G715" si="355">F715</f>
        <v>50</v>
      </c>
      <c r="G714" s="25">
        <f t="shared" si="355"/>
        <v>50</v>
      </c>
      <c r="H714" s="43"/>
      <c r="J714" s="32">
        <v>50</v>
      </c>
      <c r="K714" s="32">
        <v>50</v>
      </c>
      <c r="L714" s="32">
        <v>50</v>
      </c>
      <c r="M714" s="29">
        <f t="shared" si="353"/>
        <v>0</v>
      </c>
      <c r="N714" s="29">
        <f t="shared" si="353"/>
        <v>0</v>
      </c>
      <c r="O714" s="29">
        <f t="shared" si="353"/>
        <v>0</v>
      </c>
      <c r="R714" s="95" t="s">
        <v>23</v>
      </c>
      <c r="S714" s="96" t="s">
        <v>213</v>
      </c>
      <c r="T714" s="96" t="s">
        <v>11</v>
      </c>
      <c r="U714" s="92" t="s">
        <v>9</v>
      </c>
      <c r="V714" s="97">
        <v>50</v>
      </c>
      <c r="W714" s="97">
        <v>50</v>
      </c>
      <c r="X714" s="97">
        <v>50</v>
      </c>
      <c r="Y714" s="16" t="b">
        <f t="shared" si="354"/>
        <v>1</v>
      </c>
      <c r="Z714" s="16" t="b">
        <f t="shared" si="354"/>
        <v>1</v>
      </c>
      <c r="AA714" s="16" t="b">
        <f t="shared" si="354"/>
        <v>1</v>
      </c>
      <c r="AB714" s="16" t="b">
        <f t="shared" si="352"/>
        <v>1</v>
      </c>
    </row>
    <row r="715" spans="1:28" s="16" customFormat="1" ht="31.5">
      <c r="A715" s="31" t="s">
        <v>345</v>
      </c>
      <c r="B715" s="23" t="s">
        <v>213</v>
      </c>
      <c r="C715" s="23" t="s">
        <v>347</v>
      </c>
      <c r="D715" s="24" t="s">
        <v>9</v>
      </c>
      <c r="E715" s="25">
        <f>E716</f>
        <v>50</v>
      </c>
      <c r="F715" s="25">
        <f t="shared" si="355"/>
        <v>50</v>
      </c>
      <c r="G715" s="25">
        <f t="shared" si="355"/>
        <v>50</v>
      </c>
      <c r="H715" s="43"/>
      <c r="J715" s="32">
        <v>50</v>
      </c>
      <c r="K715" s="32">
        <v>50</v>
      </c>
      <c r="L715" s="32">
        <v>50</v>
      </c>
      <c r="M715" s="29">
        <f t="shared" si="353"/>
        <v>0</v>
      </c>
      <c r="N715" s="29">
        <f t="shared" si="353"/>
        <v>0</v>
      </c>
      <c r="O715" s="29">
        <f t="shared" si="353"/>
        <v>0</v>
      </c>
      <c r="R715" s="98" t="s">
        <v>345</v>
      </c>
      <c r="S715" s="96" t="s">
        <v>213</v>
      </c>
      <c r="T715" s="96" t="s">
        <v>347</v>
      </c>
      <c r="U715" s="92" t="s">
        <v>9</v>
      </c>
      <c r="V715" s="97">
        <v>50</v>
      </c>
      <c r="W715" s="97">
        <v>50</v>
      </c>
      <c r="X715" s="97">
        <v>50</v>
      </c>
      <c r="Y715" s="16" t="b">
        <f t="shared" si="354"/>
        <v>1</v>
      </c>
      <c r="Z715" s="16" t="b">
        <f t="shared" si="354"/>
        <v>1</v>
      </c>
      <c r="AA715" s="16" t="b">
        <f t="shared" si="354"/>
        <v>1</v>
      </c>
      <c r="AB715" s="16" t="b">
        <f t="shared" si="352"/>
        <v>1</v>
      </c>
    </row>
    <row r="716" spans="1:28" s="16" customFormat="1" ht="31.5">
      <c r="A716" s="31" t="s">
        <v>28</v>
      </c>
      <c r="B716" s="23" t="s">
        <v>213</v>
      </c>
      <c r="C716" s="23" t="s">
        <v>347</v>
      </c>
      <c r="D716" s="23" t="s">
        <v>29</v>
      </c>
      <c r="E716" s="25">
        <v>50</v>
      </c>
      <c r="F716" s="25">
        <v>50</v>
      </c>
      <c r="G716" s="25">
        <v>50</v>
      </c>
      <c r="H716" s="43"/>
      <c r="J716" s="32">
        <v>50</v>
      </c>
      <c r="K716" s="32">
        <v>50</v>
      </c>
      <c r="L716" s="32">
        <v>50</v>
      </c>
      <c r="M716" s="29">
        <f t="shared" si="353"/>
        <v>0</v>
      </c>
      <c r="N716" s="29">
        <f t="shared" si="353"/>
        <v>0</v>
      </c>
      <c r="O716" s="29">
        <f t="shared" si="353"/>
        <v>0</v>
      </c>
      <c r="R716" s="98" t="s">
        <v>28</v>
      </c>
      <c r="S716" s="96" t="s">
        <v>213</v>
      </c>
      <c r="T716" s="96" t="s">
        <v>347</v>
      </c>
      <c r="U716" s="96" t="s">
        <v>29</v>
      </c>
      <c r="V716" s="97">
        <v>50</v>
      </c>
      <c r="W716" s="97">
        <v>50</v>
      </c>
      <c r="X716" s="97">
        <v>50</v>
      </c>
      <c r="Y716" s="16" t="b">
        <f t="shared" si="354"/>
        <v>1</v>
      </c>
      <c r="Z716" s="16" t="b">
        <f t="shared" si="354"/>
        <v>1</v>
      </c>
      <c r="AA716" s="16" t="b">
        <f t="shared" si="354"/>
        <v>1</v>
      </c>
      <c r="AB716" s="16" t="b">
        <f t="shared" si="352"/>
        <v>1</v>
      </c>
    </row>
    <row r="717" spans="1:28" s="16" customFormat="1" ht="63">
      <c r="A717" s="26" t="s">
        <v>234</v>
      </c>
      <c r="B717" s="24" t="s">
        <v>235</v>
      </c>
      <c r="C717" s="27" t="s">
        <v>9</v>
      </c>
      <c r="D717" s="27" t="s">
        <v>9</v>
      </c>
      <c r="E717" s="15">
        <f>E718+E725+E738+E753+E758</f>
        <v>107102.1</v>
      </c>
      <c r="F717" s="15">
        <f t="shared" ref="F717:G717" si="356">F718+F725+F738+F753+F758</f>
        <v>96184.9</v>
      </c>
      <c r="G717" s="15">
        <f t="shared" si="356"/>
        <v>83727.899999999994</v>
      </c>
      <c r="H717" s="43"/>
      <c r="J717" s="28">
        <v>107102.05214</v>
      </c>
      <c r="K717" s="28">
        <v>96184.842730000004</v>
      </c>
      <c r="L717" s="28">
        <v>83727.846510000003</v>
      </c>
      <c r="M717" s="29">
        <f t="shared" si="353"/>
        <v>-4.7860000006039627E-2</v>
      </c>
      <c r="N717" s="29">
        <f t="shared" si="353"/>
        <v>-5.7269999990239739E-2</v>
      </c>
      <c r="O717" s="29">
        <f t="shared" si="353"/>
        <v>-5.3489999991143122E-2</v>
      </c>
      <c r="R717" s="91" t="s">
        <v>234</v>
      </c>
      <c r="S717" s="92" t="s">
        <v>235</v>
      </c>
      <c r="T717" s="93" t="s">
        <v>9</v>
      </c>
      <c r="U717" s="93" t="s">
        <v>9</v>
      </c>
      <c r="V717" s="94">
        <v>107102.05214</v>
      </c>
      <c r="W717" s="94">
        <v>96184.842730000004</v>
      </c>
      <c r="X717" s="94">
        <v>83727.846510000003</v>
      </c>
      <c r="Y717" s="16" t="b">
        <f t="shared" si="354"/>
        <v>1</v>
      </c>
      <c r="Z717" s="16" t="b">
        <f t="shared" si="354"/>
        <v>1</v>
      </c>
      <c r="AA717" s="16" t="b">
        <f t="shared" si="354"/>
        <v>1</v>
      </c>
      <c r="AB717" s="16" t="b">
        <f t="shared" si="352"/>
        <v>1</v>
      </c>
    </row>
    <row r="718" spans="1:28" s="16" customFormat="1" ht="31.5">
      <c r="A718" s="22" t="s">
        <v>108</v>
      </c>
      <c r="B718" s="23" t="s">
        <v>235</v>
      </c>
      <c r="C718" s="23" t="s">
        <v>16</v>
      </c>
      <c r="D718" s="24" t="s">
        <v>9</v>
      </c>
      <c r="E718" s="25">
        <f>E719</f>
        <v>12775.9</v>
      </c>
      <c r="F718" s="25">
        <f t="shared" ref="F718:G720" si="357">F719</f>
        <v>12607</v>
      </c>
      <c r="G718" s="25">
        <f t="shared" si="357"/>
        <v>150</v>
      </c>
      <c r="H718" s="43"/>
      <c r="J718" s="32">
        <v>12775.86154</v>
      </c>
      <c r="K718" s="32">
        <v>12606.996220000001</v>
      </c>
      <c r="L718" s="32">
        <v>150</v>
      </c>
      <c r="M718" s="29">
        <f t="shared" si="353"/>
        <v>-3.845999999975902E-2</v>
      </c>
      <c r="N718" s="29">
        <f t="shared" si="353"/>
        <v>-3.7799999990966171E-3</v>
      </c>
      <c r="O718" s="29">
        <f t="shared" si="353"/>
        <v>0</v>
      </c>
      <c r="R718" s="95" t="s">
        <v>108</v>
      </c>
      <c r="S718" s="96" t="s">
        <v>235</v>
      </c>
      <c r="T718" s="96" t="s">
        <v>16</v>
      </c>
      <c r="U718" s="92" t="s">
        <v>9</v>
      </c>
      <c r="V718" s="97">
        <v>12775.86154</v>
      </c>
      <c r="W718" s="97">
        <v>12606.996220000001</v>
      </c>
      <c r="X718" s="97">
        <v>150</v>
      </c>
      <c r="Y718" s="16" t="b">
        <f t="shared" si="354"/>
        <v>1</v>
      </c>
      <c r="Z718" s="16" t="b">
        <f t="shared" si="354"/>
        <v>1</v>
      </c>
      <c r="AA718" s="16" t="b">
        <f t="shared" si="354"/>
        <v>1</v>
      </c>
      <c r="AB718" s="16" t="b">
        <f t="shared" si="352"/>
        <v>1</v>
      </c>
    </row>
    <row r="719" spans="1:28" s="16" customFormat="1" ht="31.5">
      <c r="A719" s="22" t="s">
        <v>109</v>
      </c>
      <c r="B719" s="23" t="s">
        <v>235</v>
      </c>
      <c r="C719" s="23" t="s">
        <v>110</v>
      </c>
      <c r="D719" s="24" t="s">
        <v>9</v>
      </c>
      <c r="E719" s="25">
        <f>E720</f>
        <v>12775.9</v>
      </c>
      <c r="F719" s="25">
        <f t="shared" si="357"/>
        <v>12607</v>
      </c>
      <c r="G719" s="25">
        <f t="shared" si="357"/>
        <v>150</v>
      </c>
      <c r="H719" s="43"/>
      <c r="J719" s="32">
        <v>12775.86154</v>
      </c>
      <c r="K719" s="32">
        <v>12606.996220000001</v>
      </c>
      <c r="L719" s="32">
        <v>150</v>
      </c>
      <c r="M719" s="29">
        <f t="shared" si="353"/>
        <v>-3.845999999975902E-2</v>
      </c>
      <c r="N719" s="29">
        <f t="shared" si="353"/>
        <v>-3.7799999990966171E-3</v>
      </c>
      <c r="O719" s="29">
        <f t="shared" si="353"/>
        <v>0</v>
      </c>
      <c r="R719" s="95" t="s">
        <v>109</v>
      </c>
      <c r="S719" s="96" t="s">
        <v>235</v>
      </c>
      <c r="T719" s="96" t="s">
        <v>110</v>
      </c>
      <c r="U719" s="92" t="s">
        <v>9</v>
      </c>
      <c r="V719" s="97">
        <v>12775.86154</v>
      </c>
      <c r="W719" s="97">
        <v>12606.996220000001</v>
      </c>
      <c r="X719" s="97">
        <v>150</v>
      </c>
      <c r="Y719" s="16" t="b">
        <f t="shared" si="354"/>
        <v>1</v>
      </c>
      <c r="Z719" s="16" t="b">
        <f t="shared" si="354"/>
        <v>1</v>
      </c>
      <c r="AA719" s="16" t="b">
        <f t="shared" si="354"/>
        <v>1</v>
      </c>
      <c r="AB719" s="16" t="b">
        <f t="shared" si="352"/>
        <v>1</v>
      </c>
    </row>
    <row r="720" spans="1:28" s="16" customFormat="1" ht="47.25">
      <c r="A720" s="22" t="s">
        <v>111</v>
      </c>
      <c r="B720" s="23" t="s">
        <v>235</v>
      </c>
      <c r="C720" s="23" t="s">
        <v>112</v>
      </c>
      <c r="D720" s="24" t="s">
        <v>9</v>
      </c>
      <c r="E720" s="25">
        <f>E721</f>
        <v>12775.9</v>
      </c>
      <c r="F720" s="25">
        <f t="shared" si="357"/>
        <v>12607</v>
      </c>
      <c r="G720" s="25">
        <f t="shared" si="357"/>
        <v>150</v>
      </c>
      <c r="H720" s="43"/>
      <c r="J720" s="32">
        <v>12775.86154</v>
      </c>
      <c r="K720" s="32">
        <v>12606.996220000001</v>
      </c>
      <c r="L720" s="32">
        <v>150</v>
      </c>
      <c r="M720" s="29">
        <f t="shared" si="353"/>
        <v>-3.845999999975902E-2</v>
      </c>
      <c r="N720" s="29">
        <f t="shared" si="353"/>
        <v>-3.7799999990966171E-3</v>
      </c>
      <c r="O720" s="29">
        <f t="shared" si="353"/>
        <v>0</v>
      </c>
      <c r="R720" s="95" t="s">
        <v>111</v>
      </c>
      <c r="S720" s="96" t="s">
        <v>235</v>
      </c>
      <c r="T720" s="96" t="s">
        <v>112</v>
      </c>
      <c r="U720" s="92" t="s">
        <v>9</v>
      </c>
      <c r="V720" s="97">
        <v>12775.86154</v>
      </c>
      <c r="W720" s="97">
        <v>12606.996220000001</v>
      </c>
      <c r="X720" s="97">
        <v>150</v>
      </c>
      <c r="Y720" s="16" t="b">
        <f t="shared" si="354"/>
        <v>1</v>
      </c>
      <c r="Z720" s="16" t="b">
        <f t="shared" si="354"/>
        <v>1</v>
      </c>
      <c r="AA720" s="16" t="b">
        <f t="shared" si="354"/>
        <v>1</v>
      </c>
      <c r="AB720" s="16" t="b">
        <f t="shared" si="352"/>
        <v>1</v>
      </c>
    </row>
    <row r="721" spans="1:28" s="16" customFormat="1" ht="31.5">
      <c r="A721" s="31" t="s">
        <v>113</v>
      </c>
      <c r="B721" s="23" t="s">
        <v>235</v>
      </c>
      <c r="C721" s="23" t="s">
        <v>372</v>
      </c>
      <c r="D721" s="24" t="s">
        <v>9</v>
      </c>
      <c r="E721" s="25">
        <f>E722+E723+E724</f>
        <v>12775.9</v>
      </c>
      <c r="F721" s="25">
        <f t="shared" ref="F721:G721" si="358">F722+F723+F724</f>
        <v>12607</v>
      </c>
      <c r="G721" s="25">
        <f t="shared" si="358"/>
        <v>150</v>
      </c>
      <c r="H721" s="43"/>
      <c r="J721" s="32">
        <v>12775.86154</v>
      </c>
      <c r="K721" s="32">
        <v>12606.996220000001</v>
      </c>
      <c r="L721" s="32">
        <v>150</v>
      </c>
      <c r="M721" s="29">
        <f t="shared" si="353"/>
        <v>-3.845999999975902E-2</v>
      </c>
      <c r="N721" s="29">
        <f t="shared" si="353"/>
        <v>-3.7799999990966171E-3</v>
      </c>
      <c r="O721" s="29">
        <f t="shared" si="353"/>
        <v>0</v>
      </c>
      <c r="R721" s="98" t="s">
        <v>113</v>
      </c>
      <c r="S721" s="96" t="s">
        <v>235</v>
      </c>
      <c r="T721" s="96" t="s">
        <v>372</v>
      </c>
      <c r="U721" s="92" t="s">
        <v>9</v>
      </c>
      <c r="V721" s="97">
        <v>12775.86154</v>
      </c>
      <c r="W721" s="97">
        <v>12606.996220000001</v>
      </c>
      <c r="X721" s="97">
        <v>150</v>
      </c>
      <c r="Y721" s="16" t="b">
        <f t="shared" si="354"/>
        <v>1</v>
      </c>
      <c r="Z721" s="16" t="b">
        <f t="shared" si="354"/>
        <v>1</v>
      </c>
      <c r="AA721" s="16" t="b">
        <f t="shared" si="354"/>
        <v>1</v>
      </c>
      <c r="AB721" s="16" t="b">
        <f t="shared" si="352"/>
        <v>1</v>
      </c>
    </row>
    <row r="722" spans="1:28" s="16" customFormat="1" ht="31.5">
      <c r="A722" s="31" t="s">
        <v>28</v>
      </c>
      <c r="B722" s="23" t="s">
        <v>235</v>
      </c>
      <c r="C722" s="23" t="s">
        <v>372</v>
      </c>
      <c r="D722" s="23" t="s">
        <v>29</v>
      </c>
      <c r="E722" s="25">
        <v>150</v>
      </c>
      <c r="F722" s="25">
        <v>150</v>
      </c>
      <c r="G722" s="25">
        <v>150</v>
      </c>
      <c r="H722" s="43"/>
      <c r="J722" s="32">
        <v>150</v>
      </c>
      <c r="K722" s="32">
        <v>150</v>
      </c>
      <c r="L722" s="32">
        <v>150</v>
      </c>
      <c r="M722" s="29">
        <f t="shared" si="353"/>
        <v>0</v>
      </c>
      <c r="N722" s="29">
        <f t="shared" si="353"/>
        <v>0</v>
      </c>
      <c r="O722" s="29">
        <f t="shared" si="353"/>
        <v>0</v>
      </c>
      <c r="R722" s="98" t="s">
        <v>28</v>
      </c>
      <c r="S722" s="96" t="s">
        <v>235</v>
      </c>
      <c r="T722" s="96" t="s">
        <v>372</v>
      </c>
      <c r="U722" s="96" t="s">
        <v>29</v>
      </c>
      <c r="V722" s="97">
        <v>150</v>
      </c>
      <c r="W722" s="97">
        <v>150</v>
      </c>
      <c r="X722" s="97">
        <v>150</v>
      </c>
      <c r="Y722" s="16" t="b">
        <f t="shared" si="354"/>
        <v>1</v>
      </c>
      <c r="Z722" s="16" t="b">
        <f t="shared" si="354"/>
        <v>1</v>
      </c>
      <c r="AA722" s="16" t="b">
        <f t="shared" si="354"/>
        <v>1</v>
      </c>
      <c r="AB722" s="16" t="b">
        <f t="shared" si="352"/>
        <v>1</v>
      </c>
    </row>
    <row r="723" spans="1:28" s="16" customFormat="1" ht="31.5">
      <c r="A723" s="31" t="s">
        <v>119</v>
      </c>
      <c r="B723" s="23" t="s">
        <v>235</v>
      </c>
      <c r="C723" s="23" t="s">
        <v>372</v>
      </c>
      <c r="D723" s="23" t="s">
        <v>120</v>
      </c>
      <c r="E723" s="25">
        <v>11950</v>
      </c>
      <c r="F723" s="25">
        <v>11777.7</v>
      </c>
      <c r="G723" s="25">
        <v>0</v>
      </c>
      <c r="H723" s="43"/>
      <c r="J723" s="32">
        <v>11949.997520000001</v>
      </c>
      <c r="K723" s="32">
        <v>11777.67612</v>
      </c>
      <c r="L723" s="32">
        <v>0</v>
      </c>
      <c r="M723" s="29">
        <f t="shared" si="353"/>
        <v>-2.4799999991955701E-3</v>
      </c>
      <c r="N723" s="29">
        <f t="shared" si="353"/>
        <v>-2.3880000000644941E-2</v>
      </c>
      <c r="O723" s="29">
        <f t="shared" si="353"/>
        <v>0</v>
      </c>
      <c r="R723" s="98" t="s">
        <v>119</v>
      </c>
      <c r="S723" s="96" t="s">
        <v>235</v>
      </c>
      <c r="T723" s="96" t="s">
        <v>372</v>
      </c>
      <c r="U723" s="96" t="s">
        <v>120</v>
      </c>
      <c r="V723" s="97">
        <v>11949.997520000001</v>
      </c>
      <c r="W723" s="97">
        <v>11777.67612</v>
      </c>
      <c r="X723" s="97" t="s">
        <v>9</v>
      </c>
      <c r="Y723" s="16" t="b">
        <f t="shared" si="354"/>
        <v>1</v>
      </c>
      <c r="Z723" s="16" t="b">
        <f t="shared" si="354"/>
        <v>1</v>
      </c>
      <c r="AA723" s="16" t="b">
        <f t="shared" si="354"/>
        <v>1</v>
      </c>
      <c r="AB723" s="16" t="b">
        <f t="shared" si="352"/>
        <v>1</v>
      </c>
    </row>
    <row r="724" spans="1:28" s="16" customFormat="1" ht="25.5">
      <c r="A724" s="31" t="s">
        <v>32</v>
      </c>
      <c r="B724" s="23" t="s">
        <v>235</v>
      </c>
      <c r="C724" s="23" t="s">
        <v>372</v>
      </c>
      <c r="D724" s="23" t="s">
        <v>33</v>
      </c>
      <c r="E724" s="25">
        <v>675.9</v>
      </c>
      <c r="F724" s="25">
        <v>679.3</v>
      </c>
      <c r="G724" s="25">
        <v>0</v>
      </c>
      <c r="H724" s="43"/>
      <c r="J724" s="32">
        <v>675.86401999999998</v>
      </c>
      <c r="K724" s="32">
        <v>679.32010000000002</v>
      </c>
      <c r="L724" s="32">
        <v>0</v>
      </c>
      <c r="M724" s="29">
        <f t="shared" si="353"/>
        <v>-3.5979999999995016E-2</v>
      </c>
      <c r="N724" s="29">
        <f t="shared" si="353"/>
        <v>2.0100000000070395E-2</v>
      </c>
      <c r="O724" s="29">
        <f t="shared" si="353"/>
        <v>0</v>
      </c>
      <c r="R724" s="98" t="s">
        <v>32</v>
      </c>
      <c r="S724" s="96" t="s">
        <v>235</v>
      </c>
      <c r="T724" s="96" t="s">
        <v>372</v>
      </c>
      <c r="U724" s="96" t="s">
        <v>33</v>
      </c>
      <c r="V724" s="97">
        <v>675.86401999999998</v>
      </c>
      <c r="W724" s="97">
        <v>679.32010000000002</v>
      </c>
      <c r="X724" s="97" t="s">
        <v>9</v>
      </c>
      <c r="Y724" s="16" t="b">
        <f t="shared" si="354"/>
        <v>1</v>
      </c>
      <c r="Z724" s="16" t="b">
        <f t="shared" si="354"/>
        <v>1</v>
      </c>
      <c r="AA724" s="16" t="b">
        <f t="shared" si="354"/>
        <v>1</v>
      </c>
      <c r="AB724" s="16" t="b">
        <f t="shared" si="352"/>
        <v>1</v>
      </c>
    </row>
    <row r="725" spans="1:28" s="16" customFormat="1" ht="31.5">
      <c r="A725" s="22" t="s">
        <v>134</v>
      </c>
      <c r="B725" s="23" t="s">
        <v>235</v>
      </c>
      <c r="C725" s="23" t="s">
        <v>17</v>
      </c>
      <c r="D725" s="24" t="s">
        <v>9</v>
      </c>
      <c r="E725" s="25">
        <f>E726+E730</f>
        <v>38165.800000000003</v>
      </c>
      <c r="F725" s="25">
        <f t="shared" ref="F725:G725" si="359">F726+F730</f>
        <v>38952.1</v>
      </c>
      <c r="G725" s="25">
        <f t="shared" si="359"/>
        <v>38952.1</v>
      </c>
      <c r="H725" s="43"/>
      <c r="J725" s="32">
        <v>38165.798629999998</v>
      </c>
      <c r="K725" s="32">
        <v>38952.104059999998</v>
      </c>
      <c r="L725" s="32">
        <v>38952.104059999998</v>
      </c>
      <c r="M725" s="29">
        <f t="shared" si="353"/>
        <v>-1.3700000054086559E-3</v>
      </c>
      <c r="N725" s="29">
        <f t="shared" si="353"/>
        <v>4.0599999992991798E-3</v>
      </c>
      <c r="O725" s="29">
        <f t="shared" si="353"/>
        <v>4.0599999992991798E-3</v>
      </c>
      <c r="R725" s="95" t="s">
        <v>134</v>
      </c>
      <c r="S725" s="96" t="s">
        <v>235</v>
      </c>
      <c r="T725" s="96" t="s">
        <v>17</v>
      </c>
      <c r="U725" s="92" t="s">
        <v>9</v>
      </c>
      <c r="V725" s="97">
        <v>38165.798629999998</v>
      </c>
      <c r="W725" s="97">
        <v>38952.104059999998</v>
      </c>
      <c r="X725" s="97">
        <v>38952.104059999998</v>
      </c>
      <c r="Y725" s="16" t="b">
        <f t="shared" si="354"/>
        <v>1</v>
      </c>
      <c r="Z725" s="16" t="b">
        <f t="shared" si="354"/>
        <v>1</v>
      </c>
      <c r="AA725" s="16" t="b">
        <f t="shared" si="354"/>
        <v>1</v>
      </c>
      <c r="AB725" s="16" t="b">
        <f t="shared" si="352"/>
        <v>1</v>
      </c>
    </row>
    <row r="726" spans="1:28" s="16" customFormat="1" ht="15.75">
      <c r="A726" s="22" t="s">
        <v>135</v>
      </c>
      <c r="B726" s="23" t="s">
        <v>235</v>
      </c>
      <c r="C726" s="23" t="s">
        <v>136</v>
      </c>
      <c r="D726" s="24" t="s">
        <v>9</v>
      </c>
      <c r="E726" s="25">
        <f>E727</f>
        <v>4185</v>
      </c>
      <c r="F726" s="25">
        <f t="shared" ref="F726:G728" si="360">F727</f>
        <v>5749.9</v>
      </c>
      <c r="G726" s="25">
        <f t="shared" si="360"/>
        <v>5749.9</v>
      </c>
      <c r="H726" s="43"/>
      <c r="J726" s="32">
        <v>4185</v>
      </c>
      <c r="K726" s="32">
        <v>5749.9248500000003</v>
      </c>
      <c r="L726" s="32">
        <v>5749.9248500000003</v>
      </c>
      <c r="M726" s="29">
        <f t="shared" si="353"/>
        <v>0</v>
      </c>
      <c r="N726" s="29">
        <f t="shared" si="353"/>
        <v>2.4850000000697037E-2</v>
      </c>
      <c r="O726" s="29">
        <f t="shared" si="353"/>
        <v>2.4850000000697037E-2</v>
      </c>
      <c r="R726" s="95" t="s">
        <v>135</v>
      </c>
      <c r="S726" s="96" t="s">
        <v>235</v>
      </c>
      <c r="T726" s="96" t="s">
        <v>136</v>
      </c>
      <c r="U726" s="92" t="s">
        <v>9</v>
      </c>
      <c r="V726" s="97">
        <v>4185</v>
      </c>
      <c r="W726" s="97">
        <v>5749.9248500000003</v>
      </c>
      <c r="X726" s="97">
        <v>5749.9248500000003</v>
      </c>
      <c r="Y726" s="16" t="b">
        <f t="shared" si="354"/>
        <v>1</v>
      </c>
      <c r="Z726" s="16" t="b">
        <f t="shared" si="354"/>
        <v>1</v>
      </c>
      <c r="AA726" s="16" t="b">
        <f t="shared" si="354"/>
        <v>1</v>
      </c>
      <c r="AB726" s="16" t="b">
        <f t="shared" si="352"/>
        <v>1</v>
      </c>
    </row>
    <row r="727" spans="1:28" s="16" customFormat="1" ht="47.25">
      <c r="A727" s="22" t="s">
        <v>512</v>
      </c>
      <c r="B727" s="23" t="s">
        <v>235</v>
      </c>
      <c r="C727" s="23" t="s">
        <v>137</v>
      </c>
      <c r="D727" s="24" t="s">
        <v>9</v>
      </c>
      <c r="E727" s="25">
        <f>E728</f>
        <v>4185</v>
      </c>
      <c r="F727" s="25">
        <f t="shared" si="360"/>
        <v>5749.9</v>
      </c>
      <c r="G727" s="25">
        <f t="shared" si="360"/>
        <v>5749.9</v>
      </c>
      <c r="H727" s="43"/>
      <c r="J727" s="32">
        <v>4185</v>
      </c>
      <c r="K727" s="32">
        <v>5749.9248500000003</v>
      </c>
      <c r="L727" s="32">
        <v>5749.9248500000003</v>
      </c>
      <c r="M727" s="29">
        <f t="shared" si="353"/>
        <v>0</v>
      </c>
      <c r="N727" s="29">
        <f t="shared" si="353"/>
        <v>2.4850000000697037E-2</v>
      </c>
      <c r="O727" s="29">
        <f t="shared" si="353"/>
        <v>2.4850000000697037E-2</v>
      </c>
      <c r="R727" s="95" t="s">
        <v>512</v>
      </c>
      <c r="S727" s="96" t="s">
        <v>235</v>
      </c>
      <c r="T727" s="96" t="s">
        <v>137</v>
      </c>
      <c r="U727" s="92" t="s">
        <v>9</v>
      </c>
      <c r="V727" s="97">
        <v>4185</v>
      </c>
      <c r="W727" s="97">
        <v>5749.9248500000003</v>
      </c>
      <c r="X727" s="97">
        <v>5749.9248500000003</v>
      </c>
      <c r="Y727" s="16" t="b">
        <f t="shared" si="354"/>
        <v>1</v>
      </c>
      <c r="Z727" s="16" t="b">
        <f t="shared" si="354"/>
        <v>1</v>
      </c>
      <c r="AA727" s="16" t="b">
        <f t="shared" si="354"/>
        <v>1</v>
      </c>
      <c r="AB727" s="16" t="b">
        <f t="shared" si="352"/>
        <v>1</v>
      </c>
    </row>
    <row r="728" spans="1:28" s="16" customFormat="1" ht="47.25">
      <c r="A728" s="31" t="s">
        <v>138</v>
      </c>
      <c r="B728" s="23" t="s">
        <v>235</v>
      </c>
      <c r="C728" s="23" t="s">
        <v>373</v>
      </c>
      <c r="D728" s="24" t="s">
        <v>9</v>
      </c>
      <c r="E728" s="25">
        <f>E729</f>
        <v>4185</v>
      </c>
      <c r="F728" s="25">
        <f t="shared" si="360"/>
        <v>5749.9</v>
      </c>
      <c r="G728" s="25">
        <f t="shared" si="360"/>
        <v>5749.9</v>
      </c>
      <c r="H728" s="43"/>
      <c r="J728" s="32">
        <v>4185</v>
      </c>
      <c r="K728" s="32">
        <v>5749.9248500000003</v>
      </c>
      <c r="L728" s="32">
        <v>5749.9248500000003</v>
      </c>
      <c r="M728" s="29">
        <f t="shared" si="353"/>
        <v>0</v>
      </c>
      <c r="N728" s="29">
        <f t="shared" si="353"/>
        <v>2.4850000000697037E-2</v>
      </c>
      <c r="O728" s="29">
        <f t="shared" si="353"/>
        <v>2.4850000000697037E-2</v>
      </c>
      <c r="R728" s="98" t="s">
        <v>138</v>
      </c>
      <c r="S728" s="96" t="s">
        <v>235</v>
      </c>
      <c r="T728" s="96" t="s">
        <v>373</v>
      </c>
      <c r="U728" s="92" t="s">
        <v>9</v>
      </c>
      <c r="V728" s="97">
        <v>4185</v>
      </c>
      <c r="W728" s="97">
        <v>5749.9248500000003</v>
      </c>
      <c r="X728" s="97">
        <v>5749.9248500000003</v>
      </c>
      <c r="Y728" s="16" t="b">
        <f t="shared" si="354"/>
        <v>1</v>
      </c>
      <c r="Z728" s="16" t="b">
        <f t="shared" si="354"/>
        <v>1</v>
      </c>
      <c r="AA728" s="16" t="b">
        <f t="shared" si="354"/>
        <v>1</v>
      </c>
      <c r="AB728" s="16" t="b">
        <f t="shared" si="352"/>
        <v>1</v>
      </c>
    </row>
    <row r="729" spans="1:28" s="16" customFormat="1" ht="31.5">
      <c r="A729" s="31" t="s">
        <v>28</v>
      </c>
      <c r="B729" s="23" t="s">
        <v>235</v>
      </c>
      <c r="C729" s="23" t="s">
        <v>373</v>
      </c>
      <c r="D729" s="23" t="s">
        <v>29</v>
      </c>
      <c r="E729" s="25">
        <f>11515-7330</f>
        <v>4185</v>
      </c>
      <c r="F729" s="25">
        <v>5749.9</v>
      </c>
      <c r="G729" s="25">
        <v>5749.9</v>
      </c>
      <c r="H729" s="43"/>
      <c r="J729" s="32">
        <v>4185</v>
      </c>
      <c r="K729" s="32">
        <v>5749.9248500000003</v>
      </c>
      <c r="L729" s="32">
        <v>5749.9248500000003</v>
      </c>
      <c r="M729" s="29">
        <f t="shared" si="353"/>
        <v>0</v>
      </c>
      <c r="N729" s="29">
        <f t="shared" si="353"/>
        <v>2.4850000000697037E-2</v>
      </c>
      <c r="O729" s="29">
        <f t="shared" si="353"/>
        <v>2.4850000000697037E-2</v>
      </c>
      <c r="R729" s="98" t="s">
        <v>28</v>
      </c>
      <c r="S729" s="96" t="s">
        <v>235</v>
      </c>
      <c r="T729" s="96" t="s">
        <v>373</v>
      </c>
      <c r="U729" s="96" t="s">
        <v>29</v>
      </c>
      <c r="V729" s="97">
        <v>4185</v>
      </c>
      <c r="W729" s="97">
        <v>5749.9248500000003</v>
      </c>
      <c r="X729" s="97">
        <v>5749.9248500000003</v>
      </c>
      <c r="Y729" s="16" t="b">
        <f t="shared" si="354"/>
        <v>1</v>
      </c>
      <c r="Z729" s="16" t="b">
        <f t="shared" si="354"/>
        <v>1</v>
      </c>
      <c r="AA729" s="16" t="b">
        <f t="shared" si="354"/>
        <v>1</v>
      </c>
      <c r="AB729" s="16" t="b">
        <f t="shared" si="352"/>
        <v>1</v>
      </c>
    </row>
    <row r="730" spans="1:28" s="16" customFormat="1" ht="31.5">
      <c r="A730" s="22" t="s">
        <v>74</v>
      </c>
      <c r="B730" s="23" t="s">
        <v>235</v>
      </c>
      <c r="C730" s="23" t="s">
        <v>239</v>
      </c>
      <c r="D730" s="24" t="s">
        <v>9</v>
      </c>
      <c r="E730" s="25">
        <f>E731+E735</f>
        <v>33980.800000000003</v>
      </c>
      <c r="F730" s="25">
        <f t="shared" ref="F730:G730" si="361">F731+F735</f>
        <v>33202.199999999997</v>
      </c>
      <c r="G730" s="25">
        <f t="shared" si="361"/>
        <v>33202.199999999997</v>
      </c>
      <c r="H730" s="43"/>
      <c r="J730" s="32">
        <v>33980.798629999998</v>
      </c>
      <c r="K730" s="32">
        <v>33202.179210000002</v>
      </c>
      <c r="L730" s="32">
        <v>33202.179210000002</v>
      </c>
      <c r="M730" s="29">
        <f t="shared" si="353"/>
        <v>-1.3700000054086559E-3</v>
      </c>
      <c r="N730" s="29">
        <f t="shared" si="353"/>
        <v>-2.0789999995031394E-2</v>
      </c>
      <c r="O730" s="29">
        <f t="shared" si="353"/>
        <v>-2.0789999995031394E-2</v>
      </c>
      <c r="R730" s="95" t="s">
        <v>74</v>
      </c>
      <c r="S730" s="96" t="s">
        <v>235</v>
      </c>
      <c r="T730" s="96" t="s">
        <v>239</v>
      </c>
      <c r="U730" s="92" t="s">
        <v>9</v>
      </c>
      <c r="V730" s="97">
        <v>33980.798629999998</v>
      </c>
      <c r="W730" s="97">
        <v>33202.179210000002</v>
      </c>
      <c r="X730" s="97">
        <v>33202.179210000002</v>
      </c>
      <c r="Y730" s="16" t="b">
        <f t="shared" si="354"/>
        <v>1</v>
      </c>
      <c r="Z730" s="16" t="b">
        <f t="shared" si="354"/>
        <v>1</v>
      </c>
      <c r="AA730" s="16" t="b">
        <f t="shared" si="354"/>
        <v>1</v>
      </c>
      <c r="AB730" s="16" t="b">
        <f t="shared" si="352"/>
        <v>1</v>
      </c>
    </row>
    <row r="731" spans="1:28" s="16" customFormat="1" ht="47.25">
      <c r="A731" s="22" t="s">
        <v>76</v>
      </c>
      <c r="B731" s="23" t="s">
        <v>235</v>
      </c>
      <c r="C731" s="23" t="s">
        <v>240</v>
      </c>
      <c r="D731" s="24" t="s">
        <v>9</v>
      </c>
      <c r="E731" s="25">
        <f>E732</f>
        <v>33975.800000000003</v>
      </c>
      <c r="F731" s="25">
        <f t="shared" ref="F731:G731" si="362">F732</f>
        <v>33197.199999999997</v>
      </c>
      <c r="G731" s="25">
        <f t="shared" si="362"/>
        <v>33197.199999999997</v>
      </c>
      <c r="H731" s="43"/>
      <c r="J731" s="32">
        <v>33975.798629999998</v>
      </c>
      <c r="K731" s="32">
        <v>33197.179210000002</v>
      </c>
      <c r="L731" s="32">
        <v>33197.179210000002</v>
      </c>
      <c r="M731" s="29">
        <f t="shared" si="353"/>
        <v>-1.3700000054086559E-3</v>
      </c>
      <c r="N731" s="29">
        <f t="shared" si="353"/>
        <v>-2.0789999995031394E-2</v>
      </c>
      <c r="O731" s="29">
        <f t="shared" si="353"/>
        <v>-2.0789999995031394E-2</v>
      </c>
      <c r="R731" s="95" t="s">
        <v>76</v>
      </c>
      <c r="S731" s="96" t="s">
        <v>235</v>
      </c>
      <c r="T731" s="96" t="s">
        <v>240</v>
      </c>
      <c r="U731" s="92" t="s">
        <v>9</v>
      </c>
      <c r="V731" s="97">
        <v>33975.798629999998</v>
      </c>
      <c r="W731" s="97">
        <v>33197.179210000002</v>
      </c>
      <c r="X731" s="97">
        <v>33197.179210000002</v>
      </c>
      <c r="Y731" s="16" t="b">
        <f t="shared" si="354"/>
        <v>1</v>
      </c>
      <c r="Z731" s="16" t="b">
        <f t="shared" si="354"/>
        <v>1</v>
      </c>
      <c r="AA731" s="16" t="b">
        <f t="shared" si="354"/>
        <v>1</v>
      </c>
      <c r="AB731" s="16" t="b">
        <f t="shared" si="352"/>
        <v>1</v>
      </c>
    </row>
    <row r="732" spans="1:28" s="16" customFormat="1" ht="31.5">
      <c r="A732" s="31" t="s">
        <v>25</v>
      </c>
      <c r="B732" s="23" t="s">
        <v>235</v>
      </c>
      <c r="C732" s="23" t="s">
        <v>423</v>
      </c>
      <c r="D732" s="24" t="s">
        <v>9</v>
      </c>
      <c r="E732" s="25">
        <f>E733+E734</f>
        <v>33975.800000000003</v>
      </c>
      <c r="F732" s="25">
        <f t="shared" ref="F732:G732" si="363">F733+F734</f>
        <v>33197.199999999997</v>
      </c>
      <c r="G732" s="25">
        <f t="shared" si="363"/>
        <v>33197.199999999997</v>
      </c>
      <c r="H732" s="43"/>
      <c r="J732" s="32">
        <v>33975.798629999998</v>
      </c>
      <c r="K732" s="32">
        <v>33197.179210000002</v>
      </c>
      <c r="L732" s="32">
        <v>33197.179210000002</v>
      </c>
      <c r="M732" s="29">
        <f t="shared" si="353"/>
        <v>-1.3700000054086559E-3</v>
      </c>
      <c r="N732" s="29">
        <f t="shared" si="353"/>
        <v>-2.0789999995031394E-2</v>
      </c>
      <c r="O732" s="29">
        <f t="shared" si="353"/>
        <v>-2.0789999995031394E-2</v>
      </c>
      <c r="R732" s="98" t="s">
        <v>25</v>
      </c>
      <c r="S732" s="96" t="s">
        <v>235</v>
      </c>
      <c r="T732" s="96" t="s">
        <v>423</v>
      </c>
      <c r="U732" s="92" t="s">
        <v>9</v>
      </c>
      <c r="V732" s="97">
        <v>33975.798629999998</v>
      </c>
      <c r="W732" s="97">
        <v>33197.179210000002</v>
      </c>
      <c r="X732" s="97">
        <v>33197.179210000002</v>
      </c>
      <c r="Y732" s="16" t="b">
        <f t="shared" si="354"/>
        <v>1</v>
      </c>
      <c r="Z732" s="16" t="b">
        <f t="shared" si="354"/>
        <v>1</v>
      </c>
      <c r="AA732" s="16" t="b">
        <f t="shared" si="354"/>
        <v>1</v>
      </c>
      <c r="AB732" s="16" t="b">
        <f t="shared" si="352"/>
        <v>1</v>
      </c>
    </row>
    <row r="733" spans="1:28" s="16" customFormat="1" ht="78.75">
      <c r="A733" s="31" t="s">
        <v>26</v>
      </c>
      <c r="B733" s="23" t="s">
        <v>235</v>
      </c>
      <c r="C733" s="23" t="s">
        <v>423</v>
      </c>
      <c r="D733" s="23" t="s">
        <v>27</v>
      </c>
      <c r="E733" s="25">
        <v>32048.799999999999</v>
      </c>
      <c r="F733" s="25">
        <v>31780.2</v>
      </c>
      <c r="G733" s="25">
        <v>31780.2</v>
      </c>
      <c r="H733" s="43"/>
      <c r="J733" s="32">
        <v>32048.798630000001</v>
      </c>
      <c r="K733" s="32">
        <v>31780.179209999998</v>
      </c>
      <c r="L733" s="32">
        <v>31780.179209999998</v>
      </c>
      <c r="M733" s="29">
        <f t="shared" si="353"/>
        <v>-1.3699999981326982E-3</v>
      </c>
      <c r="N733" s="29">
        <f t="shared" si="353"/>
        <v>-2.0790000002307352E-2</v>
      </c>
      <c r="O733" s="29">
        <f t="shared" si="353"/>
        <v>-2.0790000002307352E-2</v>
      </c>
      <c r="R733" s="98" t="s">
        <v>26</v>
      </c>
      <c r="S733" s="96" t="s">
        <v>235</v>
      </c>
      <c r="T733" s="96" t="s">
        <v>423</v>
      </c>
      <c r="U733" s="96" t="s">
        <v>27</v>
      </c>
      <c r="V733" s="97">
        <v>32048.798630000001</v>
      </c>
      <c r="W733" s="97">
        <v>31780.179209999998</v>
      </c>
      <c r="X733" s="97">
        <v>31780.179209999998</v>
      </c>
      <c r="Y733" s="16" t="b">
        <f t="shared" si="354"/>
        <v>1</v>
      </c>
      <c r="Z733" s="16" t="b">
        <f t="shared" si="354"/>
        <v>1</v>
      </c>
      <c r="AA733" s="16" t="b">
        <f t="shared" si="354"/>
        <v>1</v>
      </c>
      <c r="AB733" s="16" t="b">
        <f t="shared" si="352"/>
        <v>1</v>
      </c>
    </row>
    <row r="734" spans="1:28" s="16" customFormat="1" ht="31.5">
      <c r="A734" s="31" t="s">
        <v>28</v>
      </c>
      <c r="B734" s="23" t="s">
        <v>235</v>
      </c>
      <c r="C734" s="23" t="s">
        <v>423</v>
      </c>
      <c r="D734" s="23" t="s">
        <v>29</v>
      </c>
      <c r="E734" s="25">
        <v>1927</v>
      </c>
      <c r="F734" s="25">
        <v>1417</v>
      </c>
      <c r="G734" s="25">
        <v>1417</v>
      </c>
      <c r="H734" s="43"/>
      <c r="J734" s="32">
        <v>1927</v>
      </c>
      <c r="K734" s="32">
        <v>1417</v>
      </c>
      <c r="L734" s="32">
        <v>1417</v>
      </c>
      <c r="M734" s="29">
        <f t="shared" si="353"/>
        <v>0</v>
      </c>
      <c r="N734" s="29">
        <f t="shared" si="353"/>
        <v>0</v>
      </c>
      <c r="O734" s="29">
        <f t="shared" si="353"/>
        <v>0</v>
      </c>
      <c r="R734" s="98" t="s">
        <v>28</v>
      </c>
      <c r="S734" s="96" t="s">
        <v>235</v>
      </c>
      <c r="T734" s="96" t="s">
        <v>423</v>
      </c>
      <c r="U734" s="96" t="s">
        <v>29</v>
      </c>
      <c r="V734" s="97">
        <v>1927</v>
      </c>
      <c r="W734" s="97">
        <v>1417</v>
      </c>
      <c r="X734" s="97">
        <v>1417</v>
      </c>
      <c r="Y734" s="16" t="b">
        <f t="shared" si="354"/>
        <v>1</v>
      </c>
      <c r="Z734" s="16" t="b">
        <f t="shared" si="354"/>
        <v>1</v>
      </c>
      <c r="AA734" s="16" t="b">
        <f t="shared" si="354"/>
        <v>1</v>
      </c>
      <c r="AB734" s="16" t="b">
        <f t="shared" si="352"/>
        <v>1</v>
      </c>
    </row>
    <row r="735" spans="1:28" s="16" customFormat="1" ht="31.5">
      <c r="A735" s="22" t="s">
        <v>172</v>
      </c>
      <c r="B735" s="23" t="s">
        <v>235</v>
      </c>
      <c r="C735" s="23" t="s">
        <v>241</v>
      </c>
      <c r="D735" s="24" t="s">
        <v>9</v>
      </c>
      <c r="E735" s="25">
        <f>E736</f>
        <v>5</v>
      </c>
      <c r="F735" s="25">
        <f t="shared" ref="F735:G736" si="364">F736</f>
        <v>5</v>
      </c>
      <c r="G735" s="25">
        <f t="shared" si="364"/>
        <v>5</v>
      </c>
      <c r="H735" s="43"/>
      <c r="J735" s="32">
        <v>5</v>
      </c>
      <c r="K735" s="32">
        <v>5</v>
      </c>
      <c r="L735" s="32">
        <v>5</v>
      </c>
      <c r="M735" s="29">
        <f t="shared" si="353"/>
        <v>0</v>
      </c>
      <c r="N735" s="29">
        <f t="shared" si="353"/>
        <v>0</v>
      </c>
      <c r="O735" s="29">
        <f t="shared" si="353"/>
        <v>0</v>
      </c>
      <c r="R735" s="95" t="s">
        <v>172</v>
      </c>
      <c r="S735" s="96" t="s">
        <v>235</v>
      </c>
      <c r="T735" s="96" t="s">
        <v>241</v>
      </c>
      <c r="U735" s="92" t="s">
        <v>9</v>
      </c>
      <c r="V735" s="97">
        <v>5</v>
      </c>
      <c r="W735" s="97">
        <v>5</v>
      </c>
      <c r="X735" s="97">
        <v>5</v>
      </c>
      <c r="Y735" s="16" t="b">
        <f t="shared" si="354"/>
        <v>1</v>
      </c>
      <c r="Z735" s="16" t="b">
        <f t="shared" si="354"/>
        <v>1</v>
      </c>
      <c r="AA735" s="16" t="b">
        <f t="shared" si="354"/>
        <v>1</v>
      </c>
      <c r="AB735" s="16" t="b">
        <f t="shared" si="352"/>
        <v>1</v>
      </c>
    </row>
    <row r="736" spans="1:28" s="16" customFormat="1" ht="31.5">
      <c r="A736" s="31" t="s">
        <v>31</v>
      </c>
      <c r="B736" s="23" t="s">
        <v>235</v>
      </c>
      <c r="C736" s="23" t="s">
        <v>424</v>
      </c>
      <c r="D736" s="24" t="s">
        <v>9</v>
      </c>
      <c r="E736" s="25">
        <f>E737</f>
        <v>5</v>
      </c>
      <c r="F736" s="25">
        <f t="shared" si="364"/>
        <v>5</v>
      </c>
      <c r="G736" s="25">
        <f t="shared" si="364"/>
        <v>5</v>
      </c>
      <c r="H736" s="43"/>
      <c r="J736" s="32">
        <v>5</v>
      </c>
      <c r="K736" s="32">
        <v>5</v>
      </c>
      <c r="L736" s="32">
        <v>5</v>
      </c>
      <c r="M736" s="29">
        <f t="shared" si="353"/>
        <v>0</v>
      </c>
      <c r="N736" s="29">
        <f t="shared" si="353"/>
        <v>0</v>
      </c>
      <c r="O736" s="29">
        <f t="shared" si="353"/>
        <v>0</v>
      </c>
      <c r="R736" s="98" t="s">
        <v>31</v>
      </c>
      <c r="S736" s="96" t="s">
        <v>235</v>
      </c>
      <c r="T736" s="96" t="s">
        <v>424</v>
      </c>
      <c r="U736" s="92" t="s">
        <v>9</v>
      </c>
      <c r="V736" s="97">
        <v>5</v>
      </c>
      <c r="W736" s="97">
        <v>5</v>
      </c>
      <c r="X736" s="97">
        <v>5</v>
      </c>
      <c r="Y736" s="16" t="b">
        <f t="shared" si="354"/>
        <v>1</v>
      </c>
      <c r="Z736" s="16" t="b">
        <f t="shared" si="354"/>
        <v>1</v>
      </c>
      <c r="AA736" s="16" t="b">
        <f t="shared" si="354"/>
        <v>1</v>
      </c>
      <c r="AB736" s="16" t="b">
        <f t="shared" si="352"/>
        <v>1</v>
      </c>
    </row>
    <row r="737" spans="1:28" s="16" customFormat="1" ht="25.5">
      <c r="A737" s="31" t="s">
        <v>32</v>
      </c>
      <c r="B737" s="23" t="s">
        <v>235</v>
      </c>
      <c r="C737" s="23" t="s">
        <v>424</v>
      </c>
      <c r="D737" s="23" t="s">
        <v>33</v>
      </c>
      <c r="E737" s="25">
        <v>5</v>
      </c>
      <c r="F737" s="25">
        <v>5</v>
      </c>
      <c r="G737" s="25">
        <v>5</v>
      </c>
      <c r="H737" s="43"/>
      <c r="J737" s="32">
        <v>5</v>
      </c>
      <c r="K737" s="32">
        <v>5</v>
      </c>
      <c r="L737" s="32">
        <v>5</v>
      </c>
      <c r="M737" s="29">
        <f t="shared" si="353"/>
        <v>0</v>
      </c>
      <c r="N737" s="29">
        <f t="shared" si="353"/>
        <v>0</v>
      </c>
      <c r="O737" s="29">
        <f t="shared" si="353"/>
        <v>0</v>
      </c>
      <c r="R737" s="98" t="s">
        <v>32</v>
      </c>
      <c r="S737" s="96" t="s">
        <v>235</v>
      </c>
      <c r="T737" s="96" t="s">
        <v>424</v>
      </c>
      <c r="U737" s="96" t="s">
        <v>33</v>
      </c>
      <c r="V737" s="97">
        <v>5</v>
      </c>
      <c r="W737" s="97">
        <v>5</v>
      </c>
      <c r="X737" s="97">
        <v>5</v>
      </c>
      <c r="Y737" s="16" t="b">
        <f t="shared" si="354"/>
        <v>1</v>
      </c>
      <c r="Z737" s="16" t="b">
        <f t="shared" si="354"/>
        <v>1</v>
      </c>
      <c r="AA737" s="16" t="b">
        <f t="shared" si="354"/>
        <v>1</v>
      </c>
      <c r="AB737" s="16" t="b">
        <f t="shared" si="352"/>
        <v>1</v>
      </c>
    </row>
    <row r="738" spans="1:28" s="16" customFormat="1" ht="31.5">
      <c r="A738" s="22" t="s">
        <v>454</v>
      </c>
      <c r="B738" s="23" t="s">
        <v>235</v>
      </c>
      <c r="C738" s="23" t="s">
        <v>15</v>
      </c>
      <c r="D738" s="24" t="s">
        <v>9</v>
      </c>
      <c r="E738" s="25">
        <f>E739+E749</f>
        <v>53780.4</v>
      </c>
      <c r="F738" s="25">
        <f t="shared" ref="F738:G738" si="365">F739+F749</f>
        <v>42915.8</v>
      </c>
      <c r="G738" s="25">
        <f t="shared" si="365"/>
        <v>42915.8</v>
      </c>
      <c r="H738" s="43"/>
      <c r="J738" s="32">
        <v>53780.391969999997</v>
      </c>
      <c r="K738" s="32">
        <v>42915.742449999998</v>
      </c>
      <c r="L738" s="32">
        <v>42915.742449999998</v>
      </c>
      <c r="M738" s="29">
        <f t="shared" si="353"/>
        <v>-8.0300000045099296E-3</v>
      </c>
      <c r="N738" s="29">
        <f t="shared" si="353"/>
        <v>-5.7550000004994217E-2</v>
      </c>
      <c r="O738" s="29">
        <f t="shared" si="353"/>
        <v>-5.7550000004994217E-2</v>
      </c>
      <c r="R738" s="95" t="s">
        <v>454</v>
      </c>
      <c r="S738" s="96" t="s">
        <v>235</v>
      </c>
      <c r="T738" s="96" t="s">
        <v>15</v>
      </c>
      <c r="U738" s="92" t="s">
        <v>9</v>
      </c>
      <c r="V738" s="97">
        <v>53780.391969999997</v>
      </c>
      <c r="W738" s="97">
        <v>42915.742449999998</v>
      </c>
      <c r="X738" s="97">
        <v>42915.742449999998</v>
      </c>
      <c r="Y738" s="16" t="b">
        <f t="shared" si="354"/>
        <v>1</v>
      </c>
      <c r="Z738" s="16" t="b">
        <f t="shared" si="354"/>
        <v>1</v>
      </c>
      <c r="AA738" s="16" t="b">
        <f t="shared" si="354"/>
        <v>1</v>
      </c>
      <c r="AB738" s="16" t="b">
        <f t="shared" si="352"/>
        <v>1</v>
      </c>
    </row>
    <row r="739" spans="1:28" s="16" customFormat="1" ht="31.5">
      <c r="A739" s="22" t="s">
        <v>79</v>
      </c>
      <c r="B739" s="23" t="s">
        <v>235</v>
      </c>
      <c r="C739" s="23" t="s">
        <v>80</v>
      </c>
      <c r="D739" s="24" t="s">
        <v>9</v>
      </c>
      <c r="E739" s="25">
        <f>E740+E743+E746</f>
        <v>53770</v>
      </c>
      <c r="F739" s="25">
        <f t="shared" ref="F739:G739" si="366">F740+F743+F746</f>
        <v>42905.4</v>
      </c>
      <c r="G739" s="25">
        <f t="shared" si="366"/>
        <v>42905.4</v>
      </c>
      <c r="H739" s="43"/>
      <c r="J739" s="32">
        <v>53769.99912</v>
      </c>
      <c r="K739" s="32">
        <v>42905.349600000001</v>
      </c>
      <c r="L739" s="32">
        <v>42905.349600000001</v>
      </c>
      <c r="M739" s="29">
        <f t="shared" si="353"/>
        <v>-8.7999999959720299E-4</v>
      </c>
      <c r="N739" s="29">
        <f t="shared" si="353"/>
        <v>-5.0400000000081491E-2</v>
      </c>
      <c r="O739" s="29">
        <f t="shared" si="353"/>
        <v>-5.0400000000081491E-2</v>
      </c>
      <c r="R739" s="95" t="s">
        <v>79</v>
      </c>
      <c r="S739" s="96" t="s">
        <v>235</v>
      </c>
      <c r="T739" s="96" t="s">
        <v>80</v>
      </c>
      <c r="U739" s="92" t="s">
        <v>9</v>
      </c>
      <c r="V739" s="97">
        <v>53769.99912</v>
      </c>
      <c r="W739" s="97">
        <v>42905.349600000001</v>
      </c>
      <c r="X739" s="97">
        <v>42905.349600000001</v>
      </c>
      <c r="Y739" s="16" t="b">
        <f t="shared" si="354"/>
        <v>1</v>
      </c>
      <c r="Z739" s="16" t="b">
        <f t="shared" si="354"/>
        <v>1</v>
      </c>
      <c r="AA739" s="16" t="b">
        <f t="shared" si="354"/>
        <v>1</v>
      </c>
      <c r="AB739" s="16" t="b">
        <f t="shared" si="352"/>
        <v>1</v>
      </c>
    </row>
    <row r="740" spans="1:28" s="16" customFormat="1" ht="63">
      <c r="A740" s="22" t="s">
        <v>159</v>
      </c>
      <c r="B740" s="23" t="s">
        <v>235</v>
      </c>
      <c r="C740" s="23" t="s">
        <v>459</v>
      </c>
      <c r="D740" s="24" t="s">
        <v>9</v>
      </c>
      <c r="E740" s="25">
        <f>E741</f>
        <v>24155.4</v>
      </c>
      <c r="F740" s="25">
        <f t="shared" ref="F740:G741" si="367">F741</f>
        <v>24155.4</v>
      </c>
      <c r="G740" s="25">
        <f t="shared" si="367"/>
        <v>24155.4</v>
      </c>
      <c r="H740" s="43"/>
      <c r="J740" s="32">
        <v>24155.349600000001</v>
      </c>
      <c r="K740" s="32">
        <v>24155.349600000001</v>
      </c>
      <c r="L740" s="32">
        <v>24155.349600000001</v>
      </c>
      <c r="M740" s="29">
        <f t="shared" si="353"/>
        <v>-5.0400000000081491E-2</v>
      </c>
      <c r="N740" s="29">
        <f t="shared" si="353"/>
        <v>-5.0400000000081491E-2</v>
      </c>
      <c r="O740" s="29">
        <f t="shared" si="353"/>
        <v>-5.0400000000081491E-2</v>
      </c>
      <c r="R740" s="95" t="s">
        <v>159</v>
      </c>
      <c r="S740" s="96" t="s">
        <v>235</v>
      </c>
      <c r="T740" s="96" t="s">
        <v>459</v>
      </c>
      <c r="U740" s="92" t="s">
        <v>9</v>
      </c>
      <c r="V740" s="97">
        <v>24155.349600000001</v>
      </c>
      <c r="W740" s="97">
        <v>24155.349600000001</v>
      </c>
      <c r="X740" s="97">
        <v>24155.349600000001</v>
      </c>
      <c r="Y740" s="16" t="b">
        <f t="shared" si="354"/>
        <v>1</v>
      </c>
      <c r="Z740" s="16" t="b">
        <f t="shared" si="354"/>
        <v>1</v>
      </c>
      <c r="AA740" s="16" t="b">
        <f t="shared" si="354"/>
        <v>1</v>
      </c>
      <c r="AB740" s="16" t="b">
        <f t="shared" si="352"/>
        <v>1</v>
      </c>
    </row>
    <row r="741" spans="1:28" s="16" customFormat="1" ht="47.25">
      <c r="A741" s="31" t="s">
        <v>160</v>
      </c>
      <c r="B741" s="23" t="s">
        <v>235</v>
      </c>
      <c r="C741" s="23" t="s">
        <v>380</v>
      </c>
      <c r="D741" s="24" t="s">
        <v>9</v>
      </c>
      <c r="E741" s="25">
        <f>E742</f>
        <v>24155.4</v>
      </c>
      <c r="F741" s="25">
        <f t="shared" si="367"/>
        <v>24155.4</v>
      </c>
      <c r="G741" s="25">
        <f t="shared" si="367"/>
        <v>24155.4</v>
      </c>
      <c r="H741" s="43"/>
      <c r="J741" s="32">
        <v>24155.349600000001</v>
      </c>
      <c r="K741" s="32">
        <v>24155.349600000001</v>
      </c>
      <c r="L741" s="32">
        <v>24155.349600000001</v>
      </c>
      <c r="M741" s="29">
        <f t="shared" si="353"/>
        <v>-5.0400000000081491E-2</v>
      </c>
      <c r="N741" s="29">
        <f t="shared" si="353"/>
        <v>-5.0400000000081491E-2</v>
      </c>
      <c r="O741" s="29">
        <f t="shared" si="353"/>
        <v>-5.0400000000081491E-2</v>
      </c>
      <c r="R741" s="98" t="s">
        <v>160</v>
      </c>
      <c r="S741" s="96" t="s">
        <v>235</v>
      </c>
      <c r="T741" s="96" t="s">
        <v>380</v>
      </c>
      <c r="U741" s="92" t="s">
        <v>9</v>
      </c>
      <c r="V741" s="97">
        <v>24155.349600000001</v>
      </c>
      <c r="W741" s="97">
        <v>24155.349600000001</v>
      </c>
      <c r="X741" s="97">
        <v>24155.349600000001</v>
      </c>
      <c r="Y741" s="16" t="b">
        <f t="shared" si="354"/>
        <v>1</v>
      </c>
      <c r="Z741" s="16" t="b">
        <f t="shared" si="354"/>
        <v>1</v>
      </c>
      <c r="AA741" s="16" t="b">
        <f t="shared" si="354"/>
        <v>1</v>
      </c>
      <c r="AB741" s="16" t="b">
        <f t="shared" si="352"/>
        <v>1</v>
      </c>
    </row>
    <row r="742" spans="1:28" s="16" customFormat="1" ht="31.5">
      <c r="A742" s="31" t="s">
        <v>28</v>
      </c>
      <c r="B742" s="23" t="s">
        <v>235</v>
      </c>
      <c r="C742" s="23" t="s">
        <v>380</v>
      </c>
      <c r="D742" s="23" t="s">
        <v>29</v>
      </c>
      <c r="E742" s="25">
        <v>24155.4</v>
      </c>
      <c r="F742" s="25">
        <v>24155.4</v>
      </c>
      <c r="G742" s="25">
        <v>24155.4</v>
      </c>
      <c r="H742" s="42"/>
      <c r="J742" s="32">
        <v>24155.349600000001</v>
      </c>
      <c r="K742" s="32">
        <v>24155.349600000001</v>
      </c>
      <c r="L742" s="32">
        <v>24155.349600000001</v>
      </c>
      <c r="M742" s="29">
        <f t="shared" si="353"/>
        <v>-5.0400000000081491E-2</v>
      </c>
      <c r="N742" s="29">
        <f t="shared" si="353"/>
        <v>-5.0400000000081491E-2</v>
      </c>
      <c r="O742" s="29">
        <f t="shared" si="353"/>
        <v>-5.0400000000081491E-2</v>
      </c>
      <c r="R742" s="98" t="s">
        <v>28</v>
      </c>
      <c r="S742" s="96" t="s">
        <v>235</v>
      </c>
      <c r="T742" s="96" t="s">
        <v>380</v>
      </c>
      <c r="U742" s="96" t="s">
        <v>29</v>
      </c>
      <c r="V742" s="97">
        <v>24155.349600000001</v>
      </c>
      <c r="W742" s="97">
        <v>24155.349600000001</v>
      </c>
      <c r="X742" s="97">
        <v>24155.349600000001</v>
      </c>
      <c r="Y742" s="16" t="b">
        <f t="shared" si="354"/>
        <v>1</v>
      </c>
      <c r="Z742" s="16" t="b">
        <f t="shared" si="354"/>
        <v>1</v>
      </c>
      <c r="AA742" s="16" t="b">
        <f t="shared" si="354"/>
        <v>1</v>
      </c>
      <c r="AB742" s="16" t="b">
        <f t="shared" si="352"/>
        <v>1</v>
      </c>
    </row>
    <row r="743" spans="1:28" s="16" customFormat="1" ht="31.5">
      <c r="A743" s="22" t="s">
        <v>81</v>
      </c>
      <c r="B743" s="23" t="s">
        <v>235</v>
      </c>
      <c r="C743" s="23" t="s">
        <v>455</v>
      </c>
      <c r="D743" s="24" t="s">
        <v>9</v>
      </c>
      <c r="E743" s="25">
        <f>E744</f>
        <v>28914.600000000002</v>
      </c>
      <c r="F743" s="25">
        <f t="shared" ref="F743:G744" si="368">F744</f>
        <v>18050</v>
      </c>
      <c r="G743" s="25">
        <f t="shared" si="368"/>
        <v>18050</v>
      </c>
      <c r="H743" s="43"/>
      <c r="J743" s="32">
        <v>28914.649519999999</v>
      </c>
      <c r="K743" s="32">
        <v>18050</v>
      </c>
      <c r="L743" s="32">
        <v>18050</v>
      </c>
      <c r="M743" s="29">
        <f t="shared" si="353"/>
        <v>4.9519999996846309E-2</v>
      </c>
      <c r="N743" s="29">
        <f t="shared" si="353"/>
        <v>0</v>
      </c>
      <c r="O743" s="29">
        <f t="shared" si="353"/>
        <v>0</v>
      </c>
      <c r="R743" s="95" t="s">
        <v>81</v>
      </c>
      <c r="S743" s="96" t="s">
        <v>235</v>
      </c>
      <c r="T743" s="96" t="s">
        <v>455</v>
      </c>
      <c r="U743" s="92" t="s">
        <v>9</v>
      </c>
      <c r="V743" s="97">
        <v>28914.649519999999</v>
      </c>
      <c r="W743" s="97">
        <v>18050</v>
      </c>
      <c r="X743" s="97">
        <v>18050</v>
      </c>
      <c r="Y743" s="16" t="b">
        <f t="shared" si="354"/>
        <v>1</v>
      </c>
      <c r="Z743" s="16" t="b">
        <f t="shared" si="354"/>
        <v>1</v>
      </c>
      <c r="AA743" s="16" t="b">
        <f t="shared" si="354"/>
        <v>1</v>
      </c>
      <c r="AB743" s="16" t="b">
        <f t="shared" si="352"/>
        <v>1</v>
      </c>
    </row>
    <row r="744" spans="1:28" s="16" customFormat="1" ht="31.5">
      <c r="A744" s="31" t="s">
        <v>82</v>
      </c>
      <c r="B744" s="23" t="s">
        <v>235</v>
      </c>
      <c r="C744" s="23" t="s">
        <v>360</v>
      </c>
      <c r="D744" s="24" t="s">
        <v>9</v>
      </c>
      <c r="E744" s="25">
        <f>E745</f>
        <v>28914.600000000002</v>
      </c>
      <c r="F744" s="25">
        <f t="shared" si="368"/>
        <v>18050</v>
      </c>
      <c r="G744" s="25">
        <f t="shared" si="368"/>
        <v>18050</v>
      </c>
      <c r="H744" s="43"/>
      <c r="J744" s="32">
        <v>28914.649519999999</v>
      </c>
      <c r="K744" s="32">
        <v>18050</v>
      </c>
      <c r="L744" s="32">
        <v>18050</v>
      </c>
      <c r="M744" s="29">
        <f t="shared" si="353"/>
        <v>4.9519999996846309E-2</v>
      </c>
      <c r="N744" s="29">
        <f t="shared" si="353"/>
        <v>0</v>
      </c>
      <c r="O744" s="29">
        <f t="shared" si="353"/>
        <v>0</v>
      </c>
      <c r="R744" s="98" t="s">
        <v>82</v>
      </c>
      <c r="S744" s="96" t="s">
        <v>235</v>
      </c>
      <c r="T744" s="96" t="s">
        <v>360</v>
      </c>
      <c r="U744" s="92" t="s">
        <v>9</v>
      </c>
      <c r="V744" s="97">
        <v>28914.649519999999</v>
      </c>
      <c r="W744" s="97">
        <v>18050</v>
      </c>
      <c r="X744" s="97">
        <v>18050</v>
      </c>
      <c r="Y744" s="16" t="b">
        <f t="shared" si="354"/>
        <v>1</v>
      </c>
      <c r="Z744" s="16" t="b">
        <f t="shared" si="354"/>
        <v>1</v>
      </c>
      <c r="AA744" s="16" t="b">
        <f t="shared" si="354"/>
        <v>1</v>
      </c>
      <c r="AB744" s="16" t="b">
        <f t="shared" si="352"/>
        <v>1</v>
      </c>
    </row>
    <row r="745" spans="1:28" s="16" customFormat="1" ht="31.5">
      <c r="A745" s="31" t="s">
        <v>28</v>
      </c>
      <c r="B745" s="23" t="s">
        <v>235</v>
      </c>
      <c r="C745" s="23" t="s">
        <v>360</v>
      </c>
      <c r="D745" s="23" t="s">
        <v>29</v>
      </c>
      <c r="E745" s="25">
        <f>9750.7+19163.9</f>
        <v>28914.600000000002</v>
      </c>
      <c r="F745" s="25">
        <v>18050</v>
      </c>
      <c r="G745" s="25">
        <v>18050</v>
      </c>
      <c r="H745" s="43"/>
      <c r="J745" s="32">
        <v>28914.649519999999</v>
      </c>
      <c r="K745" s="32">
        <v>18050</v>
      </c>
      <c r="L745" s="32">
        <v>18050</v>
      </c>
      <c r="M745" s="29">
        <f t="shared" si="353"/>
        <v>4.9519999996846309E-2</v>
      </c>
      <c r="N745" s="29">
        <f t="shared" si="353"/>
        <v>0</v>
      </c>
      <c r="O745" s="29">
        <f t="shared" si="353"/>
        <v>0</v>
      </c>
      <c r="R745" s="98" t="s">
        <v>28</v>
      </c>
      <c r="S745" s="96" t="s">
        <v>235</v>
      </c>
      <c r="T745" s="96" t="s">
        <v>360</v>
      </c>
      <c r="U745" s="96" t="s">
        <v>29</v>
      </c>
      <c r="V745" s="97">
        <v>28914.649519999999</v>
      </c>
      <c r="W745" s="97">
        <v>18050</v>
      </c>
      <c r="X745" s="97">
        <v>18050</v>
      </c>
      <c r="Y745" s="16" t="b">
        <f t="shared" si="354"/>
        <v>1</v>
      </c>
      <c r="Z745" s="16" t="b">
        <f t="shared" si="354"/>
        <v>1</v>
      </c>
      <c r="AA745" s="16" t="b">
        <f t="shared" si="354"/>
        <v>1</v>
      </c>
      <c r="AB745" s="16" t="b">
        <f t="shared" si="352"/>
        <v>1</v>
      </c>
    </row>
    <row r="746" spans="1:28" s="16" customFormat="1" ht="47.25">
      <c r="A746" s="22" t="s">
        <v>460</v>
      </c>
      <c r="B746" s="23" t="s">
        <v>235</v>
      </c>
      <c r="C746" s="23" t="s">
        <v>461</v>
      </c>
      <c r="D746" s="24" t="s">
        <v>9</v>
      </c>
      <c r="E746" s="25">
        <f>E747</f>
        <v>700</v>
      </c>
      <c r="F746" s="25">
        <f t="shared" ref="F746:G747" si="369">F747</f>
        <v>700</v>
      </c>
      <c r="G746" s="25">
        <f t="shared" si="369"/>
        <v>700</v>
      </c>
      <c r="H746" s="43"/>
      <c r="J746" s="32">
        <v>700</v>
      </c>
      <c r="K746" s="32">
        <v>700</v>
      </c>
      <c r="L746" s="32">
        <v>700</v>
      </c>
      <c r="M746" s="29">
        <f t="shared" si="353"/>
        <v>0</v>
      </c>
      <c r="N746" s="29">
        <f t="shared" si="353"/>
        <v>0</v>
      </c>
      <c r="O746" s="29">
        <f t="shared" si="353"/>
        <v>0</v>
      </c>
      <c r="R746" s="95" t="s">
        <v>460</v>
      </c>
      <c r="S746" s="96" t="s">
        <v>235</v>
      </c>
      <c r="T746" s="96" t="s">
        <v>461</v>
      </c>
      <c r="U746" s="92" t="s">
        <v>9</v>
      </c>
      <c r="V746" s="97">
        <v>700</v>
      </c>
      <c r="W746" s="97">
        <v>700</v>
      </c>
      <c r="X746" s="97">
        <v>700</v>
      </c>
      <c r="Y746" s="16" t="b">
        <f t="shared" si="354"/>
        <v>1</v>
      </c>
      <c r="Z746" s="16" t="b">
        <f t="shared" si="354"/>
        <v>1</v>
      </c>
      <c r="AA746" s="16" t="b">
        <f t="shared" si="354"/>
        <v>1</v>
      </c>
      <c r="AB746" s="16" t="b">
        <f t="shared" si="352"/>
        <v>1</v>
      </c>
    </row>
    <row r="747" spans="1:28" s="16" customFormat="1" ht="31.5">
      <c r="A747" s="31" t="s">
        <v>462</v>
      </c>
      <c r="B747" s="23" t="s">
        <v>235</v>
      </c>
      <c r="C747" s="23" t="s">
        <v>381</v>
      </c>
      <c r="D747" s="24" t="s">
        <v>9</v>
      </c>
      <c r="E747" s="25">
        <f>E748</f>
        <v>700</v>
      </c>
      <c r="F747" s="25">
        <f t="shared" si="369"/>
        <v>700</v>
      </c>
      <c r="G747" s="25">
        <f t="shared" si="369"/>
        <v>700</v>
      </c>
      <c r="H747" s="43"/>
      <c r="J747" s="32">
        <v>700</v>
      </c>
      <c r="K747" s="32">
        <v>700</v>
      </c>
      <c r="L747" s="32">
        <v>700</v>
      </c>
      <c r="M747" s="29">
        <f t="shared" si="353"/>
        <v>0</v>
      </c>
      <c r="N747" s="29">
        <f t="shared" si="353"/>
        <v>0</v>
      </c>
      <c r="O747" s="29">
        <f t="shared" si="353"/>
        <v>0</v>
      </c>
      <c r="R747" s="98" t="s">
        <v>462</v>
      </c>
      <c r="S747" s="96" t="s">
        <v>235</v>
      </c>
      <c r="T747" s="96" t="s">
        <v>381</v>
      </c>
      <c r="U747" s="92" t="s">
        <v>9</v>
      </c>
      <c r="V747" s="97">
        <v>700</v>
      </c>
      <c r="W747" s="97">
        <v>700</v>
      </c>
      <c r="X747" s="97">
        <v>700</v>
      </c>
      <c r="Y747" s="16" t="b">
        <f t="shared" si="354"/>
        <v>1</v>
      </c>
      <c r="Z747" s="16" t="b">
        <f t="shared" si="354"/>
        <v>1</v>
      </c>
      <c r="AA747" s="16" t="b">
        <f t="shared" si="354"/>
        <v>1</v>
      </c>
      <c r="AB747" s="16" t="b">
        <f t="shared" si="352"/>
        <v>1</v>
      </c>
    </row>
    <row r="748" spans="1:28" s="16" customFormat="1" ht="31.5">
      <c r="A748" s="31" t="s">
        <v>28</v>
      </c>
      <c r="B748" s="23" t="s">
        <v>235</v>
      </c>
      <c r="C748" s="23" t="s">
        <v>381</v>
      </c>
      <c r="D748" s="23" t="s">
        <v>29</v>
      </c>
      <c r="E748" s="25">
        <v>700</v>
      </c>
      <c r="F748" s="25">
        <v>700</v>
      </c>
      <c r="G748" s="25">
        <v>700</v>
      </c>
      <c r="H748" s="43"/>
      <c r="J748" s="32">
        <v>700</v>
      </c>
      <c r="K748" s="32">
        <v>700</v>
      </c>
      <c r="L748" s="32">
        <v>700</v>
      </c>
      <c r="M748" s="29">
        <f t="shared" si="353"/>
        <v>0</v>
      </c>
      <c r="N748" s="29">
        <f t="shared" si="353"/>
        <v>0</v>
      </c>
      <c r="O748" s="29">
        <f t="shared" si="353"/>
        <v>0</v>
      </c>
      <c r="R748" s="98" t="s">
        <v>28</v>
      </c>
      <c r="S748" s="96" t="s">
        <v>235</v>
      </c>
      <c r="T748" s="96" t="s">
        <v>381</v>
      </c>
      <c r="U748" s="96" t="s">
        <v>29</v>
      </c>
      <c r="V748" s="97">
        <v>700</v>
      </c>
      <c r="W748" s="97">
        <v>700</v>
      </c>
      <c r="X748" s="97">
        <v>700</v>
      </c>
      <c r="Y748" s="16" t="b">
        <f t="shared" si="354"/>
        <v>1</v>
      </c>
      <c r="Z748" s="16" t="b">
        <f t="shared" si="354"/>
        <v>1</v>
      </c>
      <c r="AA748" s="16" t="b">
        <f t="shared" si="354"/>
        <v>1</v>
      </c>
      <c r="AB748" s="16" t="b">
        <f t="shared" si="352"/>
        <v>1</v>
      </c>
    </row>
    <row r="749" spans="1:28" s="16" customFormat="1" ht="31.5">
      <c r="A749" s="31" t="s">
        <v>74</v>
      </c>
      <c r="B749" s="23" t="s">
        <v>235</v>
      </c>
      <c r="C749" s="23" t="s">
        <v>497</v>
      </c>
      <c r="D749" s="23" t="s">
        <v>9</v>
      </c>
      <c r="E749" s="25">
        <f t="shared" ref="E749:G751" si="370">E750</f>
        <v>10.4</v>
      </c>
      <c r="F749" s="25">
        <f t="shared" si="370"/>
        <v>10.4</v>
      </c>
      <c r="G749" s="25">
        <f t="shared" si="370"/>
        <v>10.4</v>
      </c>
      <c r="H749" s="43"/>
      <c r="J749" s="32">
        <v>10.392849999999999</v>
      </c>
      <c r="K749" s="32">
        <v>10.392849999999999</v>
      </c>
      <c r="L749" s="32">
        <v>10.392849999999999</v>
      </c>
      <c r="M749" s="29">
        <f t="shared" si="353"/>
        <v>-7.1500000000010999E-3</v>
      </c>
      <c r="N749" s="29">
        <f t="shared" si="353"/>
        <v>-7.1500000000010999E-3</v>
      </c>
      <c r="O749" s="29">
        <f t="shared" si="353"/>
        <v>-7.1500000000010999E-3</v>
      </c>
      <c r="R749" s="95" t="s">
        <v>74</v>
      </c>
      <c r="S749" s="96" t="s">
        <v>235</v>
      </c>
      <c r="T749" s="96" t="s">
        <v>497</v>
      </c>
      <c r="U749" s="92" t="s">
        <v>9</v>
      </c>
      <c r="V749" s="97">
        <v>10.392849999999999</v>
      </c>
      <c r="W749" s="97">
        <v>10.392849999999999</v>
      </c>
      <c r="X749" s="97">
        <v>10.392849999999999</v>
      </c>
      <c r="Y749" s="16" t="b">
        <f t="shared" si="354"/>
        <v>1</v>
      </c>
      <c r="Z749" s="16" t="b">
        <f t="shared" si="354"/>
        <v>1</v>
      </c>
      <c r="AA749" s="16" t="b">
        <f t="shared" si="354"/>
        <v>1</v>
      </c>
      <c r="AB749" s="16" t="b">
        <f t="shared" si="352"/>
        <v>1</v>
      </c>
    </row>
    <row r="750" spans="1:28" s="16" customFormat="1" ht="47.25">
      <c r="A750" s="31" t="s">
        <v>76</v>
      </c>
      <c r="B750" s="23" t="s">
        <v>235</v>
      </c>
      <c r="C750" s="23" t="s">
        <v>498</v>
      </c>
      <c r="D750" s="23" t="s">
        <v>9</v>
      </c>
      <c r="E750" s="25">
        <f t="shared" si="370"/>
        <v>10.4</v>
      </c>
      <c r="F750" s="25">
        <f t="shared" si="370"/>
        <v>10.4</v>
      </c>
      <c r="G750" s="25">
        <f t="shared" si="370"/>
        <v>10.4</v>
      </c>
      <c r="H750" s="43"/>
      <c r="J750" s="32">
        <v>10.392849999999999</v>
      </c>
      <c r="K750" s="32">
        <v>10.392849999999999</v>
      </c>
      <c r="L750" s="32">
        <v>10.392849999999999</v>
      </c>
      <c r="M750" s="29">
        <f t="shared" si="353"/>
        <v>-7.1500000000010999E-3</v>
      </c>
      <c r="N750" s="29">
        <f t="shared" si="353"/>
        <v>-7.1500000000010999E-3</v>
      </c>
      <c r="O750" s="29">
        <f t="shared" si="353"/>
        <v>-7.1500000000010999E-3</v>
      </c>
      <c r="R750" s="95" t="s">
        <v>76</v>
      </c>
      <c r="S750" s="96" t="s">
        <v>235</v>
      </c>
      <c r="T750" s="96" t="s">
        <v>498</v>
      </c>
      <c r="U750" s="92" t="s">
        <v>9</v>
      </c>
      <c r="V750" s="97">
        <v>10.392849999999999</v>
      </c>
      <c r="W750" s="97">
        <v>10.392849999999999</v>
      </c>
      <c r="X750" s="97">
        <v>10.392849999999999</v>
      </c>
      <c r="Y750" s="16" t="b">
        <f t="shared" si="354"/>
        <v>1</v>
      </c>
      <c r="Z750" s="16" t="b">
        <f t="shared" si="354"/>
        <v>1</v>
      </c>
      <c r="AA750" s="16" t="b">
        <f t="shared" si="354"/>
        <v>1</v>
      </c>
      <c r="AB750" s="16" t="b">
        <f t="shared" si="352"/>
        <v>1</v>
      </c>
    </row>
    <row r="751" spans="1:28" s="16" customFormat="1" ht="78.75">
      <c r="A751" s="31" t="s">
        <v>595</v>
      </c>
      <c r="B751" s="23" t="s">
        <v>235</v>
      </c>
      <c r="C751" s="23" t="s">
        <v>513</v>
      </c>
      <c r="D751" s="23" t="s">
        <v>9</v>
      </c>
      <c r="E751" s="25">
        <f t="shared" si="370"/>
        <v>10.4</v>
      </c>
      <c r="F751" s="25">
        <f t="shared" si="370"/>
        <v>10.4</v>
      </c>
      <c r="G751" s="25">
        <f t="shared" si="370"/>
        <v>10.4</v>
      </c>
      <c r="H751" s="43"/>
      <c r="J751" s="32">
        <v>10.392849999999999</v>
      </c>
      <c r="K751" s="32">
        <v>10.392849999999999</v>
      </c>
      <c r="L751" s="32">
        <v>10.392849999999999</v>
      </c>
      <c r="M751" s="29">
        <f t="shared" si="353"/>
        <v>-7.1500000000010999E-3</v>
      </c>
      <c r="N751" s="29">
        <f t="shared" si="353"/>
        <v>-7.1500000000010999E-3</v>
      </c>
      <c r="O751" s="29">
        <f t="shared" si="353"/>
        <v>-7.1500000000010999E-3</v>
      </c>
      <c r="R751" s="98" t="s">
        <v>595</v>
      </c>
      <c r="S751" s="96" t="s">
        <v>235</v>
      </c>
      <c r="T751" s="96" t="s">
        <v>513</v>
      </c>
      <c r="U751" s="92" t="s">
        <v>9</v>
      </c>
      <c r="V751" s="97">
        <v>10.392849999999999</v>
      </c>
      <c r="W751" s="97">
        <v>10.392849999999999</v>
      </c>
      <c r="X751" s="97">
        <v>10.392849999999999</v>
      </c>
      <c r="Y751" s="16" t="b">
        <f t="shared" si="354"/>
        <v>1</v>
      </c>
      <c r="Z751" s="16" t="b">
        <f t="shared" si="354"/>
        <v>1</v>
      </c>
      <c r="AA751" s="16" t="b">
        <f t="shared" si="354"/>
        <v>1</v>
      </c>
      <c r="AB751" s="16" t="b">
        <f t="shared" si="352"/>
        <v>1</v>
      </c>
    </row>
    <row r="752" spans="1:28" s="16" customFormat="1" ht="78.75">
      <c r="A752" s="31" t="s">
        <v>26</v>
      </c>
      <c r="B752" s="23" t="s">
        <v>235</v>
      </c>
      <c r="C752" s="23" t="s">
        <v>513</v>
      </c>
      <c r="D752" s="23" t="s">
        <v>27</v>
      </c>
      <c r="E752" s="25">
        <v>10.4</v>
      </c>
      <c r="F752" s="25">
        <v>10.4</v>
      </c>
      <c r="G752" s="25">
        <v>10.4</v>
      </c>
      <c r="H752" s="43"/>
      <c r="J752" s="32">
        <v>10.392849999999999</v>
      </c>
      <c r="K752" s="32">
        <v>10.392849999999999</v>
      </c>
      <c r="L752" s="32">
        <v>10.392849999999999</v>
      </c>
      <c r="M752" s="29">
        <f t="shared" si="353"/>
        <v>-7.1500000000010999E-3</v>
      </c>
      <c r="N752" s="29">
        <f t="shared" si="353"/>
        <v>-7.1500000000010999E-3</v>
      </c>
      <c r="O752" s="29">
        <f t="shared" si="353"/>
        <v>-7.1500000000010999E-3</v>
      </c>
      <c r="R752" s="98" t="s">
        <v>26</v>
      </c>
      <c r="S752" s="96" t="s">
        <v>235</v>
      </c>
      <c r="T752" s="96" t="s">
        <v>513</v>
      </c>
      <c r="U752" s="96" t="s">
        <v>27</v>
      </c>
      <c r="V752" s="97">
        <v>10.392849999999999</v>
      </c>
      <c r="W752" s="97">
        <v>10.392849999999999</v>
      </c>
      <c r="X752" s="97">
        <v>10.392849999999999</v>
      </c>
      <c r="Y752" s="16" t="b">
        <f t="shared" si="354"/>
        <v>1</v>
      </c>
      <c r="Z752" s="16" t="b">
        <f t="shared" si="354"/>
        <v>1</v>
      </c>
      <c r="AA752" s="16" t="b">
        <f t="shared" si="354"/>
        <v>1</v>
      </c>
      <c r="AB752" s="16" t="b">
        <f t="shared" si="352"/>
        <v>1</v>
      </c>
    </row>
    <row r="753" spans="1:28" s="16" customFormat="1" ht="38.25">
      <c r="A753" s="22" t="s">
        <v>83</v>
      </c>
      <c r="B753" s="23" t="s">
        <v>235</v>
      </c>
      <c r="C753" s="23" t="s">
        <v>84</v>
      </c>
      <c r="D753" s="24" t="s">
        <v>9</v>
      </c>
      <c r="E753" s="25">
        <f>E754</f>
        <v>810</v>
      </c>
      <c r="F753" s="25">
        <f t="shared" ref="F753:G756" si="371">F754</f>
        <v>0</v>
      </c>
      <c r="G753" s="25">
        <f t="shared" si="371"/>
        <v>0</v>
      </c>
      <c r="H753" s="43"/>
      <c r="J753" s="32">
        <v>810</v>
      </c>
      <c r="K753" s="32">
        <v>0</v>
      </c>
      <c r="L753" s="32">
        <v>0</v>
      </c>
      <c r="M753" s="29">
        <f t="shared" si="353"/>
        <v>0</v>
      </c>
      <c r="N753" s="29">
        <f t="shared" si="353"/>
        <v>0</v>
      </c>
      <c r="O753" s="29">
        <f t="shared" si="353"/>
        <v>0</v>
      </c>
      <c r="R753" s="95" t="s">
        <v>83</v>
      </c>
      <c r="S753" s="96" t="s">
        <v>235</v>
      </c>
      <c r="T753" s="96" t="s">
        <v>84</v>
      </c>
      <c r="U753" s="92" t="s">
        <v>9</v>
      </c>
      <c r="V753" s="97">
        <v>810</v>
      </c>
      <c r="W753" s="97" t="s">
        <v>9</v>
      </c>
      <c r="X753" s="97" t="s">
        <v>9</v>
      </c>
      <c r="Y753" s="16" t="b">
        <f t="shared" si="354"/>
        <v>1</v>
      </c>
      <c r="Z753" s="16" t="b">
        <f t="shared" si="354"/>
        <v>1</v>
      </c>
      <c r="AA753" s="16" t="b">
        <f t="shared" si="354"/>
        <v>1</v>
      </c>
      <c r="AB753" s="16" t="b">
        <f t="shared" si="352"/>
        <v>1</v>
      </c>
    </row>
    <row r="754" spans="1:28" s="16" customFormat="1" ht="31.5">
      <c r="A754" s="22" t="s">
        <v>85</v>
      </c>
      <c r="B754" s="23" t="s">
        <v>235</v>
      </c>
      <c r="C754" s="23" t="s">
        <v>86</v>
      </c>
      <c r="D754" s="24" t="s">
        <v>9</v>
      </c>
      <c r="E754" s="25">
        <f>E755</f>
        <v>810</v>
      </c>
      <c r="F754" s="25">
        <f t="shared" si="371"/>
        <v>0</v>
      </c>
      <c r="G754" s="25">
        <f t="shared" si="371"/>
        <v>0</v>
      </c>
      <c r="H754" s="43"/>
      <c r="J754" s="32">
        <v>810</v>
      </c>
      <c r="K754" s="32">
        <v>0</v>
      </c>
      <c r="L754" s="32">
        <v>0</v>
      </c>
      <c r="M754" s="29">
        <f t="shared" si="353"/>
        <v>0</v>
      </c>
      <c r="N754" s="29">
        <f t="shared" si="353"/>
        <v>0</v>
      </c>
      <c r="O754" s="29">
        <f t="shared" si="353"/>
        <v>0</v>
      </c>
      <c r="R754" s="95" t="s">
        <v>85</v>
      </c>
      <c r="S754" s="96" t="s">
        <v>235</v>
      </c>
      <c r="T754" s="96" t="s">
        <v>86</v>
      </c>
      <c r="U754" s="92" t="s">
        <v>9</v>
      </c>
      <c r="V754" s="97">
        <v>810</v>
      </c>
      <c r="W754" s="97" t="s">
        <v>9</v>
      </c>
      <c r="X754" s="97" t="s">
        <v>9</v>
      </c>
      <c r="Y754" s="16" t="b">
        <f t="shared" si="354"/>
        <v>1</v>
      </c>
      <c r="Z754" s="16" t="b">
        <f t="shared" si="354"/>
        <v>1</v>
      </c>
      <c r="AA754" s="16" t="b">
        <f t="shared" si="354"/>
        <v>1</v>
      </c>
      <c r="AB754" s="16" t="b">
        <f t="shared" si="352"/>
        <v>1</v>
      </c>
    </row>
    <row r="755" spans="1:28" s="16" customFormat="1" ht="47.25">
      <c r="A755" s="22" t="s">
        <v>547</v>
      </c>
      <c r="B755" s="23" t="s">
        <v>235</v>
      </c>
      <c r="C755" s="23" t="s">
        <v>548</v>
      </c>
      <c r="D755" s="24" t="s">
        <v>9</v>
      </c>
      <c r="E755" s="25">
        <f>E756</f>
        <v>810</v>
      </c>
      <c r="F755" s="25">
        <f t="shared" si="371"/>
        <v>0</v>
      </c>
      <c r="G755" s="25">
        <f t="shared" si="371"/>
        <v>0</v>
      </c>
      <c r="H755" s="43"/>
      <c r="J755" s="32">
        <v>810</v>
      </c>
      <c r="K755" s="32">
        <v>0</v>
      </c>
      <c r="L755" s="32">
        <v>0</v>
      </c>
      <c r="M755" s="29">
        <f t="shared" si="353"/>
        <v>0</v>
      </c>
      <c r="N755" s="29">
        <f t="shared" si="353"/>
        <v>0</v>
      </c>
      <c r="O755" s="29">
        <f t="shared" si="353"/>
        <v>0</v>
      </c>
      <c r="R755" s="95" t="s">
        <v>547</v>
      </c>
      <c r="S755" s="96" t="s">
        <v>235</v>
      </c>
      <c r="T755" s="96" t="s">
        <v>548</v>
      </c>
      <c r="U755" s="92" t="s">
        <v>9</v>
      </c>
      <c r="V755" s="97">
        <v>810</v>
      </c>
      <c r="W755" s="97" t="s">
        <v>9</v>
      </c>
      <c r="X755" s="97" t="s">
        <v>9</v>
      </c>
      <c r="Y755" s="16" t="b">
        <f t="shared" si="354"/>
        <v>1</v>
      </c>
      <c r="Z755" s="16" t="b">
        <f t="shared" si="354"/>
        <v>1</v>
      </c>
      <c r="AA755" s="16" t="b">
        <f t="shared" si="354"/>
        <v>1</v>
      </c>
      <c r="AB755" s="16" t="b">
        <f t="shared" si="352"/>
        <v>1</v>
      </c>
    </row>
    <row r="756" spans="1:28" s="16" customFormat="1" ht="47.25">
      <c r="A756" s="31" t="s">
        <v>549</v>
      </c>
      <c r="B756" s="23" t="s">
        <v>235</v>
      </c>
      <c r="C756" s="23" t="s">
        <v>550</v>
      </c>
      <c r="D756" s="24" t="s">
        <v>9</v>
      </c>
      <c r="E756" s="25">
        <f>E757</f>
        <v>810</v>
      </c>
      <c r="F756" s="25">
        <f t="shared" si="371"/>
        <v>0</v>
      </c>
      <c r="G756" s="25">
        <f t="shared" si="371"/>
        <v>0</v>
      </c>
      <c r="H756" s="43"/>
      <c r="J756" s="32">
        <v>810</v>
      </c>
      <c r="K756" s="32">
        <v>0</v>
      </c>
      <c r="L756" s="32">
        <v>0</v>
      </c>
      <c r="M756" s="29">
        <f t="shared" si="353"/>
        <v>0</v>
      </c>
      <c r="N756" s="29">
        <f t="shared" si="353"/>
        <v>0</v>
      </c>
      <c r="O756" s="29">
        <f t="shared" si="353"/>
        <v>0</v>
      </c>
      <c r="R756" s="98" t="s">
        <v>549</v>
      </c>
      <c r="S756" s="96" t="s">
        <v>235</v>
      </c>
      <c r="T756" s="96" t="s">
        <v>550</v>
      </c>
      <c r="U756" s="92" t="s">
        <v>9</v>
      </c>
      <c r="V756" s="97">
        <v>810</v>
      </c>
      <c r="W756" s="97" t="s">
        <v>9</v>
      </c>
      <c r="X756" s="97" t="s">
        <v>9</v>
      </c>
      <c r="Y756" s="16" t="b">
        <f t="shared" si="354"/>
        <v>1</v>
      </c>
      <c r="Z756" s="16" t="b">
        <f t="shared" si="354"/>
        <v>1</v>
      </c>
      <c r="AA756" s="16" t="b">
        <f t="shared" si="354"/>
        <v>1</v>
      </c>
      <c r="AB756" s="16" t="b">
        <f t="shared" si="352"/>
        <v>1</v>
      </c>
    </row>
    <row r="757" spans="1:28" s="16" customFormat="1" ht="31.5">
      <c r="A757" s="31" t="s">
        <v>28</v>
      </c>
      <c r="B757" s="23" t="s">
        <v>235</v>
      </c>
      <c r="C757" s="23" t="s">
        <v>550</v>
      </c>
      <c r="D757" s="23" t="s">
        <v>29</v>
      </c>
      <c r="E757" s="25">
        <v>810</v>
      </c>
      <c r="F757" s="25">
        <v>0</v>
      </c>
      <c r="G757" s="25">
        <v>0</v>
      </c>
      <c r="H757" s="43"/>
      <c r="J757" s="32">
        <v>810</v>
      </c>
      <c r="K757" s="32">
        <v>0</v>
      </c>
      <c r="L757" s="32">
        <v>0</v>
      </c>
      <c r="M757" s="29">
        <f t="shared" si="353"/>
        <v>0</v>
      </c>
      <c r="N757" s="29">
        <f t="shared" si="353"/>
        <v>0</v>
      </c>
      <c r="O757" s="29">
        <f t="shared" si="353"/>
        <v>0</v>
      </c>
      <c r="R757" s="98" t="s">
        <v>28</v>
      </c>
      <c r="S757" s="96" t="s">
        <v>235</v>
      </c>
      <c r="T757" s="96" t="s">
        <v>550</v>
      </c>
      <c r="U757" s="96" t="s">
        <v>29</v>
      </c>
      <c r="V757" s="97">
        <v>810</v>
      </c>
      <c r="W757" s="97" t="s">
        <v>9</v>
      </c>
      <c r="X757" s="97" t="s">
        <v>9</v>
      </c>
      <c r="Y757" s="16" t="b">
        <f t="shared" si="354"/>
        <v>1</v>
      </c>
      <c r="Z757" s="16" t="b">
        <f t="shared" si="354"/>
        <v>1</v>
      </c>
      <c r="AA757" s="16" t="b">
        <f t="shared" si="354"/>
        <v>1</v>
      </c>
      <c r="AB757" s="16" t="b">
        <f t="shared" si="352"/>
        <v>1</v>
      </c>
    </row>
    <row r="758" spans="1:28" s="16" customFormat="1" ht="15.75">
      <c r="A758" s="22" t="s">
        <v>23</v>
      </c>
      <c r="B758" s="23" t="s">
        <v>235</v>
      </c>
      <c r="C758" s="23" t="s">
        <v>11</v>
      </c>
      <c r="D758" s="24" t="s">
        <v>9</v>
      </c>
      <c r="E758" s="25">
        <f>E759+E761+E763+E765</f>
        <v>1570</v>
      </c>
      <c r="F758" s="25">
        <f t="shared" ref="F758:G758" si="372">F759+F761+F763+F765</f>
        <v>1710</v>
      </c>
      <c r="G758" s="25">
        <f t="shared" si="372"/>
        <v>1710</v>
      </c>
      <c r="H758" s="43"/>
      <c r="J758" s="32">
        <v>1570</v>
      </c>
      <c r="K758" s="32">
        <v>1710</v>
      </c>
      <c r="L758" s="32">
        <v>1710</v>
      </c>
      <c r="M758" s="29">
        <f t="shared" si="353"/>
        <v>0</v>
      </c>
      <c r="N758" s="29">
        <f t="shared" si="353"/>
        <v>0</v>
      </c>
      <c r="O758" s="29">
        <f t="shared" si="353"/>
        <v>0</v>
      </c>
      <c r="R758" s="95" t="s">
        <v>23</v>
      </c>
      <c r="S758" s="96" t="s">
        <v>235</v>
      </c>
      <c r="T758" s="96" t="s">
        <v>11</v>
      </c>
      <c r="U758" s="92" t="s">
        <v>9</v>
      </c>
      <c r="V758" s="97">
        <v>1570</v>
      </c>
      <c r="W758" s="97">
        <v>1710</v>
      </c>
      <c r="X758" s="97">
        <v>1710</v>
      </c>
      <c r="Y758" s="16" t="b">
        <f t="shared" si="354"/>
        <v>1</v>
      </c>
      <c r="Z758" s="16" t="b">
        <f t="shared" si="354"/>
        <v>1</v>
      </c>
      <c r="AA758" s="16" t="b">
        <f t="shared" si="354"/>
        <v>1</v>
      </c>
      <c r="AB758" s="16" t="b">
        <f t="shared" si="352"/>
        <v>1</v>
      </c>
    </row>
    <row r="759" spans="1:28" s="16" customFormat="1" ht="31.5">
      <c r="A759" s="31" t="s">
        <v>345</v>
      </c>
      <c r="B759" s="23" t="s">
        <v>235</v>
      </c>
      <c r="C759" s="23" t="s">
        <v>347</v>
      </c>
      <c r="D759" s="24" t="s">
        <v>9</v>
      </c>
      <c r="E759" s="25">
        <f>E760</f>
        <v>100</v>
      </c>
      <c r="F759" s="25">
        <f t="shared" ref="F759:G759" si="373">F760</f>
        <v>100</v>
      </c>
      <c r="G759" s="25">
        <f t="shared" si="373"/>
        <v>100</v>
      </c>
      <c r="H759" s="43"/>
      <c r="J759" s="32">
        <v>100</v>
      </c>
      <c r="K759" s="32">
        <v>100</v>
      </c>
      <c r="L759" s="32">
        <v>100</v>
      </c>
      <c r="M759" s="29">
        <f t="shared" si="353"/>
        <v>0</v>
      </c>
      <c r="N759" s="29">
        <f t="shared" si="353"/>
        <v>0</v>
      </c>
      <c r="O759" s="29">
        <f t="shared" si="353"/>
        <v>0</v>
      </c>
      <c r="R759" s="98" t="s">
        <v>345</v>
      </c>
      <c r="S759" s="96" t="s">
        <v>235</v>
      </c>
      <c r="T759" s="96" t="s">
        <v>347</v>
      </c>
      <c r="U759" s="92" t="s">
        <v>9</v>
      </c>
      <c r="V759" s="97">
        <v>100</v>
      </c>
      <c r="W759" s="97">
        <v>100</v>
      </c>
      <c r="X759" s="97">
        <v>100</v>
      </c>
      <c r="Y759" s="16" t="b">
        <f t="shared" si="354"/>
        <v>1</v>
      </c>
      <c r="Z759" s="16" t="b">
        <f t="shared" si="354"/>
        <v>1</v>
      </c>
      <c r="AA759" s="16" t="b">
        <f t="shared" si="354"/>
        <v>1</v>
      </c>
      <c r="AB759" s="16" t="b">
        <f t="shared" si="352"/>
        <v>1</v>
      </c>
    </row>
    <row r="760" spans="1:28" s="16" customFormat="1" ht="31.5">
      <c r="A760" s="31" t="s">
        <v>28</v>
      </c>
      <c r="B760" s="23" t="s">
        <v>235</v>
      </c>
      <c r="C760" s="23" t="s">
        <v>347</v>
      </c>
      <c r="D760" s="23" t="s">
        <v>29</v>
      </c>
      <c r="E760" s="25">
        <v>100</v>
      </c>
      <c r="F760" s="25">
        <v>100</v>
      </c>
      <c r="G760" s="25">
        <v>100</v>
      </c>
      <c r="H760" s="43"/>
      <c r="J760" s="32">
        <v>100</v>
      </c>
      <c r="K760" s="32">
        <v>100</v>
      </c>
      <c r="L760" s="32">
        <v>100</v>
      </c>
      <c r="M760" s="29">
        <f t="shared" si="353"/>
        <v>0</v>
      </c>
      <c r="N760" s="29">
        <f t="shared" si="353"/>
        <v>0</v>
      </c>
      <c r="O760" s="29">
        <f t="shared" si="353"/>
        <v>0</v>
      </c>
      <c r="R760" s="98" t="s">
        <v>28</v>
      </c>
      <c r="S760" s="96" t="s">
        <v>235</v>
      </c>
      <c r="T760" s="96" t="s">
        <v>347</v>
      </c>
      <c r="U760" s="96" t="s">
        <v>29</v>
      </c>
      <c r="V760" s="97">
        <v>100</v>
      </c>
      <c r="W760" s="97">
        <v>100</v>
      </c>
      <c r="X760" s="97">
        <v>100</v>
      </c>
      <c r="Y760" s="16" t="b">
        <f t="shared" si="354"/>
        <v>1</v>
      </c>
      <c r="Z760" s="16" t="b">
        <f t="shared" si="354"/>
        <v>1</v>
      </c>
      <c r="AA760" s="16" t="b">
        <f t="shared" si="354"/>
        <v>1</v>
      </c>
      <c r="AB760" s="16" t="b">
        <f t="shared" si="352"/>
        <v>1</v>
      </c>
    </row>
    <row r="761" spans="1:28" s="16" customFormat="1" ht="31.5">
      <c r="A761" s="31" t="s">
        <v>99</v>
      </c>
      <c r="B761" s="23" t="s">
        <v>235</v>
      </c>
      <c r="C761" s="23" t="s">
        <v>368</v>
      </c>
      <c r="D761" s="24" t="s">
        <v>9</v>
      </c>
      <c r="E761" s="25">
        <f>E762</f>
        <v>1030</v>
      </c>
      <c r="F761" s="25">
        <f t="shared" ref="F761:G761" si="374">F762</f>
        <v>1000</v>
      </c>
      <c r="G761" s="25">
        <f t="shared" si="374"/>
        <v>1000</v>
      </c>
      <c r="H761" s="43"/>
      <c r="J761" s="32">
        <v>1030</v>
      </c>
      <c r="K761" s="32">
        <v>1000</v>
      </c>
      <c r="L761" s="32">
        <v>1000</v>
      </c>
      <c r="M761" s="29">
        <f t="shared" si="353"/>
        <v>0</v>
      </c>
      <c r="N761" s="29">
        <f t="shared" si="353"/>
        <v>0</v>
      </c>
      <c r="O761" s="29">
        <f t="shared" si="353"/>
        <v>0</v>
      </c>
      <c r="R761" s="98" t="s">
        <v>99</v>
      </c>
      <c r="S761" s="96" t="s">
        <v>235</v>
      </c>
      <c r="T761" s="96" t="s">
        <v>368</v>
      </c>
      <c r="U761" s="92" t="s">
        <v>9</v>
      </c>
      <c r="V761" s="97">
        <v>1030</v>
      </c>
      <c r="W761" s="97">
        <v>1000</v>
      </c>
      <c r="X761" s="97">
        <v>1000</v>
      </c>
      <c r="Y761" s="16" t="b">
        <f t="shared" si="354"/>
        <v>1</v>
      </c>
      <c r="Z761" s="16" t="b">
        <f t="shared" si="354"/>
        <v>1</v>
      </c>
      <c r="AA761" s="16" t="b">
        <f t="shared" si="354"/>
        <v>1</v>
      </c>
      <c r="AB761" s="16" t="b">
        <f t="shared" si="352"/>
        <v>1</v>
      </c>
    </row>
    <row r="762" spans="1:28" s="16" customFormat="1" ht="15.75">
      <c r="A762" s="31" t="s">
        <v>32</v>
      </c>
      <c r="B762" s="23" t="s">
        <v>235</v>
      </c>
      <c r="C762" s="23" t="s">
        <v>368</v>
      </c>
      <c r="D762" s="23" t="s">
        <v>33</v>
      </c>
      <c r="E762" s="25">
        <f>500+530</f>
        <v>1030</v>
      </c>
      <c r="F762" s="25">
        <v>1000</v>
      </c>
      <c r="G762" s="25">
        <v>1000</v>
      </c>
      <c r="H762" s="43"/>
      <c r="J762" s="32">
        <v>1030</v>
      </c>
      <c r="K762" s="32">
        <v>1000</v>
      </c>
      <c r="L762" s="32">
        <v>1000</v>
      </c>
      <c r="M762" s="29">
        <f t="shared" si="353"/>
        <v>0</v>
      </c>
      <c r="N762" s="29">
        <f t="shared" si="353"/>
        <v>0</v>
      </c>
      <c r="O762" s="29">
        <f t="shared" si="353"/>
        <v>0</v>
      </c>
      <c r="R762" s="98" t="s">
        <v>32</v>
      </c>
      <c r="S762" s="96" t="s">
        <v>235</v>
      </c>
      <c r="T762" s="96" t="s">
        <v>368</v>
      </c>
      <c r="U762" s="96" t="s">
        <v>33</v>
      </c>
      <c r="V762" s="97">
        <v>1030</v>
      </c>
      <c r="W762" s="97">
        <v>1000</v>
      </c>
      <c r="X762" s="97">
        <v>1000</v>
      </c>
      <c r="Y762" s="16" t="b">
        <f t="shared" si="354"/>
        <v>1</v>
      </c>
      <c r="Z762" s="16" t="b">
        <f t="shared" si="354"/>
        <v>1</v>
      </c>
      <c r="AA762" s="16" t="b">
        <f t="shared" si="354"/>
        <v>1</v>
      </c>
      <c r="AB762" s="16" t="b">
        <f t="shared" si="352"/>
        <v>1</v>
      </c>
    </row>
    <row r="763" spans="1:28" s="16" customFormat="1" ht="31.5">
      <c r="A763" s="31" t="s">
        <v>167</v>
      </c>
      <c r="B763" s="23" t="s">
        <v>235</v>
      </c>
      <c r="C763" s="23" t="s">
        <v>168</v>
      </c>
      <c r="D763" s="24" t="s">
        <v>9</v>
      </c>
      <c r="E763" s="25">
        <f>E764</f>
        <v>200</v>
      </c>
      <c r="F763" s="25">
        <f t="shared" ref="F763:G763" si="375">F764</f>
        <v>300</v>
      </c>
      <c r="G763" s="25">
        <f t="shared" si="375"/>
        <v>300</v>
      </c>
      <c r="H763" s="43"/>
      <c r="J763" s="32">
        <v>200</v>
      </c>
      <c r="K763" s="32">
        <v>300</v>
      </c>
      <c r="L763" s="32">
        <v>300</v>
      </c>
      <c r="M763" s="29">
        <f t="shared" si="353"/>
        <v>0</v>
      </c>
      <c r="N763" s="29">
        <f t="shared" si="353"/>
        <v>0</v>
      </c>
      <c r="O763" s="29">
        <f t="shared" si="353"/>
        <v>0</v>
      </c>
      <c r="R763" s="98" t="s">
        <v>167</v>
      </c>
      <c r="S763" s="96" t="s">
        <v>235</v>
      </c>
      <c r="T763" s="96" t="s">
        <v>168</v>
      </c>
      <c r="U763" s="92" t="s">
        <v>9</v>
      </c>
      <c r="V763" s="97">
        <v>200</v>
      </c>
      <c r="W763" s="97">
        <v>300</v>
      </c>
      <c r="X763" s="97">
        <v>300</v>
      </c>
      <c r="Y763" s="16" t="b">
        <f t="shared" si="354"/>
        <v>1</v>
      </c>
      <c r="Z763" s="16" t="b">
        <f t="shared" si="354"/>
        <v>1</v>
      </c>
      <c r="AA763" s="16" t="b">
        <f t="shared" si="354"/>
        <v>1</v>
      </c>
      <c r="AB763" s="16" t="b">
        <f t="shared" si="352"/>
        <v>1</v>
      </c>
    </row>
    <row r="764" spans="1:28" s="16" customFormat="1" ht="31.5">
      <c r="A764" s="31" t="s">
        <v>28</v>
      </c>
      <c r="B764" s="23" t="s">
        <v>235</v>
      </c>
      <c r="C764" s="23" t="s">
        <v>168</v>
      </c>
      <c r="D764" s="23" t="s">
        <v>29</v>
      </c>
      <c r="E764" s="25">
        <v>200</v>
      </c>
      <c r="F764" s="25">
        <v>300</v>
      </c>
      <c r="G764" s="25">
        <v>300</v>
      </c>
      <c r="H764" s="43"/>
      <c r="J764" s="32">
        <v>200</v>
      </c>
      <c r="K764" s="32">
        <v>300</v>
      </c>
      <c r="L764" s="32">
        <v>300</v>
      </c>
      <c r="M764" s="29">
        <f t="shared" si="353"/>
        <v>0</v>
      </c>
      <c r="N764" s="29">
        <f t="shared" si="353"/>
        <v>0</v>
      </c>
      <c r="O764" s="29">
        <f t="shared" si="353"/>
        <v>0</v>
      </c>
      <c r="R764" s="98" t="s">
        <v>28</v>
      </c>
      <c r="S764" s="96" t="s">
        <v>235</v>
      </c>
      <c r="T764" s="96" t="s">
        <v>168</v>
      </c>
      <c r="U764" s="96" t="s">
        <v>29</v>
      </c>
      <c r="V764" s="97">
        <v>200</v>
      </c>
      <c r="W764" s="97">
        <v>300</v>
      </c>
      <c r="X764" s="97">
        <v>300</v>
      </c>
      <c r="Y764" s="16" t="b">
        <f t="shared" si="354"/>
        <v>1</v>
      </c>
      <c r="Z764" s="16" t="b">
        <f t="shared" si="354"/>
        <v>1</v>
      </c>
      <c r="AA764" s="16" t="b">
        <f t="shared" si="354"/>
        <v>1</v>
      </c>
      <c r="AB764" s="16" t="b">
        <f t="shared" si="352"/>
        <v>1</v>
      </c>
    </row>
    <row r="765" spans="1:28" s="16" customFormat="1" ht="31.5">
      <c r="A765" s="22" t="s">
        <v>31</v>
      </c>
      <c r="B765" s="23" t="s">
        <v>235</v>
      </c>
      <c r="C765" s="23" t="s">
        <v>30</v>
      </c>
      <c r="D765" s="24" t="s">
        <v>9</v>
      </c>
      <c r="E765" s="25">
        <f>E766+E767</f>
        <v>240</v>
      </c>
      <c r="F765" s="25">
        <f t="shared" ref="F765:G765" si="376">F766+F767</f>
        <v>310</v>
      </c>
      <c r="G765" s="25">
        <f t="shared" si="376"/>
        <v>310</v>
      </c>
      <c r="H765" s="43"/>
      <c r="J765" s="32">
        <v>240</v>
      </c>
      <c r="K765" s="32">
        <v>310</v>
      </c>
      <c r="L765" s="32">
        <v>310</v>
      </c>
      <c r="M765" s="29">
        <f t="shared" si="353"/>
        <v>0</v>
      </c>
      <c r="N765" s="29">
        <f t="shared" si="353"/>
        <v>0</v>
      </c>
      <c r="O765" s="29">
        <f t="shared" si="353"/>
        <v>0</v>
      </c>
      <c r="R765" s="95" t="s">
        <v>31</v>
      </c>
      <c r="S765" s="96" t="s">
        <v>235</v>
      </c>
      <c r="T765" s="96" t="s">
        <v>30</v>
      </c>
      <c r="U765" s="92" t="s">
        <v>9</v>
      </c>
      <c r="V765" s="97">
        <v>240</v>
      </c>
      <c r="W765" s="97">
        <v>310</v>
      </c>
      <c r="X765" s="97">
        <v>310</v>
      </c>
      <c r="Y765" s="16" t="b">
        <f t="shared" si="354"/>
        <v>1</v>
      </c>
      <c r="Z765" s="16" t="b">
        <f t="shared" si="354"/>
        <v>1</v>
      </c>
      <c r="AA765" s="16" t="b">
        <f t="shared" si="354"/>
        <v>1</v>
      </c>
      <c r="AB765" s="16" t="b">
        <f t="shared" si="352"/>
        <v>1</v>
      </c>
    </row>
    <row r="766" spans="1:28" s="16" customFormat="1" ht="31.5">
      <c r="A766" s="31" t="s">
        <v>28</v>
      </c>
      <c r="B766" s="23" t="s">
        <v>235</v>
      </c>
      <c r="C766" s="23" t="s">
        <v>30</v>
      </c>
      <c r="D766" s="23" t="s">
        <v>29</v>
      </c>
      <c r="E766" s="25">
        <v>10</v>
      </c>
      <c r="F766" s="25">
        <v>10</v>
      </c>
      <c r="G766" s="25">
        <v>10</v>
      </c>
      <c r="H766" s="43"/>
      <c r="J766" s="32">
        <v>10</v>
      </c>
      <c r="K766" s="32">
        <v>10</v>
      </c>
      <c r="L766" s="32">
        <v>10</v>
      </c>
      <c r="M766" s="29">
        <f t="shared" si="353"/>
        <v>0</v>
      </c>
      <c r="N766" s="29">
        <f t="shared" si="353"/>
        <v>0</v>
      </c>
      <c r="O766" s="29">
        <f t="shared" si="353"/>
        <v>0</v>
      </c>
      <c r="R766" s="98" t="s">
        <v>28</v>
      </c>
      <c r="S766" s="96" t="s">
        <v>235</v>
      </c>
      <c r="T766" s="96" t="s">
        <v>30</v>
      </c>
      <c r="U766" s="96" t="s">
        <v>29</v>
      </c>
      <c r="V766" s="97">
        <v>10</v>
      </c>
      <c r="W766" s="97">
        <v>10</v>
      </c>
      <c r="X766" s="97">
        <v>10</v>
      </c>
      <c r="Y766" s="16" t="b">
        <f t="shared" si="354"/>
        <v>1</v>
      </c>
      <c r="Z766" s="16" t="b">
        <f t="shared" si="354"/>
        <v>1</v>
      </c>
      <c r="AA766" s="16" t="b">
        <f t="shared" si="354"/>
        <v>1</v>
      </c>
      <c r="AB766" s="16" t="b">
        <f t="shared" si="352"/>
        <v>1</v>
      </c>
    </row>
    <row r="767" spans="1:28" s="16" customFormat="1" ht="15.75">
      <c r="A767" s="31" t="s">
        <v>32</v>
      </c>
      <c r="B767" s="23" t="s">
        <v>235</v>
      </c>
      <c r="C767" s="23" t="s">
        <v>30</v>
      </c>
      <c r="D767" s="23" t="s">
        <v>33</v>
      </c>
      <c r="E767" s="25">
        <v>230</v>
      </c>
      <c r="F767" s="25">
        <v>300</v>
      </c>
      <c r="G767" s="25">
        <v>300</v>
      </c>
      <c r="H767" s="43"/>
      <c r="J767" s="32">
        <v>230</v>
      </c>
      <c r="K767" s="32">
        <v>300</v>
      </c>
      <c r="L767" s="32">
        <v>300</v>
      </c>
      <c r="M767" s="29">
        <f t="shared" si="353"/>
        <v>0</v>
      </c>
      <c r="N767" s="29">
        <f t="shared" si="353"/>
        <v>0</v>
      </c>
      <c r="O767" s="29">
        <f t="shared" si="353"/>
        <v>0</v>
      </c>
      <c r="R767" s="98" t="s">
        <v>32</v>
      </c>
      <c r="S767" s="96" t="s">
        <v>235</v>
      </c>
      <c r="T767" s="96" t="s">
        <v>30</v>
      </c>
      <c r="U767" s="96" t="s">
        <v>33</v>
      </c>
      <c r="V767" s="97">
        <v>230</v>
      </c>
      <c r="W767" s="97">
        <v>300</v>
      </c>
      <c r="X767" s="97">
        <v>300</v>
      </c>
      <c r="Y767" s="16" t="b">
        <f t="shared" si="354"/>
        <v>1</v>
      </c>
      <c r="Z767" s="16" t="b">
        <f t="shared" si="354"/>
        <v>1</v>
      </c>
      <c r="AA767" s="16" t="b">
        <f t="shared" si="354"/>
        <v>1</v>
      </c>
      <c r="AB767" s="16" t="b">
        <f t="shared" si="352"/>
        <v>1</v>
      </c>
    </row>
    <row r="768" spans="1:28" s="16" customFormat="1" ht="31.5">
      <c r="A768" s="26" t="s">
        <v>242</v>
      </c>
      <c r="B768" s="24" t="s">
        <v>243</v>
      </c>
      <c r="C768" s="27" t="s">
        <v>9</v>
      </c>
      <c r="D768" s="27" t="s">
        <v>9</v>
      </c>
      <c r="E768" s="15">
        <f>E769+E801</f>
        <v>315577</v>
      </c>
      <c r="F768" s="15">
        <f>F769+F801</f>
        <v>308954.00000000006</v>
      </c>
      <c r="G768" s="15">
        <f t="shared" ref="G768" si="377">G769+G801</f>
        <v>314423.50000000006</v>
      </c>
      <c r="H768" s="43"/>
      <c r="J768" s="28">
        <v>315577.02755</v>
      </c>
      <c r="K768" s="28">
        <v>308954.04998000001</v>
      </c>
      <c r="L768" s="28">
        <v>314423.53998</v>
      </c>
      <c r="M768" s="29">
        <f t="shared" si="353"/>
        <v>2.7549999998882413E-2</v>
      </c>
      <c r="N768" s="29">
        <f t="shared" si="353"/>
        <v>4.9979999952483922E-2</v>
      </c>
      <c r="O768" s="29">
        <f t="shared" si="353"/>
        <v>3.9979999943170696E-2</v>
      </c>
      <c r="R768" s="91" t="s">
        <v>242</v>
      </c>
      <c r="S768" s="92" t="s">
        <v>243</v>
      </c>
      <c r="T768" s="93" t="s">
        <v>9</v>
      </c>
      <c r="U768" s="93" t="s">
        <v>9</v>
      </c>
      <c r="V768" s="94">
        <v>315577.02755</v>
      </c>
      <c r="W768" s="94">
        <v>308954.04998000001</v>
      </c>
      <c r="X768" s="94">
        <v>314423.53998</v>
      </c>
      <c r="Y768" s="16" t="b">
        <f t="shared" si="354"/>
        <v>1</v>
      </c>
      <c r="Z768" s="16" t="b">
        <f t="shared" si="354"/>
        <v>1</v>
      </c>
      <c r="AA768" s="16" t="b">
        <f t="shared" si="354"/>
        <v>1</v>
      </c>
      <c r="AB768" s="16" t="b">
        <f t="shared" si="352"/>
        <v>1</v>
      </c>
    </row>
    <row r="769" spans="1:28" s="16" customFormat="1" ht="31.5">
      <c r="A769" s="22" t="s">
        <v>43</v>
      </c>
      <c r="B769" s="23" t="s">
        <v>243</v>
      </c>
      <c r="C769" s="23" t="s">
        <v>10</v>
      </c>
      <c r="D769" s="24" t="s">
        <v>9</v>
      </c>
      <c r="E769" s="25">
        <f>E770+E774+E796</f>
        <v>315565</v>
      </c>
      <c r="F769" s="25">
        <f t="shared" ref="F769:G769" si="378">F770+F774+F796</f>
        <v>308942.00000000006</v>
      </c>
      <c r="G769" s="25">
        <f t="shared" si="378"/>
        <v>314411.50000000006</v>
      </c>
      <c r="H769" s="43"/>
      <c r="J769" s="32">
        <v>315565.02755</v>
      </c>
      <c r="K769" s="32">
        <v>308942.04998000001</v>
      </c>
      <c r="L769" s="32">
        <v>314411.53998</v>
      </c>
      <c r="M769" s="29">
        <f t="shared" si="353"/>
        <v>2.7549999998882413E-2</v>
      </c>
      <c r="N769" s="29">
        <f t="shared" si="353"/>
        <v>4.9979999952483922E-2</v>
      </c>
      <c r="O769" s="29">
        <f t="shared" si="353"/>
        <v>3.9979999943170696E-2</v>
      </c>
      <c r="R769" s="95" t="s">
        <v>43</v>
      </c>
      <c r="S769" s="96" t="s">
        <v>243</v>
      </c>
      <c r="T769" s="96" t="s">
        <v>10</v>
      </c>
      <c r="U769" s="92" t="s">
        <v>9</v>
      </c>
      <c r="V769" s="97">
        <v>315565.02755</v>
      </c>
      <c r="W769" s="97">
        <v>308942.04998000001</v>
      </c>
      <c r="X769" s="97">
        <v>314411.53998</v>
      </c>
      <c r="Y769" s="16" t="b">
        <f t="shared" si="354"/>
        <v>1</v>
      </c>
      <c r="Z769" s="16" t="b">
        <f t="shared" si="354"/>
        <v>1</v>
      </c>
      <c r="AA769" s="16" t="b">
        <f t="shared" si="354"/>
        <v>1</v>
      </c>
      <c r="AB769" s="16" t="b">
        <f t="shared" si="352"/>
        <v>1</v>
      </c>
    </row>
    <row r="770" spans="1:28" s="16" customFormat="1" ht="31.5">
      <c r="A770" s="22" t="s">
        <v>44</v>
      </c>
      <c r="B770" s="23" t="s">
        <v>243</v>
      </c>
      <c r="C770" s="23" t="s">
        <v>45</v>
      </c>
      <c r="D770" s="24" t="s">
        <v>9</v>
      </c>
      <c r="E770" s="25">
        <f>E771</f>
        <v>1370</v>
      </c>
      <c r="F770" s="25">
        <f t="shared" ref="F770:G772" si="379">F771</f>
        <v>477.4</v>
      </c>
      <c r="G770" s="25">
        <f t="shared" si="379"/>
        <v>477.4</v>
      </c>
      <c r="H770" s="43"/>
      <c r="J770" s="32">
        <v>1370</v>
      </c>
      <c r="K770" s="32">
        <v>477.4</v>
      </c>
      <c r="L770" s="32">
        <v>477.4</v>
      </c>
      <c r="M770" s="29">
        <f t="shared" si="353"/>
        <v>0</v>
      </c>
      <c r="N770" s="29">
        <f t="shared" si="353"/>
        <v>0</v>
      </c>
      <c r="O770" s="29">
        <f t="shared" si="353"/>
        <v>0</v>
      </c>
      <c r="R770" s="95" t="s">
        <v>44</v>
      </c>
      <c r="S770" s="96" t="s">
        <v>243</v>
      </c>
      <c r="T770" s="96" t="s">
        <v>45</v>
      </c>
      <c r="U770" s="92" t="s">
        <v>9</v>
      </c>
      <c r="V770" s="97">
        <v>1370</v>
      </c>
      <c r="W770" s="97">
        <v>477.4</v>
      </c>
      <c r="X770" s="97">
        <v>477.4</v>
      </c>
      <c r="Y770" s="16" t="b">
        <f t="shared" si="354"/>
        <v>1</v>
      </c>
      <c r="Z770" s="16" t="b">
        <f t="shared" si="354"/>
        <v>1</v>
      </c>
      <c r="AA770" s="16" t="b">
        <f t="shared" si="354"/>
        <v>1</v>
      </c>
      <c r="AB770" s="16" t="b">
        <f t="shared" si="352"/>
        <v>1</v>
      </c>
    </row>
    <row r="771" spans="1:28" s="16" customFormat="1" ht="47.25">
      <c r="A771" s="22" t="s">
        <v>46</v>
      </c>
      <c r="B771" s="23" t="s">
        <v>243</v>
      </c>
      <c r="C771" s="23" t="s">
        <v>47</v>
      </c>
      <c r="D771" s="24" t="s">
        <v>9</v>
      </c>
      <c r="E771" s="25">
        <f>E772</f>
        <v>1370</v>
      </c>
      <c r="F771" s="25">
        <f t="shared" si="379"/>
        <v>477.4</v>
      </c>
      <c r="G771" s="25">
        <f t="shared" si="379"/>
        <v>477.4</v>
      </c>
      <c r="H771" s="43"/>
      <c r="J771" s="32">
        <v>1370</v>
      </c>
      <c r="K771" s="32">
        <v>477.4</v>
      </c>
      <c r="L771" s="32">
        <v>477.4</v>
      </c>
      <c r="M771" s="29">
        <f t="shared" si="353"/>
        <v>0</v>
      </c>
      <c r="N771" s="29">
        <f t="shared" si="353"/>
        <v>0</v>
      </c>
      <c r="O771" s="29">
        <f t="shared" si="353"/>
        <v>0</v>
      </c>
      <c r="R771" s="95" t="s">
        <v>46</v>
      </c>
      <c r="S771" s="96" t="s">
        <v>243</v>
      </c>
      <c r="T771" s="96" t="s">
        <v>47</v>
      </c>
      <c r="U771" s="92" t="s">
        <v>9</v>
      </c>
      <c r="V771" s="97">
        <v>1370</v>
      </c>
      <c r="W771" s="97">
        <v>477.4</v>
      </c>
      <c r="X771" s="97">
        <v>477.4</v>
      </c>
      <c r="Y771" s="16" t="b">
        <f t="shared" si="354"/>
        <v>1</v>
      </c>
      <c r="Z771" s="16" t="b">
        <f t="shared" si="354"/>
        <v>1</v>
      </c>
      <c r="AA771" s="16" t="b">
        <f t="shared" si="354"/>
        <v>1</v>
      </c>
      <c r="AB771" s="16" t="b">
        <f t="shared" si="352"/>
        <v>1</v>
      </c>
    </row>
    <row r="772" spans="1:28" s="16" customFormat="1" ht="47.25">
      <c r="A772" s="31" t="s">
        <v>48</v>
      </c>
      <c r="B772" s="23" t="s">
        <v>243</v>
      </c>
      <c r="C772" s="23" t="s">
        <v>353</v>
      </c>
      <c r="D772" s="24" t="s">
        <v>9</v>
      </c>
      <c r="E772" s="25">
        <f>E773</f>
        <v>1370</v>
      </c>
      <c r="F772" s="25">
        <f t="shared" si="379"/>
        <v>477.4</v>
      </c>
      <c r="G772" s="25">
        <f t="shared" si="379"/>
        <v>477.4</v>
      </c>
      <c r="H772" s="43"/>
      <c r="J772" s="32">
        <v>1370</v>
      </c>
      <c r="K772" s="32">
        <v>477.4</v>
      </c>
      <c r="L772" s="32">
        <v>477.4</v>
      </c>
      <c r="M772" s="29">
        <f t="shared" si="353"/>
        <v>0</v>
      </c>
      <c r="N772" s="29">
        <f t="shared" si="353"/>
        <v>0</v>
      </c>
      <c r="O772" s="29">
        <f t="shared" si="353"/>
        <v>0</v>
      </c>
      <c r="R772" s="98" t="s">
        <v>48</v>
      </c>
      <c r="S772" s="96" t="s">
        <v>243</v>
      </c>
      <c r="T772" s="96" t="s">
        <v>353</v>
      </c>
      <c r="U772" s="92" t="s">
        <v>9</v>
      </c>
      <c r="V772" s="97">
        <v>1370</v>
      </c>
      <c r="W772" s="97">
        <v>477.4</v>
      </c>
      <c r="X772" s="97">
        <v>477.4</v>
      </c>
      <c r="Y772" s="16" t="b">
        <f t="shared" si="354"/>
        <v>1</v>
      </c>
      <c r="Z772" s="16" t="b">
        <f t="shared" si="354"/>
        <v>1</v>
      </c>
      <c r="AA772" s="16" t="b">
        <f t="shared" si="354"/>
        <v>1</v>
      </c>
      <c r="AB772" s="16" t="b">
        <f t="shared" si="352"/>
        <v>1</v>
      </c>
    </row>
    <row r="773" spans="1:28" s="16" customFormat="1" ht="31.5">
      <c r="A773" s="31" t="s">
        <v>58</v>
      </c>
      <c r="B773" s="23" t="s">
        <v>243</v>
      </c>
      <c r="C773" s="23" t="s">
        <v>353</v>
      </c>
      <c r="D773" s="23" t="s">
        <v>59</v>
      </c>
      <c r="E773" s="25">
        <v>1370</v>
      </c>
      <c r="F773" s="25">
        <v>477.4</v>
      </c>
      <c r="G773" s="25">
        <v>477.4</v>
      </c>
      <c r="H773" s="43"/>
      <c r="J773" s="32">
        <v>1370</v>
      </c>
      <c r="K773" s="32">
        <v>477.4</v>
      </c>
      <c r="L773" s="32">
        <v>477.4</v>
      </c>
      <c r="M773" s="29">
        <f t="shared" si="353"/>
        <v>0</v>
      </c>
      <c r="N773" s="29">
        <f t="shared" si="353"/>
        <v>0</v>
      </c>
      <c r="O773" s="29">
        <f t="shared" si="353"/>
        <v>0</v>
      </c>
      <c r="R773" s="98" t="s">
        <v>58</v>
      </c>
      <c r="S773" s="96" t="s">
        <v>243</v>
      </c>
      <c r="T773" s="96" t="s">
        <v>353</v>
      </c>
      <c r="U773" s="96" t="s">
        <v>59</v>
      </c>
      <c r="V773" s="97">
        <v>1370</v>
      </c>
      <c r="W773" s="97">
        <v>477.4</v>
      </c>
      <c r="X773" s="97">
        <v>477.4</v>
      </c>
      <c r="Y773" s="16" t="b">
        <f t="shared" si="354"/>
        <v>1</v>
      </c>
      <c r="Z773" s="16" t="b">
        <f t="shared" si="354"/>
        <v>1</v>
      </c>
      <c r="AA773" s="16" t="b">
        <f t="shared" si="354"/>
        <v>1</v>
      </c>
      <c r="AB773" s="16" t="b">
        <f t="shared" si="354"/>
        <v>1</v>
      </c>
    </row>
    <row r="774" spans="1:28" s="16" customFormat="1" ht="31.5">
      <c r="A774" s="22" t="s">
        <v>181</v>
      </c>
      <c r="B774" s="23" t="s">
        <v>243</v>
      </c>
      <c r="C774" s="23" t="s">
        <v>182</v>
      </c>
      <c r="D774" s="24" t="s">
        <v>9</v>
      </c>
      <c r="E774" s="25">
        <f t="shared" ref="E774:G774" si="380">E775+E778+E785+E788+E793</f>
        <v>303785.90000000002</v>
      </c>
      <c r="F774" s="25">
        <f t="shared" si="380"/>
        <v>298044.10000000003</v>
      </c>
      <c r="G774" s="25">
        <f t="shared" si="380"/>
        <v>303463.60000000003</v>
      </c>
      <c r="H774" s="43"/>
      <c r="J774" s="32">
        <v>303785.89035</v>
      </c>
      <c r="K774" s="32">
        <v>298044.14584999997</v>
      </c>
      <c r="L774" s="32">
        <v>303463.63585000002</v>
      </c>
      <c r="M774" s="29">
        <f t="shared" ref="M774:O837" si="381">J774-E774</f>
        <v>-9.6500000217929482E-3</v>
      </c>
      <c r="N774" s="29">
        <f t="shared" si="381"/>
        <v>4.5849999936763197E-2</v>
      </c>
      <c r="O774" s="29">
        <f t="shared" si="381"/>
        <v>3.5849999985657632E-2</v>
      </c>
      <c r="R774" s="95" t="s">
        <v>181</v>
      </c>
      <c r="S774" s="96" t="s">
        <v>243</v>
      </c>
      <c r="T774" s="96" t="s">
        <v>182</v>
      </c>
      <c r="U774" s="92" t="s">
        <v>9</v>
      </c>
      <c r="V774" s="97">
        <v>303785.89035</v>
      </c>
      <c r="W774" s="97">
        <v>298044.14584999997</v>
      </c>
      <c r="X774" s="97">
        <v>303463.63585000002</v>
      </c>
      <c r="Y774" s="16" t="b">
        <f t="shared" ref="Y774:AB837" si="382">R774=A774</f>
        <v>1</v>
      </c>
      <c r="Z774" s="16" t="b">
        <f t="shared" si="382"/>
        <v>1</v>
      </c>
      <c r="AA774" s="16" t="b">
        <f t="shared" si="382"/>
        <v>1</v>
      </c>
      <c r="AB774" s="16" t="b">
        <f t="shared" si="382"/>
        <v>1</v>
      </c>
    </row>
    <row r="775" spans="1:28" s="16" customFormat="1" ht="110.25">
      <c r="A775" s="22" t="s">
        <v>693</v>
      </c>
      <c r="B775" s="23" t="s">
        <v>243</v>
      </c>
      <c r="C775" s="23" t="s">
        <v>694</v>
      </c>
      <c r="D775" s="23" t="s">
        <v>9</v>
      </c>
      <c r="E775" s="25">
        <f t="shared" ref="E775:G776" si="383">E776</f>
        <v>3288</v>
      </c>
      <c r="F775" s="25">
        <f t="shared" si="383"/>
        <v>0</v>
      </c>
      <c r="G775" s="25">
        <f t="shared" si="383"/>
        <v>0</v>
      </c>
      <c r="H775" s="43"/>
      <c r="J775" s="32">
        <v>3287.9723100000001</v>
      </c>
      <c r="K775" s="32">
        <v>0</v>
      </c>
      <c r="L775" s="32">
        <v>0</v>
      </c>
      <c r="M775" s="29">
        <f t="shared" si="381"/>
        <v>-2.7689999999893189E-2</v>
      </c>
      <c r="N775" s="29">
        <f t="shared" si="381"/>
        <v>0</v>
      </c>
      <c r="O775" s="29">
        <f t="shared" si="381"/>
        <v>0</v>
      </c>
      <c r="R775" s="95" t="s">
        <v>693</v>
      </c>
      <c r="S775" s="96" t="s">
        <v>243</v>
      </c>
      <c r="T775" s="96" t="s">
        <v>694</v>
      </c>
      <c r="U775" s="92" t="s">
        <v>9</v>
      </c>
      <c r="V775" s="97">
        <v>3287.9723100000001</v>
      </c>
      <c r="W775" s="97" t="s">
        <v>9</v>
      </c>
      <c r="X775" s="97" t="s">
        <v>9</v>
      </c>
      <c r="Y775" s="16" t="b">
        <f t="shared" si="382"/>
        <v>1</v>
      </c>
      <c r="Z775" s="16" t="b">
        <f t="shared" si="382"/>
        <v>1</v>
      </c>
      <c r="AA775" s="16" t="b">
        <f t="shared" si="382"/>
        <v>1</v>
      </c>
      <c r="AB775" s="16" t="b">
        <f t="shared" si="382"/>
        <v>1</v>
      </c>
    </row>
    <row r="776" spans="1:28" s="16" customFormat="1" ht="47.25">
      <c r="A776" s="22" t="s">
        <v>695</v>
      </c>
      <c r="B776" s="23" t="s">
        <v>243</v>
      </c>
      <c r="C776" s="23" t="s">
        <v>696</v>
      </c>
      <c r="D776" s="23" t="s">
        <v>9</v>
      </c>
      <c r="E776" s="25">
        <f t="shared" si="383"/>
        <v>3288</v>
      </c>
      <c r="F776" s="25">
        <f t="shared" si="383"/>
        <v>0</v>
      </c>
      <c r="G776" s="25">
        <f t="shared" si="383"/>
        <v>0</v>
      </c>
      <c r="H776" s="43"/>
      <c r="J776" s="32">
        <v>3287.9723100000001</v>
      </c>
      <c r="K776" s="32">
        <v>0</v>
      </c>
      <c r="L776" s="32">
        <v>0</v>
      </c>
      <c r="M776" s="29">
        <f t="shared" si="381"/>
        <v>-2.7689999999893189E-2</v>
      </c>
      <c r="N776" s="29">
        <f t="shared" si="381"/>
        <v>0</v>
      </c>
      <c r="O776" s="29">
        <f t="shared" si="381"/>
        <v>0</v>
      </c>
      <c r="R776" s="98" t="s">
        <v>695</v>
      </c>
      <c r="S776" s="96" t="s">
        <v>243</v>
      </c>
      <c r="T776" s="96" t="s">
        <v>696</v>
      </c>
      <c r="U776" s="92" t="s">
        <v>9</v>
      </c>
      <c r="V776" s="97">
        <v>3287.9723100000001</v>
      </c>
      <c r="W776" s="97" t="s">
        <v>9</v>
      </c>
      <c r="X776" s="97" t="s">
        <v>9</v>
      </c>
      <c r="Y776" s="16" t="b">
        <f t="shared" si="382"/>
        <v>1</v>
      </c>
      <c r="Z776" s="16" t="b">
        <f t="shared" si="382"/>
        <v>1</v>
      </c>
      <c r="AA776" s="16" t="b">
        <f t="shared" si="382"/>
        <v>1</v>
      </c>
      <c r="AB776" s="16" t="b">
        <f t="shared" si="382"/>
        <v>1</v>
      </c>
    </row>
    <row r="777" spans="1:28" s="16" customFormat="1" ht="31.5">
      <c r="A777" s="22" t="s">
        <v>58</v>
      </c>
      <c r="B777" s="23" t="s">
        <v>243</v>
      </c>
      <c r="C777" s="23" t="s">
        <v>696</v>
      </c>
      <c r="D777" s="23" t="s">
        <v>59</v>
      </c>
      <c r="E777" s="25">
        <v>3288</v>
      </c>
      <c r="F777" s="25">
        <v>0</v>
      </c>
      <c r="G777" s="25">
        <v>0</v>
      </c>
      <c r="H777" s="43"/>
      <c r="J777" s="32">
        <v>3287.9723100000001</v>
      </c>
      <c r="K777" s="32">
        <v>0</v>
      </c>
      <c r="L777" s="32">
        <v>0</v>
      </c>
      <c r="M777" s="29">
        <f t="shared" si="381"/>
        <v>-2.7689999999893189E-2</v>
      </c>
      <c r="N777" s="29">
        <f t="shared" si="381"/>
        <v>0</v>
      </c>
      <c r="O777" s="29">
        <f t="shared" si="381"/>
        <v>0</v>
      </c>
      <c r="R777" s="98" t="s">
        <v>58</v>
      </c>
      <c r="S777" s="96" t="s">
        <v>243</v>
      </c>
      <c r="T777" s="96" t="s">
        <v>696</v>
      </c>
      <c r="U777" s="96" t="s">
        <v>59</v>
      </c>
      <c r="V777" s="97">
        <v>3287.9723100000001</v>
      </c>
      <c r="W777" s="97" t="s">
        <v>9</v>
      </c>
      <c r="X777" s="97" t="s">
        <v>9</v>
      </c>
      <c r="Y777" s="16" t="b">
        <f t="shared" si="382"/>
        <v>1</v>
      </c>
      <c r="Z777" s="16" t="b">
        <f t="shared" si="382"/>
        <v>1</v>
      </c>
      <c r="AA777" s="16" t="b">
        <f t="shared" si="382"/>
        <v>1</v>
      </c>
      <c r="AB777" s="16" t="b">
        <f t="shared" si="382"/>
        <v>1</v>
      </c>
    </row>
    <row r="778" spans="1:28" s="16" customFormat="1" ht="47.25">
      <c r="A778" s="22" t="s">
        <v>55</v>
      </c>
      <c r="B778" s="23" t="s">
        <v>243</v>
      </c>
      <c r="C778" s="23" t="s">
        <v>244</v>
      </c>
      <c r="D778" s="24" t="s">
        <v>9</v>
      </c>
      <c r="E778" s="25">
        <f>E779+E781+E783</f>
        <v>291583.5</v>
      </c>
      <c r="F778" s="25">
        <f t="shared" ref="F778:G778" si="384">F779+F781+F783</f>
        <v>292995.90000000002</v>
      </c>
      <c r="G778" s="25">
        <f t="shared" si="384"/>
        <v>298415.40000000002</v>
      </c>
      <c r="H778" s="43"/>
      <c r="J778" s="32">
        <v>291583.49404000002</v>
      </c>
      <c r="K778" s="32">
        <v>292995.92184999998</v>
      </c>
      <c r="L778" s="32">
        <v>298415.41184999997</v>
      </c>
      <c r="M778" s="29">
        <f t="shared" si="381"/>
        <v>-5.959999980404973E-3</v>
      </c>
      <c r="N778" s="29">
        <f t="shared" si="381"/>
        <v>2.1849999960977584E-2</v>
      </c>
      <c r="O778" s="29">
        <f t="shared" si="381"/>
        <v>1.1849999951664358E-2</v>
      </c>
      <c r="R778" s="95" t="s">
        <v>55</v>
      </c>
      <c r="S778" s="96" t="s">
        <v>243</v>
      </c>
      <c r="T778" s="96" t="s">
        <v>244</v>
      </c>
      <c r="U778" s="92" t="s">
        <v>9</v>
      </c>
      <c r="V778" s="97">
        <v>291583.49404000002</v>
      </c>
      <c r="W778" s="97">
        <v>292995.92184999998</v>
      </c>
      <c r="X778" s="97">
        <v>298415.41184999997</v>
      </c>
      <c r="Y778" s="16" t="b">
        <f t="shared" si="382"/>
        <v>1</v>
      </c>
      <c r="Z778" s="16" t="b">
        <f t="shared" si="382"/>
        <v>1</v>
      </c>
      <c r="AA778" s="16" t="b">
        <f t="shared" si="382"/>
        <v>1</v>
      </c>
      <c r="AB778" s="16" t="b">
        <f t="shared" si="382"/>
        <v>1</v>
      </c>
    </row>
    <row r="779" spans="1:28" s="16" customFormat="1" ht="31.5">
      <c r="A779" s="31" t="s">
        <v>222</v>
      </c>
      <c r="B779" s="23" t="s">
        <v>243</v>
      </c>
      <c r="C779" s="23" t="s">
        <v>245</v>
      </c>
      <c r="D779" s="24" t="s">
        <v>9</v>
      </c>
      <c r="E779" s="25">
        <f>E780</f>
        <v>61488</v>
      </c>
      <c r="F779" s="25">
        <f t="shared" ref="F779:G779" si="385">F780</f>
        <v>61488</v>
      </c>
      <c r="G779" s="25">
        <f t="shared" si="385"/>
        <v>61488</v>
      </c>
      <c r="H779" s="43"/>
      <c r="J779" s="32">
        <v>61487.99596</v>
      </c>
      <c r="K779" s="32">
        <v>61487.99596</v>
      </c>
      <c r="L779" s="32">
        <v>61487.99596</v>
      </c>
      <c r="M779" s="29">
        <f t="shared" si="381"/>
        <v>-4.0399999998044223E-3</v>
      </c>
      <c r="N779" s="29">
        <f t="shared" si="381"/>
        <v>-4.0399999998044223E-3</v>
      </c>
      <c r="O779" s="29">
        <f t="shared" si="381"/>
        <v>-4.0399999998044223E-3</v>
      </c>
      <c r="R779" s="98" t="s">
        <v>222</v>
      </c>
      <c r="S779" s="96" t="s">
        <v>243</v>
      </c>
      <c r="T779" s="96" t="s">
        <v>245</v>
      </c>
      <c r="U779" s="92" t="s">
        <v>9</v>
      </c>
      <c r="V779" s="97">
        <v>61487.99596</v>
      </c>
      <c r="W779" s="97">
        <v>61487.99596</v>
      </c>
      <c r="X779" s="97">
        <v>61487.99596</v>
      </c>
      <c r="Y779" s="16" t="b">
        <f t="shared" si="382"/>
        <v>1</v>
      </c>
      <c r="Z779" s="16" t="b">
        <f t="shared" si="382"/>
        <v>1</v>
      </c>
      <c r="AA779" s="16" t="b">
        <f t="shared" si="382"/>
        <v>1</v>
      </c>
      <c r="AB779" s="16" t="b">
        <f t="shared" si="382"/>
        <v>1</v>
      </c>
    </row>
    <row r="780" spans="1:28" s="16" customFormat="1" ht="31.5">
      <c r="A780" s="31" t="s">
        <v>58</v>
      </c>
      <c r="B780" s="23" t="s">
        <v>243</v>
      </c>
      <c r="C780" s="23" t="s">
        <v>245</v>
      </c>
      <c r="D780" s="23" t="s">
        <v>59</v>
      </c>
      <c r="E780" s="25">
        <f>51090.4+10397.6</f>
        <v>61488</v>
      </c>
      <c r="F780" s="25">
        <f>51090.4+10397.6</f>
        <v>61488</v>
      </c>
      <c r="G780" s="25">
        <f>51090.4+10397.6</f>
        <v>61488</v>
      </c>
      <c r="H780" s="43"/>
      <c r="J780" s="32">
        <v>61487.99596</v>
      </c>
      <c r="K780" s="32">
        <v>61487.99596</v>
      </c>
      <c r="L780" s="32">
        <v>61487.99596</v>
      </c>
      <c r="M780" s="29">
        <f t="shared" si="381"/>
        <v>-4.0399999998044223E-3</v>
      </c>
      <c r="N780" s="29">
        <f t="shared" si="381"/>
        <v>-4.0399999998044223E-3</v>
      </c>
      <c r="O780" s="29">
        <f t="shared" si="381"/>
        <v>-4.0399999998044223E-3</v>
      </c>
      <c r="R780" s="98" t="s">
        <v>58</v>
      </c>
      <c r="S780" s="96" t="s">
        <v>243</v>
      </c>
      <c r="T780" s="96" t="s">
        <v>245</v>
      </c>
      <c r="U780" s="96" t="s">
        <v>59</v>
      </c>
      <c r="V780" s="97">
        <v>61487.99596</v>
      </c>
      <c r="W780" s="97">
        <v>61487.99596</v>
      </c>
      <c r="X780" s="97">
        <v>61487.99596</v>
      </c>
      <c r="Y780" s="16" t="b">
        <f t="shared" si="382"/>
        <v>1</v>
      </c>
      <c r="Z780" s="16" t="b">
        <f t="shared" si="382"/>
        <v>1</v>
      </c>
      <c r="AA780" s="16" t="b">
        <f t="shared" si="382"/>
        <v>1</v>
      </c>
      <c r="AB780" s="16" t="b">
        <f t="shared" si="382"/>
        <v>1</v>
      </c>
    </row>
    <row r="781" spans="1:28" s="16" customFormat="1" ht="63">
      <c r="A781" s="31" t="s">
        <v>418</v>
      </c>
      <c r="B781" s="23" t="s">
        <v>243</v>
      </c>
      <c r="C781" s="23" t="s">
        <v>246</v>
      </c>
      <c r="D781" s="24" t="s">
        <v>9</v>
      </c>
      <c r="E781" s="25">
        <f>E782</f>
        <v>1090.7</v>
      </c>
      <c r="F781" s="25">
        <f t="shared" ref="F781:G781" si="386">F782</f>
        <v>1090.7</v>
      </c>
      <c r="G781" s="25">
        <f t="shared" si="386"/>
        <v>1090.8</v>
      </c>
      <c r="H781" s="43"/>
      <c r="J781" s="32">
        <v>1090.6780000000001</v>
      </c>
      <c r="K781" s="32">
        <v>1090.6780000000001</v>
      </c>
      <c r="L781" s="32">
        <v>1090.768</v>
      </c>
      <c r="M781" s="29">
        <f t="shared" si="381"/>
        <v>-2.1999999999934516E-2</v>
      </c>
      <c r="N781" s="29">
        <f t="shared" si="381"/>
        <v>-2.1999999999934516E-2</v>
      </c>
      <c r="O781" s="29">
        <f t="shared" si="381"/>
        <v>-3.1999999999925421E-2</v>
      </c>
      <c r="R781" s="98" t="s">
        <v>418</v>
      </c>
      <c r="S781" s="96" t="s">
        <v>243</v>
      </c>
      <c r="T781" s="96" t="s">
        <v>246</v>
      </c>
      <c r="U781" s="92" t="s">
        <v>9</v>
      </c>
      <c r="V781" s="97">
        <v>1090.6780000000001</v>
      </c>
      <c r="W781" s="97">
        <v>1090.6780000000001</v>
      </c>
      <c r="X781" s="97">
        <v>1090.768</v>
      </c>
      <c r="Y781" s="16" t="b">
        <f t="shared" si="382"/>
        <v>1</v>
      </c>
      <c r="Z781" s="16" t="b">
        <f t="shared" si="382"/>
        <v>1</v>
      </c>
      <c r="AA781" s="16" t="b">
        <f t="shared" si="382"/>
        <v>1</v>
      </c>
      <c r="AB781" s="16" t="b">
        <f t="shared" si="382"/>
        <v>1</v>
      </c>
    </row>
    <row r="782" spans="1:28" s="16" customFormat="1" ht="31.5">
      <c r="A782" s="31" t="s">
        <v>58</v>
      </c>
      <c r="B782" s="23" t="s">
        <v>243</v>
      </c>
      <c r="C782" s="23" t="s">
        <v>246</v>
      </c>
      <c r="D782" s="23" t="s">
        <v>59</v>
      </c>
      <c r="E782" s="25">
        <v>1090.7</v>
      </c>
      <c r="F782" s="25">
        <v>1090.7</v>
      </c>
      <c r="G782" s="25">
        <v>1090.8</v>
      </c>
      <c r="H782" s="43"/>
      <c r="J782" s="32">
        <v>1090.6780000000001</v>
      </c>
      <c r="K782" s="32">
        <v>1090.6780000000001</v>
      </c>
      <c r="L782" s="32">
        <v>1090.768</v>
      </c>
      <c r="M782" s="29">
        <f t="shared" si="381"/>
        <v>-2.1999999999934516E-2</v>
      </c>
      <c r="N782" s="29">
        <f t="shared" si="381"/>
        <v>-2.1999999999934516E-2</v>
      </c>
      <c r="O782" s="29">
        <f t="shared" si="381"/>
        <v>-3.1999999999925421E-2</v>
      </c>
      <c r="R782" s="98" t="s">
        <v>58</v>
      </c>
      <c r="S782" s="96" t="s">
        <v>243</v>
      </c>
      <c r="T782" s="96" t="s">
        <v>246</v>
      </c>
      <c r="U782" s="96" t="s">
        <v>59</v>
      </c>
      <c r="V782" s="97">
        <v>1090.6780000000001</v>
      </c>
      <c r="W782" s="97">
        <v>1090.6780000000001</v>
      </c>
      <c r="X782" s="97">
        <v>1090.768</v>
      </c>
      <c r="Y782" s="16" t="b">
        <f t="shared" si="382"/>
        <v>1</v>
      </c>
      <c r="Z782" s="16" t="b">
        <f t="shared" si="382"/>
        <v>1</v>
      </c>
      <c r="AA782" s="16" t="b">
        <f t="shared" si="382"/>
        <v>1</v>
      </c>
      <c r="AB782" s="16" t="b">
        <f t="shared" si="382"/>
        <v>1</v>
      </c>
    </row>
    <row r="783" spans="1:28" s="16" customFormat="1" ht="31.5">
      <c r="A783" s="31" t="s">
        <v>57</v>
      </c>
      <c r="B783" s="23" t="s">
        <v>243</v>
      </c>
      <c r="C783" s="23" t="s">
        <v>425</v>
      </c>
      <c r="D783" s="24" t="s">
        <v>9</v>
      </c>
      <c r="E783" s="25">
        <f>E784</f>
        <v>229004.79999999999</v>
      </c>
      <c r="F783" s="25">
        <f t="shared" ref="F783:G783" si="387">F784</f>
        <v>230417.2</v>
      </c>
      <c r="G783" s="25">
        <f t="shared" si="387"/>
        <v>235836.6</v>
      </c>
      <c r="H783" s="43"/>
      <c r="J783" s="32">
        <v>229004.82008</v>
      </c>
      <c r="K783" s="32">
        <v>230417.24789</v>
      </c>
      <c r="L783" s="32">
        <v>235836.64788999999</v>
      </c>
      <c r="M783" s="29">
        <f t="shared" si="381"/>
        <v>2.0080000016605482E-2</v>
      </c>
      <c r="N783" s="29">
        <f t="shared" si="381"/>
        <v>4.7889999987091869E-2</v>
      </c>
      <c r="O783" s="29">
        <f t="shared" si="381"/>
        <v>4.7889999987091869E-2</v>
      </c>
      <c r="R783" s="98" t="s">
        <v>57</v>
      </c>
      <c r="S783" s="96" t="s">
        <v>243</v>
      </c>
      <c r="T783" s="96" t="s">
        <v>425</v>
      </c>
      <c r="U783" s="92" t="s">
        <v>9</v>
      </c>
      <c r="V783" s="97">
        <v>229004.82008</v>
      </c>
      <c r="W783" s="97">
        <v>230417.24789</v>
      </c>
      <c r="X783" s="97">
        <v>235836.64788999999</v>
      </c>
      <c r="Y783" s="16" t="b">
        <f t="shared" si="382"/>
        <v>1</v>
      </c>
      <c r="Z783" s="16" t="b">
        <f t="shared" si="382"/>
        <v>1</v>
      </c>
      <c r="AA783" s="16" t="b">
        <f t="shared" si="382"/>
        <v>1</v>
      </c>
      <c r="AB783" s="16" t="b">
        <f t="shared" si="382"/>
        <v>1</v>
      </c>
    </row>
    <row r="784" spans="1:28" s="16" customFormat="1" ht="31.5">
      <c r="A784" s="31" t="s">
        <v>58</v>
      </c>
      <c r="B784" s="23" t="s">
        <v>243</v>
      </c>
      <c r="C784" s="23" t="s">
        <v>425</v>
      </c>
      <c r="D784" s="23" t="s">
        <v>59</v>
      </c>
      <c r="E784" s="25">
        <f>229108.8-104</f>
        <v>229004.79999999999</v>
      </c>
      <c r="F784" s="25">
        <f>230521.2-104</f>
        <v>230417.2</v>
      </c>
      <c r="G784" s="25">
        <f>235940.6-104</f>
        <v>235836.6</v>
      </c>
      <c r="H784" s="43"/>
      <c r="J784" s="32">
        <v>229004.82008</v>
      </c>
      <c r="K784" s="32">
        <v>230417.24789</v>
      </c>
      <c r="L784" s="32">
        <v>235836.64788999999</v>
      </c>
      <c r="M784" s="29">
        <f t="shared" si="381"/>
        <v>2.0080000016605482E-2</v>
      </c>
      <c r="N784" s="29">
        <f t="shared" si="381"/>
        <v>4.7889999987091869E-2</v>
      </c>
      <c r="O784" s="29">
        <f t="shared" si="381"/>
        <v>4.7889999987091869E-2</v>
      </c>
      <c r="R784" s="98" t="s">
        <v>58</v>
      </c>
      <c r="S784" s="96" t="s">
        <v>243</v>
      </c>
      <c r="T784" s="96" t="s">
        <v>425</v>
      </c>
      <c r="U784" s="96" t="s">
        <v>59</v>
      </c>
      <c r="V784" s="97">
        <v>229004.82008</v>
      </c>
      <c r="W784" s="97">
        <v>230417.24789</v>
      </c>
      <c r="X784" s="97">
        <v>235836.64788999999</v>
      </c>
      <c r="Y784" s="16" t="b">
        <f t="shared" si="382"/>
        <v>1</v>
      </c>
      <c r="Z784" s="16" t="b">
        <f t="shared" si="382"/>
        <v>1</v>
      </c>
      <c r="AA784" s="16" t="b">
        <f t="shared" si="382"/>
        <v>1</v>
      </c>
      <c r="AB784" s="16" t="b">
        <f t="shared" si="382"/>
        <v>1</v>
      </c>
    </row>
    <row r="785" spans="1:28" s="16" customFormat="1" ht="47.25">
      <c r="A785" s="22" t="s">
        <v>60</v>
      </c>
      <c r="B785" s="23" t="s">
        <v>243</v>
      </c>
      <c r="C785" s="23" t="s">
        <v>247</v>
      </c>
      <c r="D785" s="24" t="s">
        <v>9</v>
      </c>
      <c r="E785" s="25">
        <f>E786</f>
        <v>7850</v>
      </c>
      <c r="F785" s="25">
        <f t="shared" ref="F785:G786" si="388">F786</f>
        <v>4850</v>
      </c>
      <c r="G785" s="25">
        <f t="shared" si="388"/>
        <v>4850</v>
      </c>
      <c r="H785" s="43"/>
      <c r="J785" s="32">
        <v>7850</v>
      </c>
      <c r="K785" s="32">
        <v>4850</v>
      </c>
      <c r="L785" s="32">
        <v>4850</v>
      </c>
      <c r="M785" s="29">
        <f t="shared" si="381"/>
        <v>0</v>
      </c>
      <c r="N785" s="29">
        <f t="shared" si="381"/>
        <v>0</v>
      </c>
      <c r="O785" s="29">
        <f t="shared" si="381"/>
        <v>0</v>
      </c>
      <c r="R785" s="95" t="s">
        <v>60</v>
      </c>
      <c r="S785" s="96" t="s">
        <v>243</v>
      </c>
      <c r="T785" s="96" t="s">
        <v>247</v>
      </c>
      <c r="U785" s="92" t="s">
        <v>9</v>
      </c>
      <c r="V785" s="97">
        <v>7850</v>
      </c>
      <c r="W785" s="97">
        <v>4850</v>
      </c>
      <c r="X785" s="97">
        <v>4850</v>
      </c>
      <c r="Y785" s="16" t="b">
        <f t="shared" si="382"/>
        <v>1</v>
      </c>
      <c r="Z785" s="16" t="b">
        <f t="shared" si="382"/>
        <v>1</v>
      </c>
      <c r="AA785" s="16" t="b">
        <f t="shared" si="382"/>
        <v>1</v>
      </c>
      <c r="AB785" s="16" t="b">
        <f t="shared" si="382"/>
        <v>1</v>
      </c>
    </row>
    <row r="786" spans="1:28" s="16" customFormat="1" ht="31.5">
      <c r="A786" s="31" t="s">
        <v>61</v>
      </c>
      <c r="B786" s="23" t="s">
        <v>243</v>
      </c>
      <c r="C786" s="23" t="s">
        <v>426</v>
      </c>
      <c r="D786" s="24" t="s">
        <v>9</v>
      </c>
      <c r="E786" s="25">
        <f>E787</f>
        <v>7850</v>
      </c>
      <c r="F786" s="25">
        <f t="shared" si="388"/>
        <v>4850</v>
      </c>
      <c r="G786" s="25">
        <f t="shared" si="388"/>
        <v>4850</v>
      </c>
      <c r="H786" s="43"/>
      <c r="J786" s="32">
        <v>7850</v>
      </c>
      <c r="K786" s="32">
        <v>4850</v>
      </c>
      <c r="L786" s="32">
        <v>4850</v>
      </c>
      <c r="M786" s="29">
        <f t="shared" si="381"/>
        <v>0</v>
      </c>
      <c r="N786" s="29">
        <f t="shared" si="381"/>
        <v>0</v>
      </c>
      <c r="O786" s="29">
        <f t="shared" si="381"/>
        <v>0</v>
      </c>
      <c r="R786" s="98" t="s">
        <v>61</v>
      </c>
      <c r="S786" s="96" t="s">
        <v>243</v>
      </c>
      <c r="T786" s="96" t="s">
        <v>426</v>
      </c>
      <c r="U786" s="92" t="s">
        <v>9</v>
      </c>
      <c r="V786" s="97">
        <v>7850</v>
      </c>
      <c r="W786" s="97">
        <v>4850</v>
      </c>
      <c r="X786" s="97">
        <v>4850</v>
      </c>
      <c r="Y786" s="16" t="b">
        <f t="shared" si="382"/>
        <v>1</v>
      </c>
      <c r="Z786" s="16" t="b">
        <f t="shared" si="382"/>
        <v>1</v>
      </c>
      <c r="AA786" s="16" t="b">
        <f t="shared" si="382"/>
        <v>1</v>
      </c>
      <c r="AB786" s="16" t="b">
        <f t="shared" si="382"/>
        <v>1</v>
      </c>
    </row>
    <row r="787" spans="1:28" s="16" customFormat="1" ht="31.5">
      <c r="A787" s="31" t="s">
        <v>58</v>
      </c>
      <c r="B787" s="23" t="s">
        <v>243</v>
      </c>
      <c r="C787" s="23" t="s">
        <v>426</v>
      </c>
      <c r="D787" s="23" t="s">
        <v>59</v>
      </c>
      <c r="E787" s="25">
        <f>4850+3000</f>
        <v>7850</v>
      </c>
      <c r="F787" s="25">
        <v>4850</v>
      </c>
      <c r="G787" s="25">
        <v>4850</v>
      </c>
      <c r="H787" s="43"/>
      <c r="J787" s="32">
        <v>7850</v>
      </c>
      <c r="K787" s="32">
        <v>4850</v>
      </c>
      <c r="L787" s="32">
        <v>4850</v>
      </c>
      <c r="M787" s="29">
        <f t="shared" si="381"/>
        <v>0</v>
      </c>
      <c r="N787" s="29">
        <f t="shared" si="381"/>
        <v>0</v>
      </c>
      <c r="O787" s="29">
        <f t="shared" si="381"/>
        <v>0</v>
      </c>
      <c r="R787" s="98" t="s">
        <v>58</v>
      </c>
      <c r="S787" s="96" t="s">
        <v>243</v>
      </c>
      <c r="T787" s="96" t="s">
        <v>426</v>
      </c>
      <c r="U787" s="96" t="s">
        <v>59</v>
      </c>
      <c r="V787" s="97">
        <v>7850</v>
      </c>
      <c r="W787" s="97">
        <v>4850</v>
      </c>
      <c r="X787" s="97">
        <v>4850</v>
      </c>
      <c r="Y787" s="16" t="b">
        <f t="shared" si="382"/>
        <v>1</v>
      </c>
      <c r="Z787" s="16" t="b">
        <f t="shared" si="382"/>
        <v>1</v>
      </c>
      <c r="AA787" s="16" t="b">
        <f t="shared" si="382"/>
        <v>1</v>
      </c>
      <c r="AB787" s="16" t="b">
        <f t="shared" si="382"/>
        <v>1</v>
      </c>
    </row>
    <row r="788" spans="1:28" s="16" customFormat="1" ht="15.75">
      <c r="A788" s="31" t="s">
        <v>526</v>
      </c>
      <c r="B788" s="23" t="s">
        <v>243</v>
      </c>
      <c r="C788" s="23" t="s">
        <v>697</v>
      </c>
      <c r="D788" s="23" t="s">
        <v>9</v>
      </c>
      <c r="E788" s="25">
        <f t="shared" ref="E788:G788" si="389">E789+E791</f>
        <v>866.2</v>
      </c>
      <c r="F788" s="25">
        <f t="shared" si="389"/>
        <v>0</v>
      </c>
      <c r="G788" s="25">
        <f t="shared" si="389"/>
        <v>0</v>
      </c>
      <c r="H788" s="43"/>
      <c r="J788" s="32">
        <v>866.2</v>
      </c>
      <c r="K788" s="32">
        <v>0</v>
      </c>
      <c r="L788" s="32">
        <v>0</v>
      </c>
      <c r="M788" s="29">
        <f t="shared" si="381"/>
        <v>0</v>
      </c>
      <c r="N788" s="29">
        <f t="shared" si="381"/>
        <v>0</v>
      </c>
      <c r="O788" s="29">
        <f t="shared" si="381"/>
        <v>0</v>
      </c>
      <c r="R788" s="95" t="s">
        <v>526</v>
      </c>
      <c r="S788" s="96" t="s">
        <v>243</v>
      </c>
      <c r="T788" s="96" t="s">
        <v>697</v>
      </c>
      <c r="U788" s="92" t="s">
        <v>9</v>
      </c>
      <c r="V788" s="97">
        <v>866.2</v>
      </c>
      <c r="W788" s="97" t="s">
        <v>9</v>
      </c>
      <c r="X788" s="97" t="s">
        <v>9</v>
      </c>
      <c r="Y788" s="16" t="b">
        <f t="shared" si="382"/>
        <v>1</v>
      </c>
      <c r="Z788" s="16" t="b">
        <f t="shared" si="382"/>
        <v>1</v>
      </c>
      <c r="AA788" s="16" t="b">
        <f t="shared" si="382"/>
        <v>1</v>
      </c>
      <c r="AB788" s="16" t="b">
        <f t="shared" si="382"/>
        <v>1</v>
      </c>
    </row>
    <row r="789" spans="1:28" s="16" customFormat="1" ht="31.5">
      <c r="A789" s="31" t="s">
        <v>698</v>
      </c>
      <c r="B789" s="23" t="s">
        <v>243</v>
      </c>
      <c r="C789" s="23" t="s">
        <v>699</v>
      </c>
      <c r="D789" s="23" t="s">
        <v>9</v>
      </c>
      <c r="E789" s="25">
        <f t="shared" ref="E789:G789" si="390">E790</f>
        <v>502.2</v>
      </c>
      <c r="F789" s="25">
        <f t="shared" si="390"/>
        <v>0</v>
      </c>
      <c r="G789" s="25">
        <f t="shared" si="390"/>
        <v>0</v>
      </c>
      <c r="H789" s="43"/>
      <c r="J789" s="32">
        <v>502.2</v>
      </c>
      <c r="K789" s="32">
        <v>0</v>
      </c>
      <c r="L789" s="32">
        <v>0</v>
      </c>
      <c r="M789" s="29">
        <f t="shared" si="381"/>
        <v>0</v>
      </c>
      <c r="N789" s="29">
        <f t="shared" si="381"/>
        <v>0</v>
      </c>
      <c r="O789" s="29">
        <f t="shared" si="381"/>
        <v>0</v>
      </c>
      <c r="R789" s="98" t="s">
        <v>698</v>
      </c>
      <c r="S789" s="96" t="s">
        <v>243</v>
      </c>
      <c r="T789" s="96" t="s">
        <v>699</v>
      </c>
      <c r="U789" s="92" t="s">
        <v>9</v>
      </c>
      <c r="V789" s="97">
        <v>502.2</v>
      </c>
      <c r="W789" s="97" t="s">
        <v>9</v>
      </c>
      <c r="X789" s="97" t="s">
        <v>9</v>
      </c>
      <c r="Y789" s="16" t="b">
        <f t="shared" si="382"/>
        <v>1</v>
      </c>
      <c r="Z789" s="16" t="b">
        <f t="shared" si="382"/>
        <v>1</v>
      </c>
      <c r="AA789" s="16" t="b">
        <f t="shared" si="382"/>
        <v>1</v>
      </c>
      <c r="AB789" s="16" t="b">
        <f t="shared" si="382"/>
        <v>1</v>
      </c>
    </row>
    <row r="790" spans="1:28" s="16" customFormat="1" ht="31.5">
      <c r="A790" s="31" t="s">
        <v>58</v>
      </c>
      <c r="B790" s="23" t="s">
        <v>243</v>
      </c>
      <c r="C790" s="23" t="s">
        <v>699</v>
      </c>
      <c r="D790" s="23" t="s">
        <v>59</v>
      </c>
      <c r="E790" s="25">
        <v>502.2</v>
      </c>
      <c r="F790" s="25">
        <v>0</v>
      </c>
      <c r="G790" s="25">
        <v>0</v>
      </c>
      <c r="H790" s="43"/>
      <c r="J790" s="32">
        <v>502.2</v>
      </c>
      <c r="K790" s="32">
        <v>0</v>
      </c>
      <c r="L790" s="32">
        <v>0</v>
      </c>
      <c r="M790" s="29">
        <f t="shared" si="381"/>
        <v>0</v>
      </c>
      <c r="N790" s="29">
        <f t="shared" si="381"/>
        <v>0</v>
      </c>
      <c r="O790" s="29">
        <f t="shared" si="381"/>
        <v>0</v>
      </c>
      <c r="R790" s="98" t="s">
        <v>58</v>
      </c>
      <c r="S790" s="96" t="s">
        <v>243</v>
      </c>
      <c r="T790" s="96" t="s">
        <v>699</v>
      </c>
      <c r="U790" s="96" t="s">
        <v>59</v>
      </c>
      <c r="V790" s="97">
        <v>502.2</v>
      </c>
      <c r="W790" s="97" t="s">
        <v>9</v>
      </c>
      <c r="X790" s="97" t="s">
        <v>9</v>
      </c>
      <c r="Y790" s="16" t="b">
        <f t="shared" si="382"/>
        <v>1</v>
      </c>
      <c r="Z790" s="16" t="b">
        <f t="shared" si="382"/>
        <v>1</v>
      </c>
      <c r="AA790" s="16" t="b">
        <f t="shared" si="382"/>
        <v>1</v>
      </c>
      <c r="AB790" s="16" t="b">
        <f t="shared" si="382"/>
        <v>1</v>
      </c>
    </row>
    <row r="791" spans="1:28" s="16" customFormat="1" ht="31.5">
      <c r="A791" s="31" t="s">
        <v>700</v>
      </c>
      <c r="B791" s="23" t="s">
        <v>243</v>
      </c>
      <c r="C791" s="23" t="s">
        <v>701</v>
      </c>
      <c r="D791" s="23" t="s">
        <v>9</v>
      </c>
      <c r="E791" s="25">
        <f t="shared" ref="E791:G791" si="391">E792</f>
        <v>364</v>
      </c>
      <c r="F791" s="25">
        <f t="shared" si="391"/>
        <v>0</v>
      </c>
      <c r="G791" s="25">
        <f t="shared" si="391"/>
        <v>0</v>
      </c>
      <c r="H791" s="43"/>
      <c r="J791" s="32">
        <v>364</v>
      </c>
      <c r="K791" s="32">
        <v>0</v>
      </c>
      <c r="L791" s="32">
        <v>0</v>
      </c>
      <c r="M791" s="29">
        <f t="shared" si="381"/>
        <v>0</v>
      </c>
      <c r="N791" s="29">
        <f t="shared" si="381"/>
        <v>0</v>
      </c>
      <c r="O791" s="29">
        <f t="shared" si="381"/>
        <v>0</v>
      </c>
      <c r="R791" s="98" t="s">
        <v>700</v>
      </c>
      <c r="S791" s="96" t="s">
        <v>243</v>
      </c>
      <c r="T791" s="96" t="s">
        <v>701</v>
      </c>
      <c r="U791" s="92" t="s">
        <v>9</v>
      </c>
      <c r="V791" s="97">
        <v>364</v>
      </c>
      <c r="W791" s="97" t="s">
        <v>9</v>
      </c>
      <c r="X791" s="97" t="s">
        <v>9</v>
      </c>
      <c r="Y791" s="16" t="b">
        <f t="shared" si="382"/>
        <v>1</v>
      </c>
      <c r="Z791" s="16" t="b">
        <f t="shared" si="382"/>
        <v>1</v>
      </c>
      <c r="AA791" s="16" t="b">
        <f t="shared" si="382"/>
        <v>1</v>
      </c>
      <c r="AB791" s="16" t="b">
        <f t="shared" si="382"/>
        <v>1</v>
      </c>
    </row>
    <row r="792" spans="1:28" s="16" customFormat="1" ht="31.5">
      <c r="A792" s="31" t="s">
        <v>58</v>
      </c>
      <c r="B792" s="23" t="s">
        <v>243</v>
      </c>
      <c r="C792" s="23" t="s">
        <v>701</v>
      </c>
      <c r="D792" s="23" t="s">
        <v>59</v>
      </c>
      <c r="E792" s="25">
        <v>364</v>
      </c>
      <c r="F792" s="25">
        <v>0</v>
      </c>
      <c r="G792" s="25">
        <v>0</v>
      </c>
      <c r="H792" s="43"/>
      <c r="J792" s="32">
        <v>364</v>
      </c>
      <c r="K792" s="32">
        <v>0</v>
      </c>
      <c r="L792" s="32">
        <v>0</v>
      </c>
      <c r="M792" s="29">
        <f t="shared" si="381"/>
        <v>0</v>
      </c>
      <c r="N792" s="29">
        <f t="shared" si="381"/>
        <v>0</v>
      </c>
      <c r="O792" s="29">
        <f t="shared" si="381"/>
        <v>0</v>
      </c>
      <c r="R792" s="98" t="s">
        <v>58</v>
      </c>
      <c r="S792" s="96" t="s">
        <v>243</v>
      </c>
      <c r="T792" s="96" t="s">
        <v>701</v>
      </c>
      <c r="U792" s="96" t="s">
        <v>59</v>
      </c>
      <c r="V792" s="97">
        <v>364</v>
      </c>
      <c r="W792" s="97" t="s">
        <v>9</v>
      </c>
      <c r="X792" s="97" t="s">
        <v>9</v>
      </c>
      <c r="Y792" s="16" t="b">
        <f t="shared" si="382"/>
        <v>1</v>
      </c>
      <c r="Z792" s="16" t="b">
        <f t="shared" si="382"/>
        <v>1</v>
      </c>
      <c r="AA792" s="16" t="b">
        <f t="shared" si="382"/>
        <v>1</v>
      </c>
      <c r="AB792" s="16" t="b">
        <f t="shared" si="382"/>
        <v>1</v>
      </c>
    </row>
    <row r="793" spans="1:28" s="16" customFormat="1" ht="110.25">
      <c r="A793" s="22" t="s">
        <v>225</v>
      </c>
      <c r="B793" s="23" t="s">
        <v>243</v>
      </c>
      <c r="C793" s="23" t="s">
        <v>521</v>
      </c>
      <c r="D793" s="24" t="s">
        <v>9</v>
      </c>
      <c r="E793" s="25">
        <f>E794</f>
        <v>198.2</v>
      </c>
      <c r="F793" s="25">
        <f t="shared" ref="F793:G794" si="392">F794</f>
        <v>198.2</v>
      </c>
      <c r="G793" s="25">
        <f t="shared" si="392"/>
        <v>198.2</v>
      </c>
      <c r="H793" s="43"/>
      <c r="J793" s="32">
        <v>198.22399999999999</v>
      </c>
      <c r="K793" s="32">
        <v>198.22399999999999</v>
      </c>
      <c r="L793" s="32">
        <v>198.22399999999999</v>
      </c>
      <c r="M793" s="29">
        <f t="shared" si="381"/>
        <v>2.4000000000000909E-2</v>
      </c>
      <c r="N793" s="29">
        <f t="shared" si="381"/>
        <v>2.4000000000000909E-2</v>
      </c>
      <c r="O793" s="29">
        <f t="shared" si="381"/>
        <v>2.4000000000000909E-2</v>
      </c>
      <c r="R793" s="95" t="s">
        <v>225</v>
      </c>
      <c r="S793" s="96" t="s">
        <v>243</v>
      </c>
      <c r="T793" s="96" t="s">
        <v>521</v>
      </c>
      <c r="U793" s="92" t="s">
        <v>9</v>
      </c>
      <c r="V793" s="97">
        <v>198.22399999999999</v>
      </c>
      <c r="W793" s="97">
        <v>198.22399999999999</v>
      </c>
      <c r="X793" s="97">
        <v>198.22399999999999</v>
      </c>
      <c r="Y793" s="16" t="b">
        <f t="shared" si="382"/>
        <v>1</v>
      </c>
      <c r="Z793" s="16" t="b">
        <f t="shared" si="382"/>
        <v>1</v>
      </c>
      <c r="AA793" s="16" t="b">
        <f t="shared" si="382"/>
        <v>1</v>
      </c>
      <c r="AB793" s="16" t="b">
        <f t="shared" si="382"/>
        <v>1</v>
      </c>
    </row>
    <row r="794" spans="1:28" s="16" customFormat="1" ht="94.5">
      <c r="A794" s="31" t="s">
        <v>227</v>
      </c>
      <c r="B794" s="23" t="s">
        <v>243</v>
      </c>
      <c r="C794" s="23" t="s">
        <v>522</v>
      </c>
      <c r="D794" s="24" t="s">
        <v>9</v>
      </c>
      <c r="E794" s="25">
        <f>E795</f>
        <v>198.2</v>
      </c>
      <c r="F794" s="25">
        <f t="shared" si="392"/>
        <v>198.2</v>
      </c>
      <c r="G794" s="25">
        <f t="shared" si="392"/>
        <v>198.2</v>
      </c>
      <c r="H794" s="43"/>
      <c r="J794" s="32">
        <v>198.22399999999999</v>
      </c>
      <c r="K794" s="32">
        <v>198.22399999999999</v>
      </c>
      <c r="L794" s="32">
        <v>198.22399999999999</v>
      </c>
      <c r="M794" s="29">
        <f t="shared" si="381"/>
        <v>2.4000000000000909E-2</v>
      </c>
      <c r="N794" s="29">
        <f t="shared" si="381"/>
        <v>2.4000000000000909E-2</v>
      </c>
      <c r="O794" s="29">
        <f t="shared" si="381"/>
        <v>2.4000000000000909E-2</v>
      </c>
      <c r="R794" s="98" t="s">
        <v>227</v>
      </c>
      <c r="S794" s="96" t="s">
        <v>243</v>
      </c>
      <c r="T794" s="96" t="s">
        <v>522</v>
      </c>
      <c r="U794" s="92" t="s">
        <v>9</v>
      </c>
      <c r="V794" s="97">
        <v>198.22399999999999</v>
      </c>
      <c r="W794" s="97">
        <v>198.22399999999999</v>
      </c>
      <c r="X794" s="97">
        <v>198.22399999999999</v>
      </c>
      <c r="Y794" s="16" t="b">
        <f t="shared" si="382"/>
        <v>1</v>
      </c>
      <c r="Z794" s="16" t="b">
        <f t="shared" si="382"/>
        <v>1</v>
      </c>
      <c r="AA794" s="16" t="b">
        <f t="shared" si="382"/>
        <v>1</v>
      </c>
      <c r="AB794" s="16" t="b">
        <f t="shared" si="382"/>
        <v>1</v>
      </c>
    </row>
    <row r="795" spans="1:28" s="16" customFormat="1" ht="31.5">
      <c r="A795" s="31" t="s">
        <v>58</v>
      </c>
      <c r="B795" s="23" t="s">
        <v>243</v>
      </c>
      <c r="C795" s="23" t="s">
        <v>522</v>
      </c>
      <c r="D795" s="23" t="s">
        <v>59</v>
      </c>
      <c r="E795" s="25">
        <v>198.2</v>
      </c>
      <c r="F795" s="25">
        <v>198.2</v>
      </c>
      <c r="G795" s="25">
        <v>198.2</v>
      </c>
      <c r="H795" s="43"/>
      <c r="J795" s="32">
        <v>198.22399999999999</v>
      </c>
      <c r="K795" s="32">
        <v>198.22399999999999</v>
      </c>
      <c r="L795" s="32">
        <v>198.22399999999999</v>
      </c>
      <c r="M795" s="29">
        <f t="shared" si="381"/>
        <v>2.4000000000000909E-2</v>
      </c>
      <c r="N795" s="29">
        <f t="shared" si="381"/>
        <v>2.4000000000000909E-2</v>
      </c>
      <c r="O795" s="29">
        <f t="shared" si="381"/>
        <v>2.4000000000000909E-2</v>
      </c>
      <c r="R795" s="98" t="s">
        <v>58</v>
      </c>
      <c r="S795" s="96" t="s">
        <v>243</v>
      </c>
      <c r="T795" s="96" t="s">
        <v>522</v>
      </c>
      <c r="U795" s="96" t="s">
        <v>59</v>
      </c>
      <c r="V795" s="97">
        <v>198.22399999999999</v>
      </c>
      <c r="W795" s="97">
        <v>198.22399999999999</v>
      </c>
      <c r="X795" s="97">
        <v>198.22399999999999</v>
      </c>
      <c r="Y795" s="16" t="b">
        <f t="shared" si="382"/>
        <v>1</v>
      </c>
      <c r="Z795" s="16" t="b">
        <f t="shared" si="382"/>
        <v>1</v>
      </c>
      <c r="AA795" s="16" t="b">
        <f t="shared" si="382"/>
        <v>1</v>
      </c>
      <c r="AB795" s="16" t="b">
        <f t="shared" si="382"/>
        <v>1</v>
      </c>
    </row>
    <row r="796" spans="1:28" s="16" customFormat="1" ht="31.5">
      <c r="A796" s="22" t="s">
        <v>74</v>
      </c>
      <c r="B796" s="23" t="s">
        <v>243</v>
      </c>
      <c r="C796" s="23" t="s">
        <v>229</v>
      </c>
      <c r="D796" s="24" t="s">
        <v>9</v>
      </c>
      <c r="E796" s="25">
        <f>E797</f>
        <v>10409.1</v>
      </c>
      <c r="F796" s="25">
        <f t="shared" ref="F796:G797" si="393">F797</f>
        <v>10420.5</v>
      </c>
      <c r="G796" s="25">
        <f t="shared" si="393"/>
        <v>10470.5</v>
      </c>
      <c r="H796" s="43"/>
      <c r="J796" s="32">
        <v>10409.137199999999</v>
      </c>
      <c r="K796" s="32">
        <v>10420.504129999999</v>
      </c>
      <c r="L796" s="32">
        <v>10470.504129999999</v>
      </c>
      <c r="M796" s="29">
        <f t="shared" si="381"/>
        <v>3.7199999998847488E-2</v>
      </c>
      <c r="N796" s="29">
        <f t="shared" si="381"/>
        <v>4.1299999993498204E-3</v>
      </c>
      <c r="O796" s="29">
        <f t="shared" si="381"/>
        <v>4.1299999993498204E-3</v>
      </c>
      <c r="R796" s="95" t="s">
        <v>74</v>
      </c>
      <c r="S796" s="96" t="s">
        <v>243</v>
      </c>
      <c r="T796" s="96" t="s">
        <v>229</v>
      </c>
      <c r="U796" s="92" t="s">
        <v>9</v>
      </c>
      <c r="V796" s="97">
        <v>10409.137199999999</v>
      </c>
      <c r="W796" s="97">
        <v>10420.504129999999</v>
      </c>
      <c r="X796" s="97">
        <v>10470.504129999999</v>
      </c>
      <c r="Y796" s="16" t="b">
        <f t="shared" si="382"/>
        <v>1</v>
      </c>
      <c r="Z796" s="16" t="b">
        <f t="shared" si="382"/>
        <v>1</v>
      </c>
      <c r="AA796" s="16" t="b">
        <f t="shared" si="382"/>
        <v>1</v>
      </c>
      <c r="AB796" s="16" t="b">
        <f t="shared" si="382"/>
        <v>1</v>
      </c>
    </row>
    <row r="797" spans="1:28" s="16" customFormat="1" ht="47.25">
      <c r="A797" s="22" t="s">
        <v>76</v>
      </c>
      <c r="B797" s="23" t="s">
        <v>243</v>
      </c>
      <c r="C797" s="23" t="s">
        <v>232</v>
      </c>
      <c r="D797" s="24" t="s">
        <v>9</v>
      </c>
      <c r="E797" s="25">
        <f>E798</f>
        <v>10409.1</v>
      </c>
      <c r="F797" s="25">
        <f t="shared" si="393"/>
        <v>10420.5</v>
      </c>
      <c r="G797" s="25">
        <f t="shared" si="393"/>
        <v>10470.5</v>
      </c>
      <c r="H797" s="43"/>
      <c r="J797" s="32">
        <v>10409.137199999999</v>
      </c>
      <c r="K797" s="32">
        <v>10420.504129999999</v>
      </c>
      <c r="L797" s="32">
        <v>10470.504129999999</v>
      </c>
      <c r="M797" s="29">
        <f t="shared" si="381"/>
        <v>3.7199999998847488E-2</v>
      </c>
      <c r="N797" s="29">
        <f t="shared" si="381"/>
        <v>4.1299999993498204E-3</v>
      </c>
      <c r="O797" s="29">
        <f t="shared" si="381"/>
        <v>4.1299999993498204E-3</v>
      </c>
      <c r="R797" s="95" t="s">
        <v>76</v>
      </c>
      <c r="S797" s="96" t="s">
        <v>243</v>
      </c>
      <c r="T797" s="96" t="s">
        <v>232</v>
      </c>
      <c r="U797" s="92" t="s">
        <v>9</v>
      </c>
      <c r="V797" s="97">
        <v>10409.137199999999</v>
      </c>
      <c r="W797" s="97">
        <v>10420.504129999999</v>
      </c>
      <c r="X797" s="97">
        <v>10470.504129999999</v>
      </c>
      <c r="Y797" s="16" t="b">
        <f t="shared" si="382"/>
        <v>1</v>
      </c>
      <c r="Z797" s="16" t="b">
        <f t="shared" si="382"/>
        <v>1</v>
      </c>
      <c r="AA797" s="16" t="b">
        <f t="shared" si="382"/>
        <v>1</v>
      </c>
      <c r="AB797" s="16" t="b">
        <f t="shared" si="382"/>
        <v>1</v>
      </c>
    </row>
    <row r="798" spans="1:28" s="16" customFormat="1" ht="31.5">
      <c r="A798" s="31" t="s">
        <v>25</v>
      </c>
      <c r="B798" s="23" t="s">
        <v>243</v>
      </c>
      <c r="C798" s="23" t="s">
        <v>421</v>
      </c>
      <c r="D798" s="24" t="s">
        <v>9</v>
      </c>
      <c r="E798" s="25">
        <f>E799+E800</f>
        <v>10409.1</v>
      </c>
      <c r="F798" s="25">
        <f t="shared" ref="F798:G798" si="394">F799+F800</f>
        <v>10420.5</v>
      </c>
      <c r="G798" s="25">
        <f t="shared" si="394"/>
        <v>10470.5</v>
      </c>
      <c r="H798" s="43"/>
      <c r="J798" s="32">
        <v>10409.137199999999</v>
      </c>
      <c r="K798" s="32">
        <v>10420.504129999999</v>
      </c>
      <c r="L798" s="32">
        <v>10470.504129999999</v>
      </c>
      <c r="M798" s="29">
        <f t="shared" si="381"/>
        <v>3.7199999998847488E-2</v>
      </c>
      <c r="N798" s="29">
        <f t="shared" si="381"/>
        <v>4.1299999993498204E-3</v>
      </c>
      <c r="O798" s="29">
        <f t="shared" si="381"/>
        <v>4.1299999993498204E-3</v>
      </c>
      <c r="R798" s="98" t="s">
        <v>25</v>
      </c>
      <c r="S798" s="96" t="s">
        <v>243</v>
      </c>
      <c r="T798" s="96" t="s">
        <v>421</v>
      </c>
      <c r="U798" s="92" t="s">
        <v>9</v>
      </c>
      <c r="V798" s="97">
        <v>10409.137199999999</v>
      </c>
      <c r="W798" s="97">
        <v>10420.504129999999</v>
      </c>
      <c r="X798" s="97">
        <v>10470.504129999999</v>
      </c>
      <c r="Y798" s="16" t="b">
        <f t="shared" si="382"/>
        <v>1</v>
      </c>
      <c r="Z798" s="16" t="b">
        <f t="shared" si="382"/>
        <v>1</v>
      </c>
      <c r="AA798" s="16" t="b">
        <f t="shared" si="382"/>
        <v>1</v>
      </c>
      <c r="AB798" s="16" t="b">
        <f t="shared" si="382"/>
        <v>1</v>
      </c>
    </row>
    <row r="799" spans="1:28" s="16" customFormat="1" ht="78.75">
      <c r="A799" s="31" t="s">
        <v>26</v>
      </c>
      <c r="B799" s="23" t="s">
        <v>243</v>
      </c>
      <c r="C799" s="23" t="s">
        <v>421</v>
      </c>
      <c r="D799" s="23" t="s">
        <v>27</v>
      </c>
      <c r="E799" s="25">
        <v>9970</v>
      </c>
      <c r="F799" s="25">
        <v>9981.4</v>
      </c>
      <c r="G799" s="25">
        <v>10031.4</v>
      </c>
      <c r="H799" s="43"/>
      <c r="J799" s="32">
        <v>9969.9851999999992</v>
      </c>
      <c r="K799" s="32">
        <v>9981.3521299999993</v>
      </c>
      <c r="L799" s="32">
        <v>10031.352129999999</v>
      </c>
      <c r="M799" s="29">
        <f t="shared" si="381"/>
        <v>-1.480000000083237E-2</v>
      </c>
      <c r="N799" s="29">
        <f t="shared" si="381"/>
        <v>-4.7870000000330037E-2</v>
      </c>
      <c r="O799" s="29">
        <f t="shared" si="381"/>
        <v>-4.7870000000330037E-2</v>
      </c>
      <c r="R799" s="98" t="s">
        <v>26</v>
      </c>
      <c r="S799" s="96" t="s">
        <v>243</v>
      </c>
      <c r="T799" s="96" t="s">
        <v>421</v>
      </c>
      <c r="U799" s="96" t="s">
        <v>27</v>
      </c>
      <c r="V799" s="97">
        <v>9969.9851999999992</v>
      </c>
      <c r="W799" s="97">
        <v>9981.3521299999993</v>
      </c>
      <c r="X799" s="97">
        <v>10031.352129999999</v>
      </c>
      <c r="Y799" s="16" t="b">
        <f t="shared" si="382"/>
        <v>1</v>
      </c>
      <c r="Z799" s="16" t="b">
        <f t="shared" si="382"/>
        <v>1</v>
      </c>
      <c r="AA799" s="16" t="b">
        <f t="shared" si="382"/>
        <v>1</v>
      </c>
      <c r="AB799" s="16" t="b">
        <f t="shared" si="382"/>
        <v>1</v>
      </c>
    </row>
    <row r="800" spans="1:28" s="16" customFormat="1" ht="31.5">
      <c r="A800" s="31" t="s">
        <v>28</v>
      </c>
      <c r="B800" s="23" t="s">
        <v>243</v>
      </c>
      <c r="C800" s="23" t="s">
        <v>421</v>
      </c>
      <c r="D800" s="23" t="s">
        <v>29</v>
      </c>
      <c r="E800" s="25">
        <v>439.1</v>
      </c>
      <c r="F800" s="25">
        <v>439.1</v>
      </c>
      <c r="G800" s="25">
        <v>439.1</v>
      </c>
      <c r="H800" s="43"/>
      <c r="J800" s="32">
        <v>439.15199999999999</v>
      </c>
      <c r="K800" s="32">
        <v>439.15199999999999</v>
      </c>
      <c r="L800" s="32">
        <v>439.15199999999999</v>
      </c>
      <c r="M800" s="29">
        <f t="shared" si="381"/>
        <v>5.1999999999964075E-2</v>
      </c>
      <c r="N800" s="29">
        <f t="shared" si="381"/>
        <v>5.1999999999964075E-2</v>
      </c>
      <c r="O800" s="29">
        <f t="shared" si="381"/>
        <v>5.1999999999964075E-2</v>
      </c>
      <c r="R800" s="98" t="s">
        <v>28</v>
      </c>
      <c r="S800" s="96" t="s">
        <v>243</v>
      </c>
      <c r="T800" s="96" t="s">
        <v>421</v>
      </c>
      <c r="U800" s="96" t="s">
        <v>29</v>
      </c>
      <c r="V800" s="97">
        <v>439.15199999999999</v>
      </c>
      <c r="W800" s="97">
        <v>439.15199999999999</v>
      </c>
      <c r="X800" s="97">
        <v>439.15199999999999</v>
      </c>
      <c r="Y800" s="16" t="b">
        <f t="shared" si="382"/>
        <v>1</v>
      </c>
      <c r="Z800" s="16" t="b">
        <f t="shared" si="382"/>
        <v>1</v>
      </c>
      <c r="AA800" s="16" t="b">
        <f t="shared" si="382"/>
        <v>1</v>
      </c>
      <c r="AB800" s="16" t="b">
        <f t="shared" si="382"/>
        <v>1</v>
      </c>
    </row>
    <row r="801" spans="1:28" s="16" customFormat="1" ht="15.75">
      <c r="A801" s="22" t="s">
        <v>23</v>
      </c>
      <c r="B801" s="23" t="s">
        <v>243</v>
      </c>
      <c r="C801" s="23" t="s">
        <v>11</v>
      </c>
      <c r="D801" s="24" t="s">
        <v>9</v>
      </c>
      <c r="E801" s="25">
        <f>E802</f>
        <v>12</v>
      </c>
      <c r="F801" s="25">
        <f t="shared" ref="F801:G802" si="395">F802</f>
        <v>12</v>
      </c>
      <c r="G801" s="25">
        <f t="shared" si="395"/>
        <v>12</v>
      </c>
      <c r="H801" s="43"/>
      <c r="J801" s="32">
        <v>12</v>
      </c>
      <c r="K801" s="32">
        <v>12</v>
      </c>
      <c r="L801" s="32">
        <v>12</v>
      </c>
      <c r="M801" s="29">
        <f t="shared" si="381"/>
        <v>0</v>
      </c>
      <c r="N801" s="29">
        <f t="shared" si="381"/>
        <v>0</v>
      </c>
      <c r="O801" s="29">
        <f t="shared" si="381"/>
        <v>0</v>
      </c>
      <c r="R801" s="95" t="s">
        <v>23</v>
      </c>
      <c r="S801" s="96" t="s">
        <v>243</v>
      </c>
      <c r="T801" s="96" t="s">
        <v>11</v>
      </c>
      <c r="U801" s="92" t="s">
        <v>9</v>
      </c>
      <c r="V801" s="97">
        <v>12</v>
      </c>
      <c r="W801" s="97">
        <v>12</v>
      </c>
      <c r="X801" s="97">
        <v>12</v>
      </c>
      <c r="Y801" s="16" t="b">
        <f t="shared" si="382"/>
        <v>1</v>
      </c>
      <c r="Z801" s="16" t="b">
        <f t="shared" si="382"/>
        <v>1</v>
      </c>
      <c r="AA801" s="16" t="b">
        <f t="shared" si="382"/>
        <v>1</v>
      </c>
      <c r="AB801" s="16" t="b">
        <f t="shared" si="382"/>
        <v>1</v>
      </c>
    </row>
    <row r="802" spans="1:28" s="16" customFormat="1" ht="31.5">
      <c r="A802" s="31" t="s">
        <v>345</v>
      </c>
      <c r="B802" s="23" t="s">
        <v>243</v>
      </c>
      <c r="C802" s="23" t="s">
        <v>347</v>
      </c>
      <c r="D802" s="24" t="s">
        <v>9</v>
      </c>
      <c r="E802" s="25">
        <f>E803</f>
        <v>12</v>
      </c>
      <c r="F802" s="25">
        <f t="shared" si="395"/>
        <v>12</v>
      </c>
      <c r="G802" s="25">
        <f t="shared" si="395"/>
        <v>12</v>
      </c>
      <c r="H802" s="43"/>
      <c r="J802" s="32">
        <v>12</v>
      </c>
      <c r="K802" s="32">
        <v>12</v>
      </c>
      <c r="L802" s="32">
        <v>12</v>
      </c>
      <c r="M802" s="29">
        <f t="shared" si="381"/>
        <v>0</v>
      </c>
      <c r="N802" s="29">
        <f t="shared" si="381"/>
        <v>0</v>
      </c>
      <c r="O802" s="29">
        <f t="shared" si="381"/>
        <v>0</v>
      </c>
      <c r="R802" s="98" t="s">
        <v>345</v>
      </c>
      <c r="S802" s="96" t="s">
        <v>243</v>
      </c>
      <c r="T802" s="96" t="s">
        <v>347</v>
      </c>
      <c r="U802" s="92" t="s">
        <v>9</v>
      </c>
      <c r="V802" s="97">
        <v>12</v>
      </c>
      <c r="W802" s="97">
        <v>12</v>
      </c>
      <c r="X802" s="97">
        <v>12</v>
      </c>
      <c r="Y802" s="16" t="b">
        <f t="shared" si="382"/>
        <v>1</v>
      </c>
      <c r="Z802" s="16" t="b">
        <f t="shared" si="382"/>
        <v>1</v>
      </c>
      <c r="AA802" s="16" t="b">
        <f t="shared" si="382"/>
        <v>1</v>
      </c>
      <c r="AB802" s="16" t="b">
        <f t="shared" si="382"/>
        <v>1</v>
      </c>
    </row>
    <row r="803" spans="1:28" s="16" customFormat="1" ht="31.5">
      <c r="A803" s="31" t="s">
        <v>28</v>
      </c>
      <c r="B803" s="23" t="s">
        <v>243</v>
      </c>
      <c r="C803" s="23" t="s">
        <v>347</v>
      </c>
      <c r="D803" s="23" t="s">
        <v>29</v>
      </c>
      <c r="E803" s="25">
        <v>12</v>
      </c>
      <c r="F803" s="25">
        <v>12</v>
      </c>
      <c r="G803" s="25">
        <v>12</v>
      </c>
      <c r="H803" s="43"/>
      <c r="J803" s="32">
        <v>12</v>
      </c>
      <c r="K803" s="32">
        <v>12</v>
      </c>
      <c r="L803" s="32">
        <v>12</v>
      </c>
      <c r="M803" s="29">
        <f t="shared" si="381"/>
        <v>0</v>
      </c>
      <c r="N803" s="29">
        <f t="shared" si="381"/>
        <v>0</v>
      </c>
      <c r="O803" s="29">
        <f t="shared" si="381"/>
        <v>0</v>
      </c>
      <c r="R803" s="98" t="s">
        <v>28</v>
      </c>
      <c r="S803" s="96" t="s">
        <v>243</v>
      </c>
      <c r="T803" s="96" t="s">
        <v>347</v>
      </c>
      <c r="U803" s="96" t="s">
        <v>29</v>
      </c>
      <c r="V803" s="97">
        <v>12</v>
      </c>
      <c r="W803" s="97">
        <v>12</v>
      </c>
      <c r="X803" s="97">
        <v>12</v>
      </c>
      <c r="Y803" s="16" t="b">
        <f t="shared" si="382"/>
        <v>1</v>
      </c>
      <c r="Z803" s="16" t="b">
        <f t="shared" si="382"/>
        <v>1</v>
      </c>
      <c r="AA803" s="16" t="b">
        <f t="shared" si="382"/>
        <v>1</v>
      </c>
      <c r="AB803" s="16" t="b">
        <f t="shared" si="382"/>
        <v>1</v>
      </c>
    </row>
    <row r="804" spans="1:28" s="16" customFormat="1" ht="63">
      <c r="A804" s="26" t="s">
        <v>248</v>
      </c>
      <c r="B804" s="24" t="s">
        <v>249</v>
      </c>
      <c r="C804" s="27" t="s">
        <v>9</v>
      </c>
      <c r="D804" s="27" t="s">
        <v>9</v>
      </c>
      <c r="E804" s="15">
        <f>E805+E865+E870+E875</f>
        <v>3272285.0999999996</v>
      </c>
      <c r="F804" s="15">
        <f t="shared" ref="F804:G804" si="396">F805+F865+F870+F875</f>
        <v>3280405.3999999994</v>
      </c>
      <c r="G804" s="15">
        <f t="shared" si="396"/>
        <v>3309594.2</v>
      </c>
      <c r="H804" s="43"/>
      <c r="J804" s="28">
        <v>3272285.07393</v>
      </c>
      <c r="K804" s="28">
        <v>3280405.3791100001</v>
      </c>
      <c r="L804" s="28">
        <v>3309594.1951100002</v>
      </c>
      <c r="M804" s="29">
        <f t="shared" si="381"/>
        <v>-2.6069999672472477E-2</v>
      </c>
      <c r="N804" s="29">
        <f t="shared" si="381"/>
        <v>-2.0889999344944954E-2</v>
      </c>
      <c r="O804" s="29">
        <f t="shared" si="381"/>
        <v>-4.889999981969595E-3</v>
      </c>
      <c r="R804" s="91" t="s">
        <v>248</v>
      </c>
      <c r="S804" s="92" t="s">
        <v>249</v>
      </c>
      <c r="T804" s="93" t="s">
        <v>9</v>
      </c>
      <c r="U804" s="93" t="s">
        <v>9</v>
      </c>
      <c r="V804" s="94">
        <v>3272285.07393</v>
      </c>
      <c r="W804" s="94">
        <v>3280405.3791100001</v>
      </c>
      <c r="X804" s="94">
        <v>3309594.1951100002</v>
      </c>
      <c r="Y804" s="16" t="b">
        <f t="shared" si="382"/>
        <v>1</v>
      </c>
      <c r="Z804" s="16" t="b">
        <f t="shared" si="382"/>
        <v>1</v>
      </c>
      <c r="AA804" s="16" t="b">
        <f t="shared" si="382"/>
        <v>1</v>
      </c>
      <c r="AB804" s="16" t="b">
        <f t="shared" si="382"/>
        <v>1</v>
      </c>
    </row>
    <row r="805" spans="1:28" s="16" customFormat="1" ht="15.75">
      <c r="A805" s="22" t="s">
        <v>175</v>
      </c>
      <c r="B805" s="23" t="s">
        <v>249</v>
      </c>
      <c r="C805" s="23" t="s">
        <v>13</v>
      </c>
      <c r="D805" s="24" t="s">
        <v>9</v>
      </c>
      <c r="E805" s="25">
        <f>E806+E833+E843+E850</f>
        <v>3270185.0999999996</v>
      </c>
      <c r="F805" s="25">
        <f t="shared" ref="F805" si="397">F806+F833+F843+F850</f>
        <v>3278305.3999999994</v>
      </c>
      <c r="G805" s="25">
        <f>G806+G833+G843+G850</f>
        <v>3307494.2</v>
      </c>
      <c r="H805" s="43"/>
      <c r="J805" s="32">
        <v>3270185.07393</v>
      </c>
      <c r="K805" s="32">
        <v>3278305.3791100001</v>
      </c>
      <c r="L805" s="32">
        <v>3307494.1951100002</v>
      </c>
      <c r="M805" s="29">
        <f t="shared" si="381"/>
        <v>-2.6069999672472477E-2</v>
      </c>
      <c r="N805" s="29">
        <f t="shared" si="381"/>
        <v>-2.0889999344944954E-2</v>
      </c>
      <c r="O805" s="29">
        <f t="shared" si="381"/>
        <v>-4.889999981969595E-3</v>
      </c>
      <c r="R805" s="95" t="s">
        <v>175</v>
      </c>
      <c r="S805" s="96" t="s">
        <v>249</v>
      </c>
      <c r="T805" s="96" t="s">
        <v>13</v>
      </c>
      <c r="U805" s="92" t="s">
        <v>9</v>
      </c>
      <c r="V805" s="97">
        <v>3270185.07393</v>
      </c>
      <c r="W805" s="97">
        <v>3278305.3791100001</v>
      </c>
      <c r="X805" s="97">
        <v>3307494.1951100002</v>
      </c>
      <c r="Y805" s="16" t="b">
        <f t="shared" si="382"/>
        <v>1</v>
      </c>
      <c r="Z805" s="16" t="b">
        <f t="shared" si="382"/>
        <v>1</v>
      </c>
      <c r="AA805" s="16" t="b">
        <f t="shared" si="382"/>
        <v>1</v>
      </c>
      <c r="AB805" s="16" t="b">
        <f t="shared" si="382"/>
        <v>1</v>
      </c>
    </row>
    <row r="806" spans="1:28" s="16" customFormat="1" ht="15.75">
      <c r="A806" s="22" t="s">
        <v>176</v>
      </c>
      <c r="B806" s="23" t="s">
        <v>249</v>
      </c>
      <c r="C806" s="23" t="s">
        <v>177</v>
      </c>
      <c r="D806" s="24" t="s">
        <v>9</v>
      </c>
      <c r="E806" s="25">
        <f>E807+E810+E817+E822+E827+E830</f>
        <v>3092056</v>
      </c>
      <c r="F806" s="25">
        <f t="shared" ref="F806:G806" si="398">F807+F810+F817+F822+F827+F830</f>
        <v>3099624.1999999997</v>
      </c>
      <c r="G806" s="25">
        <f t="shared" si="398"/>
        <v>3128715</v>
      </c>
      <c r="H806" s="43"/>
      <c r="J806" s="32">
        <v>3092056.0545800002</v>
      </c>
      <c r="K806" s="32">
        <v>3099624.2878</v>
      </c>
      <c r="L806" s="32">
        <v>3128715.0808000001</v>
      </c>
      <c r="M806" s="29">
        <f t="shared" si="381"/>
        <v>5.4580000229179859E-2</v>
      </c>
      <c r="N806" s="29">
        <f t="shared" si="381"/>
        <v>8.7800000328570604E-2</v>
      </c>
      <c r="O806" s="29">
        <f t="shared" si="381"/>
        <v>8.0800000112503767E-2</v>
      </c>
      <c r="R806" s="95" t="s">
        <v>176</v>
      </c>
      <c r="S806" s="96" t="s">
        <v>249</v>
      </c>
      <c r="T806" s="96" t="s">
        <v>177</v>
      </c>
      <c r="U806" s="92" t="s">
        <v>9</v>
      </c>
      <c r="V806" s="97">
        <v>3092056.0545800002</v>
      </c>
      <c r="W806" s="97">
        <v>3099624.2878</v>
      </c>
      <c r="X806" s="97">
        <v>3128715.0808000001</v>
      </c>
      <c r="Y806" s="16" t="b">
        <f t="shared" si="382"/>
        <v>1</v>
      </c>
      <c r="Z806" s="16" t="b">
        <f t="shared" si="382"/>
        <v>1</v>
      </c>
      <c r="AA806" s="16" t="b">
        <f t="shared" si="382"/>
        <v>1</v>
      </c>
      <c r="AB806" s="16" t="b">
        <f t="shared" si="382"/>
        <v>1</v>
      </c>
    </row>
    <row r="807" spans="1:28" s="16" customFormat="1" ht="94.5">
      <c r="A807" s="22" t="s">
        <v>250</v>
      </c>
      <c r="B807" s="23" t="s">
        <v>249</v>
      </c>
      <c r="C807" s="23" t="s">
        <v>251</v>
      </c>
      <c r="D807" s="24" t="s">
        <v>9</v>
      </c>
      <c r="E807" s="25">
        <f>E808</f>
        <v>112911.2</v>
      </c>
      <c r="F807" s="25">
        <f t="shared" ref="F807:G808" si="399">F808</f>
        <v>112911.2</v>
      </c>
      <c r="G807" s="25">
        <f t="shared" si="399"/>
        <v>112911.2</v>
      </c>
      <c r="H807" s="43"/>
      <c r="J807" s="32">
        <v>112911.2</v>
      </c>
      <c r="K807" s="32">
        <v>112911.2</v>
      </c>
      <c r="L807" s="32">
        <v>112911.2</v>
      </c>
      <c r="M807" s="29">
        <f t="shared" si="381"/>
        <v>0</v>
      </c>
      <c r="N807" s="29">
        <f t="shared" si="381"/>
        <v>0</v>
      </c>
      <c r="O807" s="29">
        <f t="shared" si="381"/>
        <v>0</v>
      </c>
      <c r="R807" s="95" t="s">
        <v>250</v>
      </c>
      <c r="S807" s="96" t="s">
        <v>249</v>
      </c>
      <c r="T807" s="96" t="s">
        <v>251</v>
      </c>
      <c r="U807" s="92" t="s">
        <v>9</v>
      </c>
      <c r="V807" s="97">
        <v>112911.2</v>
      </c>
      <c r="W807" s="97">
        <v>112911.2</v>
      </c>
      <c r="X807" s="97">
        <v>112911.2</v>
      </c>
      <c r="Y807" s="16" t="b">
        <f t="shared" si="382"/>
        <v>1</v>
      </c>
      <c r="Z807" s="16" t="b">
        <f t="shared" si="382"/>
        <v>1</v>
      </c>
      <c r="AA807" s="16" t="b">
        <f t="shared" si="382"/>
        <v>1</v>
      </c>
      <c r="AB807" s="16" t="b">
        <f t="shared" si="382"/>
        <v>1</v>
      </c>
    </row>
    <row r="808" spans="1:28" s="16" customFormat="1" ht="94.5">
      <c r="A808" s="31" t="s">
        <v>252</v>
      </c>
      <c r="B808" s="23" t="s">
        <v>249</v>
      </c>
      <c r="C808" s="23" t="s">
        <v>253</v>
      </c>
      <c r="D808" s="24" t="s">
        <v>9</v>
      </c>
      <c r="E808" s="25">
        <f>E809</f>
        <v>112911.2</v>
      </c>
      <c r="F808" s="25">
        <f t="shared" si="399"/>
        <v>112911.2</v>
      </c>
      <c r="G808" s="25">
        <f t="shared" si="399"/>
        <v>112911.2</v>
      </c>
      <c r="H808" s="43"/>
      <c r="J808" s="32">
        <v>112911.2</v>
      </c>
      <c r="K808" s="32">
        <v>112911.2</v>
      </c>
      <c r="L808" s="32">
        <v>112911.2</v>
      </c>
      <c r="M808" s="29">
        <f t="shared" si="381"/>
        <v>0</v>
      </c>
      <c r="N808" s="29">
        <f t="shared" si="381"/>
        <v>0</v>
      </c>
      <c r="O808" s="29">
        <f t="shared" si="381"/>
        <v>0</v>
      </c>
      <c r="R808" s="98" t="s">
        <v>252</v>
      </c>
      <c r="S808" s="96" t="s">
        <v>249</v>
      </c>
      <c r="T808" s="96" t="s">
        <v>253</v>
      </c>
      <c r="U808" s="92" t="s">
        <v>9</v>
      </c>
      <c r="V808" s="97">
        <v>112911.2</v>
      </c>
      <c r="W808" s="97">
        <v>112911.2</v>
      </c>
      <c r="X808" s="97">
        <v>112911.2</v>
      </c>
      <c r="Y808" s="16" t="b">
        <f t="shared" si="382"/>
        <v>1</v>
      </c>
      <c r="Z808" s="16" t="b">
        <f t="shared" si="382"/>
        <v>1</v>
      </c>
      <c r="AA808" s="16" t="b">
        <f t="shared" si="382"/>
        <v>1</v>
      </c>
      <c r="AB808" s="16" t="b">
        <f t="shared" si="382"/>
        <v>1</v>
      </c>
    </row>
    <row r="809" spans="1:28" s="16" customFormat="1" ht="31.5">
      <c r="A809" s="31" t="s">
        <v>58</v>
      </c>
      <c r="B809" s="23" t="s">
        <v>249</v>
      </c>
      <c r="C809" s="23" t="s">
        <v>253</v>
      </c>
      <c r="D809" s="23" t="s">
        <v>59</v>
      </c>
      <c r="E809" s="25">
        <v>112911.2</v>
      </c>
      <c r="F809" s="25">
        <v>112911.2</v>
      </c>
      <c r="G809" s="25">
        <v>112911.2</v>
      </c>
      <c r="H809" s="43"/>
      <c r="J809" s="32">
        <v>112911.2</v>
      </c>
      <c r="K809" s="32">
        <v>112911.2</v>
      </c>
      <c r="L809" s="32">
        <v>112911.2</v>
      </c>
      <c r="M809" s="29">
        <f t="shared" si="381"/>
        <v>0</v>
      </c>
      <c r="N809" s="29">
        <f t="shared" si="381"/>
        <v>0</v>
      </c>
      <c r="O809" s="29">
        <f t="shared" si="381"/>
        <v>0</v>
      </c>
      <c r="R809" s="98" t="s">
        <v>58</v>
      </c>
      <c r="S809" s="96" t="s">
        <v>249</v>
      </c>
      <c r="T809" s="96" t="s">
        <v>253</v>
      </c>
      <c r="U809" s="96" t="s">
        <v>59</v>
      </c>
      <c r="V809" s="97">
        <v>112911.2</v>
      </c>
      <c r="W809" s="97">
        <v>112911.2</v>
      </c>
      <c r="X809" s="97">
        <v>112911.2</v>
      </c>
      <c r="Y809" s="16" t="b">
        <f t="shared" si="382"/>
        <v>1</v>
      </c>
      <c r="Z809" s="16" t="b">
        <f t="shared" si="382"/>
        <v>1</v>
      </c>
      <c r="AA809" s="16" t="b">
        <f t="shared" si="382"/>
        <v>1</v>
      </c>
      <c r="AB809" s="16" t="b">
        <f t="shared" si="382"/>
        <v>1</v>
      </c>
    </row>
    <row r="810" spans="1:28" s="16" customFormat="1" ht="47.25">
      <c r="A810" s="22" t="s">
        <v>55</v>
      </c>
      <c r="B810" s="23" t="s">
        <v>249</v>
      </c>
      <c r="C810" s="23" t="s">
        <v>254</v>
      </c>
      <c r="D810" s="24" t="s">
        <v>9</v>
      </c>
      <c r="E810" s="25">
        <f>E811+E813+E815</f>
        <v>410202.6</v>
      </c>
      <c r="F810" s="25">
        <f t="shared" ref="F810:G810" si="400">F811+F813+F815</f>
        <v>431751.1</v>
      </c>
      <c r="G810" s="25">
        <f t="shared" si="400"/>
        <v>460841.89999999997</v>
      </c>
      <c r="H810" s="43"/>
      <c r="J810" s="32">
        <v>410202.60944999999</v>
      </c>
      <c r="K810" s="32">
        <v>431751.12044999999</v>
      </c>
      <c r="L810" s="32">
        <v>460841.91344999999</v>
      </c>
      <c r="M810" s="29">
        <f t="shared" si="381"/>
        <v>9.450000012293458E-3</v>
      </c>
      <c r="N810" s="29">
        <f t="shared" si="381"/>
        <v>2.0450000010896474E-2</v>
      </c>
      <c r="O810" s="29">
        <f t="shared" si="381"/>
        <v>1.345000002766028E-2</v>
      </c>
      <c r="R810" s="95" t="s">
        <v>55</v>
      </c>
      <c r="S810" s="96" t="s">
        <v>249</v>
      </c>
      <c r="T810" s="96" t="s">
        <v>254</v>
      </c>
      <c r="U810" s="92" t="s">
        <v>9</v>
      </c>
      <c r="V810" s="97">
        <v>410202.60944999999</v>
      </c>
      <c r="W810" s="97">
        <v>431751.12044999999</v>
      </c>
      <c r="X810" s="97">
        <v>460841.91344999999</v>
      </c>
      <c r="Y810" s="16" t="b">
        <f t="shared" si="382"/>
        <v>1</v>
      </c>
      <c r="Z810" s="16" t="b">
        <f t="shared" si="382"/>
        <v>1</v>
      </c>
      <c r="AA810" s="16" t="b">
        <f t="shared" si="382"/>
        <v>1</v>
      </c>
      <c r="AB810" s="16" t="b">
        <f t="shared" si="382"/>
        <v>1</v>
      </c>
    </row>
    <row r="811" spans="1:28" s="16" customFormat="1" ht="31.5">
      <c r="A811" s="31" t="s">
        <v>222</v>
      </c>
      <c r="B811" s="23" t="s">
        <v>249</v>
      </c>
      <c r="C811" s="23" t="s">
        <v>255</v>
      </c>
      <c r="D811" s="24" t="s">
        <v>9</v>
      </c>
      <c r="E811" s="25">
        <f>E812</f>
        <v>271.89999999999998</v>
      </c>
      <c r="F811" s="25">
        <f t="shared" ref="F811:G811" si="401">F812</f>
        <v>271.89999999999998</v>
      </c>
      <c r="G811" s="25">
        <f t="shared" si="401"/>
        <v>271.89999999999998</v>
      </c>
      <c r="H811" s="43"/>
      <c r="J811" s="32">
        <v>271.90285999999998</v>
      </c>
      <c r="K811" s="32">
        <v>271.90285999999998</v>
      </c>
      <c r="L811" s="32">
        <v>271.90285999999998</v>
      </c>
      <c r="M811" s="29">
        <f t="shared" si="381"/>
        <v>2.8599999999983083E-3</v>
      </c>
      <c r="N811" s="29">
        <f t="shared" si="381"/>
        <v>2.8599999999983083E-3</v>
      </c>
      <c r="O811" s="29">
        <f t="shared" si="381"/>
        <v>2.8599999999983083E-3</v>
      </c>
      <c r="R811" s="98" t="s">
        <v>222</v>
      </c>
      <c r="S811" s="96" t="s">
        <v>249</v>
      </c>
      <c r="T811" s="96" t="s">
        <v>255</v>
      </c>
      <c r="U811" s="92" t="s">
        <v>9</v>
      </c>
      <c r="V811" s="97">
        <v>271.90285999999998</v>
      </c>
      <c r="W811" s="97">
        <v>271.90285999999998</v>
      </c>
      <c r="X811" s="97">
        <v>271.90285999999998</v>
      </c>
      <c r="Y811" s="16" t="b">
        <f t="shared" si="382"/>
        <v>1</v>
      </c>
      <c r="Z811" s="16" t="b">
        <f t="shared" si="382"/>
        <v>1</v>
      </c>
      <c r="AA811" s="16" t="b">
        <f t="shared" si="382"/>
        <v>1</v>
      </c>
      <c r="AB811" s="16" t="b">
        <f t="shared" si="382"/>
        <v>1</v>
      </c>
    </row>
    <row r="812" spans="1:28" s="16" customFormat="1" ht="31.5">
      <c r="A812" s="31" t="s">
        <v>58</v>
      </c>
      <c r="B812" s="23" t="s">
        <v>249</v>
      </c>
      <c r="C812" s="23" t="s">
        <v>255</v>
      </c>
      <c r="D812" s="23" t="s">
        <v>59</v>
      </c>
      <c r="E812" s="25">
        <v>271.89999999999998</v>
      </c>
      <c r="F812" s="25">
        <v>271.89999999999998</v>
      </c>
      <c r="G812" s="25">
        <v>271.89999999999998</v>
      </c>
      <c r="H812" s="43"/>
      <c r="J812" s="32">
        <v>271.90285999999998</v>
      </c>
      <c r="K812" s="32">
        <v>271.90285999999998</v>
      </c>
      <c r="L812" s="32">
        <v>271.90285999999998</v>
      </c>
      <c r="M812" s="29">
        <f t="shared" si="381"/>
        <v>2.8599999999983083E-3</v>
      </c>
      <c r="N812" s="29">
        <f t="shared" si="381"/>
        <v>2.8599999999983083E-3</v>
      </c>
      <c r="O812" s="29">
        <f t="shared" si="381"/>
        <v>2.8599999999983083E-3</v>
      </c>
      <c r="R812" s="98" t="s">
        <v>58</v>
      </c>
      <c r="S812" s="96" t="s">
        <v>249</v>
      </c>
      <c r="T812" s="96" t="s">
        <v>255</v>
      </c>
      <c r="U812" s="96" t="s">
        <v>59</v>
      </c>
      <c r="V812" s="97">
        <v>271.90285999999998</v>
      </c>
      <c r="W812" s="97">
        <v>271.90285999999998</v>
      </c>
      <c r="X812" s="97">
        <v>271.90285999999998</v>
      </c>
      <c r="Y812" s="16" t="b">
        <f t="shared" si="382"/>
        <v>1</v>
      </c>
      <c r="Z812" s="16" t="b">
        <f t="shared" si="382"/>
        <v>1</v>
      </c>
      <c r="AA812" s="16" t="b">
        <f t="shared" si="382"/>
        <v>1</v>
      </c>
      <c r="AB812" s="16" t="b">
        <f t="shared" si="382"/>
        <v>1</v>
      </c>
    </row>
    <row r="813" spans="1:28" s="16" customFormat="1" ht="63">
      <c r="A813" s="31" t="s">
        <v>418</v>
      </c>
      <c r="B813" s="23" t="s">
        <v>249</v>
      </c>
      <c r="C813" s="23" t="s">
        <v>256</v>
      </c>
      <c r="D813" s="24" t="s">
        <v>9</v>
      </c>
      <c r="E813" s="25">
        <f>E814</f>
        <v>7310.7</v>
      </c>
      <c r="F813" s="25">
        <f t="shared" ref="F813:G813" si="402">F814</f>
        <v>7310.7</v>
      </c>
      <c r="G813" s="25">
        <f t="shared" si="402"/>
        <v>7310.7</v>
      </c>
      <c r="H813" s="43"/>
      <c r="J813" s="32">
        <v>7310.7160000000003</v>
      </c>
      <c r="K813" s="32">
        <v>7310.7160000000003</v>
      </c>
      <c r="L813" s="32">
        <v>7310.7160000000003</v>
      </c>
      <c r="M813" s="29">
        <f t="shared" si="381"/>
        <v>1.6000000000531145E-2</v>
      </c>
      <c r="N813" s="29">
        <f t="shared" si="381"/>
        <v>1.6000000000531145E-2</v>
      </c>
      <c r="O813" s="29">
        <f t="shared" si="381"/>
        <v>1.6000000000531145E-2</v>
      </c>
      <c r="R813" s="98" t="s">
        <v>418</v>
      </c>
      <c r="S813" s="96" t="s">
        <v>249</v>
      </c>
      <c r="T813" s="96" t="s">
        <v>256</v>
      </c>
      <c r="U813" s="92" t="s">
        <v>9</v>
      </c>
      <c r="V813" s="97">
        <v>7310.7160000000003</v>
      </c>
      <c r="W813" s="97">
        <v>7310.7160000000003</v>
      </c>
      <c r="X813" s="97">
        <v>7310.7160000000003</v>
      </c>
      <c r="Y813" s="16" t="b">
        <f t="shared" si="382"/>
        <v>1</v>
      </c>
      <c r="Z813" s="16" t="b">
        <f t="shared" si="382"/>
        <v>1</v>
      </c>
      <c r="AA813" s="16" t="b">
        <f t="shared" si="382"/>
        <v>1</v>
      </c>
      <c r="AB813" s="16" t="b">
        <f t="shared" si="382"/>
        <v>1</v>
      </c>
    </row>
    <row r="814" spans="1:28" s="16" customFormat="1" ht="31.5">
      <c r="A814" s="31" t="s">
        <v>58</v>
      </c>
      <c r="B814" s="23" t="s">
        <v>249</v>
      </c>
      <c r="C814" s="23" t="s">
        <v>256</v>
      </c>
      <c r="D814" s="23" t="s">
        <v>59</v>
      </c>
      <c r="E814" s="25">
        <v>7310.7</v>
      </c>
      <c r="F814" s="25">
        <v>7310.7</v>
      </c>
      <c r="G814" s="25">
        <v>7310.7</v>
      </c>
      <c r="H814" s="42"/>
      <c r="J814" s="32">
        <v>7310.7160000000003</v>
      </c>
      <c r="K814" s="32">
        <v>7310.7160000000003</v>
      </c>
      <c r="L814" s="32">
        <v>7310.7160000000003</v>
      </c>
      <c r="M814" s="29">
        <f t="shared" si="381"/>
        <v>1.6000000000531145E-2</v>
      </c>
      <c r="N814" s="29">
        <f t="shared" si="381"/>
        <v>1.6000000000531145E-2</v>
      </c>
      <c r="O814" s="29">
        <f t="shared" si="381"/>
        <v>1.6000000000531145E-2</v>
      </c>
      <c r="R814" s="98" t="s">
        <v>58</v>
      </c>
      <c r="S814" s="96" t="s">
        <v>249</v>
      </c>
      <c r="T814" s="96" t="s">
        <v>256</v>
      </c>
      <c r="U814" s="96" t="s">
        <v>59</v>
      </c>
      <c r="V814" s="97">
        <v>7310.7160000000003</v>
      </c>
      <c r="W814" s="97">
        <v>7310.7160000000003</v>
      </c>
      <c r="X814" s="97">
        <v>7310.7160000000003</v>
      </c>
      <c r="Y814" s="16" t="b">
        <f t="shared" si="382"/>
        <v>1</v>
      </c>
      <c r="Z814" s="16" t="b">
        <f t="shared" si="382"/>
        <v>1</v>
      </c>
      <c r="AA814" s="16" t="b">
        <f t="shared" si="382"/>
        <v>1</v>
      </c>
      <c r="AB814" s="16" t="b">
        <f t="shared" si="382"/>
        <v>1</v>
      </c>
    </row>
    <row r="815" spans="1:28" s="16" customFormat="1" ht="31.5">
      <c r="A815" s="31" t="s">
        <v>57</v>
      </c>
      <c r="B815" s="23" t="s">
        <v>249</v>
      </c>
      <c r="C815" s="23" t="s">
        <v>427</v>
      </c>
      <c r="D815" s="24" t="s">
        <v>9</v>
      </c>
      <c r="E815" s="25">
        <f>E816</f>
        <v>402620</v>
      </c>
      <c r="F815" s="25">
        <f t="shared" ref="F815:G815" si="403">F816</f>
        <v>424168.5</v>
      </c>
      <c r="G815" s="25">
        <f t="shared" si="403"/>
        <v>453259.3</v>
      </c>
      <c r="H815" s="43"/>
      <c r="J815" s="32">
        <v>402619.99059</v>
      </c>
      <c r="K815" s="32">
        <v>424168.50159</v>
      </c>
      <c r="L815" s="32">
        <v>453259.29459</v>
      </c>
      <c r="M815" s="29">
        <f t="shared" si="381"/>
        <v>-9.4099999987520278E-3</v>
      </c>
      <c r="N815" s="29">
        <f t="shared" si="381"/>
        <v>1.5899999998509884E-3</v>
      </c>
      <c r="O815" s="29">
        <f t="shared" si="381"/>
        <v>-5.4099999833852053E-3</v>
      </c>
      <c r="R815" s="98" t="s">
        <v>57</v>
      </c>
      <c r="S815" s="96" t="s">
        <v>249</v>
      </c>
      <c r="T815" s="96" t="s">
        <v>427</v>
      </c>
      <c r="U815" s="92" t="s">
        <v>9</v>
      </c>
      <c r="V815" s="97">
        <v>402619.99059</v>
      </c>
      <c r="W815" s="97">
        <v>424168.50159</v>
      </c>
      <c r="X815" s="97">
        <v>453259.29459</v>
      </c>
      <c r="Y815" s="16" t="b">
        <f t="shared" si="382"/>
        <v>1</v>
      </c>
      <c r="Z815" s="16" t="b">
        <f t="shared" si="382"/>
        <v>1</v>
      </c>
      <c r="AA815" s="16" t="b">
        <f t="shared" si="382"/>
        <v>1</v>
      </c>
      <c r="AB815" s="16" t="b">
        <f t="shared" si="382"/>
        <v>1</v>
      </c>
    </row>
    <row r="816" spans="1:28" s="16" customFormat="1" ht="31.5">
      <c r="A816" s="31" t="s">
        <v>58</v>
      </c>
      <c r="B816" s="23" t="s">
        <v>249</v>
      </c>
      <c r="C816" s="23" t="s">
        <v>427</v>
      </c>
      <c r="D816" s="23" t="s">
        <v>59</v>
      </c>
      <c r="E816" s="25">
        <v>402620</v>
      </c>
      <c r="F816" s="25">
        <v>424168.5</v>
      </c>
      <c r="G816" s="25">
        <v>453259.3</v>
      </c>
      <c r="H816" s="43"/>
      <c r="J816" s="32">
        <v>402619.99059</v>
      </c>
      <c r="K816" s="32">
        <v>424168.50159</v>
      </c>
      <c r="L816" s="32">
        <v>453259.29459</v>
      </c>
      <c r="M816" s="29">
        <f t="shared" si="381"/>
        <v>-9.4099999987520278E-3</v>
      </c>
      <c r="N816" s="29">
        <f t="shared" si="381"/>
        <v>1.5899999998509884E-3</v>
      </c>
      <c r="O816" s="29">
        <f t="shared" si="381"/>
        <v>-5.4099999833852053E-3</v>
      </c>
      <c r="R816" s="98" t="s">
        <v>58</v>
      </c>
      <c r="S816" s="96" t="s">
        <v>249</v>
      </c>
      <c r="T816" s="96" t="s">
        <v>427</v>
      </c>
      <c r="U816" s="96" t="s">
        <v>59</v>
      </c>
      <c r="V816" s="97">
        <v>402619.99059</v>
      </c>
      <c r="W816" s="97">
        <v>424168.50159</v>
      </c>
      <c r="X816" s="97">
        <v>453259.29459</v>
      </c>
      <c r="Y816" s="16" t="b">
        <f t="shared" si="382"/>
        <v>1</v>
      </c>
      <c r="Z816" s="16" t="b">
        <f t="shared" si="382"/>
        <v>1</v>
      </c>
      <c r="AA816" s="16" t="b">
        <f t="shared" si="382"/>
        <v>1</v>
      </c>
      <c r="AB816" s="16" t="b">
        <f t="shared" si="382"/>
        <v>1</v>
      </c>
    </row>
    <row r="817" spans="1:28" s="16" customFormat="1" ht="47.25">
      <c r="A817" s="22" t="s">
        <v>60</v>
      </c>
      <c r="B817" s="23" t="s">
        <v>249</v>
      </c>
      <c r="C817" s="23" t="s">
        <v>257</v>
      </c>
      <c r="D817" s="24" t="s">
        <v>9</v>
      </c>
      <c r="E817" s="25">
        <f t="shared" ref="E817:G817" si="404">E818+E820</f>
        <v>51923.7</v>
      </c>
      <c r="F817" s="25">
        <f t="shared" si="404"/>
        <v>39748.699999999997</v>
      </c>
      <c r="G817" s="25">
        <f t="shared" si="404"/>
        <v>39748.699999999997</v>
      </c>
      <c r="H817" s="43"/>
      <c r="J817" s="32">
        <v>51923.733350000002</v>
      </c>
      <c r="K817" s="32">
        <v>39748.733350000002</v>
      </c>
      <c r="L817" s="32">
        <v>39748.733350000002</v>
      </c>
      <c r="M817" s="29">
        <f t="shared" si="381"/>
        <v>3.3350000005157199E-2</v>
      </c>
      <c r="N817" s="29">
        <f t="shared" si="381"/>
        <v>3.3350000005157199E-2</v>
      </c>
      <c r="O817" s="29">
        <f t="shared" si="381"/>
        <v>3.3350000005157199E-2</v>
      </c>
      <c r="R817" s="95" t="s">
        <v>60</v>
      </c>
      <c r="S817" s="96" t="s">
        <v>249</v>
      </c>
      <c r="T817" s="96" t="s">
        <v>257</v>
      </c>
      <c r="U817" s="92" t="s">
        <v>9</v>
      </c>
      <c r="V817" s="97">
        <v>51923.733350000002</v>
      </c>
      <c r="W817" s="97">
        <v>39748.733350000002</v>
      </c>
      <c r="X817" s="97">
        <v>39748.733350000002</v>
      </c>
      <c r="Y817" s="16" t="b">
        <f t="shared" si="382"/>
        <v>1</v>
      </c>
      <c r="Z817" s="16" t="b">
        <f t="shared" si="382"/>
        <v>1</v>
      </c>
      <c r="AA817" s="16" t="b">
        <f t="shared" si="382"/>
        <v>1</v>
      </c>
      <c r="AB817" s="16" t="b">
        <f t="shared" si="382"/>
        <v>1</v>
      </c>
    </row>
    <row r="818" spans="1:28" s="16" customFormat="1" ht="31.5">
      <c r="A818" s="22" t="s">
        <v>705</v>
      </c>
      <c r="B818" s="23" t="s">
        <v>249</v>
      </c>
      <c r="C818" s="23" t="s">
        <v>732</v>
      </c>
      <c r="D818" s="23" t="s">
        <v>9</v>
      </c>
      <c r="E818" s="25">
        <f t="shared" ref="E818:G818" si="405">E819</f>
        <v>18706.7</v>
      </c>
      <c r="F818" s="25">
        <f t="shared" si="405"/>
        <v>18706.7</v>
      </c>
      <c r="G818" s="25">
        <f t="shared" si="405"/>
        <v>18706.7</v>
      </c>
      <c r="H818" s="43"/>
      <c r="J818" s="32">
        <v>18706.733349999999</v>
      </c>
      <c r="K818" s="32">
        <v>18706.733349999999</v>
      </c>
      <c r="L818" s="32">
        <v>18706.733349999999</v>
      </c>
      <c r="M818" s="29">
        <f t="shared" si="381"/>
        <v>3.3349999997881241E-2</v>
      </c>
      <c r="N818" s="29">
        <f t="shared" si="381"/>
        <v>3.3349999997881241E-2</v>
      </c>
      <c r="O818" s="29">
        <f t="shared" si="381"/>
        <v>3.3349999997881241E-2</v>
      </c>
      <c r="R818" s="98" t="s">
        <v>705</v>
      </c>
      <c r="S818" s="96" t="s">
        <v>249</v>
      </c>
      <c r="T818" s="96" t="s">
        <v>732</v>
      </c>
      <c r="U818" s="92" t="s">
        <v>9</v>
      </c>
      <c r="V818" s="97">
        <v>18706.733349999999</v>
      </c>
      <c r="W818" s="97">
        <v>18706.733349999999</v>
      </c>
      <c r="X818" s="97">
        <v>18706.733349999999</v>
      </c>
      <c r="Y818" s="16" t="b">
        <f t="shared" si="382"/>
        <v>1</v>
      </c>
      <c r="Z818" s="16" t="b">
        <f t="shared" si="382"/>
        <v>1</v>
      </c>
      <c r="AA818" s="16" t="b">
        <f t="shared" si="382"/>
        <v>1</v>
      </c>
      <c r="AB818" s="16" t="b">
        <f t="shared" si="382"/>
        <v>1</v>
      </c>
    </row>
    <row r="819" spans="1:28" s="16" customFormat="1" ht="31.5">
      <c r="A819" s="22" t="s">
        <v>58</v>
      </c>
      <c r="B819" s="23" t="s">
        <v>249</v>
      </c>
      <c r="C819" s="23" t="s">
        <v>732</v>
      </c>
      <c r="D819" s="23" t="s">
        <v>59</v>
      </c>
      <c r="E819" s="25">
        <v>18706.7</v>
      </c>
      <c r="F819" s="25">
        <v>18706.7</v>
      </c>
      <c r="G819" s="25">
        <v>18706.7</v>
      </c>
      <c r="H819" s="43"/>
      <c r="J819" s="32">
        <v>18706.733349999999</v>
      </c>
      <c r="K819" s="32">
        <v>18706.733349999999</v>
      </c>
      <c r="L819" s="32">
        <v>18706.733349999999</v>
      </c>
      <c r="M819" s="29">
        <f t="shared" si="381"/>
        <v>3.3349999997881241E-2</v>
      </c>
      <c r="N819" s="29">
        <f t="shared" si="381"/>
        <v>3.3349999997881241E-2</v>
      </c>
      <c r="O819" s="29">
        <f t="shared" si="381"/>
        <v>3.3349999997881241E-2</v>
      </c>
      <c r="R819" s="98" t="s">
        <v>58</v>
      </c>
      <c r="S819" s="96" t="s">
        <v>249</v>
      </c>
      <c r="T819" s="96" t="s">
        <v>732</v>
      </c>
      <c r="U819" s="96" t="s">
        <v>59</v>
      </c>
      <c r="V819" s="97">
        <v>18706.733349999999</v>
      </c>
      <c r="W819" s="97">
        <v>18706.733349999999</v>
      </c>
      <c r="X819" s="97">
        <v>18706.733349999999</v>
      </c>
      <c r="Y819" s="16" t="b">
        <f t="shared" si="382"/>
        <v>1</v>
      </c>
      <c r="Z819" s="16" t="b">
        <f t="shared" si="382"/>
        <v>1</v>
      </c>
      <c r="AA819" s="16" t="b">
        <f t="shared" si="382"/>
        <v>1</v>
      </c>
      <c r="AB819" s="16" t="b">
        <f t="shared" si="382"/>
        <v>1</v>
      </c>
    </row>
    <row r="820" spans="1:28" s="16" customFormat="1" ht="31.5">
      <c r="A820" s="31" t="s">
        <v>61</v>
      </c>
      <c r="B820" s="23" t="s">
        <v>249</v>
      </c>
      <c r="C820" s="23" t="s">
        <v>428</v>
      </c>
      <c r="D820" s="24" t="s">
        <v>9</v>
      </c>
      <c r="E820" s="25">
        <f>E821</f>
        <v>33217</v>
      </c>
      <c r="F820" s="25">
        <f t="shared" ref="F820:G820" si="406">F821</f>
        <v>21042</v>
      </c>
      <c r="G820" s="25">
        <f t="shared" si="406"/>
        <v>21042</v>
      </c>
      <c r="H820" s="43"/>
      <c r="J820" s="32">
        <v>33217</v>
      </c>
      <c r="K820" s="32">
        <v>21042</v>
      </c>
      <c r="L820" s="32">
        <v>21042</v>
      </c>
      <c r="M820" s="29">
        <f t="shared" si="381"/>
        <v>0</v>
      </c>
      <c r="N820" s="29">
        <f t="shared" si="381"/>
        <v>0</v>
      </c>
      <c r="O820" s="29">
        <f t="shared" si="381"/>
        <v>0</v>
      </c>
      <c r="R820" s="98" t="s">
        <v>61</v>
      </c>
      <c r="S820" s="96" t="s">
        <v>249</v>
      </c>
      <c r="T820" s="96" t="s">
        <v>428</v>
      </c>
      <c r="U820" s="92" t="s">
        <v>9</v>
      </c>
      <c r="V820" s="97">
        <v>33217</v>
      </c>
      <c r="W820" s="97">
        <v>21042</v>
      </c>
      <c r="X820" s="97">
        <v>21042</v>
      </c>
      <c r="Y820" s="16" t="b">
        <f t="shared" si="382"/>
        <v>1</v>
      </c>
      <c r="Z820" s="16" t="b">
        <f t="shared" si="382"/>
        <v>1</v>
      </c>
      <c r="AA820" s="16" t="b">
        <f t="shared" si="382"/>
        <v>1</v>
      </c>
      <c r="AB820" s="16" t="b">
        <f t="shared" si="382"/>
        <v>1</v>
      </c>
    </row>
    <row r="821" spans="1:28" s="16" customFormat="1" ht="31.5">
      <c r="A821" s="31" t="s">
        <v>58</v>
      </c>
      <c r="B821" s="23" t="s">
        <v>249</v>
      </c>
      <c r="C821" s="23" t="s">
        <v>428</v>
      </c>
      <c r="D821" s="23" t="s">
        <v>59</v>
      </c>
      <c r="E821" s="25">
        <v>33217</v>
      </c>
      <c r="F821" s="25">
        <v>21042</v>
      </c>
      <c r="G821" s="25">
        <v>21042</v>
      </c>
      <c r="H821" s="43"/>
      <c r="J821" s="32">
        <v>33217</v>
      </c>
      <c r="K821" s="32">
        <v>21042</v>
      </c>
      <c r="L821" s="32">
        <v>21042</v>
      </c>
      <c r="M821" s="29">
        <f t="shared" si="381"/>
        <v>0</v>
      </c>
      <c r="N821" s="29">
        <f t="shared" si="381"/>
        <v>0</v>
      </c>
      <c r="O821" s="29">
        <f t="shared" si="381"/>
        <v>0</v>
      </c>
      <c r="R821" s="98" t="s">
        <v>58</v>
      </c>
      <c r="S821" s="96" t="s">
        <v>249</v>
      </c>
      <c r="T821" s="96" t="s">
        <v>428</v>
      </c>
      <c r="U821" s="96" t="s">
        <v>59</v>
      </c>
      <c r="V821" s="97">
        <v>33217</v>
      </c>
      <c r="W821" s="97">
        <v>21042</v>
      </c>
      <c r="X821" s="97">
        <v>21042</v>
      </c>
      <c r="Y821" s="16" t="b">
        <f t="shared" si="382"/>
        <v>1</v>
      </c>
      <c r="Z821" s="16" t="b">
        <f t="shared" si="382"/>
        <v>1</v>
      </c>
      <c r="AA821" s="16" t="b">
        <f t="shared" si="382"/>
        <v>1</v>
      </c>
      <c r="AB821" s="16" t="b">
        <f t="shared" si="382"/>
        <v>1</v>
      </c>
    </row>
    <row r="822" spans="1:28" s="16" customFormat="1" ht="15.75">
      <c r="A822" s="31" t="s">
        <v>526</v>
      </c>
      <c r="B822" s="23" t="s">
        <v>249</v>
      </c>
      <c r="C822" s="23" t="s">
        <v>702</v>
      </c>
      <c r="D822" s="23" t="s">
        <v>9</v>
      </c>
      <c r="E822" s="25">
        <f t="shared" ref="E822:G822" si="407">E823+E825</f>
        <v>1805.3</v>
      </c>
      <c r="F822" s="25">
        <f t="shared" si="407"/>
        <v>0</v>
      </c>
      <c r="G822" s="25">
        <f t="shared" si="407"/>
        <v>0</v>
      </c>
      <c r="H822" s="43"/>
      <c r="J822" s="32">
        <v>1805.2777799999999</v>
      </c>
      <c r="K822" s="32">
        <v>0</v>
      </c>
      <c r="L822" s="32">
        <v>0</v>
      </c>
      <c r="M822" s="29">
        <f t="shared" si="381"/>
        <v>-2.2220000000061191E-2</v>
      </c>
      <c r="N822" s="29">
        <f t="shared" si="381"/>
        <v>0</v>
      </c>
      <c r="O822" s="29">
        <f t="shared" si="381"/>
        <v>0</v>
      </c>
      <c r="R822" s="95" t="s">
        <v>526</v>
      </c>
      <c r="S822" s="96" t="s">
        <v>249</v>
      </c>
      <c r="T822" s="96" t="s">
        <v>702</v>
      </c>
      <c r="U822" s="92" t="s">
        <v>9</v>
      </c>
      <c r="V822" s="97">
        <v>1805.2777799999999</v>
      </c>
      <c r="W822" s="97" t="s">
        <v>9</v>
      </c>
      <c r="X822" s="97" t="s">
        <v>9</v>
      </c>
      <c r="Y822" s="16" t="b">
        <f t="shared" si="382"/>
        <v>1</v>
      </c>
      <c r="Z822" s="16" t="b">
        <f t="shared" si="382"/>
        <v>1</v>
      </c>
      <c r="AA822" s="16" t="b">
        <f t="shared" si="382"/>
        <v>1</v>
      </c>
      <c r="AB822" s="16" t="b">
        <f t="shared" si="382"/>
        <v>1</v>
      </c>
    </row>
    <row r="823" spans="1:28" s="16" customFormat="1" ht="31.5">
      <c r="A823" s="31" t="s">
        <v>708</v>
      </c>
      <c r="B823" s="23" t="s">
        <v>249</v>
      </c>
      <c r="C823" s="23" t="s">
        <v>733</v>
      </c>
      <c r="D823" s="23" t="s">
        <v>9</v>
      </c>
      <c r="E823" s="25">
        <f t="shared" ref="E823:G823" si="408">E824</f>
        <v>1777.8</v>
      </c>
      <c r="F823" s="25">
        <f t="shared" si="408"/>
        <v>0</v>
      </c>
      <c r="G823" s="25">
        <f t="shared" si="408"/>
        <v>0</v>
      </c>
      <c r="H823" s="43"/>
      <c r="J823" s="32">
        <v>1777.7777799999999</v>
      </c>
      <c r="K823" s="32">
        <v>0</v>
      </c>
      <c r="L823" s="32">
        <v>0</v>
      </c>
      <c r="M823" s="29">
        <f t="shared" si="381"/>
        <v>-2.2220000000061191E-2</v>
      </c>
      <c r="N823" s="29">
        <f t="shared" si="381"/>
        <v>0</v>
      </c>
      <c r="O823" s="29">
        <f t="shared" si="381"/>
        <v>0</v>
      </c>
      <c r="R823" s="98" t="s">
        <v>708</v>
      </c>
      <c r="S823" s="96" t="s">
        <v>249</v>
      </c>
      <c r="T823" s="96" t="s">
        <v>733</v>
      </c>
      <c r="U823" s="92" t="s">
        <v>9</v>
      </c>
      <c r="V823" s="97">
        <v>1777.7777799999999</v>
      </c>
      <c r="W823" s="97" t="s">
        <v>9</v>
      </c>
      <c r="X823" s="97" t="s">
        <v>9</v>
      </c>
      <c r="Y823" s="16" t="b">
        <f t="shared" si="382"/>
        <v>1</v>
      </c>
      <c r="Z823" s="16" t="b">
        <f t="shared" si="382"/>
        <v>1</v>
      </c>
      <c r="AA823" s="16" t="b">
        <f t="shared" si="382"/>
        <v>1</v>
      </c>
      <c r="AB823" s="16" t="b">
        <f t="shared" si="382"/>
        <v>1</v>
      </c>
    </row>
    <row r="824" spans="1:28" s="16" customFormat="1" ht="31.5">
      <c r="A824" s="31" t="s">
        <v>58</v>
      </c>
      <c r="B824" s="23" t="s">
        <v>249</v>
      </c>
      <c r="C824" s="23" t="s">
        <v>733</v>
      </c>
      <c r="D824" s="23" t="s">
        <v>59</v>
      </c>
      <c r="E824" s="25">
        <v>1777.8</v>
      </c>
      <c r="F824" s="25">
        <v>0</v>
      </c>
      <c r="G824" s="25">
        <v>0</v>
      </c>
      <c r="H824" s="43"/>
      <c r="J824" s="32">
        <v>1777.7777799999999</v>
      </c>
      <c r="K824" s="32">
        <v>0</v>
      </c>
      <c r="L824" s="32">
        <v>0</v>
      </c>
      <c r="M824" s="29">
        <f t="shared" si="381"/>
        <v>-2.2220000000061191E-2</v>
      </c>
      <c r="N824" s="29">
        <f t="shared" si="381"/>
        <v>0</v>
      </c>
      <c r="O824" s="29">
        <f t="shared" si="381"/>
        <v>0</v>
      </c>
      <c r="R824" s="98" t="s">
        <v>58</v>
      </c>
      <c r="S824" s="96" t="s">
        <v>249</v>
      </c>
      <c r="T824" s="96" t="s">
        <v>733</v>
      </c>
      <c r="U824" s="96" t="s">
        <v>59</v>
      </c>
      <c r="V824" s="97">
        <v>1777.7777799999999</v>
      </c>
      <c r="W824" s="97" t="s">
        <v>9</v>
      </c>
      <c r="X824" s="97" t="s">
        <v>9</v>
      </c>
      <c r="Y824" s="16" t="b">
        <f t="shared" si="382"/>
        <v>1</v>
      </c>
      <c r="Z824" s="16" t="b">
        <f t="shared" si="382"/>
        <v>1</v>
      </c>
      <c r="AA824" s="16" t="b">
        <f t="shared" si="382"/>
        <v>1</v>
      </c>
      <c r="AB824" s="16" t="b">
        <f t="shared" si="382"/>
        <v>1</v>
      </c>
    </row>
    <row r="825" spans="1:28" s="16" customFormat="1" ht="25.5">
      <c r="A825" s="31" t="s">
        <v>703</v>
      </c>
      <c r="B825" s="23" t="s">
        <v>249</v>
      </c>
      <c r="C825" s="23" t="s">
        <v>704</v>
      </c>
      <c r="D825" s="23" t="s">
        <v>9</v>
      </c>
      <c r="E825" s="25">
        <f t="shared" ref="E825:G825" si="409">E826</f>
        <v>27.5</v>
      </c>
      <c r="F825" s="25">
        <f t="shared" si="409"/>
        <v>0</v>
      </c>
      <c r="G825" s="25">
        <f t="shared" si="409"/>
        <v>0</v>
      </c>
      <c r="H825" s="43"/>
      <c r="J825" s="32">
        <v>27.5</v>
      </c>
      <c r="K825" s="32">
        <v>0</v>
      </c>
      <c r="L825" s="32">
        <v>0</v>
      </c>
      <c r="M825" s="29">
        <f t="shared" si="381"/>
        <v>0</v>
      </c>
      <c r="N825" s="29">
        <f t="shared" si="381"/>
        <v>0</v>
      </c>
      <c r="O825" s="29">
        <f t="shared" si="381"/>
        <v>0</v>
      </c>
      <c r="R825" s="98" t="s">
        <v>703</v>
      </c>
      <c r="S825" s="96" t="s">
        <v>249</v>
      </c>
      <c r="T825" s="96" t="s">
        <v>704</v>
      </c>
      <c r="U825" s="92" t="s">
        <v>9</v>
      </c>
      <c r="V825" s="97">
        <v>27.5</v>
      </c>
      <c r="W825" s="97" t="s">
        <v>9</v>
      </c>
      <c r="X825" s="97" t="s">
        <v>9</v>
      </c>
      <c r="Y825" s="16" t="b">
        <f t="shared" si="382"/>
        <v>1</v>
      </c>
      <c r="Z825" s="16" t="b">
        <f t="shared" si="382"/>
        <v>1</v>
      </c>
      <c r="AA825" s="16" t="b">
        <f t="shared" si="382"/>
        <v>1</v>
      </c>
      <c r="AB825" s="16" t="b">
        <f t="shared" si="382"/>
        <v>1</v>
      </c>
    </row>
    <row r="826" spans="1:28" s="16" customFormat="1" ht="31.5">
      <c r="A826" s="31" t="s">
        <v>58</v>
      </c>
      <c r="B826" s="23" t="s">
        <v>249</v>
      </c>
      <c r="C826" s="23" t="s">
        <v>704</v>
      </c>
      <c r="D826" s="23" t="s">
        <v>59</v>
      </c>
      <c r="E826" s="25">
        <v>27.5</v>
      </c>
      <c r="F826" s="25">
        <v>0</v>
      </c>
      <c r="G826" s="25">
        <v>0</v>
      </c>
      <c r="H826" s="43"/>
      <c r="J826" s="32">
        <v>27.5</v>
      </c>
      <c r="K826" s="32">
        <v>0</v>
      </c>
      <c r="L826" s="32">
        <v>0</v>
      </c>
      <c r="M826" s="29">
        <f t="shared" si="381"/>
        <v>0</v>
      </c>
      <c r="N826" s="29">
        <f t="shared" si="381"/>
        <v>0</v>
      </c>
      <c r="O826" s="29">
        <f t="shared" si="381"/>
        <v>0</v>
      </c>
      <c r="R826" s="98" t="s">
        <v>58</v>
      </c>
      <c r="S826" s="96" t="s">
        <v>249</v>
      </c>
      <c r="T826" s="96" t="s">
        <v>704</v>
      </c>
      <c r="U826" s="96" t="s">
        <v>59</v>
      </c>
      <c r="V826" s="97">
        <v>27.5</v>
      </c>
      <c r="W826" s="97" t="s">
        <v>9</v>
      </c>
      <c r="X826" s="97" t="s">
        <v>9</v>
      </c>
      <c r="Y826" s="16" t="b">
        <f t="shared" si="382"/>
        <v>1</v>
      </c>
      <c r="Z826" s="16" t="b">
        <f t="shared" si="382"/>
        <v>1</v>
      </c>
      <c r="AA826" s="16" t="b">
        <f t="shared" si="382"/>
        <v>1</v>
      </c>
      <c r="AB826" s="16" t="b">
        <f t="shared" si="382"/>
        <v>1</v>
      </c>
    </row>
    <row r="827" spans="1:28" s="16" customFormat="1" ht="110.25">
      <c r="A827" s="22" t="s">
        <v>225</v>
      </c>
      <c r="B827" s="23" t="s">
        <v>249</v>
      </c>
      <c r="C827" s="23" t="s">
        <v>258</v>
      </c>
      <c r="D827" s="24" t="s">
        <v>9</v>
      </c>
      <c r="E827" s="25">
        <f>E828</f>
        <v>2656.2</v>
      </c>
      <c r="F827" s="25">
        <f t="shared" ref="F827:G828" si="410">F828</f>
        <v>2656.2</v>
      </c>
      <c r="G827" s="25">
        <f t="shared" si="410"/>
        <v>2656.2</v>
      </c>
      <c r="H827" s="43"/>
      <c r="J827" s="32">
        <v>2656.2139999999999</v>
      </c>
      <c r="K827" s="32">
        <v>2656.2139999999999</v>
      </c>
      <c r="L827" s="32">
        <v>2656.2139999999999</v>
      </c>
      <c r="M827" s="29">
        <f t="shared" si="381"/>
        <v>1.4000000000123691E-2</v>
      </c>
      <c r="N827" s="29">
        <f t="shared" si="381"/>
        <v>1.4000000000123691E-2</v>
      </c>
      <c r="O827" s="29">
        <f t="shared" si="381"/>
        <v>1.4000000000123691E-2</v>
      </c>
      <c r="R827" s="95" t="s">
        <v>225</v>
      </c>
      <c r="S827" s="96" t="s">
        <v>249</v>
      </c>
      <c r="T827" s="96" t="s">
        <v>258</v>
      </c>
      <c r="U827" s="92" t="s">
        <v>9</v>
      </c>
      <c r="V827" s="97">
        <v>2656.2139999999999</v>
      </c>
      <c r="W827" s="97">
        <v>2656.2139999999999</v>
      </c>
      <c r="X827" s="97">
        <v>2656.2139999999999</v>
      </c>
      <c r="Y827" s="16" t="b">
        <f t="shared" si="382"/>
        <v>1</v>
      </c>
      <c r="Z827" s="16" t="b">
        <f t="shared" si="382"/>
        <v>1</v>
      </c>
      <c r="AA827" s="16" t="b">
        <f t="shared" si="382"/>
        <v>1</v>
      </c>
      <c r="AB827" s="16" t="b">
        <f t="shared" si="382"/>
        <v>1</v>
      </c>
    </row>
    <row r="828" spans="1:28" s="16" customFormat="1" ht="94.5">
      <c r="A828" s="31" t="s">
        <v>227</v>
      </c>
      <c r="B828" s="23" t="s">
        <v>249</v>
      </c>
      <c r="C828" s="23" t="s">
        <v>259</v>
      </c>
      <c r="D828" s="24" t="s">
        <v>9</v>
      </c>
      <c r="E828" s="25">
        <f>E829</f>
        <v>2656.2</v>
      </c>
      <c r="F828" s="25">
        <f t="shared" si="410"/>
        <v>2656.2</v>
      </c>
      <c r="G828" s="25">
        <f t="shared" si="410"/>
        <v>2656.2</v>
      </c>
      <c r="H828" s="43"/>
      <c r="J828" s="32">
        <v>2656.2139999999999</v>
      </c>
      <c r="K828" s="32">
        <v>2656.2139999999999</v>
      </c>
      <c r="L828" s="32">
        <v>2656.2139999999999</v>
      </c>
      <c r="M828" s="29">
        <f t="shared" si="381"/>
        <v>1.4000000000123691E-2</v>
      </c>
      <c r="N828" s="29">
        <f t="shared" si="381"/>
        <v>1.4000000000123691E-2</v>
      </c>
      <c r="O828" s="29">
        <f t="shared" si="381"/>
        <v>1.4000000000123691E-2</v>
      </c>
      <c r="R828" s="98" t="s">
        <v>227</v>
      </c>
      <c r="S828" s="96" t="s">
        <v>249</v>
      </c>
      <c r="T828" s="96" t="s">
        <v>259</v>
      </c>
      <c r="U828" s="92" t="s">
        <v>9</v>
      </c>
      <c r="V828" s="97">
        <v>2656.2139999999999</v>
      </c>
      <c r="W828" s="97">
        <v>2656.2139999999999</v>
      </c>
      <c r="X828" s="97">
        <v>2656.2139999999999</v>
      </c>
      <c r="Y828" s="16" t="b">
        <f t="shared" si="382"/>
        <v>1</v>
      </c>
      <c r="Z828" s="16" t="b">
        <f t="shared" si="382"/>
        <v>1</v>
      </c>
      <c r="AA828" s="16" t="b">
        <f t="shared" si="382"/>
        <v>1</v>
      </c>
      <c r="AB828" s="16" t="b">
        <f t="shared" si="382"/>
        <v>1</v>
      </c>
    </row>
    <row r="829" spans="1:28" s="16" customFormat="1" ht="31.5">
      <c r="A829" s="31" t="s">
        <v>58</v>
      </c>
      <c r="B829" s="23" t="s">
        <v>249</v>
      </c>
      <c r="C829" s="23" t="s">
        <v>259</v>
      </c>
      <c r="D829" s="23" t="s">
        <v>59</v>
      </c>
      <c r="E829" s="25">
        <v>2656.2</v>
      </c>
      <c r="F829" s="25">
        <v>2656.2</v>
      </c>
      <c r="G829" s="25">
        <v>2656.2</v>
      </c>
      <c r="H829" s="43"/>
      <c r="J829" s="32">
        <v>2656.2139999999999</v>
      </c>
      <c r="K829" s="32">
        <v>2656.2139999999999</v>
      </c>
      <c r="L829" s="32">
        <v>2656.2139999999999</v>
      </c>
      <c r="M829" s="29">
        <f t="shared" si="381"/>
        <v>1.4000000000123691E-2</v>
      </c>
      <c r="N829" s="29">
        <f t="shared" si="381"/>
        <v>1.4000000000123691E-2</v>
      </c>
      <c r="O829" s="29">
        <f t="shared" si="381"/>
        <v>1.4000000000123691E-2</v>
      </c>
      <c r="R829" s="98" t="s">
        <v>58</v>
      </c>
      <c r="S829" s="96" t="s">
        <v>249</v>
      </c>
      <c r="T829" s="96" t="s">
        <v>259</v>
      </c>
      <c r="U829" s="96" t="s">
        <v>59</v>
      </c>
      <c r="V829" s="97">
        <v>2656.2139999999999</v>
      </c>
      <c r="W829" s="97">
        <v>2656.2139999999999</v>
      </c>
      <c r="X829" s="97">
        <v>2656.2139999999999</v>
      </c>
      <c r="Y829" s="16" t="b">
        <f t="shared" si="382"/>
        <v>1</v>
      </c>
      <c r="Z829" s="16" t="b">
        <f t="shared" si="382"/>
        <v>1</v>
      </c>
      <c r="AA829" s="16" t="b">
        <f t="shared" si="382"/>
        <v>1</v>
      </c>
      <c r="AB829" s="16" t="b">
        <f t="shared" si="382"/>
        <v>1</v>
      </c>
    </row>
    <row r="830" spans="1:28" s="16" customFormat="1" ht="47.25">
      <c r="A830" s="22" t="s">
        <v>260</v>
      </c>
      <c r="B830" s="23" t="s">
        <v>249</v>
      </c>
      <c r="C830" s="23" t="s">
        <v>261</v>
      </c>
      <c r="D830" s="24" t="s">
        <v>9</v>
      </c>
      <c r="E830" s="25">
        <f>E831</f>
        <v>2512557</v>
      </c>
      <c r="F830" s="25">
        <f t="shared" ref="F830:G831" si="411">F831</f>
        <v>2512557</v>
      </c>
      <c r="G830" s="25">
        <f t="shared" si="411"/>
        <v>2512557</v>
      </c>
      <c r="H830" s="43"/>
      <c r="J830" s="32">
        <v>2512557.02</v>
      </c>
      <c r="K830" s="32">
        <v>2512557.02</v>
      </c>
      <c r="L830" s="32">
        <v>2512557.02</v>
      </c>
      <c r="M830" s="29">
        <f t="shared" si="381"/>
        <v>2.0000000018626451E-2</v>
      </c>
      <c r="N830" s="29">
        <f t="shared" si="381"/>
        <v>2.0000000018626451E-2</v>
      </c>
      <c r="O830" s="29">
        <f t="shared" si="381"/>
        <v>2.0000000018626451E-2</v>
      </c>
      <c r="R830" s="95" t="s">
        <v>260</v>
      </c>
      <c r="S830" s="96" t="s">
        <v>249</v>
      </c>
      <c r="T830" s="96" t="s">
        <v>261</v>
      </c>
      <c r="U830" s="92" t="s">
        <v>9</v>
      </c>
      <c r="V830" s="97">
        <v>2512557.02</v>
      </c>
      <c r="W830" s="97">
        <v>2512557.02</v>
      </c>
      <c r="X830" s="97">
        <v>2512557.02</v>
      </c>
      <c r="Y830" s="16" t="b">
        <f t="shared" si="382"/>
        <v>1</v>
      </c>
      <c r="Z830" s="16" t="b">
        <f t="shared" si="382"/>
        <v>1</v>
      </c>
      <c r="AA830" s="16" t="b">
        <f t="shared" si="382"/>
        <v>1</v>
      </c>
      <c r="AB830" s="16" t="b">
        <f t="shared" si="382"/>
        <v>1</v>
      </c>
    </row>
    <row r="831" spans="1:28" s="16" customFormat="1" ht="47.25">
      <c r="A831" s="31" t="s">
        <v>262</v>
      </c>
      <c r="B831" s="23" t="s">
        <v>249</v>
      </c>
      <c r="C831" s="23" t="s">
        <v>263</v>
      </c>
      <c r="D831" s="24" t="s">
        <v>9</v>
      </c>
      <c r="E831" s="25">
        <f>E832</f>
        <v>2512557</v>
      </c>
      <c r="F831" s="25">
        <f t="shared" si="411"/>
        <v>2512557</v>
      </c>
      <c r="G831" s="25">
        <f t="shared" si="411"/>
        <v>2512557</v>
      </c>
      <c r="H831" s="43"/>
      <c r="J831" s="32">
        <v>2512557.02</v>
      </c>
      <c r="K831" s="32">
        <v>2512557.02</v>
      </c>
      <c r="L831" s="32">
        <v>2512557.02</v>
      </c>
      <c r="M831" s="29">
        <f t="shared" si="381"/>
        <v>2.0000000018626451E-2</v>
      </c>
      <c r="N831" s="29">
        <f t="shared" si="381"/>
        <v>2.0000000018626451E-2</v>
      </c>
      <c r="O831" s="29">
        <f t="shared" si="381"/>
        <v>2.0000000018626451E-2</v>
      </c>
      <c r="R831" s="98" t="s">
        <v>262</v>
      </c>
      <c r="S831" s="96" t="s">
        <v>249</v>
      </c>
      <c r="T831" s="96" t="s">
        <v>263</v>
      </c>
      <c r="U831" s="92" t="s">
        <v>9</v>
      </c>
      <c r="V831" s="97">
        <v>2512557.02</v>
      </c>
      <c r="W831" s="97">
        <v>2512557.02</v>
      </c>
      <c r="X831" s="97">
        <v>2512557.02</v>
      </c>
      <c r="Y831" s="16" t="b">
        <f t="shared" si="382"/>
        <v>1</v>
      </c>
      <c r="Z831" s="16" t="b">
        <f t="shared" si="382"/>
        <v>1</v>
      </c>
      <c r="AA831" s="16" t="b">
        <f t="shared" si="382"/>
        <v>1</v>
      </c>
      <c r="AB831" s="16" t="b">
        <f t="shared" si="382"/>
        <v>1</v>
      </c>
    </row>
    <row r="832" spans="1:28" s="16" customFormat="1" ht="31.5">
      <c r="A832" s="31" t="s">
        <v>58</v>
      </c>
      <c r="B832" s="23" t="s">
        <v>249</v>
      </c>
      <c r="C832" s="23" t="s">
        <v>263</v>
      </c>
      <c r="D832" s="23" t="s">
        <v>59</v>
      </c>
      <c r="E832" s="25">
        <f>2300725.4+211831.6</f>
        <v>2512557</v>
      </c>
      <c r="F832" s="25">
        <f>2300725.4+211831.6</f>
        <v>2512557</v>
      </c>
      <c r="G832" s="25">
        <f>2300725.4+211831.6</f>
        <v>2512557</v>
      </c>
      <c r="H832" s="43"/>
      <c r="J832" s="32">
        <v>2512557.02</v>
      </c>
      <c r="K832" s="32">
        <v>2512557.02</v>
      </c>
      <c r="L832" s="32">
        <v>2512557.02</v>
      </c>
      <c r="M832" s="29">
        <f t="shared" si="381"/>
        <v>2.0000000018626451E-2</v>
      </c>
      <c r="N832" s="29">
        <f t="shared" si="381"/>
        <v>2.0000000018626451E-2</v>
      </c>
      <c r="O832" s="29">
        <f t="shared" si="381"/>
        <v>2.0000000018626451E-2</v>
      </c>
      <c r="R832" s="98" t="s">
        <v>58</v>
      </c>
      <c r="S832" s="96" t="s">
        <v>249</v>
      </c>
      <c r="T832" s="96" t="s">
        <v>263</v>
      </c>
      <c r="U832" s="96" t="s">
        <v>59</v>
      </c>
      <c r="V832" s="97">
        <v>2512557.02</v>
      </c>
      <c r="W832" s="97">
        <v>2512557.02</v>
      </c>
      <c r="X832" s="97">
        <v>2512557.02</v>
      </c>
      <c r="Y832" s="16" t="b">
        <f t="shared" si="382"/>
        <v>1</v>
      </c>
      <c r="Z832" s="16" t="b">
        <f t="shared" si="382"/>
        <v>1</v>
      </c>
      <c r="AA832" s="16" t="b">
        <f t="shared" si="382"/>
        <v>1</v>
      </c>
      <c r="AB832" s="16" t="b">
        <f t="shared" si="382"/>
        <v>1</v>
      </c>
    </row>
    <row r="833" spans="1:28" s="16" customFormat="1" ht="31.5">
      <c r="A833" s="22" t="s">
        <v>236</v>
      </c>
      <c r="B833" s="23" t="s">
        <v>249</v>
      </c>
      <c r="C833" s="23" t="s">
        <v>237</v>
      </c>
      <c r="D833" s="24" t="s">
        <v>9</v>
      </c>
      <c r="E833" s="25">
        <f t="shared" ref="E833:G833" si="412">E834+E837+E840</f>
        <v>19457.8</v>
      </c>
      <c r="F833" s="25">
        <f t="shared" si="412"/>
        <v>19013.5</v>
      </c>
      <c r="G833" s="25">
        <f t="shared" si="412"/>
        <v>18850.600000000002</v>
      </c>
      <c r="H833" s="43"/>
      <c r="J833" s="32">
        <v>19457.712</v>
      </c>
      <c r="K833" s="32">
        <v>19013.43172</v>
      </c>
      <c r="L833" s="32">
        <v>18850.563030000001</v>
      </c>
      <c r="M833" s="29">
        <f t="shared" si="381"/>
        <v>-8.7999999999738066E-2</v>
      </c>
      <c r="N833" s="29">
        <f t="shared" si="381"/>
        <v>-6.8279999999504071E-2</v>
      </c>
      <c r="O833" s="29">
        <f t="shared" si="381"/>
        <v>-3.6970000001019798E-2</v>
      </c>
      <c r="R833" s="95" t="s">
        <v>236</v>
      </c>
      <c r="S833" s="96" t="s">
        <v>249</v>
      </c>
      <c r="T833" s="96" t="s">
        <v>237</v>
      </c>
      <c r="U833" s="92" t="s">
        <v>9</v>
      </c>
      <c r="V833" s="97">
        <v>19457.712</v>
      </c>
      <c r="W833" s="97">
        <v>19013.43172</v>
      </c>
      <c r="X833" s="97">
        <v>18850.563030000001</v>
      </c>
      <c r="Y833" s="16" t="b">
        <f t="shared" si="382"/>
        <v>1</v>
      </c>
      <c r="Z833" s="16" t="b">
        <f t="shared" si="382"/>
        <v>1</v>
      </c>
      <c r="AA833" s="16" t="b">
        <f t="shared" si="382"/>
        <v>1</v>
      </c>
      <c r="AB833" s="16" t="b">
        <f t="shared" si="382"/>
        <v>1</v>
      </c>
    </row>
    <row r="834" spans="1:28" s="16" customFormat="1" ht="47.25">
      <c r="A834" s="22" t="s">
        <v>264</v>
      </c>
      <c r="B834" s="23" t="s">
        <v>249</v>
      </c>
      <c r="C834" s="23" t="s">
        <v>265</v>
      </c>
      <c r="D834" s="23" t="s">
        <v>9</v>
      </c>
      <c r="E834" s="25">
        <f t="shared" ref="E834:G835" si="413">E835</f>
        <v>3293.6</v>
      </c>
      <c r="F834" s="25">
        <f t="shared" si="413"/>
        <v>2847</v>
      </c>
      <c r="G834" s="25">
        <f t="shared" si="413"/>
        <v>2679.5</v>
      </c>
      <c r="H834" s="43"/>
      <c r="J834" s="32">
        <v>3293.5320000000002</v>
      </c>
      <c r="K834" s="32">
        <v>2846.95172</v>
      </c>
      <c r="L834" s="32">
        <v>2679.4830299999999</v>
      </c>
      <c r="M834" s="29">
        <f t="shared" si="381"/>
        <v>-6.7999999999756255E-2</v>
      </c>
      <c r="N834" s="29">
        <f t="shared" si="381"/>
        <v>-4.8279999999977008E-2</v>
      </c>
      <c r="O834" s="29">
        <f t="shared" si="381"/>
        <v>-1.6970000000128493E-2</v>
      </c>
      <c r="R834" s="95" t="s">
        <v>264</v>
      </c>
      <c r="S834" s="96" t="s">
        <v>249</v>
      </c>
      <c r="T834" s="96" t="s">
        <v>265</v>
      </c>
      <c r="U834" s="92" t="s">
        <v>9</v>
      </c>
      <c r="V834" s="97">
        <v>3293.5320000000002</v>
      </c>
      <c r="W834" s="97">
        <v>2846.95172</v>
      </c>
      <c r="X834" s="97">
        <v>2679.4830299999999</v>
      </c>
      <c r="Y834" s="16" t="b">
        <f t="shared" si="382"/>
        <v>1</v>
      </c>
      <c r="Z834" s="16" t="b">
        <f t="shared" si="382"/>
        <v>1</v>
      </c>
      <c r="AA834" s="16" t="b">
        <f t="shared" si="382"/>
        <v>1</v>
      </c>
      <c r="AB834" s="16" t="b">
        <f t="shared" si="382"/>
        <v>1</v>
      </c>
    </row>
    <row r="835" spans="1:28" s="16" customFormat="1" ht="47.25">
      <c r="A835" s="22" t="s">
        <v>531</v>
      </c>
      <c r="B835" s="23" t="s">
        <v>249</v>
      </c>
      <c r="C835" s="23" t="s">
        <v>267</v>
      </c>
      <c r="D835" s="23" t="s">
        <v>9</v>
      </c>
      <c r="E835" s="25">
        <f t="shared" si="413"/>
        <v>3293.6</v>
      </c>
      <c r="F835" s="25">
        <f t="shared" si="413"/>
        <v>2847</v>
      </c>
      <c r="G835" s="25">
        <f t="shared" si="413"/>
        <v>2679.5</v>
      </c>
      <c r="H835" s="43"/>
      <c r="J835" s="32">
        <v>3293.5320000000002</v>
      </c>
      <c r="K835" s="32">
        <v>2846.95172</v>
      </c>
      <c r="L835" s="32">
        <v>2679.4830299999999</v>
      </c>
      <c r="M835" s="29">
        <f t="shared" si="381"/>
        <v>-6.7999999999756255E-2</v>
      </c>
      <c r="N835" s="29">
        <f t="shared" si="381"/>
        <v>-4.8279999999977008E-2</v>
      </c>
      <c r="O835" s="29">
        <f t="shared" si="381"/>
        <v>-1.6970000000128493E-2</v>
      </c>
      <c r="R835" s="98" t="s">
        <v>531</v>
      </c>
      <c r="S835" s="96" t="s">
        <v>249</v>
      </c>
      <c r="T835" s="96" t="s">
        <v>267</v>
      </c>
      <c r="U835" s="92" t="s">
        <v>9</v>
      </c>
      <c r="V835" s="97">
        <v>3293.5320000000002</v>
      </c>
      <c r="W835" s="97">
        <v>2846.95172</v>
      </c>
      <c r="X835" s="97">
        <v>2679.4830299999999</v>
      </c>
      <c r="Y835" s="16" t="b">
        <f t="shared" si="382"/>
        <v>1</v>
      </c>
      <c r="Z835" s="16" t="b">
        <f t="shared" si="382"/>
        <v>1</v>
      </c>
      <c r="AA835" s="16" t="b">
        <f t="shared" si="382"/>
        <v>1</v>
      </c>
      <c r="AB835" s="16" t="b">
        <f t="shared" si="382"/>
        <v>1</v>
      </c>
    </row>
    <row r="836" spans="1:28" s="16" customFormat="1" ht="31.5">
      <c r="A836" s="22" t="s">
        <v>58</v>
      </c>
      <c r="B836" s="23" t="s">
        <v>249</v>
      </c>
      <c r="C836" s="23" t="s">
        <v>267</v>
      </c>
      <c r="D836" s="23" t="s">
        <v>59</v>
      </c>
      <c r="E836" s="25">
        <v>3293.6</v>
      </c>
      <c r="F836" s="25">
        <v>2847</v>
      </c>
      <c r="G836" s="25">
        <v>2679.5</v>
      </c>
      <c r="H836" s="43"/>
      <c r="J836" s="32">
        <v>3293.5320000000002</v>
      </c>
      <c r="K836" s="32">
        <v>2846.95172</v>
      </c>
      <c r="L836" s="32">
        <v>2679.4830299999999</v>
      </c>
      <c r="M836" s="29">
        <f t="shared" si="381"/>
        <v>-6.7999999999756255E-2</v>
      </c>
      <c r="N836" s="29">
        <f t="shared" si="381"/>
        <v>-4.8279999999977008E-2</v>
      </c>
      <c r="O836" s="29">
        <f t="shared" si="381"/>
        <v>-1.6970000000128493E-2</v>
      </c>
      <c r="R836" s="98" t="s">
        <v>58</v>
      </c>
      <c r="S836" s="96" t="s">
        <v>249</v>
      </c>
      <c r="T836" s="96" t="s">
        <v>267</v>
      </c>
      <c r="U836" s="96" t="s">
        <v>59</v>
      </c>
      <c r="V836" s="97">
        <v>3293.5320000000002</v>
      </c>
      <c r="W836" s="97">
        <v>2846.95172</v>
      </c>
      <c r="X836" s="97">
        <v>2679.4830299999999</v>
      </c>
      <c r="Y836" s="16" t="b">
        <f t="shared" si="382"/>
        <v>1</v>
      </c>
      <c r="Z836" s="16" t="b">
        <f t="shared" si="382"/>
        <v>1</v>
      </c>
      <c r="AA836" s="16" t="b">
        <f t="shared" si="382"/>
        <v>1</v>
      </c>
      <c r="AB836" s="16" t="b">
        <f t="shared" si="382"/>
        <v>1</v>
      </c>
    </row>
    <row r="837" spans="1:28" s="16" customFormat="1" ht="47.25">
      <c r="A837" s="22" t="s">
        <v>260</v>
      </c>
      <c r="B837" s="23" t="s">
        <v>249</v>
      </c>
      <c r="C837" s="23" t="s">
        <v>269</v>
      </c>
      <c r="D837" s="24" t="s">
        <v>9</v>
      </c>
      <c r="E837" s="25">
        <f>E838</f>
        <v>14964.2</v>
      </c>
      <c r="F837" s="25">
        <f t="shared" ref="F837:G838" si="414">F838</f>
        <v>14964.2</v>
      </c>
      <c r="G837" s="25">
        <f t="shared" si="414"/>
        <v>14964.2</v>
      </c>
      <c r="H837" s="43"/>
      <c r="J837" s="32">
        <v>14964.18</v>
      </c>
      <c r="K837" s="32">
        <v>14964.18</v>
      </c>
      <c r="L837" s="32">
        <v>14964.18</v>
      </c>
      <c r="M837" s="29">
        <f t="shared" si="381"/>
        <v>-2.0000000000436557E-2</v>
      </c>
      <c r="N837" s="29">
        <f t="shared" si="381"/>
        <v>-2.0000000000436557E-2</v>
      </c>
      <c r="O837" s="29">
        <f t="shared" si="381"/>
        <v>-2.0000000000436557E-2</v>
      </c>
      <c r="R837" s="95" t="s">
        <v>260</v>
      </c>
      <c r="S837" s="96" t="s">
        <v>249</v>
      </c>
      <c r="T837" s="96" t="s">
        <v>269</v>
      </c>
      <c r="U837" s="92" t="s">
        <v>9</v>
      </c>
      <c r="V837" s="97">
        <v>14964.18</v>
      </c>
      <c r="W837" s="97">
        <v>14964.18</v>
      </c>
      <c r="X837" s="97">
        <v>14964.18</v>
      </c>
      <c r="Y837" s="16" t="b">
        <f t="shared" si="382"/>
        <v>1</v>
      </c>
      <c r="Z837" s="16" t="b">
        <f t="shared" si="382"/>
        <v>1</v>
      </c>
      <c r="AA837" s="16" t="b">
        <f t="shared" si="382"/>
        <v>1</v>
      </c>
      <c r="AB837" s="16" t="b">
        <f t="shared" ref="AB837:AB900" si="415">U837=D837</f>
        <v>1</v>
      </c>
    </row>
    <row r="838" spans="1:28" s="16" customFormat="1" ht="47.25">
      <c r="A838" s="31" t="s">
        <v>262</v>
      </c>
      <c r="B838" s="23" t="s">
        <v>249</v>
      </c>
      <c r="C838" s="23" t="s">
        <v>270</v>
      </c>
      <c r="D838" s="24" t="s">
        <v>9</v>
      </c>
      <c r="E838" s="25">
        <f>E839</f>
        <v>14964.2</v>
      </c>
      <c r="F838" s="25">
        <f t="shared" si="414"/>
        <v>14964.2</v>
      </c>
      <c r="G838" s="25">
        <f t="shared" si="414"/>
        <v>14964.2</v>
      </c>
      <c r="H838" s="43"/>
      <c r="J838" s="32">
        <v>14964.18</v>
      </c>
      <c r="K838" s="32">
        <v>14964.18</v>
      </c>
      <c r="L838" s="32">
        <v>14964.18</v>
      </c>
      <c r="M838" s="29">
        <f t="shared" ref="M838:O899" si="416">J838-E838</f>
        <v>-2.0000000000436557E-2</v>
      </c>
      <c r="N838" s="29">
        <f t="shared" si="416"/>
        <v>-2.0000000000436557E-2</v>
      </c>
      <c r="O838" s="29">
        <f t="shared" si="416"/>
        <v>-2.0000000000436557E-2</v>
      </c>
      <c r="R838" s="98" t="s">
        <v>262</v>
      </c>
      <c r="S838" s="96" t="s">
        <v>249</v>
      </c>
      <c r="T838" s="96" t="s">
        <v>270</v>
      </c>
      <c r="U838" s="92" t="s">
        <v>9</v>
      </c>
      <c r="V838" s="97">
        <v>14964.18</v>
      </c>
      <c r="W838" s="97">
        <v>14964.18</v>
      </c>
      <c r="X838" s="97">
        <v>14964.18</v>
      </c>
      <c r="Y838" s="16" t="b">
        <f t="shared" ref="Y838:AA899" si="417">R838=A838</f>
        <v>1</v>
      </c>
      <c r="Z838" s="16" t="b">
        <f t="shared" si="417"/>
        <v>1</v>
      </c>
      <c r="AA838" s="16" t="b">
        <f t="shared" si="417"/>
        <v>1</v>
      </c>
      <c r="AB838" s="16" t="b">
        <f t="shared" si="415"/>
        <v>1</v>
      </c>
    </row>
    <row r="839" spans="1:28" s="16" customFormat="1" ht="31.5">
      <c r="A839" s="31" t="s">
        <v>58</v>
      </c>
      <c r="B839" s="23" t="s">
        <v>249</v>
      </c>
      <c r="C839" s="23" t="s">
        <v>270</v>
      </c>
      <c r="D839" s="23" t="s">
        <v>59</v>
      </c>
      <c r="E839" s="25">
        <v>14964.2</v>
      </c>
      <c r="F839" s="25">
        <v>14964.2</v>
      </c>
      <c r="G839" s="25">
        <v>14964.2</v>
      </c>
      <c r="H839" s="43"/>
      <c r="J839" s="32">
        <v>14964.18</v>
      </c>
      <c r="K839" s="32">
        <v>14964.18</v>
      </c>
      <c r="L839" s="32">
        <v>14964.18</v>
      </c>
      <c r="M839" s="29">
        <f t="shared" si="416"/>
        <v>-2.0000000000436557E-2</v>
      </c>
      <c r="N839" s="29">
        <f t="shared" si="416"/>
        <v>-2.0000000000436557E-2</v>
      </c>
      <c r="O839" s="29">
        <f t="shared" si="416"/>
        <v>-2.0000000000436557E-2</v>
      </c>
      <c r="R839" s="98" t="s">
        <v>58</v>
      </c>
      <c r="S839" s="96" t="s">
        <v>249</v>
      </c>
      <c r="T839" s="96" t="s">
        <v>270</v>
      </c>
      <c r="U839" s="96" t="s">
        <v>59</v>
      </c>
      <c r="V839" s="97">
        <v>14964.18</v>
      </c>
      <c r="W839" s="97">
        <v>14964.18</v>
      </c>
      <c r="X839" s="97">
        <v>14964.18</v>
      </c>
      <c r="Y839" s="16" t="b">
        <f t="shared" si="417"/>
        <v>1</v>
      </c>
      <c r="Z839" s="16" t="b">
        <f t="shared" si="417"/>
        <v>1</v>
      </c>
      <c r="AA839" s="16" t="b">
        <f t="shared" si="417"/>
        <v>1</v>
      </c>
      <c r="AB839" s="16" t="b">
        <f t="shared" si="415"/>
        <v>1</v>
      </c>
    </row>
    <row r="840" spans="1:28" s="16" customFormat="1" ht="47.25">
      <c r="A840" s="31" t="s">
        <v>719</v>
      </c>
      <c r="B840" s="23" t="s">
        <v>249</v>
      </c>
      <c r="C840" s="23" t="s">
        <v>720</v>
      </c>
      <c r="D840" s="23" t="s">
        <v>9</v>
      </c>
      <c r="E840" s="25">
        <f t="shared" ref="E840:G841" si="418">E841</f>
        <v>1200</v>
      </c>
      <c r="F840" s="25">
        <f t="shared" si="418"/>
        <v>1202.3</v>
      </c>
      <c r="G840" s="25">
        <f t="shared" si="418"/>
        <v>1206.9000000000001</v>
      </c>
      <c r="H840" s="43"/>
      <c r="J840" s="32">
        <v>1200</v>
      </c>
      <c r="K840" s="32">
        <v>1202.3</v>
      </c>
      <c r="L840" s="32">
        <v>1206.9000000000001</v>
      </c>
      <c r="M840" s="29">
        <f t="shared" si="416"/>
        <v>0</v>
      </c>
      <c r="N840" s="29">
        <f t="shared" si="416"/>
        <v>0</v>
      </c>
      <c r="O840" s="29">
        <f t="shared" si="416"/>
        <v>0</v>
      </c>
      <c r="R840" s="95" t="s">
        <v>719</v>
      </c>
      <c r="S840" s="96" t="s">
        <v>249</v>
      </c>
      <c r="T840" s="96" t="s">
        <v>720</v>
      </c>
      <c r="U840" s="92" t="s">
        <v>9</v>
      </c>
      <c r="V840" s="97">
        <v>1200</v>
      </c>
      <c r="W840" s="97">
        <v>1202.3</v>
      </c>
      <c r="X840" s="97">
        <v>1206.9000000000001</v>
      </c>
      <c r="Y840" s="16" t="b">
        <f t="shared" si="417"/>
        <v>1</v>
      </c>
      <c r="Z840" s="16" t="b">
        <f t="shared" si="417"/>
        <v>1</v>
      </c>
      <c r="AA840" s="16" t="b">
        <f t="shared" si="417"/>
        <v>1</v>
      </c>
      <c r="AB840" s="16" t="b">
        <f t="shared" si="415"/>
        <v>1</v>
      </c>
    </row>
    <row r="841" spans="1:28" s="16" customFormat="1" ht="94.5">
      <c r="A841" s="31" t="s">
        <v>725</v>
      </c>
      <c r="B841" s="23" t="s">
        <v>249</v>
      </c>
      <c r="C841" s="23" t="s">
        <v>726</v>
      </c>
      <c r="D841" s="23" t="s">
        <v>9</v>
      </c>
      <c r="E841" s="25">
        <f t="shared" si="418"/>
        <v>1200</v>
      </c>
      <c r="F841" s="25">
        <f t="shared" si="418"/>
        <v>1202.3</v>
      </c>
      <c r="G841" s="25">
        <f t="shared" si="418"/>
        <v>1206.9000000000001</v>
      </c>
      <c r="H841" s="43"/>
      <c r="J841" s="32">
        <v>1200</v>
      </c>
      <c r="K841" s="32">
        <v>1202.3</v>
      </c>
      <c r="L841" s="32">
        <v>1206.9000000000001</v>
      </c>
      <c r="M841" s="29">
        <f t="shared" si="416"/>
        <v>0</v>
      </c>
      <c r="N841" s="29">
        <f t="shared" si="416"/>
        <v>0</v>
      </c>
      <c r="O841" s="29">
        <f t="shared" si="416"/>
        <v>0</v>
      </c>
      <c r="R841" s="98" t="s">
        <v>725</v>
      </c>
      <c r="S841" s="96" t="s">
        <v>249</v>
      </c>
      <c r="T841" s="96" t="s">
        <v>726</v>
      </c>
      <c r="U841" s="92" t="s">
        <v>9</v>
      </c>
      <c r="V841" s="97">
        <v>1200</v>
      </c>
      <c r="W841" s="97">
        <v>1202.3</v>
      </c>
      <c r="X841" s="97">
        <v>1206.9000000000001</v>
      </c>
      <c r="Y841" s="16" t="b">
        <f t="shared" si="417"/>
        <v>1</v>
      </c>
      <c r="Z841" s="16" t="b">
        <f t="shared" si="417"/>
        <v>1</v>
      </c>
      <c r="AA841" s="16" t="b">
        <f t="shared" si="417"/>
        <v>1</v>
      </c>
      <c r="AB841" s="16" t="b">
        <f t="shared" si="415"/>
        <v>1</v>
      </c>
    </row>
    <row r="842" spans="1:28" s="16" customFormat="1" ht="31.5">
      <c r="A842" s="31" t="s">
        <v>58</v>
      </c>
      <c r="B842" s="23" t="s">
        <v>249</v>
      </c>
      <c r="C842" s="23" t="s">
        <v>726</v>
      </c>
      <c r="D842" s="23" t="s">
        <v>59</v>
      </c>
      <c r="E842" s="25">
        <v>1200</v>
      </c>
      <c r="F842" s="25">
        <v>1202.3</v>
      </c>
      <c r="G842" s="25">
        <v>1206.9000000000001</v>
      </c>
      <c r="H842" s="43"/>
      <c r="J842" s="32">
        <v>1200</v>
      </c>
      <c r="K842" s="32">
        <v>1202.3</v>
      </c>
      <c r="L842" s="32">
        <v>1206.9000000000001</v>
      </c>
      <c r="M842" s="29">
        <f t="shared" si="416"/>
        <v>0</v>
      </c>
      <c r="N842" s="29">
        <f t="shared" si="416"/>
        <v>0</v>
      </c>
      <c r="O842" s="29">
        <f t="shared" si="416"/>
        <v>0</v>
      </c>
      <c r="R842" s="98" t="s">
        <v>58</v>
      </c>
      <c r="S842" s="96" t="s">
        <v>249</v>
      </c>
      <c r="T842" s="96" t="s">
        <v>726</v>
      </c>
      <c r="U842" s="96" t="s">
        <v>59</v>
      </c>
      <c r="V842" s="97">
        <v>1200</v>
      </c>
      <c r="W842" s="97">
        <v>1202.3</v>
      </c>
      <c r="X842" s="97">
        <v>1206.9000000000001</v>
      </c>
      <c r="Y842" s="16" t="b">
        <f t="shared" si="417"/>
        <v>1</v>
      </c>
      <c r="Z842" s="16" t="b">
        <f t="shared" si="417"/>
        <v>1</v>
      </c>
      <c r="AA842" s="16" t="b">
        <f t="shared" si="417"/>
        <v>1</v>
      </c>
      <c r="AB842" s="16" t="b">
        <f t="shared" si="415"/>
        <v>1</v>
      </c>
    </row>
    <row r="843" spans="1:28" s="16" customFormat="1" ht="15.75">
      <c r="A843" s="22" t="s">
        <v>214</v>
      </c>
      <c r="B843" s="23" t="s">
        <v>249</v>
      </c>
      <c r="C843" s="23" t="s">
        <v>215</v>
      </c>
      <c r="D843" s="24" t="s">
        <v>9</v>
      </c>
      <c r="E843" s="25">
        <f t="shared" ref="E843:G843" si="419">E844+E847</f>
        <v>136.4</v>
      </c>
      <c r="F843" s="25">
        <f t="shared" si="419"/>
        <v>136.4</v>
      </c>
      <c r="G843" s="25">
        <f t="shared" si="419"/>
        <v>136.4</v>
      </c>
      <c r="H843" s="43"/>
      <c r="J843" s="32">
        <v>136.4</v>
      </c>
      <c r="K843" s="32">
        <v>136.4</v>
      </c>
      <c r="L843" s="32">
        <v>136.4</v>
      </c>
      <c r="M843" s="29">
        <f t="shared" si="416"/>
        <v>0</v>
      </c>
      <c r="N843" s="29">
        <f t="shared" si="416"/>
        <v>0</v>
      </c>
      <c r="O843" s="29">
        <f t="shared" si="416"/>
        <v>0</v>
      </c>
      <c r="R843" s="95" t="s">
        <v>214</v>
      </c>
      <c r="S843" s="96" t="s">
        <v>249</v>
      </c>
      <c r="T843" s="96" t="s">
        <v>215</v>
      </c>
      <c r="U843" s="92" t="s">
        <v>9</v>
      </c>
      <c r="V843" s="97">
        <v>136.4</v>
      </c>
      <c r="W843" s="97">
        <v>136.4</v>
      </c>
      <c r="X843" s="97">
        <v>136.4</v>
      </c>
      <c r="Y843" s="16" t="b">
        <f t="shared" si="417"/>
        <v>1</v>
      </c>
      <c r="Z843" s="16" t="b">
        <f t="shared" si="417"/>
        <v>1</v>
      </c>
      <c r="AA843" s="16" t="b">
        <f t="shared" si="417"/>
        <v>1</v>
      </c>
      <c r="AB843" s="16" t="b">
        <f t="shared" si="415"/>
        <v>1</v>
      </c>
    </row>
    <row r="844" spans="1:28" s="16" customFormat="1" ht="31.5">
      <c r="A844" s="22" t="s">
        <v>727</v>
      </c>
      <c r="B844" s="23" t="s">
        <v>249</v>
      </c>
      <c r="C844" s="23" t="s">
        <v>728</v>
      </c>
      <c r="D844" s="23" t="s">
        <v>9</v>
      </c>
      <c r="E844" s="25">
        <f t="shared" ref="E844:G845" si="420">E845</f>
        <v>122.4</v>
      </c>
      <c r="F844" s="25">
        <f t="shared" si="420"/>
        <v>122.4</v>
      </c>
      <c r="G844" s="25">
        <f t="shared" si="420"/>
        <v>122.4</v>
      </c>
      <c r="H844" s="43"/>
      <c r="J844" s="32">
        <v>122.4</v>
      </c>
      <c r="K844" s="32">
        <v>122.4</v>
      </c>
      <c r="L844" s="32">
        <v>122.4</v>
      </c>
      <c r="M844" s="29">
        <f t="shared" si="416"/>
        <v>0</v>
      </c>
      <c r="N844" s="29">
        <f t="shared" si="416"/>
        <v>0</v>
      </c>
      <c r="O844" s="29">
        <f t="shared" si="416"/>
        <v>0</v>
      </c>
      <c r="R844" s="95" t="s">
        <v>727</v>
      </c>
      <c r="S844" s="96" t="s">
        <v>249</v>
      </c>
      <c r="T844" s="96" t="s">
        <v>728</v>
      </c>
      <c r="U844" s="92" t="s">
        <v>9</v>
      </c>
      <c r="V844" s="97">
        <v>122.4</v>
      </c>
      <c r="W844" s="97">
        <v>122.4</v>
      </c>
      <c r="X844" s="97">
        <v>122.4</v>
      </c>
      <c r="Y844" s="16" t="b">
        <f t="shared" si="417"/>
        <v>1</v>
      </c>
      <c r="Z844" s="16" t="b">
        <f t="shared" si="417"/>
        <v>1</v>
      </c>
      <c r="AA844" s="16" t="b">
        <f t="shared" si="417"/>
        <v>1</v>
      </c>
      <c r="AB844" s="16" t="b">
        <f t="shared" si="415"/>
        <v>1</v>
      </c>
    </row>
    <row r="845" spans="1:28" s="16" customFormat="1" ht="25.5">
      <c r="A845" s="22" t="s">
        <v>729</v>
      </c>
      <c r="B845" s="23" t="s">
        <v>249</v>
      </c>
      <c r="C845" s="23" t="s">
        <v>730</v>
      </c>
      <c r="D845" s="23" t="s">
        <v>9</v>
      </c>
      <c r="E845" s="25">
        <f t="shared" si="420"/>
        <v>122.4</v>
      </c>
      <c r="F845" s="25">
        <f t="shared" si="420"/>
        <v>122.4</v>
      </c>
      <c r="G845" s="25">
        <f t="shared" si="420"/>
        <v>122.4</v>
      </c>
      <c r="H845" s="43"/>
      <c r="J845" s="32">
        <v>122.4</v>
      </c>
      <c r="K845" s="32">
        <v>122.4</v>
      </c>
      <c r="L845" s="32">
        <v>122.4</v>
      </c>
      <c r="M845" s="29">
        <f t="shared" si="416"/>
        <v>0</v>
      </c>
      <c r="N845" s="29">
        <f t="shared" si="416"/>
        <v>0</v>
      </c>
      <c r="O845" s="29">
        <f t="shared" si="416"/>
        <v>0</v>
      </c>
      <c r="R845" s="98" t="s">
        <v>729</v>
      </c>
      <c r="S845" s="96" t="s">
        <v>249</v>
      </c>
      <c r="T845" s="96" t="s">
        <v>730</v>
      </c>
      <c r="U845" s="92" t="s">
        <v>9</v>
      </c>
      <c r="V845" s="97">
        <v>122.4</v>
      </c>
      <c r="W845" s="97">
        <v>122.4</v>
      </c>
      <c r="X845" s="97">
        <v>122.4</v>
      </c>
      <c r="Y845" s="16" t="b">
        <f t="shared" si="417"/>
        <v>1</v>
      </c>
      <c r="Z845" s="16" t="b">
        <f t="shared" si="417"/>
        <v>1</v>
      </c>
      <c r="AA845" s="16" t="b">
        <f t="shared" si="417"/>
        <v>1</v>
      </c>
      <c r="AB845" s="16" t="b">
        <f t="shared" si="415"/>
        <v>1</v>
      </c>
    </row>
    <row r="846" spans="1:28" s="16" customFormat="1" ht="31.5">
      <c r="A846" s="22" t="s">
        <v>58</v>
      </c>
      <c r="B846" s="23" t="s">
        <v>249</v>
      </c>
      <c r="C846" s="23" t="s">
        <v>730</v>
      </c>
      <c r="D846" s="23" t="s">
        <v>59</v>
      </c>
      <c r="E846" s="25">
        <v>122.4</v>
      </c>
      <c r="F846" s="25">
        <v>122.4</v>
      </c>
      <c r="G846" s="25">
        <v>122.4</v>
      </c>
      <c r="H846" s="43"/>
      <c r="J846" s="32">
        <v>122.4</v>
      </c>
      <c r="K846" s="32">
        <v>122.4</v>
      </c>
      <c r="L846" s="32">
        <v>122.4</v>
      </c>
      <c r="M846" s="29">
        <f t="shared" si="416"/>
        <v>0</v>
      </c>
      <c r="N846" s="29">
        <f t="shared" si="416"/>
        <v>0</v>
      </c>
      <c r="O846" s="29">
        <f t="shared" si="416"/>
        <v>0</v>
      </c>
      <c r="R846" s="98" t="s">
        <v>58</v>
      </c>
      <c r="S846" s="96" t="s">
        <v>249</v>
      </c>
      <c r="T846" s="96" t="s">
        <v>730</v>
      </c>
      <c r="U846" s="96" t="s">
        <v>59</v>
      </c>
      <c r="V846" s="97">
        <v>122.4</v>
      </c>
      <c r="W846" s="97">
        <v>122.4</v>
      </c>
      <c r="X846" s="97">
        <v>122.4</v>
      </c>
      <c r="Y846" s="16" t="b">
        <f t="shared" si="417"/>
        <v>1</v>
      </c>
      <c r="Z846" s="16" t="b">
        <f t="shared" si="417"/>
        <v>1</v>
      </c>
      <c r="AA846" s="16" t="b">
        <f t="shared" si="417"/>
        <v>1</v>
      </c>
      <c r="AB846" s="16" t="b">
        <f t="shared" si="415"/>
        <v>1</v>
      </c>
    </row>
    <row r="847" spans="1:28" s="16" customFormat="1" ht="47.25">
      <c r="A847" s="22" t="s">
        <v>271</v>
      </c>
      <c r="B847" s="23" t="s">
        <v>249</v>
      </c>
      <c r="C847" s="23" t="s">
        <v>272</v>
      </c>
      <c r="D847" s="24" t="s">
        <v>9</v>
      </c>
      <c r="E847" s="25">
        <f>E848</f>
        <v>14</v>
      </c>
      <c r="F847" s="25">
        <f t="shared" ref="F847:G848" si="421">F848</f>
        <v>14</v>
      </c>
      <c r="G847" s="25">
        <f t="shared" si="421"/>
        <v>14</v>
      </c>
      <c r="H847" s="43"/>
      <c r="J847" s="32">
        <v>14</v>
      </c>
      <c r="K847" s="32">
        <v>14</v>
      </c>
      <c r="L847" s="32">
        <v>14</v>
      </c>
      <c r="M847" s="29">
        <f t="shared" si="416"/>
        <v>0</v>
      </c>
      <c r="N847" s="29">
        <f t="shared" si="416"/>
        <v>0</v>
      </c>
      <c r="O847" s="29">
        <f t="shared" si="416"/>
        <v>0</v>
      </c>
      <c r="R847" s="95" t="s">
        <v>271</v>
      </c>
      <c r="S847" s="96" t="s">
        <v>249</v>
      </c>
      <c r="T847" s="96" t="s">
        <v>272</v>
      </c>
      <c r="U847" s="92" t="s">
        <v>9</v>
      </c>
      <c r="V847" s="97">
        <v>14</v>
      </c>
      <c r="W847" s="97">
        <v>14</v>
      </c>
      <c r="X847" s="97">
        <v>14</v>
      </c>
      <c r="Y847" s="16" t="b">
        <f t="shared" si="417"/>
        <v>1</v>
      </c>
      <c r="Z847" s="16" t="b">
        <f t="shared" si="417"/>
        <v>1</v>
      </c>
      <c r="AA847" s="16" t="b">
        <f t="shared" si="417"/>
        <v>1</v>
      </c>
      <c r="AB847" s="16" t="b">
        <f t="shared" si="415"/>
        <v>1</v>
      </c>
    </row>
    <row r="848" spans="1:28" s="16" customFormat="1" ht="31.5">
      <c r="A848" s="31" t="s">
        <v>273</v>
      </c>
      <c r="B848" s="23" t="s">
        <v>249</v>
      </c>
      <c r="C848" s="23" t="s">
        <v>429</v>
      </c>
      <c r="D848" s="24" t="s">
        <v>9</v>
      </c>
      <c r="E848" s="25">
        <f>E849</f>
        <v>14</v>
      </c>
      <c r="F848" s="25">
        <f t="shared" si="421"/>
        <v>14</v>
      </c>
      <c r="G848" s="25">
        <f t="shared" si="421"/>
        <v>14</v>
      </c>
      <c r="H848" s="43"/>
      <c r="J848" s="32">
        <v>14</v>
      </c>
      <c r="K848" s="32">
        <v>14</v>
      </c>
      <c r="L848" s="32">
        <v>14</v>
      </c>
      <c r="M848" s="29">
        <f t="shared" si="416"/>
        <v>0</v>
      </c>
      <c r="N848" s="29">
        <f t="shared" si="416"/>
        <v>0</v>
      </c>
      <c r="O848" s="29">
        <f t="shared" si="416"/>
        <v>0</v>
      </c>
      <c r="R848" s="98" t="s">
        <v>273</v>
      </c>
      <c r="S848" s="96" t="s">
        <v>249</v>
      </c>
      <c r="T848" s="96" t="s">
        <v>429</v>
      </c>
      <c r="U848" s="92" t="s">
        <v>9</v>
      </c>
      <c r="V848" s="97">
        <v>14</v>
      </c>
      <c r="W848" s="97">
        <v>14</v>
      </c>
      <c r="X848" s="97">
        <v>14</v>
      </c>
      <c r="Y848" s="16" t="b">
        <f t="shared" si="417"/>
        <v>1</v>
      </c>
      <c r="Z848" s="16" t="b">
        <f t="shared" si="417"/>
        <v>1</v>
      </c>
      <c r="AA848" s="16" t="b">
        <f t="shared" si="417"/>
        <v>1</v>
      </c>
      <c r="AB848" s="16" t="b">
        <f t="shared" si="415"/>
        <v>1</v>
      </c>
    </row>
    <row r="849" spans="1:28" s="16" customFormat="1" ht="31.5">
      <c r="A849" s="31" t="s">
        <v>28</v>
      </c>
      <c r="B849" s="23" t="s">
        <v>249</v>
      </c>
      <c r="C849" s="23" t="s">
        <v>429</v>
      </c>
      <c r="D849" s="23" t="s">
        <v>29</v>
      </c>
      <c r="E849" s="25">
        <v>14</v>
      </c>
      <c r="F849" s="25">
        <v>14</v>
      </c>
      <c r="G849" s="25">
        <v>14</v>
      </c>
      <c r="H849" s="43"/>
      <c r="J849" s="32">
        <v>14</v>
      </c>
      <c r="K849" s="32">
        <v>14</v>
      </c>
      <c r="L849" s="32">
        <v>14</v>
      </c>
      <c r="M849" s="29">
        <f t="shared" si="416"/>
        <v>0</v>
      </c>
      <c r="N849" s="29">
        <f t="shared" si="416"/>
        <v>0</v>
      </c>
      <c r="O849" s="29">
        <f t="shared" si="416"/>
        <v>0</v>
      </c>
      <c r="R849" s="98" t="s">
        <v>28</v>
      </c>
      <c r="S849" s="96" t="s">
        <v>249</v>
      </c>
      <c r="T849" s="96" t="s">
        <v>429</v>
      </c>
      <c r="U849" s="96" t="s">
        <v>29</v>
      </c>
      <c r="V849" s="97">
        <v>14</v>
      </c>
      <c r="W849" s="97">
        <v>14</v>
      </c>
      <c r="X849" s="97">
        <v>14</v>
      </c>
      <c r="Y849" s="16" t="b">
        <f t="shared" si="417"/>
        <v>1</v>
      </c>
      <c r="Z849" s="16" t="b">
        <f t="shared" si="417"/>
        <v>1</v>
      </c>
      <c r="AA849" s="16" t="b">
        <f t="shared" si="417"/>
        <v>1</v>
      </c>
      <c r="AB849" s="16" t="b">
        <f t="shared" si="415"/>
        <v>1</v>
      </c>
    </row>
    <row r="850" spans="1:28" s="16" customFormat="1" ht="31.5">
      <c r="A850" s="22" t="s">
        <v>74</v>
      </c>
      <c r="B850" s="23" t="s">
        <v>249</v>
      </c>
      <c r="C850" s="23" t="s">
        <v>274</v>
      </c>
      <c r="D850" s="24" t="s">
        <v>9</v>
      </c>
      <c r="E850" s="25">
        <f>E851+E856+E861</f>
        <v>158534.9</v>
      </c>
      <c r="F850" s="25">
        <f t="shared" ref="F850:G850" si="422">F851+F856+F861</f>
        <v>159531.29999999999</v>
      </c>
      <c r="G850" s="25">
        <f t="shared" si="422"/>
        <v>159792.20000000001</v>
      </c>
      <c r="H850" s="43"/>
      <c r="J850" s="32">
        <v>158534.90734999999</v>
      </c>
      <c r="K850" s="32">
        <v>159531.25959</v>
      </c>
      <c r="L850" s="32">
        <v>159792.15127999999</v>
      </c>
      <c r="M850" s="29">
        <f t="shared" si="416"/>
        <v>7.3499999998603016E-3</v>
      </c>
      <c r="N850" s="29">
        <f t="shared" si="416"/>
        <v>-4.0409999986877665E-2</v>
      </c>
      <c r="O850" s="29">
        <f t="shared" si="416"/>
        <v>-4.8720000020693988E-2</v>
      </c>
      <c r="R850" s="95" t="s">
        <v>74</v>
      </c>
      <c r="S850" s="96" t="s">
        <v>249</v>
      </c>
      <c r="T850" s="96" t="s">
        <v>274</v>
      </c>
      <c r="U850" s="92" t="s">
        <v>9</v>
      </c>
      <c r="V850" s="97">
        <v>158534.90734999999</v>
      </c>
      <c r="W850" s="97">
        <v>159531.25959</v>
      </c>
      <c r="X850" s="97">
        <v>159792.15127999999</v>
      </c>
      <c r="Y850" s="16" t="b">
        <f t="shared" si="417"/>
        <v>1</v>
      </c>
      <c r="Z850" s="16" t="b">
        <f t="shared" si="417"/>
        <v>1</v>
      </c>
      <c r="AA850" s="16" t="b">
        <f t="shared" si="417"/>
        <v>1</v>
      </c>
      <c r="AB850" s="16" t="b">
        <f t="shared" si="415"/>
        <v>1</v>
      </c>
    </row>
    <row r="851" spans="1:28" s="16" customFormat="1" ht="47.25">
      <c r="A851" s="22" t="s">
        <v>55</v>
      </c>
      <c r="B851" s="23" t="s">
        <v>249</v>
      </c>
      <c r="C851" s="23" t="s">
        <v>275</v>
      </c>
      <c r="D851" s="24" t="s">
        <v>9</v>
      </c>
      <c r="E851" s="25">
        <f>E852+E854</f>
        <v>114592.2</v>
      </c>
      <c r="F851" s="25">
        <f t="shared" ref="F851:G851" si="423">F852+F854</f>
        <v>114823.7</v>
      </c>
      <c r="G851" s="25">
        <f t="shared" si="423"/>
        <v>115082.9</v>
      </c>
      <c r="H851" s="43"/>
      <c r="J851" s="32">
        <v>114592.24830000001</v>
      </c>
      <c r="K851" s="32">
        <v>114823.6923</v>
      </c>
      <c r="L851" s="32">
        <v>115082.9093</v>
      </c>
      <c r="M851" s="29">
        <f t="shared" si="416"/>
        <v>4.8300000009476207E-2</v>
      </c>
      <c r="N851" s="29">
        <f t="shared" si="416"/>
        <v>-7.7000000019324943E-3</v>
      </c>
      <c r="O851" s="29">
        <f t="shared" si="416"/>
        <v>9.3000000051688403E-3</v>
      </c>
      <c r="R851" s="95" t="s">
        <v>55</v>
      </c>
      <c r="S851" s="96" t="s">
        <v>249</v>
      </c>
      <c r="T851" s="96" t="s">
        <v>275</v>
      </c>
      <c r="U851" s="92" t="s">
        <v>9</v>
      </c>
      <c r="V851" s="97">
        <v>114592.24830000001</v>
      </c>
      <c r="W851" s="97">
        <v>114823.6923</v>
      </c>
      <c r="X851" s="97">
        <v>115082.9093</v>
      </c>
      <c r="Y851" s="16" t="b">
        <f t="shared" si="417"/>
        <v>1</v>
      </c>
      <c r="Z851" s="16" t="b">
        <f t="shared" si="417"/>
        <v>1</v>
      </c>
      <c r="AA851" s="16" t="b">
        <f t="shared" si="417"/>
        <v>1</v>
      </c>
      <c r="AB851" s="16" t="b">
        <f t="shared" si="415"/>
        <v>1</v>
      </c>
    </row>
    <row r="852" spans="1:28" s="16" customFormat="1" ht="31.5">
      <c r="A852" s="31" t="s">
        <v>222</v>
      </c>
      <c r="B852" s="23" t="s">
        <v>249</v>
      </c>
      <c r="C852" s="23" t="s">
        <v>276</v>
      </c>
      <c r="D852" s="24" t="s">
        <v>9</v>
      </c>
      <c r="E852" s="25">
        <f>E853</f>
        <v>1163.5</v>
      </c>
      <c r="F852" s="25">
        <f t="shared" ref="F852:G852" si="424">F853</f>
        <v>1163.5</v>
      </c>
      <c r="G852" s="25">
        <f t="shared" si="424"/>
        <v>1163.5</v>
      </c>
      <c r="H852" s="43"/>
      <c r="J852" s="32">
        <v>1163.4632999999999</v>
      </c>
      <c r="K852" s="32">
        <v>1163.4632999999999</v>
      </c>
      <c r="L852" s="32">
        <v>1163.4632999999999</v>
      </c>
      <c r="M852" s="29">
        <f t="shared" si="416"/>
        <v>-3.6700000000109867E-2</v>
      </c>
      <c r="N852" s="29">
        <f t="shared" si="416"/>
        <v>-3.6700000000109867E-2</v>
      </c>
      <c r="O852" s="29">
        <f t="shared" si="416"/>
        <v>-3.6700000000109867E-2</v>
      </c>
      <c r="R852" s="98" t="s">
        <v>222</v>
      </c>
      <c r="S852" s="96" t="s">
        <v>249</v>
      </c>
      <c r="T852" s="96" t="s">
        <v>276</v>
      </c>
      <c r="U852" s="92" t="s">
        <v>9</v>
      </c>
      <c r="V852" s="97">
        <v>1163.4632999999999</v>
      </c>
      <c r="W852" s="97">
        <v>1163.4632999999999</v>
      </c>
      <c r="X852" s="97">
        <v>1163.4632999999999</v>
      </c>
      <c r="Y852" s="16" t="b">
        <f t="shared" si="417"/>
        <v>1</v>
      </c>
      <c r="Z852" s="16" t="b">
        <f t="shared" si="417"/>
        <v>1</v>
      </c>
      <c r="AA852" s="16" t="b">
        <f t="shared" si="417"/>
        <v>1</v>
      </c>
      <c r="AB852" s="16" t="b">
        <f t="shared" si="415"/>
        <v>1</v>
      </c>
    </row>
    <row r="853" spans="1:28" s="16" customFormat="1" ht="31.5">
      <c r="A853" s="31" t="s">
        <v>58</v>
      </c>
      <c r="B853" s="23" t="s">
        <v>249</v>
      </c>
      <c r="C853" s="23" t="s">
        <v>276</v>
      </c>
      <c r="D853" s="23" t="s">
        <v>59</v>
      </c>
      <c r="E853" s="25">
        <v>1163.5</v>
      </c>
      <c r="F853" s="25">
        <v>1163.5</v>
      </c>
      <c r="G853" s="25">
        <v>1163.5</v>
      </c>
      <c r="H853" s="43"/>
      <c r="J853" s="32">
        <v>1163.4632999999999</v>
      </c>
      <c r="K853" s="32">
        <v>1163.4632999999999</v>
      </c>
      <c r="L853" s="32">
        <v>1163.4632999999999</v>
      </c>
      <c r="M853" s="29">
        <f t="shared" si="416"/>
        <v>-3.6700000000109867E-2</v>
      </c>
      <c r="N853" s="29">
        <f t="shared" si="416"/>
        <v>-3.6700000000109867E-2</v>
      </c>
      <c r="O853" s="29">
        <f t="shared" si="416"/>
        <v>-3.6700000000109867E-2</v>
      </c>
      <c r="R853" s="98" t="s">
        <v>58</v>
      </c>
      <c r="S853" s="96" t="s">
        <v>249</v>
      </c>
      <c r="T853" s="96" t="s">
        <v>276</v>
      </c>
      <c r="U853" s="96" t="s">
        <v>59</v>
      </c>
      <c r="V853" s="97">
        <v>1163.4632999999999</v>
      </c>
      <c r="W853" s="97">
        <v>1163.4632999999999</v>
      </c>
      <c r="X853" s="97">
        <v>1163.4632999999999</v>
      </c>
      <c r="Y853" s="16" t="b">
        <f t="shared" si="417"/>
        <v>1</v>
      </c>
      <c r="Z853" s="16" t="b">
        <f t="shared" si="417"/>
        <v>1</v>
      </c>
      <c r="AA853" s="16" t="b">
        <f t="shared" si="417"/>
        <v>1</v>
      </c>
      <c r="AB853" s="16" t="b">
        <f t="shared" si="415"/>
        <v>1</v>
      </c>
    </row>
    <row r="854" spans="1:28" s="16" customFormat="1" ht="31.5">
      <c r="A854" s="31" t="s">
        <v>57</v>
      </c>
      <c r="B854" s="23" t="s">
        <v>249</v>
      </c>
      <c r="C854" s="23" t="s">
        <v>430</v>
      </c>
      <c r="D854" s="24" t="s">
        <v>9</v>
      </c>
      <c r="E854" s="25">
        <f>E855</f>
        <v>113428.7</v>
      </c>
      <c r="F854" s="25">
        <f t="shared" ref="F854:G854" si="425">F855</f>
        <v>113660.2</v>
      </c>
      <c r="G854" s="25">
        <f t="shared" si="425"/>
        <v>113919.4</v>
      </c>
      <c r="H854" s="43"/>
      <c r="J854" s="32">
        <v>113428.785</v>
      </c>
      <c r="K854" s="32">
        <v>113660.22900000001</v>
      </c>
      <c r="L854" s="32">
        <v>113919.446</v>
      </c>
      <c r="M854" s="29">
        <f t="shared" si="416"/>
        <v>8.5000000006402843E-2</v>
      </c>
      <c r="N854" s="29">
        <f t="shared" si="416"/>
        <v>2.9000000009546056E-2</v>
      </c>
      <c r="O854" s="29">
        <f t="shared" si="416"/>
        <v>4.6000000002095476E-2</v>
      </c>
      <c r="R854" s="98" t="s">
        <v>57</v>
      </c>
      <c r="S854" s="96" t="s">
        <v>249</v>
      </c>
      <c r="T854" s="96" t="s">
        <v>430</v>
      </c>
      <c r="U854" s="92" t="s">
        <v>9</v>
      </c>
      <c r="V854" s="97">
        <v>113428.785</v>
      </c>
      <c r="W854" s="97">
        <v>113660.22900000001</v>
      </c>
      <c r="X854" s="97">
        <v>113919.446</v>
      </c>
      <c r="Y854" s="16" t="b">
        <f t="shared" si="417"/>
        <v>1</v>
      </c>
      <c r="Z854" s="16" t="b">
        <f t="shared" si="417"/>
        <v>1</v>
      </c>
      <c r="AA854" s="16" t="b">
        <f t="shared" si="417"/>
        <v>1</v>
      </c>
      <c r="AB854" s="16" t="b">
        <f t="shared" si="415"/>
        <v>1</v>
      </c>
    </row>
    <row r="855" spans="1:28" s="16" customFormat="1" ht="31.5">
      <c r="A855" s="31" t="s">
        <v>58</v>
      </c>
      <c r="B855" s="23" t="s">
        <v>249</v>
      </c>
      <c r="C855" s="23" t="s">
        <v>430</v>
      </c>
      <c r="D855" s="23" t="s">
        <v>59</v>
      </c>
      <c r="E855" s="25">
        <v>113428.7</v>
      </c>
      <c r="F855" s="25">
        <v>113660.2</v>
      </c>
      <c r="G855" s="25">
        <v>113919.4</v>
      </c>
      <c r="H855" s="43"/>
      <c r="J855" s="32">
        <v>113428.785</v>
      </c>
      <c r="K855" s="32">
        <v>113660.22900000001</v>
      </c>
      <c r="L855" s="32">
        <v>113919.446</v>
      </c>
      <c r="M855" s="29">
        <f t="shared" si="416"/>
        <v>8.5000000006402843E-2</v>
      </c>
      <c r="N855" s="29">
        <f t="shared" si="416"/>
        <v>2.9000000009546056E-2</v>
      </c>
      <c r="O855" s="29">
        <f t="shared" si="416"/>
        <v>4.6000000002095476E-2</v>
      </c>
      <c r="R855" s="98" t="s">
        <v>58</v>
      </c>
      <c r="S855" s="96" t="s">
        <v>249</v>
      </c>
      <c r="T855" s="96" t="s">
        <v>430</v>
      </c>
      <c r="U855" s="96" t="s">
        <v>59</v>
      </c>
      <c r="V855" s="97">
        <v>113428.785</v>
      </c>
      <c r="W855" s="97">
        <v>113660.22900000001</v>
      </c>
      <c r="X855" s="97">
        <v>113919.446</v>
      </c>
      <c r="Y855" s="16" t="b">
        <f t="shared" si="417"/>
        <v>1</v>
      </c>
      <c r="Z855" s="16" t="b">
        <f t="shared" si="417"/>
        <v>1</v>
      </c>
      <c r="AA855" s="16" t="b">
        <f t="shared" si="417"/>
        <v>1</v>
      </c>
      <c r="AB855" s="16" t="b">
        <f t="shared" si="415"/>
        <v>1</v>
      </c>
    </row>
    <row r="856" spans="1:28" s="16" customFormat="1" ht="47.25">
      <c r="A856" s="22" t="s">
        <v>76</v>
      </c>
      <c r="B856" s="23" t="s">
        <v>249</v>
      </c>
      <c r="C856" s="23" t="s">
        <v>277</v>
      </c>
      <c r="D856" s="24" t="s">
        <v>9</v>
      </c>
      <c r="E856" s="25">
        <f>E857</f>
        <v>43817.7</v>
      </c>
      <c r="F856" s="25">
        <f t="shared" ref="F856:G856" si="426">F857</f>
        <v>44582.6</v>
      </c>
      <c r="G856" s="25">
        <f t="shared" si="426"/>
        <v>44584.3</v>
      </c>
      <c r="H856" s="43"/>
      <c r="J856" s="32">
        <v>43817.659050000002</v>
      </c>
      <c r="K856" s="32">
        <v>44582.567289999999</v>
      </c>
      <c r="L856" s="32">
        <v>44584.241979999999</v>
      </c>
      <c r="M856" s="29">
        <f t="shared" si="416"/>
        <v>-4.094999999506399E-2</v>
      </c>
      <c r="N856" s="29">
        <f t="shared" si="416"/>
        <v>-3.2709999999497086E-2</v>
      </c>
      <c r="O856" s="29">
        <f t="shared" si="416"/>
        <v>-5.8020000004034955E-2</v>
      </c>
      <c r="R856" s="95" t="s">
        <v>76</v>
      </c>
      <c r="S856" s="96" t="s">
        <v>249</v>
      </c>
      <c r="T856" s="96" t="s">
        <v>277</v>
      </c>
      <c r="U856" s="92" t="s">
        <v>9</v>
      </c>
      <c r="V856" s="97">
        <v>43817.659050000002</v>
      </c>
      <c r="W856" s="97">
        <v>44582.567289999999</v>
      </c>
      <c r="X856" s="97">
        <v>44584.241979999999</v>
      </c>
      <c r="Y856" s="16" t="b">
        <f t="shared" si="417"/>
        <v>1</v>
      </c>
      <c r="Z856" s="16" t="b">
        <f t="shared" si="417"/>
        <v>1</v>
      </c>
      <c r="AA856" s="16" t="b">
        <f t="shared" si="417"/>
        <v>1</v>
      </c>
      <c r="AB856" s="16" t="b">
        <f t="shared" si="415"/>
        <v>1</v>
      </c>
    </row>
    <row r="857" spans="1:28" s="16" customFormat="1" ht="31.5">
      <c r="A857" s="31" t="s">
        <v>25</v>
      </c>
      <c r="B857" s="23" t="s">
        <v>249</v>
      </c>
      <c r="C857" s="23" t="s">
        <v>431</v>
      </c>
      <c r="D857" s="24" t="s">
        <v>9</v>
      </c>
      <c r="E857" s="25">
        <f>E858+E859+E860</f>
        <v>43817.7</v>
      </c>
      <c r="F857" s="25">
        <f t="shared" ref="F857:G857" si="427">F858+F859+F860</f>
        <v>44582.6</v>
      </c>
      <c r="G857" s="25">
        <f t="shared" si="427"/>
        <v>44584.3</v>
      </c>
      <c r="H857" s="43"/>
      <c r="J857" s="32">
        <v>43817.659050000002</v>
      </c>
      <c r="K857" s="32">
        <v>44582.567289999999</v>
      </c>
      <c r="L857" s="32">
        <v>44584.241979999999</v>
      </c>
      <c r="M857" s="29">
        <f t="shared" si="416"/>
        <v>-4.094999999506399E-2</v>
      </c>
      <c r="N857" s="29">
        <f t="shared" si="416"/>
        <v>-3.2709999999497086E-2</v>
      </c>
      <c r="O857" s="29">
        <f t="shared" si="416"/>
        <v>-5.8020000004034955E-2</v>
      </c>
      <c r="R857" s="98" t="s">
        <v>25</v>
      </c>
      <c r="S857" s="96" t="s">
        <v>249</v>
      </c>
      <c r="T857" s="96" t="s">
        <v>431</v>
      </c>
      <c r="U857" s="92" t="s">
        <v>9</v>
      </c>
      <c r="V857" s="97">
        <v>43817.659050000002</v>
      </c>
      <c r="W857" s="97">
        <v>44582.567289999999</v>
      </c>
      <c r="X857" s="97">
        <v>44584.241979999999</v>
      </c>
      <c r="Y857" s="16" t="b">
        <f t="shared" si="417"/>
        <v>1</v>
      </c>
      <c r="Z857" s="16" t="b">
        <f t="shared" si="417"/>
        <v>1</v>
      </c>
      <c r="AA857" s="16" t="b">
        <f t="shared" si="417"/>
        <v>1</v>
      </c>
      <c r="AB857" s="16" t="b">
        <f t="shared" si="415"/>
        <v>1</v>
      </c>
    </row>
    <row r="858" spans="1:28" s="16" customFormat="1" ht="78.75">
      <c r="A858" s="31" t="s">
        <v>26</v>
      </c>
      <c r="B858" s="23" t="s">
        <v>249</v>
      </c>
      <c r="C858" s="23" t="s">
        <v>431</v>
      </c>
      <c r="D858" s="23" t="s">
        <v>27</v>
      </c>
      <c r="E858" s="25">
        <v>40096.5</v>
      </c>
      <c r="F858" s="25">
        <v>40856.9</v>
      </c>
      <c r="G858" s="25">
        <v>40856.9</v>
      </c>
      <c r="H858" s="43"/>
      <c r="J858" s="32">
        <v>40096.534370000001</v>
      </c>
      <c r="K858" s="32">
        <v>40856.97681</v>
      </c>
      <c r="L858" s="32">
        <v>40856.97681</v>
      </c>
      <c r="M858" s="29">
        <f t="shared" si="416"/>
        <v>3.4370000001217704E-2</v>
      </c>
      <c r="N858" s="29">
        <f t="shared" si="416"/>
        <v>7.6809999998658895E-2</v>
      </c>
      <c r="O858" s="29">
        <f t="shared" si="416"/>
        <v>7.6809999998658895E-2</v>
      </c>
      <c r="R858" s="98" t="s">
        <v>26</v>
      </c>
      <c r="S858" s="96" t="s">
        <v>249</v>
      </c>
      <c r="T858" s="96" t="s">
        <v>431</v>
      </c>
      <c r="U858" s="96" t="s">
        <v>27</v>
      </c>
      <c r="V858" s="97">
        <v>40096.534370000001</v>
      </c>
      <c r="W858" s="97">
        <v>40856.97681</v>
      </c>
      <c r="X858" s="97">
        <v>40856.97681</v>
      </c>
      <c r="Y858" s="16" t="b">
        <f t="shared" si="417"/>
        <v>1</v>
      </c>
      <c r="Z858" s="16" t="b">
        <f t="shared" si="417"/>
        <v>1</v>
      </c>
      <c r="AA858" s="16" t="b">
        <f t="shared" si="417"/>
        <v>1</v>
      </c>
      <c r="AB858" s="16" t="b">
        <f t="shared" si="415"/>
        <v>1</v>
      </c>
    </row>
    <row r="859" spans="1:28" s="16" customFormat="1" ht="31.5">
      <c r="A859" s="31" t="s">
        <v>28</v>
      </c>
      <c r="B859" s="23" t="s">
        <v>249</v>
      </c>
      <c r="C859" s="23" t="s">
        <v>431</v>
      </c>
      <c r="D859" s="23" t="s">
        <v>29</v>
      </c>
      <c r="E859" s="25">
        <f>3744.1-32.9</f>
        <v>3711.2</v>
      </c>
      <c r="F859" s="25">
        <f>3744.1-28.4</f>
        <v>3715.7</v>
      </c>
      <c r="G859" s="25">
        <f>3744.1-26.7</f>
        <v>3717.4</v>
      </c>
      <c r="H859" s="43"/>
      <c r="J859" s="32">
        <v>3711.1246799999999</v>
      </c>
      <c r="K859" s="32">
        <v>3715.5904799999998</v>
      </c>
      <c r="L859" s="32">
        <v>3717.2651700000001</v>
      </c>
      <c r="M859" s="29">
        <f t="shared" si="416"/>
        <v>-7.5319999999919673E-2</v>
      </c>
      <c r="N859" s="29">
        <f t="shared" si="416"/>
        <v>-0.10951999999997497</v>
      </c>
      <c r="O859" s="29">
        <f t="shared" si="416"/>
        <v>-0.13482999999996537</v>
      </c>
      <c r="R859" s="98" t="s">
        <v>28</v>
      </c>
      <c r="S859" s="96" t="s">
        <v>249</v>
      </c>
      <c r="T859" s="96" t="s">
        <v>431</v>
      </c>
      <c r="U859" s="96" t="s">
        <v>29</v>
      </c>
      <c r="V859" s="97">
        <v>3711.1246799999999</v>
      </c>
      <c r="W859" s="97">
        <v>3715.5904799999998</v>
      </c>
      <c r="X859" s="97">
        <v>3717.2651700000001</v>
      </c>
      <c r="Y859" s="16" t="b">
        <f t="shared" si="417"/>
        <v>1</v>
      </c>
      <c r="Z859" s="16" t="b">
        <f t="shared" si="417"/>
        <v>1</v>
      </c>
      <c r="AA859" s="16" t="b">
        <f t="shared" si="417"/>
        <v>1</v>
      </c>
      <c r="AB859" s="16" t="b">
        <f t="shared" si="415"/>
        <v>1</v>
      </c>
    </row>
    <row r="860" spans="1:28" s="16" customFormat="1" ht="25.5">
      <c r="A860" s="31" t="s">
        <v>32</v>
      </c>
      <c r="B860" s="23" t="s">
        <v>249</v>
      </c>
      <c r="C860" s="23" t="s">
        <v>431</v>
      </c>
      <c r="D860" s="23" t="s">
        <v>33</v>
      </c>
      <c r="E860" s="25">
        <v>10</v>
      </c>
      <c r="F860" s="25">
        <v>10</v>
      </c>
      <c r="G860" s="25">
        <v>10</v>
      </c>
      <c r="H860" s="43"/>
      <c r="J860" s="32">
        <v>10</v>
      </c>
      <c r="K860" s="32">
        <v>10</v>
      </c>
      <c r="L860" s="32">
        <v>10</v>
      </c>
      <c r="M860" s="29">
        <f t="shared" si="416"/>
        <v>0</v>
      </c>
      <c r="N860" s="29">
        <f t="shared" si="416"/>
        <v>0</v>
      </c>
      <c r="O860" s="29">
        <f t="shared" si="416"/>
        <v>0</v>
      </c>
      <c r="R860" s="98" t="s">
        <v>32</v>
      </c>
      <c r="S860" s="96" t="s">
        <v>249</v>
      </c>
      <c r="T860" s="96" t="s">
        <v>431</v>
      </c>
      <c r="U860" s="96" t="s">
        <v>33</v>
      </c>
      <c r="V860" s="97">
        <v>10</v>
      </c>
      <c r="W860" s="97">
        <v>10</v>
      </c>
      <c r="X860" s="97">
        <v>10</v>
      </c>
      <c r="Y860" s="16" t="b">
        <f t="shared" si="417"/>
        <v>1</v>
      </c>
      <c r="Z860" s="16" t="b">
        <f t="shared" si="417"/>
        <v>1</v>
      </c>
      <c r="AA860" s="16" t="b">
        <f t="shared" si="417"/>
        <v>1</v>
      </c>
      <c r="AB860" s="16" t="b">
        <f t="shared" si="415"/>
        <v>1</v>
      </c>
    </row>
    <row r="861" spans="1:28" s="16" customFormat="1" ht="31.5">
      <c r="A861" s="22" t="s">
        <v>172</v>
      </c>
      <c r="B861" s="23" t="s">
        <v>249</v>
      </c>
      <c r="C861" s="23" t="s">
        <v>278</v>
      </c>
      <c r="D861" s="24" t="s">
        <v>9</v>
      </c>
      <c r="E861" s="25">
        <f>E862</f>
        <v>125</v>
      </c>
      <c r="F861" s="25">
        <f t="shared" ref="F861:G861" si="428">F862</f>
        <v>125</v>
      </c>
      <c r="G861" s="25">
        <f t="shared" si="428"/>
        <v>125</v>
      </c>
      <c r="H861" s="43"/>
      <c r="J861" s="32">
        <v>125</v>
      </c>
      <c r="K861" s="32">
        <v>125</v>
      </c>
      <c r="L861" s="32">
        <v>125</v>
      </c>
      <c r="M861" s="29">
        <f t="shared" si="416"/>
        <v>0</v>
      </c>
      <c r="N861" s="29">
        <f t="shared" si="416"/>
        <v>0</v>
      </c>
      <c r="O861" s="29">
        <f t="shared" si="416"/>
        <v>0</v>
      </c>
      <c r="R861" s="95" t="s">
        <v>172</v>
      </c>
      <c r="S861" s="96" t="s">
        <v>249</v>
      </c>
      <c r="T861" s="96" t="s">
        <v>278</v>
      </c>
      <c r="U861" s="92" t="s">
        <v>9</v>
      </c>
      <c r="V861" s="97">
        <v>125</v>
      </c>
      <c r="W861" s="97">
        <v>125</v>
      </c>
      <c r="X861" s="97">
        <v>125</v>
      </c>
      <c r="Y861" s="16" t="b">
        <f t="shared" si="417"/>
        <v>1</v>
      </c>
      <c r="Z861" s="16" t="b">
        <f t="shared" si="417"/>
        <v>1</v>
      </c>
      <c r="AA861" s="16" t="b">
        <f t="shared" si="417"/>
        <v>1</v>
      </c>
      <c r="AB861" s="16" t="b">
        <f t="shared" si="415"/>
        <v>1</v>
      </c>
    </row>
    <row r="862" spans="1:28" s="16" customFormat="1" ht="31.5">
      <c r="A862" s="31" t="s">
        <v>31</v>
      </c>
      <c r="B862" s="23" t="s">
        <v>249</v>
      </c>
      <c r="C862" s="23" t="s">
        <v>432</v>
      </c>
      <c r="D862" s="24" t="s">
        <v>9</v>
      </c>
      <c r="E862" s="25">
        <f>E863+E864</f>
        <v>125</v>
      </c>
      <c r="F862" s="25">
        <f t="shared" ref="F862:G862" si="429">F863+F864</f>
        <v>125</v>
      </c>
      <c r="G862" s="25">
        <f t="shared" si="429"/>
        <v>125</v>
      </c>
      <c r="H862" s="43"/>
      <c r="J862" s="32">
        <v>125</v>
      </c>
      <c r="K862" s="32">
        <v>125</v>
      </c>
      <c r="L862" s="32">
        <v>125</v>
      </c>
      <c r="M862" s="29">
        <f t="shared" si="416"/>
        <v>0</v>
      </c>
      <c r="N862" s="29">
        <f t="shared" si="416"/>
        <v>0</v>
      </c>
      <c r="O862" s="29">
        <f t="shared" si="416"/>
        <v>0</v>
      </c>
      <c r="R862" s="98" t="s">
        <v>31</v>
      </c>
      <c r="S862" s="96" t="s">
        <v>249</v>
      </c>
      <c r="T862" s="96" t="s">
        <v>432</v>
      </c>
      <c r="U862" s="92" t="s">
        <v>9</v>
      </c>
      <c r="V862" s="97">
        <v>125</v>
      </c>
      <c r="W862" s="97">
        <v>125</v>
      </c>
      <c r="X862" s="97">
        <v>125</v>
      </c>
      <c r="Y862" s="16" t="b">
        <f t="shared" si="417"/>
        <v>1</v>
      </c>
      <c r="Z862" s="16" t="b">
        <f t="shared" si="417"/>
        <v>1</v>
      </c>
      <c r="AA862" s="16" t="b">
        <f t="shared" si="417"/>
        <v>1</v>
      </c>
      <c r="AB862" s="16" t="b">
        <f t="shared" si="415"/>
        <v>1</v>
      </c>
    </row>
    <row r="863" spans="1:28" s="16" customFormat="1" ht="31.5">
      <c r="A863" s="31" t="s">
        <v>28</v>
      </c>
      <c r="B863" s="23" t="s">
        <v>249</v>
      </c>
      <c r="C863" s="23" t="s">
        <v>432</v>
      </c>
      <c r="D863" s="23" t="s">
        <v>29</v>
      </c>
      <c r="E863" s="25">
        <v>100</v>
      </c>
      <c r="F863" s="25">
        <v>100</v>
      </c>
      <c r="G863" s="25">
        <v>100</v>
      </c>
      <c r="H863" s="43"/>
      <c r="J863" s="32">
        <v>100</v>
      </c>
      <c r="K863" s="32">
        <v>100</v>
      </c>
      <c r="L863" s="32">
        <v>100</v>
      </c>
      <c r="M863" s="29">
        <f t="shared" si="416"/>
        <v>0</v>
      </c>
      <c r="N863" s="29">
        <f t="shared" si="416"/>
        <v>0</v>
      </c>
      <c r="O863" s="29">
        <f t="shared" si="416"/>
        <v>0</v>
      </c>
      <c r="R863" s="98" t="s">
        <v>28</v>
      </c>
      <c r="S863" s="96" t="s">
        <v>249</v>
      </c>
      <c r="T863" s="96" t="s">
        <v>432</v>
      </c>
      <c r="U863" s="96" t="s">
        <v>29</v>
      </c>
      <c r="V863" s="97">
        <v>100</v>
      </c>
      <c r="W863" s="97">
        <v>100</v>
      </c>
      <c r="X863" s="97">
        <v>100</v>
      </c>
      <c r="Y863" s="16" t="b">
        <f t="shared" si="417"/>
        <v>1</v>
      </c>
      <c r="Z863" s="16" t="b">
        <f t="shared" si="417"/>
        <v>1</v>
      </c>
      <c r="AA863" s="16" t="b">
        <f t="shared" si="417"/>
        <v>1</v>
      </c>
      <c r="AB863" s="16" t="b">
        <f t="shared" si="415"/>
        <v>1</v>
      </c>
    </row>
    <row r="864" spans="1:28" s="16" customFormat="1" ht="25.5">
      <c r="A864" s="31" t="s">
        <v>32</v>
      </c>
      <c r="B864" s="23" t="s">
        <v>249</v>
      </c>
      <c r="C864" s="23" t="s">
        <v>432</v>
      </c>
      <c r="D864" s="23" t="s">
        <v>33</v>
      </c>
      <c r="E864" s="25">
        <v>25</v>
      </c>
      <c r="F864" s="25">
        <v>25</v>
      </c>
      <c r="G864" s="25">
        <v>25</v>
      </c>
      <c r="H864" s="43"/>
      <c r="J864" s="32">
        <v>25</v>
      </c>
      <c r="K864" s="32">
        <v>25</v>
      </c>
      <c r="L864" s="32">
        <v>25</v>
      </c>
      <c r="M864" s="29">
        <f t="shared" si="416"/>
        <v>0</v>
      </c>
      <c r="N864" s="29">
        <f t="shared" si="416"/>
        <v>0</v>
      </c>
      <c r="O864" s="29">
        <f t="shared" si="416"/>
        <v>0</v>
      </c>
      <c r="R864" s="98" t="s">
        <v>32</v>
      </c>
      <c r="S864" s="96" t="s">
        <v>249</v>
      </c>
      <c r="T864" s="96" t="s">
        <v>432</v>
      </c>
      <c r="U864" s="96" t="s">
        <v>33</v>
      </c>
      <c r="V864" s="97">
        <v>25</v>
      </c>
      <c r="W864" s="97">
        <v>25</v>
      </c>
      <c r="X864" s="97">
        <v>25</v>
      </c>
      <c r="Y864" s="16" t="b">
        <f t="shared" si="417"/>
        <v>1</v>
      </c>
      <c r="Z864" s="16" t="b">
        <f t="shared" si="417"/>
        <v>1</v>
      </c>
      <c r="AA864" s="16" t="b">
        <f t="shared" si="417"/>
        <v>1</v>
      </c>
      <c r="AB864" s="16" t="b">
        <f t="shared" si="415"/>
        <v>1</v>
      </c>
    </row>
    <row r="865" spans="1:28" s="16" customFormat="1" ht="31.5">
      <c r="A865" s="22" t="s">
        <v>43</v>
      </c>
      <c r="B865" s="23" t="s">
        <v>249</v>
      </c>
      <c r="C865" s="23" t="s">
        <v>10</v>
      </c>
      <c r="D865" s="24" t="s">
        <v>9</v>
      </c>
      <c r="E865" s="25">
        <f>E866</f>
        <v>350</v>
      </c>
      <c r="F865" s="25">
        <f t="shared" ref="F865:G868" si="430">F866</f>
        <v>350</v>
      </c>
      <c r="G865" s="25">
        <f t="shared" si="430"/>
        <v>350</v>
      </c>
      <c r="H865" s="42"/>
      <c r="J865" s="32">
        <v>350</v>
      </c>
      <c r="K865" s="32">
        <v>350</v>
      </c>
      <c r="L865" s="32">
        <v>350</v>
      </c>
      <c r="M865" s="29">
        <f t="shared" si="416"/>
        <v>0</v>
      </c>
      <c r="N865" s="29">
        <f t="shared" si="416"/>
        <v>0</v>
      </c>
      <c r="O865" s="29">
        <f t="shared" si="416"/>
        <v>0</v>
      </c>
      <c r="R865" s="95" t="s">
        <v>43</v>
      </c>
      <c r="S865" s="96" t="s">
        <v>249</v>
      </c>
      <c r="T865" s="96" t="s">
        <v>10</v>
      </c>
      <c r="U865" s="92" t="s">
        <v>9</v>
      </c>
      <c r="V865" s="97">
        <v>350</v>
      </c>
      <c r="W865" s="97">
        <v>350</v>
      </c>
      <c r="X865" s="97">
        <v>350</v>
      </c>
      <c r="Y865" s="16" t="b">
        <f t="shared" si="417"/>
        <v>1</v>
      </c>
      <c r="Z865" s="16" t="b">
        <f t="shared" si="417"/>
        <v>1</v>
      </c>
      <c r="AA865" s="16" t="b">
        <f t="shared" si="417"/>
        <v>1</v>
      </c>
      <c r="AB865" s="16" t="b">
        <f t="shared" si="415"/>
        <v>1</v>
      </c>
    </row>
    <row r="866" spans="1:28" s="16" customFormat="1" ht="31.5">
      <c r="A866" s="22" t="s">
        <v>44</v>
      </c>
      <c r="B866" s="23" t="s">
        <v>249</v>
      </c>
      <c r="C866" s="23" t="s">
        <v>45</v>
      </c>
      <c r="D866" s="24" t="s">
        <v>9</v>
      </c>
      <c r="E866" s="25">
        <f>E867</f>
        <v>350</v>
      </c>
      <c r="F866" s="25">
        <f t="shared" si="430"/>
        <v>350</v>
      </c>
      <c r="G866" s="25">
        <f t="shared" si="430"/>
        <v>350</v>
      </c>
      <c r="H866" s="43"/>
      <c r="J866" s="32">
        <v>350</v>
      </c>
      <c r="K866" s="32">
        <v>350</v>
      </c>
      <c r="L866" s="32">
        <v>350</v>
      </c>
      <c r="M866" s="29">
        <f t="shared" si="416"/>
        <v>0</v>
      </c>
      <c r="N866" s="29">
        <f t="shared" si="416"/>
        <v>0</v>
      </c>
      <c r="O866" s="29">
        <f t="shared" si="416"/>
        <v>0</v>
      </c>
      <c r="R866" s="95" t="s">
        <v>44</v>
      </c>
      <c r="S866" s="96" t="s">
        <v>249</v>
      </c>
      <c r="T866" s="96" t="s">
        <v>45</v>
      </c>
      <c r="U866" s="92" t="s">
        <v>9</v>
      </c>
      <c r="V866" s="97">
        <v>350</v>
      </c>
      <c r="W866" s="97">
        <v>350</v>
      </c>
      <c r="X866" s="97">
        <v>350</v>
      </c>
      <c r="Y866" s="16" t="b">
        <f t="shared" si="417"/>
        <v>1</v>
      </c>
      <c r="Z866" s="16" t="b">
        <f t="shared" si="417"/>
        <v>1</v>
      </c>
      <c r="AA866" s="16" t="b">
        <f t="shared" si="417"/>
        <v>1</v>
      </c>
      <c r="AB866" s="16" t="b">
        <f t="shared" si="415"/>
        <v>1</v>
      </c>
    </row>
    <row r="867" spans="1:28" s="16" customFormat="1" ht="47.25">
      <c r="A867" s="22" t="s">
        <v>46</v>
      </c>
      <c r="B867" s="23" t="s">
        <v>249</v>
      </c>
      <c r="C867" s="23" t="s">
        <v>47</v>
      </c>
      <c r="D867" s="24" t="s">
        <v>9</v>
      </c>
      <c r="E867" s="25">
        <f>E868</f>
        <v>350</v>
      </c>
      <c r="F867" s="25">
        <f t="shared" si="430"/>
        <v>350</v>
      </c>
      <c r="G867" s="25">
        <f t="shared" si="430"/>
        <v>350</v>
      </c>
      <c r="H867" s="43"/>
      <c r="J867" s="32">
        <v>350</v>
      </c>
      <c r="K867" s="32">
        <v>350</v>
      </c>
      <c r="L867" s="32">
        <v>350</v>
      </c>
      <c r="M867" s="29">
        <f t="shared" si="416"/>
        <v>0</v>
      </c>
      <c r="N867" s="29">
        <f t="shared" si="416"/>
        <v>0</v>
      </c>
      <c r="O867" s="29">
        <f t="shared" si="416"/>
        <v>0</v>
      </c>
      <c r="R867" s="95" t="s">
        <v>46</v>
      </c>
      <c r="S867" s="96" t="s">
        <v>249</v>
      </c>
      <c r="T867" s="96" t="s">
        <v>47</v>
      </c>
      <c r="U867" s="92" t="s">
        <v>9</v>
      </c>
      <c r="V867" s="97">
        <v>350</v>
      </c>
      <c r="W867" s="97">
        <v>350</v>
      </c>
      <c r="X867" s="97">
        <v>350</v>
      </c>
      <c r="Y867" s="16" t="b">
        <f t="shared" si="417"/>
        <v>1</v>
      </c>
      <c r="Z867" s="16" t="b">
        <f t="shared" si="417"/>
        <v>1</v>
      </c>
      <c r="AA867" s="16" t="b">
        <f t="shared" si="417"/>
        <v>1</v>
      </c>
      <c r="AB867" s="16" t="b">
        <f t="shared" si="415"/>
        <v>1</v>
      </c>
    </row>
    <row r="868" spans="1:28" s="16" customFormat="1" ht="47.25">
      <c r="A868" s="31" t="s">
        <v>48</v>
      </c>
      <c r="B868" s="23" t="s">
        <v>249</v>
      </c>
      <c r="C868" s="23" t="s">
        <v>353</v>
      </c>
      <c r="D868" s="24" t="s">
        <v>9</v>
      </c>
      <c r="E868" s="25">
        <f>E869</f>
        <v>350</v>
      </c>
      <c r="F868" s="25">
        <f t="shared" si="430"/>
        <v>350</v>
      </c>
      <c r="G868" s="25">
        <f t="shared" si="430"/>
        <v>350</v>
      </c>
      <c r="H868" s="43"/>
      <c r="J868" s="32">
        <v>350</v>
      </c>
      <c r="K868" s="32">
        <v>350</v>
      </c>
      <c r="L868" s="32">
        <v>350</v>
      </c>
      <c r="M868" s="29">
        <f t="shared" si="416"/>
        <v>0</v>
      </c>
      <c r="N868" s="29">
        <f t="shared" si="416"/>
        <v>0</v>
      </c>
      <c r="O868" s="29">
        <f t="shared" si="416"/>
        <v>0</v>
      </c>
      <c r="R868" s="98" t="s">
        <v>48</v>
      </c>
      <c r="S868" s="96" t="s">
        <v>249</v>
      </c>
      <c r="T868" s="96" t="s">
        <v>353</v>
      </c>
      <c r="U868" s="92" t="s">
        <v>9</v>
      </c>
      <c r="V868" s="97">
        <v>350</v>
      </c>
      <c r="W868" s="97">
        <v>350</v>
      </c>
      <c r="X868" s="97">
        <v>350</v>
      </c>
      <c r="Y868" s="16" t="b">
        <f t="shared" si="417"/>
        <v>1</v>
      </c>
      <c r="Z868" s="16" t="b">
        <f t="shared" si="417"/>
        <v>1</v>
      </c>
      <c r="AA868" s="16" t="b">
        <f t="shared" si="417"/>
        <v>1</v>
      </c>
      <c r="AB868" s="16" t="b">
        <f t="shared" si="415"/>
        <v>1</v>
      </c>
    </row>
    <row r="869" spans="1:28" s="16" customFormat="1" ht="31.5">
      <c r="A869" s="31" t="s">
        <v>28</v>
      </c>
      <c r="B869" s="23" t="s">
        <v>249</v>
      </c>
      <c r="C869" s="23" t="s">
        <v>353</v>
      </c>
      <c r="D869" s="23" t="s">
        <v>29</v>
      </c>
      <c r="E869" s="25">
        <v>350</v>
      </c>
      <c r="F869" s="25">
        <v>350</v>
      </c>
      <c r="G869" s="25">
        <v>350</v>
      </c>
      <c r="H869" s="43"/>
      <c r="J869" s="32">
        <v>350</v>
      </c>
      <c r="K869" s="32">
        <v>350</v>
      </c>
      <c r="L869" s="32">
        <v>350</v>
      </c>
      <c r="M869" s="29">
        <f t="shared" si="416"/>
        <v>0</v>
      </c>
      <c r="N869" s="29">
        <f t="shared" si="416"/>
        <v>0</v>
      </c>
      <c r="O869" s="29">
        <f t="shared" si="416"/>
        <v>0</v>
      </c>
      <c r="R869" s="98" t="s">
        <v>28</v>
      </c>
      <c r="S869" s="96" t="s">
        <v>249</v>
      </c>
      <c r="T869" s="96" t="s">
        <v>353</v>
      </c>
      <c r="U869" s="96" t="s">
        <v>29</v>
      </c>
      <c r="V869" s="97">
        <v>350</v>
      </c>
      <c r="W869" s="97">
        <v>350</v>
      </c>
      <c r="X869" s="97">
        <v>350</v>
      </c>
      <c r="Y869" s="16" t="b">
        <f t="shared" si="417"/>
        <v>1</v>
      </c>
      <c r="Z869" s="16" t="b">
        <f t="shared" si="417"/>
        <v>1</v>
      </c>
      <c r="AA869" s="16" t="b">
        <f t="shared" si="417"/>
        <v>1</v>
      </c>
      <c r="AB869" s="16" t="b">
        <f t="shared" si="415"/>
        <v>1</v>
      </c>
    </row>
    <row r="870" spans="1:28" s="16" customFormat="1" ht="31.5">
      <c r="A870" s="22" t="s">
        <v>73</v>
      </c>
      <c r="B870" s="23" t="s">
        <v>249</v>
      </c>
      <c r="C870" s="23" t="s">
        <v>12</v>
      </c>
      <c r="D870" s="24" t="s">
        <v>9</v>
      </c>
      <c r="E870" s="25">
        <f>E871</f>
        <v>1600</v>
      </c>
      <c r="F870" s="25">
        <f t="shared" ref="F870:G873" si="431">F871</f>
        <v>1600</v>
      </c>
      <c r="G870" s="25">
        <f t="shared" si="431"/>
        <v>1600</v>
      </c>
      <c r="H870" s="43"/>
      <c r="J870" s="32">
        <v>1600</v>
      </c>
      <c r="K870" s="32">
        <v>1600</v>
      </c>
      <c r="L870" s="32">
        <v>1600</v>
      </c>
      <c r="M870" s="29">
        <f t="shared" si="416"/>
        <v>0</v>
      </c>
      <c r="N870" s="29">
        <f t="shared" si="416"/>
        <v>0</v>
      </c>
      <c r="O870" s="29">
        <f t="shared" si="416"/>
        <v>0</v>
      </c>
      <c r="R870" s="95" t="s">
        <v>73</v>
      </c>
      <c r="S870" s="96" t="s">
        <v>249</v>
      </c>
      <c r="T870" s="96" t="s">
        <v>12</v>
      </c>
      <c r="U870" s="92" t="s">
        <v>9</v>
      </c>
      <c r="V870" s="97">
        <v>1600</v>
      </c>
      <c r="W870" s="97">
        <v>1600</v>
      </c>
      <c r="X870" s="97">
        <v>1600</v>
      </c>
      <c r="Y870" s="16" t="b">
        <f t="shared" si="417"/>
        <v>1</v>
      </c>
      <c r="Z870" s="16" t="b">
        <f t="shared" si="417"/>
        <v>1</v>
      </c>
      <c r="AA870" s="16" t="b">
        <f t="shared" si="417"/>
        <v>1</v>
      </c>
      <c r="AB870" s="16" t="b">
        <f t="shared" si="415"/>
        <v>1</v>
      </c>
    </row>
    <row r="871" spans="1:28" s="16" customFormat="1" ht="31.5">
      <c r="A871" s="22" t="s">
        <v>74</v>
      </c>
      <c r="B871" s="23" t="s">
        <v>249</v>
      </c>
      <c r="C871" s="23" t="s">
        <v>75</v>
      </c>
      <c r="D871" s="24" t="s">
        <v>9</v>
      </c>
      <c r="E871" s="25">
        <f>E872</f>
        <v>1600</v>
      </c>
      <c r="F871" s="25">
        <f t="shared" si="431"/>
        <v>1600</v>
      </c>
      <c r="G871" s="25">
        <f t="shared" si="431"/>
        <v>1600</v>
      </c>
      <c r="H871" s="43"/>
      <c r="J871" s="32">
        <v>1600</v>
      </c>
      <c r="K871" s="32">
        <v>1600</v>
      </c>
      <c r="L871" s="32">
        <v>1600</v>
      </c>
      <c r="M871" s="29">
        <f t="shared" si="416"/>
        <v>0</v>
      </c>
      <c r="N871" s="29">
        <f t="shared" si="416"/>
        <v>0</v>
      </c>
      <c r="O871" s="29">
        <f t="shared" si="416"/>
        <v>0</v>
      </c>
      <c r="R871" s="95" t="s">
        <v>74</v>
      </c>
      <c r="S871" s="96" t="s">
        <v>249</v>
      </c>
      <c r="T871" s="96" t="s">
        <v>75</v>
      </c>
      <c r="U871" s="92" t="s">
        <v>9</v>
      </c>
      <c r="V871" s="97">
        <v>1600</v>
      </c>
      <c r="W871" s="97">
        <v>1600</v>
      </c>
      <c r="X871" s="97">
        <v>1600</v>
      </c>
      <c r="Y871" s="16" t="b">
        <f t="shared" si="417"/>
        <v>1</v>
      </c>
      <c r="Z871" s="16" t="b">
        <f t="shared" si="417"/>
        <v>1</v>
      </c>
      <c r="AA871" s="16" t="b">
        <f t="shared" si="417"/>
        <v>1</v>
      </c>
      <c r="AB871" s="16" t="b">
        <f t="shared" si="415"/>
        <v>1</v>
      </c>
    </row>
    <row r="872" spans="1:28" s="16" customFormat="1" ht="47.25">
      <c r="A872" s="22" t="s">
        <v>76</v>
      </c>
      <c r="B872" s="23" t="s">
        <v>249</v>
      </c>
      <c r="C872" s="23" t="s">
        <v>77</v>
      </c>
      <c r="D872" s="24" t="s">
        <v>9</v>
      </c>
      <c r="E872" s="25">
        <f>E873</f>
        <v>1600</v>
      </c>
      <c r="F872" s="25">
        <f t="shared" si="431"/>
        <v>1600</v>
      </c>
      <c r="G872" s="25">
        <f t="shared" si="431"/>
        <v>1600</v>
      </c>
      <c r="H872" s="43"/>
      <c r="J872" s="32">
        <v>1600</v>
      </c>
      <c r="K872" s="32">
        <v>1600</v>
      </c>
      <c r="L872" s="32">
        <v>1600</v>
      </c>
      <c r="M872" s="29">
        <f t="shared" si="416"/>
        <v>0</v>
      </c>
      <c r="N872" s="29">
        <f t="shared" si="416"/>
        <v>0</v>
      </c>
      <c r="O872" s="29">
        <f t="shared" si="416"/>
        <v>0</v>
      </c>
      <c r="R872" s="95" t="s">
        <v>76</v>
      </c>
      <c r="S872" s="96" t="s">
        <v>249</v>
      </c>
      <c r="T872" s="96" t="s">
        <v>77</v>
      </c>
      <c r="U872" s="92" t="s">
        <v>9</v>
      </c>
      <c r="V872" s="97">
        <v>1600</v>
      </c>
      <c r="W872" s="97">
        <v>1600</v>
      </c>
      <c r="X872" s="97">
        <v>1600</v>
      </c>
      <c r="Y872" s="16" t="b">
        <f t="shared" si="417"/>
        <v>1</v>
      </c>
      <c r="Z872" s="16" t="b">
        <f t="shared" si="417"/>
        <v>1</v>
      </c>
      <c r="AA872" s="16" t="b">
        <f t="shared" si="417"/>
        <v>1</v>
      </c>
      <c r="AB872" s="16" t="b">
        <f t="shared" si="415"/>
        <v>1</v>
      </c>
    </row>
    <row r="873" spans="1:28" s="16" customFormat="1" ht="78.75">
      <c r="A873" s="31" t="s">
        <v>453</v>
      </c>
      <c r="B873" s="23" t="s">
        <v>249</v>
      </c>
      <c r="C873" s="23" t="s">
        <v>78</v>
      </c>
      <c r="D873" s="24" t="s">
        <v>9</v>
      </c>
      <c r="E873" s="25">
        <f>E874</f>
        <v>1600</v>
      </c>
      <c r="F873" s="25">
        <f t="shared" si="431"/>
        <v>1600</v>
      </c>
      <c r="G873" s="25">
        <f t="shared" si="431"/>
        <v>1600</v>
      </c>
      <c r="H873" s="43"/>
      <c r="J873" s="32">
        <v>1600</v>
      </c>
      <c r="K873" s="32">
        <v>1600</v>
      </c>
      <c r="L873" s="32">
        <v>1600</v>
      </c>
      <c r="M873" s="29">
        <f t="shared" si="416"/>
        <v>0</v>
      </c>
      <c r="N873" s="29">
        <f t="shared" si="416"/>
        <v>0</v>
      </c>
      <c r="O873" s="29">
        <f t="shared" si="416"/>
        <v>0</v>
      </c>
      <c r="R873" s="98" t="s">
        <v>453</v>
      </c>
      <c r="S873" s="96" t="s">
        <v>249</v>
      </c>
      <c r="T873" s="96" t="s">
        <v>78</v>
      </c>
      <c r="U873" s="92" t="s">
        <v>9</v>
      </c>
      <c r="V873" s="97">
        <v>1600</v>
      </c>
      <c r="W873" s="97">
        <v>1600</v>
      </c>
      <c r="X873" s="97">
        <v>1600</v>
      </c>
      <c r="Y873" s="16" t="b">
        <f t="shared" si="417"/>
        <v>1</v>
      </c>
      <c r="Z873" s="16" t="b">
        <f t="shared" si="417"/>
        <v>1</v>
      </c>
      <c r="AA873" s="16" t="b">
        <f t="shared" si="417"/>
        <v>1</v>
      </c>
      <c r="AB873" s="16" t="b">
        <f t="shared" si="415"/>
        <v>1</v>
      </c>
    </row>
    <row r="874" spans="1:28" s="16" customFormat="1" ht="31.5">
      <c r="A874" s="31" t="s">
        <v>58</v>
      </c>
      <c r="B874" s="23" t="s">
        <v>249</v>
      </c>
      <c r="C874" s="23" t="s">
        <v>78</v>
      </c>
      <c r="D874" s="23" t="s">
        <v>59</v>
      </c>
      <c r="E874" s="25">
        <v>1600</v>
      </c>
      <c r="F874" s="25">
        <v>1600</v>
      </c>
      <c r="G874" s="25">
        <v>1600</v>
      </c>
      <c r="H874" s="43"/>
      <c r="J874" s="32">
        <v>1600</v>
      </c>
      <c r="K874" s="32">
        <v>1600</v>
      </c>
      <c r="L874" s="32">
        <v>1600</v>
      </c>
      <c r="M874" s="29">
        <f t="shared" si="416"/>
        <v>0</v>
      </c>
      <c r="N874" s="29">
        <f t="shared" si="416"/>
        <v>0</v>
      </c>
      <c r="O874" s="29">
        <f t="shared" si="416"/>
        <v>0</v>
      </c>
      <c r="R874" s="98" t="s">
        <v>58</v>
      </c>
      <c r="S874" s="96" t="s">
        <v>249</v>
      </c>
      <c r="T874" s="96" t="s">
        <v>78</v>
      </c>
      <c r="U874" s="96" t="s">
        <v>59</v>
      </c>
      <c r="V874" s="97">
        <v>1600</v>
      </c>
      <c r="W874" s="97">
        <v>1600</v>
      </c>
      <c r="X874" s="97">
        <v>1600</v>
      </c>
      <c r="Y874" s="16" t="b">
        <f t="shared" si="417"/>
        <v>1</v>
      </c>
      <c r="Z874" s="16" t="b">
        <f t="shared" si="417"/>
        <v>1</v>
      </c>
      <c r="AA874" s="16" t="b">
        <f t="shared" si="417"/>
        <v>1</v>
      </c>
      <c r="AB874" s="16" t="b">
        <f t="shared" si="415"/>
        <v>1</v>
      </c>
    </row>
    <row r="875" spans="1:28" s="16" customFormat="1" ht="15.75">
      <c r="A875" s="22" t="s">
        <v>23</v>
      </c>
      <c r="B875" s="23" t="s">
        <v>249</v>
      </c>
      <c r="C875" s="23" t="s">
        <v>11</v>
      </c>
      <c r="D875" s="24" t="s">
        <v>9</v>
      </c>
      <c r="E875" s="25">
        <f>E876</f>
        <v>150</v>
      </c>
      <c r="F875" s="25">
        <f t="shared" ref="F875:G876" si="432">F876</f>
        <v>150</v>
      </c>
      <c r="G875" s="25">
        <f t="shared" si="432"/>
        <v>150</v>
      </c>
      <c r="H875" s="43"/>
      <c r="J875" s="32">
        <v>150</v>
      </c>
      <c r="K875" s="32">
        <v>150</v>
      </c>
      <c r="L875" s="32">
        <v>150</v>
      </c>
      <c r="M875" s="29">
        <f t="shared" si="416"/>
        <v>0</v>
      </c>
      <c r="N875" s="29">
        <f t="shared" si="416"/>
        <v>0</v>
      </c>
      <c r="O875" s="29">
        <f t="shared" si="416"/>
        <v>0</v>
      </c>
      <c r="R875" s="95" t="s">
        <v>23</v>
      </c>
      <c r="S875" s="96" t="s">
        <v>249</v>
      </c>
      <c r="T875" s="96" t="s">
        <v>11</v>
      </c>
      <c r="U875" s="92" t="s">
        <v>9</v>
      </c>
      <c r="V875" s="97">
        <v>150</v>
      </c>
      <c r="W875" s="97">
        <v>150</v>
      </c>
      <c r="X875" s="97">
        <v>150</v>
      </c>
      <c r="Y875" s="16" t="b">
        <f t="shared" si="417"/>
        <v>1</v>
      </c>
      <c r="Z875" s="16" t="b">
        <f t="shared" si="417"/>
        <v>1</v>
      </c>
      <c r="AA875" s="16" t="b">
        <f t="shared" si="417"/>
        <v>1</v>
      </c>
      <c r="AB875" s="16" t="b">
        <f t="shared" si="415"/>
        <v>1</v>
      </c>
    </row>
    <row r="876" spans="1:28" s="16" customFormat="1" ht="31.5">
      <c r="A876" s="31" t="s">
        <v>345</v>
      </c>
      <c r="B876" s="23" t="s">
        <v>249</v>
      </c>
      <c r="C876" s="23" t="s">
        <v>347</v>
      </c>
      <c r="D876" s="24" t="s">
        <v>9</v>
      </c>
      <c r="E876" s="25">
        <f>E877</f>
        <v>150</v>
      </c>
      <c r="F876" s="25">
        <f t="shared" si="432"/>
        <v>150</v>
      </c>
      <c r="G876" s="25">
        <f t="shared" si="432"/>
        <v>150</v>
      </c>
      <c r="H876" s="43"/>
      <c r="J876" s="32">
        <v>150</v>
      </c>
      <c r="K876" s="32">
        <v>150</v>
      </c>
      <c r="L876" s="32">
        <v>150</v>
      </c>
      <c r="M876" s="29">
        <f t="shared" si="416"/>
        <v>0</v>
      </c>
      <c r="N876" s="29">
        <f t="shared" si="416"/>
        <v>0</v>
      </c>
      <c r="O876" s="29">
        <f t="shared" si="416"/>
        <v>0</v>
      </c>
      <c r="R876" s="98" t="s">
        <v>345</v>
      </c>
      <c r="S876" s="96" t="s">
        <v>249</v>
      </c>
      <c r="T876" s="96" t="s">
        <v>347</v>
      </c>
      <c r="U876" s="92" t="s">
        <v>9</v>
      </c>
      <c r="V876" s="97">
        <v>150</v>
      </c>
      <c r="W876" s="97">
        <v>150</v>
      </c>
      <c r="X876" s="97">
        <v>150</v>
      </c>
      <c r="Y876" s="16" t="b">
        <f t="shared" si="417"/>
        <v>1</v>
      </c>
      <c r="Z876" s="16" t="b">
        <f t="shared" si="417"/>
        <v>1</v>
      </c>
      <c r="AA876" s="16" t="b">
        <f t="shared" si="417"/>
        <v>1</v>
      </c>
      <c r="AB876" s="16" t="b">
        <f t="shared" si="415"/>
        <v>1</v>
      </c>
    </row>
    <row r="877" spans="1:28" s="16" customFormat="1" ht="31.5">
      <c r="A877" s="31" t="s">
        <v>28</v>
      </c>
      <c r="B877" s="23" t="s">
        <v>249</v>
      </c>
      <c r="C877" s="23" t="s">
        <v>347</v>
      </c>
      <c r="D877" s="23" t="s">
        <v>29</v>
      </c>
      <c r="E877" s="25">
        <v>150</v>
      </c>
      <c r="F877" s="25">
        <v>150</v>
      </c>
      <c r="G877" s="25">
        <v>150</v>
      </c>
      <c r="H877" s="43"/>
      <c r="J877" s="32">
        <v>150</v>
      </c>
      <c r="K877" s="32">
        <v>150</v>
      </c>
      <c r="L877" s="32">
        <v>150</v>
      </c>
      <c r="M877" s="29">
        <f t="shared" si="416"/>
        <v>0</v>
      </c>
      <c r="N877" s="29">
        <f t="shared" si="416"/>
        <v>0</v>
      </c>
      <c r="O877" s="29">
        <f t="shared" si="416"/>
        <v>0</v>
      </c>
      <c r="R877" s="98" t="s">
        <v>28</v>
      </c>
      <c r="S877" s="96" t="s">
        <v>249</v>
      </c>
      <c r="T877" s="96" t="s">
        <v>347</v>
      </c>
      <c r="U877" s="96" t="s">
        <v>29</v>
      </c>
      <c r="V877" s="97">
        <v>150</v>
      </c>
      <c r="W877" s="97">
        <v>150</v>
      </c>
      <c r="X877" s="97">
        <v>150</v>
      </c>
      <c r="Y877" s="16" t="b">
        <f t="shared" si="417"/>
        <v>1</v>
      </c>
      <c r="Z877" s="16" t="b">
        <f t="shared" si="417"/>
        <v>1</v>
      </c>
      <c r="AA877" s="16" t="b">
        <f t="shared" si="417"/>
        <v>1</v>
      </c>
      <c r="AB877" s="16" t="b">
        <f t="shared" si="415"/>
        <v>1</v>
      </c>
    </row>
    <row r="878" spans="1:28" s="16" customFormat="1" ht="47.25">
      <c r="A878" s="26" t="s">
        <v>281</v>
      </c>
      <c r="B878" s="24" t="s">
        <v>282</v>
      </c>
      <c r="C878" s="27" t="s">
        <v>9</v>
      </c>
      <c r="D878" s="27" t="s">
        <v>9</v>
      </c>
      <c r="E878" s="15">
        <f>E879+E961+E966+E971</f>
        <v>5114351.9000000004</v>
      </c>
      <c r="F878" s="15">
        <f t="shared" ref="F878:G878" si="433">F879+F961+F966+F971</f>
        <v>4670689.2</v>
      </c>
      <c r="G878" s="15">
        <f t="shared" si="433"/>
        <v>4563470.6999999993</v>
      </c>
      <c r="H878" s="43"/>
      <c r="J878" s="28">
        <v>5114351.9017399997</v>
      </c>
      <c r="K878" s="28">
        <v>4670689.2140600001</v>
      </c>
      <c r="L878" s="28">
        <v>4563470.73269</v>
      </c>
      <c r="M878" s="29">
        <f t="shared" si="416"/>
        <v>1.7399992793798447E-3</v>
      </c>
      <c r="N878" s="29">
        <f t="shared" si="416"/>
        <v>1.4059999957680702E-2</v>
      </c>
      <c r="O878" s="29">
        <f t="shared" si="416"/>
        <v>3.2690000720322132E-2</v>
      </c>
      <c r="R878" s="91" t="s">
        <v>281</v>
      </c>
      <c r="S878" s="92" t="s">
        <v>282</v>
      </c>
      <c r="T878" s="93" t="s">
        <v>9</v>
      </c>
      <c r="U878" s="93" t="s">
        <v>9</v>
      </c>
      <c r="V878" s="94">
        <v>5114351.9017399997</v>
      </c>
      <c r="W878" s="94">
        <v>4670689.2140600001</v>
      </c>
      <c r="X878" s="94">
        <v>4563470.73269</v>
      </c>
      <c r="Y878" s="16" t="b">
        <f t="shared" si="417"/>
        <v>1</v>
      </c>
      <c r="Z878" s="16" t="b">
        <f t="shared" si="417"/>
        <v>1</v>
      </c>
      <c r="AA878" s="16" t="b">
        <f t="shared" si="417"/>
        <v>1</v>
      </c>
      <c r="AB878" s="16" t="b">
        <f t="shared" si="415"/>
        <v>1</v>
      </c>
    </row>
    <row r="879" spans="1:28" s="16" customFormat="1" ht="15.75">
      <c r="A879" s="22" t="s">
        <v>175</v>
      </c>
      <c r="B879" s="23" t="s">
        <v>282</v>
      </c>
      <c r="C879" s="23" t="s">
        <v>13</v>
      </c>
      <c r="D879" s="24" t="s">
        <v>9</v>
      </c>
      <c r="E879" s="25">
        <f>E880+E929+E942</f>
        <v>5098306.9000000004</v>
      </c>
      <c r="F879" s="25">
        <f t="shared" ref="F879:G879" si="434">F880+F929+F942</f>
        <v>4654644.2</v>
      </c>
      <c r="G879" s="25">
        <f t="shared" si="434"/>
        <v>4547425.6999999993</v>
      </c>
      <c r="H879" s="43"/>
      <c r="J879" s="32">
        <v>5098306.9017399997</v>
      </c>
      <c r="K879" s="32">
        <v>4654644.2140600001</v>
      </c>
      <c r="L879" s="32">
        <v>4547425.73269</v>
      </c>
      <c r="M879" s="29">
        <f t="shared" si="416"/>
        <v>1.7399992793798447E-3</v>
      </c>
      <c r="N879" s="29">
        <f t="shared" si="416"/>
        <v>1.4059999957680702E-2</v>
      </c>
      <c r="O879" s="29">
        <f t="shared" si="416"/>
        <v>3.2690000720322132E-2</v>
      </c>
      <c r="R879" s="95" t="s">
        <v>175</v>
      </c>
      <c r="S879" s="96" t="s">
        <v>282</v>
      </c>
      <c r="T879" s="96" t="s">
        <v>13</v>
      </c>
      <c r="U879" s="92" t="s">
        <v>9</v>
      </c>
      <c r="V879" s="97">
        <v>5098306.9017399997</v>
      </c>
      <c r="W879" s="97">
        <v>4654644.2140600001</v>
      </c>
      <c r="X879" s="97">
        <v>4547425.73269</v>
      </c>
      <c r="Y879" s="16" t="b">
        <f t="shared" si="417"/>
        <v>1</v>
      </c>
      <c r="Z879" s="16" t="b">
        <f t="shared" si="417"/>
        <v>1</v>
      </c>
      <c r="AA879" s="16" t="b">
        <f t="shared" si="417"/>
        <v>1</v>
      </c>
      <c r="AB879" s="16" t="b">
        <f t="shared" si="415"/>
        <v>1</v>
      </c>
    </row>
    <row r="880" spans="1:28" s="16" customFormat="1" ht="31.5">
      <c r="A880" s="22" t="s">
        <v>236</v>
      </c>
      <c r="B880" s="23" t="s">
        <v>282</v>
      </c>
      <c r="C880" s="23" t="s">
        <v>237</v>
      </c>
      <c r="D880" s="24" t="s">
        <v>9</v>
      </c>
      <c r="E880" s="25">
        <f>E881+E886+E890+E897+E902+E911+E914+E917+E922</f>
        <v>4924763</v>
      </c>
      <c r="F880" s="25">
        <f t="shared" ref="F880:G880" si="435">F881+F886+F890+F897+F902+F911+F914+F917+F922</f>
        <v>4482693</v>
      </c>
      <c r="G880" s="25">
        <f t="shared" si="435"/>
        <v>4375447.6999999993</v>
      </c>
      <c r="H880" s="43"/>
      <c r="J880" s="32">
        <v>4924763.0281999996</v>
      </c>
      <c r="K880" s="32">
        <v>4482693.06965</v>
      </c>
      <c r="L880" s="32">
        <v>4375447.7082799999</v>
      </c>
      <c r="M880" s="29">
        <f t="shared" si="416"/>
        <v>2.8199999593198299E-2</v>
      </c>
      <c r="N880" s="29">
        <f t="shared" si="416"/>
        <v>6.9649999961256981E-2</v>
      </c>
      <c r="O880" s="29">
        <f t="shared" si="416"/>
        <v>8.2800006493926048E-3</v>
      </c>
      <c r="R880" s="95" t="s">
        <v>236</v>
      </c>
      <c r="S880" s="96" t="s">
        <v>282</v>
      </c>
      <c r="T880" s="96" t="s">
        <v>237</v>
      </c>
      <c r="U880" s="92" t="s">
        <v>9</v>
      </c>
      <c r="V880" s="97">
        <v>4924763.0281999996</v>
      </c>
      <c r="W880" s="97">
        <v>4482693.06965</v>
      </c>
      <c r="X880" s="97">
        <v>4375447.7082799999</v>
      </c>
      <c r="Y880" s="16" t="b">
        <f t="shared" si="417"/>
        <v>1</v>
      </c>
      <c r="Z880" s="16" t="b">
        <f t="shared" si="417"/>
        <v>1</v>
      </c>
      <c r="AA880" s="16" t="b">
        <f t="shared" si="417"/>
        <v>1</v>
      </c>
      <c r="AB880" s="16" t="b">
        <f t="shared" si="415"/>
        <v>1</v>
      </c>
    </row>
    <row r="881" spans="1:28" s="16" customFormat="1" ht="47.25">
      <c r="A881" s="22" t="s">
        <v>264</v>
      </c>
      <c r="B881" s="23" t="s">
        <v>282</v>
      </c>
      <c r="C881" s="23" t="s">
        <v>265</v>
      </c>
      <c r="D881" s="24" t="s">
        <v>9</v>
      </c>
      <c r="E881" s="25">
        <f>E882+E884</f>
        <v>252825.1</v>
      </c>
      <c r="F881" s="25">
        <f t="shared" ref="F881:G881" si="436">F882+F884</f>
        <v>222403.4</v>
      </c>
      <c r="G881" s="25">
        <f t="shared" si="436"/>
        <v>210995.1</v>
      </c>
      <c r="H881" s="43"/>
      <c r="J881" s="32">
        <v>252825.12221</v>
      </c>
      <c r="K881" s="32">
        <v>222403.43669</v>
      </c>
      <c r="L881" s="32">
        <v>210995.23069</v>
      </c>
      <c r="M881" s="29">
        <f t="shared" si="416"/>
        <v>2.2209999995538965E-2</v>
      </c>
      <c r="N881" s="29">
        <f t="shared" si="416"/>
        <v>3.6690000008093193E-2</v>
      </c>
      <c r="O881" s="29">
        <f t="shared" si="416"/>
        <v>0.13068999999086373</v>
      </c>
      <c r="R881" s="95" t="s">
        <v>264</v>
      </c>
      <c r="S881" s="96" t="s">
        <v>282</v>
      </c>
      <c r="T881" s="96" t="s">
        <v>265</v>
      </c>
      <c r="U881" s="92" t="s">
        <v>9</v>
      </c>
      <c r="V881" s="97">
        <v>252825.12221</v>
      </c>
      <c r="W881" s="97">
        <v>222403.43669</v>
      </c>
      <c r="X881" s="97">
        <v>210995.23069</v>
      </c>
      <c r="Y881" s="16" t="b">
        <f t="shared" si="417"/>
        <v>1</v>
      </c>
      <c r="Z881" s="16" t="b">
        <f t="shared" si="417"/>
        <v>1</v>
      </c>
      <c r="AA881" s="16" t="b">
        <f t="shared" si="417"/>
        <v>1</v>
      </c>
      <c r="AB881" s="16" t="b">
        <f t="shared" si="415"/>
        <v>1</v>
      </c>
    </row>
    <row r="882" spans="1:28" s="16" customFormat="1" ht="47.25">
      <c r="A882" s="31" t="s">
        <v>531</v>
      </c>
      <c r="B882" s="23" t="s">
        <v>282</v>
      </c>
      <c r="C882" s="23" t="s">
        <v>267</v>
      </c>
      <c r="D882" s="24" t="s">
        <v>9</v>
      </c>
      <c r="E882" s="25">
        <f>E883</f>
        <v>226626.4</v>
      </c>
      <c r="F882" s="25">
        <f t="shared" ref="F882:G882" si="437">F883</f>
        <v>195897.4</v>
      </c>
      <c r="G882" s="25">
        <f t="shared" si="437"/>
        <v>184373.9</v>
      </c>
      <c r="H882" s="43"/>
      <c r="J882" s="32">
        <v>226626.36699000001</v>
      </c>
      <c r="K882" s="32">
        <v>195897.39172000001</v>
      </c>
      <c r="L882" s="32">
        <v>184373.95131999999</v>
      </c>
      <c r="M882" s="29">
        <f t="shared" si="416"/>
        <v>-3.3009999984642491E-2</v>
      </c>
      <c r="N882" s="29">
        <f t="shared" si="416"/>
        <v>-8.2799999800045043E-3</v>
      </c>
      <c r="O882" s="29">
        <f t="shared" si="416"/>
        <v>5.1319999998668209E-2</v>
      </c>
      <c r="R882" s="98" t="s">
        <v>531</v>
      </c>
      <c r="S882" s="96" t="s">
        <v>282</v>
      </c>
      <c r="T882" s="96" t="s">
        <v>267</v>
      </c>
      <c r="U882" s="92" t="s">
        <v>9</v>
      </c>
      <c r="V882" s="97">
        <v>226626.36699000001</v>
      </c>
      <c r="W882" s="97">
        <v>195897.39172000001</v>
      </c>
      <c r="X882" s="97">
        <v>184373.95131999999</v>
      </c>
      <c r="Y882" s="16" t="b">
        <f t="shared" si="417"/>
        <v>1</v>
      </c>
      <c r="Z882" s="16" t="b">
        <f t="shared" si="417"/>
        <v>1</v>
      </c>
      <c r="AA882" s="16" t="b">
        <f t="shared" si="417"/>
        <v>1</v>
      </c>
      <c r="AB882" s="16" t="b">
        <f t="shared" si="415"/>
        <v>1</v>
      </c>
    </row>
    <row r="883" spans="1:28" s="16" customFormat="1" ht="31.5">
      <c r="A883" s="31" t="s">
        <v>58</v>
      </c>
      <c r="B883" s="23" t="s">
        <v>282</v>
      </c>
      <c r="C883" s="23" t="s">
        <v>267</v>
      </c>
      <c r="D883" s="23" t="s">
        <v>59</v>
      </c>
      <c r="E883" s="25">
        <f>2144.1+224482.3</f>
        <v>226626.4</v>
      </c>
      <c r="F883" s="25">
        <f>2144.1+193753.3</f>
        <v>195897.4</v>
      </c>
      <c r="G883" s="25">
        <f>2144.1+182229.8</f>
        <v>184373.9</v>
      </c>
      <c r="H883" s="43"/>
      <c r="J883" s="32">
        <v>226626.36699000001</v>
      </c>
      <c r="K883" s="32">
        <v>195897.39172000001</v>
      </c>
      <c r="L883" s="32">
        <v>184373.95131999999</v>
      </c>
      <c r="M883" s="29">
        <f t="shared" si="416"/>
        <v>-3.3009999984642491E-2</v>
      </c>
      <c r="N883" s="29">
        <f t="shared" si="416"/>
        <v>-8.2799999800045043E-3</v>
      </c>
      <c r="O883" s="29">
        <f t="shared" si="416"/>
        <v>5.1319999998668209E-2</v>
      </c>
      <c r="R883" s="98" t="s">
        <v>58</v>
      </c>
      <c r="S883" s="96" t="s">
        <v>282</v>
      </c>
      <c r="T883" s="96" t="s">
        <v>267</v>
      </c>
      <c r="U883" s="96" t="s">
        <v>59</v>
      </c>
      <c r="V883" s="97">
        <v>226626.36699000001</v>
      </c>
      <c r="W883" s="97">
        <v>195897.39172000001</v>
      </c>
      <c r="X883" s="97">
        <v>184373.95131999999</v>
      </c>
      <c r="Y883" s="16" t="b">
        <f t="shared" si="417"/>
        <v>1</v>
      </c>
      <c r="Z883" s="16" t="b">
        <f t="shared" si="417"/>
        <v>1</v>
      </c>
      <c r="AA883" s="16" t="b">
        <f t="shared" si="417"/>
        <v>1</v>
      </c>
      <c r="AB883" s="16" t="b">
        <f t="shared" si="415"/>
        <v>1</v>
      </c>
    </row>
    <row r="884" spans="1:28" s="16" customFormat="1" ht="31.5">
      <c r="A884" s="31" t="s">
        <v>266</v>
      </c>
      <c r="B884" s="23" t="s">
        <v>282</v>
      </c>
      <c r="C884" s="23" t="s">
        <v>433</v>
      </c>
      <c r="D884" s="24" t="s">
        <v>9</v>
      </c>
      <c r="E884" s="25">
        <f>E885</f>
        <v>26198.7</v>
      </c>
      <c r="F884" s="25">
        <f t="shared" ref="F884:G884" si="438">F885</f>
        <v>26506</v>
      </c>
      <c r="G884" s="25">
        <f t="shared" si="438"/>
        <v>26621.200000000001</v>
      </c>
      <c r="H884" s="43"/>
      <c r="J884" s="32">
        <v>26198.755219999999</v>
      </c>
      <c r="K884" s="32">
        <v>26506.044969999999</v>
      </c>
      <c r="L884" s="32">
        <v>26621.27937</v>
      </c>
      <c r="M884" s="29">
        <f t="shared" si="416"/>
        <v>5.521999999837135E-2</v>
      </c>
      <c r="N884" s="29">
        <f t="shared" si="416"/>
        <v>4.4969999999011634E-2</v>
      </c>
      <c r="O884" s="29">
        <f t="shared" si="416"/>
        <v>7.9369999999471474E-2</v>
      </c>
      <c r="R884" s="98" t="s">
        <v>266</v>
      </c>
      <c r="S884" s="96" t="s">
        <v>282</v>
      </c>
      <c r="T884" s="96" t="s">
        <v>433</v>
      </c>
      <c r="U884" s="92" t="s">
        <v>9</v>
      </c>
      <c r="V884" s="97">
        <v>26198.755219999999</v>
      </c>
      <c r="W884" s="97">
        <v>26506.044969999999</v>
      </c>
      <c r="X884" s="97">
        <v>26621.27937</v>
      </c>
      <c r="Y884" s="16" t="b">
        <f t="shared" si="417"/>
        <v>1</v>
      </c>
      <c r="Z884" s="16" t="b">
        <f t="shared" si="417"/>
        <v>1</v>
      </c>
      <c r="AA884" s="16" t="b">
        <f t="shared" si="417"/>
        <v>1</v>
      </c>
      <c r="AB884" s="16" t="b">
        <f t="shared" si="415"/>
        <v>1</v>
      </c>
    </row>
    <row r="885" spans="1:28" s="16" customFormat="1" ht="31.5">
      <c r="A885" s="31" t="s">
        <v>58</v>
      </c>
      <c r="B885" s="23" t="s">
        <v>282</v>
      </c>
      <c r="C885" s="23" t="s">
        <v>433</v>
      </c>
      <c r="D885" s="23" t="s">
        <v>59</v>
      </c>
      <c r="E885" s="25">
        <f>26320.9-122.2</f>
        <v>26198.7</v>
      </c>
      <c r="F885" s="25">
        <f>26320.9+185.1</f>
        <v>26506</v>
      </c>
      <c r="G885" s="25">
        <f>26320.9+300.3</f>
        <v>26621.200000000001</v>
      </c>
      <c r="H885" s="43"/>
      <c r="J885" s="32">
        <v>26198.755219999999</v>
      </c>
      <c r="K885" s="32">
        <v>26506.044969999999</v>
      </c>
      <c r="L885" s="32">
        <v>26621.27937</v>
      </c>
      <c r="M885" s="29">
        <f t="shared" si="416"/>
        <v>5.521999999837135E-2</v>
      </c>
      <c r="N885" s="29">
        <f t="shared" si="416"/>
        <v>4.4969999999011634E-2</v>
      </c>
      <c r="O885" s="29">
        <f t="shared" si="416"/>
        <v>7.9369999999471474E-2</v>
      </c>
      <c r="R885" s="98" t="s">
        <v>58</v>
      </c>
      <c r="S885" s="96" t="s">
        <v>282</v>
      </c>
      <c r="T885" s="96" t="s">
        <v>433</v>
      </c>
      <c r="U885" s="96" t="s">
        <v>59</v>
      </c>
      <c r="V885" s="97">
        <v>26198.755219999999</v>
      </c>
      <c r="W885" s="97">
        <v>26506.044969999999</v>
      </c>
      <c r="X885" s="97">
        <v>26621.27937</v>
      </c>
      <c r="Y885" s="16" t="b">
        <f t="shared" si="417"/>
        <v>1</v>
      </c>
      <c r="Z885" s="16" t="b">
        <f t="shared" si="417"/>
        <v>1</v>
      </c>
      <c r="AA885" s="16" t="b">
        <f t="shared" si="417"/>
        <v>1</v>
      </c>
      <c r="AB885" s="16" t="b">
        <f t="shared" si="415"/>
        <v>1</v>
      </c>
    </row>
    <row r="886" spans="1:28" s="16" customFormat="1" ht="47.25">
      <c r="A886" s="22" t="s">
        <v>283</v>
      </c>
      <c r="B886" s="23" t="s">
        <v>282</v>
      </c>
      <c r="C886" s="23" t="s">
        <v>284</v>
      </c>
      <c r="D886" s="24" t="s">
        <v>9</v>
      </c>
      <c r="E886" s="25">
        <f>E887</f>
        <v>22383.4</v>
      </c>
      <c r="F886" s="25">
        <f t="shared" ref="F886:G886" si="439">F887</f>
        <v>21317.5</v>
      </c>
      <c r="G886" s="25">
        <f t="shared" si="439"/>
        <v>21317.5</v>
      </c>
      <c r="H886" s="43"/>
      <c r="J886" s="32">
        <v>22383.360000000001</v>
      </c>
      <c r="K886" s="32">
        <v>21317.49</v>
      </c>
      <c r="L886" s="32">
        <v>21317.49</v>
      </c>
      <c r="M886" s="29">
        <f t="shared" si="416"/>
        <v>-4.0000000000873115E-2</v>
      </c>
      <c r="N886" s="29">
        <f t="shared" si="416"/>
        <v>-9.9999999983992893E-3</v>
      </c>
      <c r="O886" s="29">
        <f t="shared" si="416"/>
        <v>-9.9999999983992893E-3</v>
      </c>
      <c r="R886" s="95" t="s">
        <v>283</v>
      </c>
      <c r="S886" s="96" t="s">
        <v>282</v>
      </c>
      <c r="T886" s="96" t="s">
        <v>284</v>
      </c>
      <c r="U886" s="92" t="s">
        <v>9</v>
      </c>
      <c r="V886" s="97">
        <v>22383.360000000001</v>
      </c>
      <c r="W886" s="97">
        <v>21317.49</v>
      </c>
      <c r="X886" s="97">
        <v>21317.49</v>
      </c>
      <c r="Y886" s="16" t="b">
        <f t="shared" si="417"/>
        <v>1</v>
      </c>
      <c r="Z886" s="16" t="b">
        <f t="shared" si="417"/>
        <v>1</v>
      </c>
      <c r="AA886" s="16" t="b">
        <f t="shared" si="417"/>
        <v>1</v>
      </c>
      <c r="AB886" s="16" t="b">
        <f t="shared" si="415"/>
        <v>1</v>
      </c>
    </row>
    <row r="887" spans="1:28" s="16" customFormat="1" ht="31.5">
      <c r="A887" s="31" t="s">
        <v>285</v>
      </c>
      <c r="B887" s="23" t="s">
        <v>282</v>
      </c>
      <c r="C887" s="23" t="s">
        <v>434</v>
      </c>
      <c r="D887" s="24" t="s">
        <v>9</v>
      </c>
      <c r="E887" s="25">
        <f>E888+E889</f>
        <v>22383.4</v>
      </c>
      <c r="F887" s="25">
        <f t="shared" ref="F887:G887" si="440">F888+F889</f>
        <v>21317.5</v>
      </c>
      <c r="G887" s="25">
        <f t="shared" si="440"/>
        <v>21317.5</v>
      </c>
      <c r="H887" s="43"/>
      <c r="J887" s="32">
        <v>22383.360000000001</v>
      </c>
      <c r="K887" s="32">
        <v>21317.49</v>
      </c>
      <c r="L887" s="32">
        <v>21317.49</v>
      </c>
      <c r="M887" s="29">
        <f t="shared" si="416"/>
        <v>-4.0000000000873115E-2</v>
      </c>
      <c r="N887" s="29">
        <f t="shared" si="416"/>
        <v>-9.9999999983992893E-3</v>
      </c>
      <c r="O887" s="29">
        <f t="shared" si="416"/>
        <v>-9.9999999983992893E-3</v>
      </c>
      <c r="R887" s="98" t="s">
        <v>285</v>
      </c>
      <c r="S887" s="96" t="s">
        <v>282</v>
      </c>
      <c r="T887" s="96" t="s">
        <v>434</v>
      </c>
      <c r="U887" s="92" t="s">
        <v>9</v>
      </c>
      <c r="V887" s="97">
        <v>22383.360000000001</v>
      </c>
      <c r="W887" s="97">
        <v>21317.49</v>
      </c>
      <c r="X887" s="97">
        <v>21317.49</v>
      </c>
      <c r="Y887" s="16" t="b">
        <f t="shared" si="417"/>
        <v>1</v>
      </c>
      <c r="Z887" s="16" t="b">
        <f t="shared" si="417"/>
        <v>1</v>
      </c>
      <c r="AA887" s="16" t="b">
        <f t="shared" si="417"/>
        <v>1</v>
      </c>
      <c r="AB887" s="16" t="b">
        <f t="shared" si="415"/>
        <v>1</v>
      </c>
    </row>
    <row r="888" spans="1:28" s="16" customFormat="1" ht="31.5">
      <c r="A888" s="31" t="s">
        <v>58</v>
      </c>
      <c r="B888" s="23" t="s">
        <v>282</v>
      </c>
      <c r="C888" s="23" t="s">
        <v>434</v>
      </c>
      <c r="D888" s="23" t="s">
        <v>59</v>
      </c>
      <c r="E888" s="25">
        <v>13383.4</v>
      </c>
      <c r="F888" s="25">
        <v>12817.5</v>
      </c>
      <c r="G888" s="25">
        <v>12817.5</v>
      </c>
      <c r="H888" s="43"/>
      <c r="J888" s="32">
        <v>13383.36</v>
      </c>
      <c r="K888" s="32">
        <v>12817.49</v>
      </c>
      <c r="L888" s="32">
        <v>12817.49</v>
      </c>
      <c r="M888" s="29">
        <f t="shared" si="416"/>
        <v>-3.9999999999054126E-2</v>
      </c>
      <c r="N888" s="29">
        <f t="shared" si="416"/>
        <v>-1.0000000000218279E-2</v>
      </c>
      <c r="O888" s="29">
        <f t="shared" si="416"/>
        <v>-1.0000000000218279E-2</v>
      </c>
      <c r="R888" s="98" t="s">
        <v>58</v>
      </c>
      <c r="S888" s="96" t="s">
        <v>282</v>
      </c>
      <c r="T888" s="96" t="s">
        <v>434</v>
      </c>
      <c r="U888" s="96" t="s">
        <v>59</v>
      </c>
      <c r="V888" s="97">
        <v>13383.36</v>
      </c>
      <c r="W888" s="97">
        <v>12817.49</v>
      </c>
      <c r="X888" s="97">
        <v>12817.49</v>
      </c>
      <c r="Y888" s="16" t="b">
        <f t="shared" si="417"/>
        <v>1</v>
      </c>
      <c r="Z888" s="16" t="b">
        <f t="shared" si="417"/>
        <v>1</v>
      </c>
      <c r="AA888" s="16" t="b">
        <f t="shared" si="417"/>
        <v>1</v>
      </c>
      <c r="AB888" s="16" t="b">
        <f t="shared" si="415"/>
        <v>1</v>
      </c>
    </row>
    <row r="889" spans="1:28" s="16" customFormat="1" ht="25.5">
      <c r="A889" s="31" t="s">
        <v>32</v>
      </c>
      <c r="B889" s="23" t="s">
        <v>282</v>
      </c>
      <c r="C889" s="23" t="s">
        <v>434</v>
      </c>
      <c r="D889" s="23" t="s">
        <v>33</v>
      </c>
      <c r="E889" s="25">
        <v>9000</v>
      </c>
      <c r="F889" s="25">
        <v>8500</v>
      </c>
      <c r="G889" s="25">
        <v>8500</v>
      </c>
      <c r="H889" s="43"/>
      <c r="J889" s="32">
        <v>9000</v>
      </c>
      <c r="K889" s="32">
        <v>8500</v>
      </c>
      <c r="L889" s="32">
        <v>8500</v>
      </c>
      <c r="M889" s="29">
        <f t="shared" si="416"/>
        <v>0</v>
      </c>
      <c r="N889" s="29">
        <f t="shared" si="416"/>
        <v>0</v>
      </c>
      <c r="O889" s="29">
        <f t="shared" si="416"/>
        <v>0</v>
      </c>
      <c r="R889" s="98" t="s">
        <v>32</v>
      </c>
      <c r="S889" s="96" t="s">
        <v>282</v>
      </c>
      <c r="T889" s="96" t="s">
        <v>434</v>
      </c>
      <c r="U889" s="96" t="s">
        <v>33</v>
      </c>
      <c r="V889" s="97">
        <v>9000</v>
      </c>
      <c r="W889" s="97">
        <v>8500</v>
      </c>
      <c r="X889" s="97">
        <v>8500</v>
      </c>
      <c r="Y889" s="16" t="b">
        <f t="shared" si="417"/>
        <v>1</v>
      </c>
      <c r="Z889" s="16" t="b">
        <f t="shared" si="417"/>
        <v>1</v>
      </c>
      <c r="AA889" s="16" t="b">
        <f t="shared" si="417"/>
        <v>1</v>
      </c>
      <c r="AB889" s="16" t="b">
        <f t="shared" si="415"/>
        <v>1</v>
      </c>
    </row>
    <row r="890" spans="1:28" s="16" customFormat="1" ht="47.25">
      <c r="A890" s="22" t="s">
        <v>55</v>
      </c>
      <c r="B890" s="23" t="s">
        <v>282</v>
      </c>
      <c r="C890" s="23" t="s">
        <v>268</v>
      </c>
      <c r="D890" s="24" t="s">
        <v>9</v>
      </c>
      <c r="E890" s="25">
        <f>E891+E893+E895</f>
        <v>644624.19999999995</v>
      </c>
      <c r="F890" s="25">
        <f t="shared" ref="F890:G890" si="441">F891+F893+F895</f>
        <v>672345.99999999988</v>
      </c>
      <c r="G890" s="25">
        <f t="shared" si="441"/>
        <v>698239.59999999986</v>
      </c>
      <c r="H890" s="43"/>
      <c r="J890" s="32">
        <v>644624.15249999997</v>
      </c>
      <c r="K890" s="32">
        <v>672346.03032999998</v>
      </c>
      <c r="L890" s="32">
        <v>698239.54032999999</v>
      </c>
      <c r="M890" s="29">
        <f t="shared" si="416"/>
        <v>-4.7499999986030161E-2</v>
      </c>
      <c r="N890" s="29">
        <f t="shared" si="416"/>
        <v>3.0330000096000731E-2</v>
      </c>
      <c r="O890" s="29">
        <f t="shared" si="416"/>
        <v>-5.9669999871402979E-2</v>
      </c>
      <c r="R890" s="95" t="s">
        <v>55</v>
      </c>
      <c r="S890" s="96" t="s">
        <v>282</v>
      </c>
      <c r="T890" s="96" t="s">
        <v>268</v>
      </c>
      <c r="U890" s="92" t="s">
        <v>9</v>
      </c>
      <c r="V890" s="97">
        <v>644624.15249999997</v>
      </c>
      <c r="W890" s="97">
        <v>672346.03032999998</v>
      </c>
      <c r="X890" s="97">
        <v>698239.54032999999</v>
      </c>
      <c r="Y890" s="16" t="b">
        <f t="shared" si="417"/>
        <v>1</v>
      </c>
      <c r="Z890" s="16" t="b">
        <f t="shared" si="417"/>
        <v>1</v>
      </c>
      <c r="AA890" s="16" t="b">
        <f t="shared" si="417"/>
        <v>1</v>
      </c>
      <c r="AB890" s="16" t="b">
        <f t="shared" si="415"/>
        <v>1</v>
      </c>
    </row>
    <row r="891" spans="1:28" s="16" customFormat="1" ht="31.5">
      <c r="A891" s="31" t="s">
        <v>222</v>
      </c>
      <c r="B891" s="23" t="s">
        <v>282</v>
      </c>
      <c r="C891" s="23" t="s">
        <v>286</v>
      </c>
      <c r="D891" s="24" t="s">
        <v>9</v>
      </c>
      <c r="E891" s="25">
        <f>E892</f>
        <v>110904.5</v>
      </c>
      <c r="F891" s="25">
        <f t="shared" ref="F891:G891" si="442">F892</f>
        <v>110904.5</v>
      </c>
      <c r="G891" s="25">
        <f t="shared" si="442"/>
        <v>110904.5</v>
      </c>
      <c r="H891" s="43"/>
      <c r="J891" s="32">
        <v>110904.53838</v>
      </c>
      <c r="K891" s="32">
        <v>110904.53838</v>
      </c>
      <c r="L891" s="32">
        <v>110904.53838</v>
      </c>
      <c r="M891" s="29">
        <f t="shared" si="416"/>
        <v>3.8379999998142011E-2</v>
      </c>
      <c r="N891" s="29">
        <f t="shared" si="416"/>
        <v>3.8379999998142011E-2</v>
      </c>
      <c r="O891" s="29">
        <f t="shared" si="416"/>
        <v>3.8379999998142011E-2</v>
      </c>
      <c r="R891" s="98" t="s">
        <v>222</v>
      </c>
      <c r="S891" s="96" t="s">
        <v>282</v>
      </c>
      <c r="T891" s="96" t="s">
        <v>286</v>
      </c>
      <c r="U891" s="92" t="s">
        <v>9</v>
      </c>
      <c r="V891" s="97">
        <v>110904.53838</v>
      </c>
      <c r="W891" s="97">
        <v>110904.53838</v>
      </c>
      <c r="X891" s="97">
        <v>110904.53838</v>
      </c>
      <c r="Y891" s="16" t="b">
        <f t="shared" si="417"/>
        <v>1</v>
      </c>
      <c r="Z891" s="16" t="b">
        <f t="shared" si="417"/>
        <v>1</v>
      </c>
      <c r="AA891" s="16" t="b">
        <f t="shared" si="417"/>
        <v>1</v>
      </c>
      <c r="AB891" s="16" t="b">
        <f t="shared" si="415"/>
        <v>1</v>
      </c>
    </row>
    <row r="892" spans="1:28" s="16" customFormat="1" ht="31.5">
      <c r="A892" s="31" t="s">
        <v>58</v>
      </c>
      <c r="B892" s="23" t="s">
        <v>282</v>
      </c>
      <c r="C892" s="23" t="s">
        <v>286</v>
      </c>
      <c r="D892" s="23" t="s">
        <v>59</v>
      </c>
      <c r="E892" s="25">
        <f>82815.4+28089.1</f>
        <v>110904.5</v>
      </c>
      <c r="F892" s="25">
        <f>82815.4+28089.1</f>
        <v>110904.5</v>
      </c>
      <c r="G892" s="25">
        <f>82815.4+28089.1</f>
        <v>110904.5</v>
      </c>
      <c r="H892" s="43"/>
      <c r="J892" s="32">
        <v>110904.53838</v>
      </c>
      <c r="K892" s="32">
        <v>110904.53838</v>
      </c>
      <c r="L892" s="32">
        <v>110904.53838</v>
      </c>
      <c r="M892" s="29">
        <f t="shared" si="416"/>
        <v>3.8379999998142011E-2</v>
      </c>
      <c r="N892" s="29">
        <f t="shared" si="416"/>
        <v>3.8379999998142011E-2</v>
      </c>
      <c r="O892" s="29">
        <f t="shared" si="416"/>
        <v>3.8379999998142011E-2</v>
      </c>
      <c r="R892" s="98" t="s">
        <v>58</v>
      </c>
      <c r="S892" s="96" t="s">
        <v>282</v>
      </c>
      <c r="T892" s="96" t="s">
        <v>286</v>
      </c>
      <c r="U892" s="96" t="s">
        <v>59</v>
      </c>
      <c r="V892" s="97">
        <v>110904.53838</v>
      </c>
      <c r="W892" s="97">
        <v>110904.53838</v>
      </c>
      <c r="X892" s="97">
        <v>110904.53838</v>
      </c>
      <c r="Y892" s="16" t="b">
        <f t="shared" si="417"/>
        <v>1</v>
      </c>
      <c r="Z892" s="16" t="b">
        <f t="shared" si="417"/>
        <v>1</v>
      </c>
      <c r="AA892" s="16" t="b">
        <f t="shared" si="417"/>
        <v>1</v>
      </c>
      <c r="AB892" s="16" t="b">
        <f t="shared" si="415"/>
        <v>1</v>
      </c>
    </row>
    <row r="893" spans="1:28" s="16" customFormat="1" ht="63">
      <c r="A893" s="31" t="s">
        <v>418</v>
      </c>
      <c r="B893" s="23" t="s">
        <v>282</v>
      </c>
      <c r="C893" s="23" t="s">
        <v>287</v>
      </c>
      <c r="D893" s="24" t="s">
        <v>9</v>
      </c>
      <c r="E893" s="25">
        <f>E894</f>
        <v>8382.2000000000007</v>
      </c>
      <c r="F893" s="25">
        <f t="shared" ref="F893:G893" si="443">F894</f>
        <v>8382.2000000000007</v>
      </c>
      <c r="G893" s="25">
        <f t="shared" si="443"/>
        <v>8382.2000000000007</v>
      </c>
      <c r="H893" s="43"/>
      <c r="J893" s="32">
        <v>8382.16</v>
      </c>
      <c r="K893" s="32">
        <v>8382.16</v>
      </c>
      <c r="L893" s="32">
        <v>8382.16</v>
      </c>
      <c r="M893" s="29">
        <f t="shared" si="416"/>
        <v>-4.0000000000873115E-2</v>
      </c>
      <c r="N893" s="29">
        <f t="shared" si="416"/>
        <v>-4.0000000000873115E-2</v>
      </c>
      <c r="O893" s="29">
        <f t="shared" si="416"/>
        <v>-4.0000000000873115E-2</v>
      </c>
      <c r="R893" s="98" t="s">
        <v>418</v>
      </c>
      <c r="S893" s="96" t="s">
        <v>282</v>
      </c>
      <c r="T893" s="96" t="s">
        <v>287</v>
      </c>
      <c r="U893" s="92" t="s">
        <v>9</v>
      </c>
      <c r="V893" s="97">
        <v>8382.16</v>
      </c>
      <c r="W893" s="97">
        <v>8382.16</v>
      </c>
      <c r="X893" s="97">
        <v>8382.16</v>
      </c>
      <c r="Y893" s="16" t="b">
        <f t="shared" si="417"/>
        <v>1</v>
      </c>
      <c r="Z893" s="16" t="b">
        <f t="shared" si="417"/>
        <v>1</v>
      </c>
      <c r="AA893" s="16" t="b">
        <f t="shared" si="417"/>
        <v>1</v>
      </c>
      <c r="AB893" s="16" t="b">
        <f t="shared" si="415"/>
        <v>1</v>
      </c>
    </row>
    <row r="894" spans="1:28" s="16" customFormat="1" ht="31.5">
      <c r="A894" s="31" t="s">
        <v>58</v>
      </c>
      <c r="B894" s="23" t="s">
        <v>282</v>
      </c>
      <c r="C894" s="23" t="s">
        <v>287</v>
      </c>
      <c r="D894" s="23" t="s">
        <v>59</v>
      </c>
      <c r="E894" s="25">
        <v>8382.2000000000007</v>
      </c>
      <c r="F894" s="25">
        <v>8382.2000000000007</v>
      </c>
      <c r="G894" s="25">
        <v>8382.2000000000007</v>
      </c>
      <c r="H894" s="43"/>
      <c r="J894" s="32">
        <v>8382.16</v>
      </c>
      <c r="K894" s="32">
        <v>8382.16</v>
      </c>
      <c r="L894" s="32">
        <v>8382.16</v>
      </c>
      <c r="M894" s="29">
        <f t="shared" si="416"/>
        <v>-4.0000000000873115E-2</v>
      </c>
      <c r="N894" s="29">
        <f t="shared" si="416"/>
        <v>-4.0000000000873115E-2</v>
      </c>
      <c r="O894" s="29">
        <f t="shared" si="416"/>
        <v>-4.0000000000873115E-2</v>
      </c>
      <c r="R894" s="98" t="s">
        <v>58</v>
      </c>
      <c r="S894" s="96" t="s">
        <v>282</v>
      </c>
      <c r="T894" s="96" t="s">
        <v>287</v>
      </c>
      <c r="U894" s="96" t="s">
        <v>59</v>
      </c>
      <c r="V894" s="97">
        <v>8382.16</v>
      </c>
      <c r="W894" s="97">
        <v>8382.16</v>
      </c>
      <c r="X894" s="97">
        <v>8382.16</v>
      </c>
      <c r="Y894" s="16" t="b">
        <f t="shared" si="417"/>
        <v>1</v>
      </c>
      <c r="Z894" s="16" t="b">
        <f t="shared" si="417"/>
        <v>1</v>
      </c>
      <c r="AA894" s="16" t="b">
        <f t="shared" si="417"/>
        <v>1</v>
      </c>
      <c r="AB894" s="16" t="b">
        <f t="shared" si="415"/>
        <v>1</v>
      </c>
    </row>
    <row r="895" spans="1:28" s="16" customFormat="1" ht="31.5">
      <c r="A895" s="31" t="s">
        <v>57</v>
      </c>
      <c r="B895" s="23" t="s">
        <v>282</v>
      </c>
      <c r="C895" s="23" t="s">
        <v>435</v>
      </c>
      <c r="D895" s="24" t="s">
        <v>9</v>
      </c>
      <c r="E895" s="25">
        <f>E896</f>
        <v>525337.5</v>
      </c>
      <c r="F895" s="25">
        <f t="shared" ref="F895:G895" si="444">F896</f>
        <v>553059.29999999993</v>
      </c>
      <c r="G895" s="25">
        <f t="shared" si="444"/>
        <v>578952.89999999991</v>
      </c>
      <c r="H895" s="43"/>
      <c r="J895" s="32">
        <v>525337.45412000001</v>
      </c>
      <c r="K895" s="32">
        <v>553059.33195000002</v>
      </c>
      <c r="L895" s="32">
        <v>578952.84195000003</v>
      </c>
      <c r="M895" s="29">
        <f t="shared" si="416"/>
        <v>-4.5879999990575016E-2</v>
      </c>
      <c r="N895" s="29">
        <f t="shared" si="416"/>
        <v>3.1950000091455877E-2</v>
      </c>
      <c r="O895" s="29">
        <f t="shared" si="416"/>
        <v>-5.8049999875947833E-2</v>
      </c>
      <c r="R895" s="98" t="s">
        <v>57</v>
      </c>
      <c r="S895" s="96" t="s">
        <v>282</v>
      </c>
      <c r="T895" s="96" t="s">
        <v>435</v>
      </c>
      <c r="U895" s="92" t="s">
        <v>9</v>
      </c>
      <c r="V895" s="97">
        <v>525337.45412000001</v>
      </c>
      <c r="W895" s="97">
        <v>553059.33195000002</v>
      </c>
      <c r="X895" s="97">
        <v>578952.84195000003</v>
      </c>
      <c r="Y895" s="16" t="b">
        <f t="shared" si="417"/>
        <v>1</v>
      </c>
      <c r="Z895" s="16" t="b">
        <f t="shared" si="417"/>
        <v>1</v>
      </c>
      <c r="AA895" s="16" t="b">
        <f t="shared" si="417"/>
        <v>1</v>
      </c>
      <c r="AB895" s="16" t="b">
        <f t="shared" si="415"/>
        <v>1</v>
      </c>
    </row>
    <row r="896" spans="1:28" s="16" customFormat="1" ht="31.5">
      <c r="A896" s="31" t="s">
        <v>58</v>
      </c>
      <c r="B896" s="23" t="s">
        <v>282</v>
      </c>
      <c r="C896" s="23" t="s">
        <v>435</v>
      </c>
      <c r="D896" s="23" t="s">
        <v>59</v>
      </c>
      <c r="E896" s="25">
        <f>525618.3-280.8</f>
        <v>525337.5</v>
      </c>
      <c r="F896" s="25">
        <f>553340.1-280.8</f>
        <v>553059.29999999993</v>
      </c>
      <c r="G896" s="25">
        <f>579233.7-280.8</f>
        <v>578952.89999999991</v>
      </c>
      <c r="H896" s="43"/>
      <c r="J896" s="32">
        <v>525337.45412000001</v>
      </c>
      <c r="K896" s="32">
        <v>553059.33195000002</v>
      </c>
      <c r="L896" s="32">
        <v>578952.84195000003</v>
      </c>
      <c r="M896" s="29">
        <f t="shared" si="416"/>
        <v>-4.5879999990575016E-2</v>
      </c>
      <c r="N896" s="29">
        <f t="shared" si="416"/>
        <v>3.1950000091455877E-2</v>
      </c>
      <c r="O896" s="29">
        <f t="shared" si="416"/>
        <v>-5.8049999875947833E-2</v>
      </c>
      <c r="R896" s="98" t="s">
        <v>58</v>
      </c>
      <c r="S896" s="96" t="s">
        <v>282</v>
      </c>
      <c r="T896" s="96" t="s">
        <v>435</v>
      </c>
      <c r="U896" s="96" t="s">
        <v>59</v>
      </c>
      <c r="V896" s="97">
        <v>525337.45412000001</v>
      </c>
      <c r="W896" s="97">
        <v>553059.33195000002</v>
      </c>
      <c r="X896" s="97">
        <v>578952.84195000003</v>
      </c>
      <c r="Y896" s="16" t="b">
        <f t="shared" si="417"/>
        <v>1</v>
      </c>
      <c r="Z896" s="16" t="b">
        <f t="shared" si="417"/>
        <v>1</v>
      </c>
      <c r="AA896" s="16" t="b">
        <f t="shared" si="417"/>
        <v>1</v>
      </c>
      <c r="AB896" s="16" t="b">
        <f t="shared" si="415"/>
        <v>1</v>
      </c>
    </row>
    <row r="897" spans="1:28" s="16" customFormat="1" ht="47.25">
      <c r="A897" s="22" t="s">
        <v>60</v>
      </c>
      <c r="B897" s="23" t="s">
        <v>282</v>
      </c>
      <c r="C897" s="23" t="s">
        <v>288</v>
      </c>
      <c r="D897" s="24" t="s">
        <v>9</v>
      </c>
      <c r="E897" s="25">
        <f>E898+E900</f>
        <v>100060.6</v>
      </c>
      <c r="F897" s="25">
        <f t="shared" ref="F897:G897" si="445">F898+F900</f>
        <v>74818</v>
      </c>
      <c r="G897" s="25">
        <f t="shared" si="445"/>
        <v>77322.600000000006</v>
      </c>
      <c r="H897" s="43"/>
      <c r="J897" s="32">
        <v>100060.64399</v>
      </c>
      <c r="K897" s="32">
        <v>74818.021210000006</v>
      </c>
      <c r="L897" s="32">
        <v>77322.597259999995</v>
      </c>
      <c r="M897" s="29">
        <f t="shared" si="416"/>
        <v>4.3989999991026707E-2</v>
      </c>
      <c r="N897" s="29">
        <f t="shared" si="416"/>
        <v>2.1210000006249174E-2</v>
      </c>
      <c r="O897" s="29">
        <f t="shared" si="416"/>
        <v>-2.7400000108173117E-3</v>
      </c>
      <c r="R897" s="95" t="s">
        <v>60</v>
      </c>
      <c r="S897" s="96" t="s">
        <v>282</v>
      </c>
      <c r="T897" s="96" t="s">
        <v>288</v>
      </c>
      <c r="U897" s="92" t="s">
        <v>9</v>
      </c>
      <c r="V897" s="97">
        <v>100060.64399</v>
      </c>
      <c r="W897" s="97">
        <v>74818.021210000006</v>
      </c>
      <c r="X897" s="97">
        <v>77322.597259999995</v>
      </c>
      <c r="Y897" s="16" t="b">
        <f t="shared" si="417"/>
        <v>1</v>
      </c>
      <c r="Z897" s="16" t="b">
        <f t="shared" si="417"/>
        <v>1</v>
      </c>
      <c r="AA897" s="16" t="b">
        <f t="shared" si="417"/>
        <v>1</v>
      </c>
      <c r="AB897" s="16" t="b">
        <f t="shared" si="415"/>
        <v>1</v>
      </c>
    </row>
    <row r="898" spans="1:28" s="16" customFormat="1" ht="31.5">
      <c r="A898" s="31" t="s">
        <v>705</v>
      </c>
      <c r="B898" s="23" t="s">
        <v>282</v>
      </c>
      <c r="C898" s="23" t="s">
        <v>706</v>
      </c>
      <c r="D898" s="23" t="s">
        <v>9</v>
      </c>
      <c r="E898" s="25">
        <f t="shared" ref="E898:G898" si="446">E899</f>
        <v>18705.599999999999</v>
      </c>
      <c r="F898" s="25">
        <f t="shared" si="446"/>
        <v>18705.599999999999</v>
      </c>
      <c r="G898" s="25">
        <f t="shared" si="446"/>
        <v>18705.599999999999</v>
      </c>
      <c r="H898" s="43"/>
      <c r="J898" s="32">
        <v>18705.599999999999</v>
      </c>
      <c r="K898" s="32">
        <v>18705.599999999999</v>
      </c>
      <c r="L898" s="32">
        <v>18705.599999999999</v>
      </c>
      <c r="M898" s="29">
        <f t="shared" si="416"/>
        <v>0</v>
      </c>
      <c r="N898" s="29">
        <f t="shared" si="416"/>
        <v>0</v>
      </c>
      <c r="O898" s="29">
        <f t="shared" si="416"/>
        <v>0</v>
      </c>
      <c r="R898" s="98" t="s">
        <v>705</v>
      </c>
      <c r="S898" s="96" t="s">
        <v>282</v>
      </c>
      <c r="T898" s="96" t="s">
        <v>706</v>
      </c>
      <c r="U898" s="92" t="s">
        <v>9</v>
      </c>
      <c r="V898" s="97">
        <v>18705.599999999999</v>
      </c>
      <c r="W898" s="97">
        <v>18705.599999999999</v>
      </c>
      <c r="X898" s="97">
        <v>18705.599999999999</v>
      </c>
      <c r="Y898" s="16" t="b">
        <f t="shared" si="417"/>
        <v>1</v>
      </c>
      <c r="Z898" s="16" t="b">
        <f t="shared" si="417"/>
        <v>1</v>
      </c>
      <c r="AA898" s="16" t="b">
        <f t="shared" si="417"/>
        <v>1</v>
      </c>
      <c r="AB898" s="16" t="b">
        <f t="shared" si="415"/>
        <v>1</v>
      </c>
    </row>
    <row r="899" spans="1:28" s="16" customFormat="1" ht="31.5">
      <c r="A899" s="31" t="s">
        <v>58</v>
      </c>
      <c r="B899" s="23" t="s">
        <v>282</v>
      </c>
      <c r="C899" s="23" t="s">
        <v>706</v>
      </c>
      <c r="D899" s="23" t="s">
        <v>59</v>
      </c>
      <c r="E899" s="25">
        <v>18705.599999999999</v>
      </c>
      <c r="F899" s="25">
        <v>18705.599999999999</v>
      </c>
      <c r="G899" s="25">
        <v>18705.599999999999</v>
      </c>
      <c r="H899" s="43"/>
      <c r="J899" s="32">
        <v>18705.599999999999</v>
      </c>
      <c r="K899" s="32">
        <v>18705.599999999999</v>
      </c>
      <c r="L899" s="32">
        <v>18705.599999999999</v>
      </c>
      <c r="M899" s="29">
        <f t="shared" si="416"/>
        <v>0</v>
      </c>
      <c r="N899" s="29">
        <f t="shared" si="416"/>
        <v>0</v>
      </c>
      <c r="O899" s="29">
        <f t="shared" si="416"/>
        <v>0</v>
      </c>
      <c r="R899" s="98" t="s">
        <v>58</v>
      </c>
      <c r="S899" s="96" t="s">
        <v>282</v>
      </c>
      <c r="T899" s="96" t="s">
        <v>706</v>
      </c>
      <c r="U899" s="96" t="s">
        <v>59</v>
      </c>
      <c r="V899" s="97">
        <v>18705.599999999999</v>
      </c>
      <c r="W899" s="97">
        <v>18705.599999999999</v>
      </c>
      <c r="X899" s="97">
        <v>18705.599999999999</v>
      </c>
      <c r="Y899" s="16" t="b">
        <f t="shared" si="417"/>
        <v>1</v>
      </c>
      <c r="Z899" s="16" t="b">
        <f t="shared" si="417"/>
        <v>1</v>
      </c>
      <c r="AA899" s="16" t="b">
        <f t="shared" si="417"/>
        <v>1</v>
      </c>
      <c r="AB899" s="16" t="b">
        <f t="shared" si="415"/>
        <v>1</v>
      </c>
    </row>
    <row r="900" spans="1:28" s="16" customFormat="1" ht="31.5">
      <c r="A900" s="31" t="s">
        <v>61</v>
      </c>
      <c r="B900" s="23" t="s">
        <v>282</v>
      </c>
      <c r="C900" s="23" t="s">
        <v>437</v>
      </c>
      <c r="D900" s="24" t="s">
        <v>9</v>
      </c>
      <c r="E900" s="25">
        <f>E901</f>
        <v>81355</v>
      </c>
      <c r="F900" s="25">
        <f t="shared" ref="F900:G900" si="447">F901</f>
        <v>56112.399999999994</v>
      </c>
      <c r="G900" s="25">
        <f t="shared" si="447"/>
        <v>58617</v>
      </c>
      <c r="H900" s="43"/>
      <c r="I900" s="9"/>
      <c r="J900" s="32">
        <v>81355.043990000006</v>
      </c>
      <c r="K900" s="32">
        <v>56112.42121</v>
      </c>
      <c r="L900" s="32">
        <v>58616.997259999996</v>
      </c>
      <c r="M900" s="29">
        <f t="shared" ref="M900:O963" si="448">J900-E900</f>
        <v>4.3990000005578622E-2</v>
      </c>
      <c r="N900" s="29">
        <f t="shared" si="448"/>
        <v>2.1210000006249174E-2</v>
      </c>
      <c r="O900" s="29">
        <f t="shared" si="448"/>
        <v>-2.7400000035413541E-3</v>
      </c>
      <c r="R900" s="98" t="s">
        <v>61</v>
      </c>
      <c r="S900" s="96" t="s">
        <v>282</v>
      </c>
      <c r="T900" s="96" t="s">
        <v>437</v>
      </c>
      <c r="U900" s="92" t="s">
        <v>9</v>
      </c>
      <c r="V900" s="97">
        <v>81355.043990000006</v>
      </c>
      <c r="W900" s="97">
        <v>56112.42121</v>
      </c>
      <c r="X900" s="97">
        <v>58616.997259999996</v>
      </c>
      <c r="Y900" s="16" t="b">
        <f t="shared" ref="Y900:AB963" si="449">R900=A900</f>
        <v>1</v>
      </c>
      <c r="Z900" s="16" t="b">
        <f t="shared" si="449"/>
        <v>1</v>
      </c>
      <c r="AA900" s="16" t="b">
        <f t="shared" si="449"/>
        <v>1</v>
      </c>
      <c r="AB900" s="16" t="b">
        <f t="shared" si="415"/>
        <v>1</v>
      </c>
    </row>
    <row r="901" spans="1:28" s="16" customFormat="1" ht="31.5">
      <c r="A901" s="31" t="s">
        <v>58</v>
      </c>
      <c r="B901" s="23" t="s">
        <v>282</v>
      </c>
      <c r="C901" s="23" t="s">
        <v>437</v>
      </c>
      <c r="D901" s="23" t="s">
        <v>59</v>
      </c>
      <c r="E901" s="25">
        <f>61355+20000</f>
        <v>81355</v>
      </c>
      <c r="F901" s="25">
        <f>56147.2-34.8</f>
        <v>56112.399999999994</v>
      </c>
      <c r="G901" s="25">
        <f>56147.2+2469.8</f>
        <v>58617</v>
      </c>
      <c r="H901" s="43"/>
      <c r="I901" s="9"/>
      <c r="J901" s="32">
        <v>81355.043990000006</v>
      </c>
      <c r="K901" s="32">
        <v>56112.42121</v>
      </c>
      <c r="L901" s="32">
        <v>58616.997259999996</v>
      </c>
      <c r="M901" s="29">
        <f t="shared" si="448"/>
        <v>4.3990000005578622E-2</v>
      </c>
      <c r="N901" s="29">
        <f t="shared" si="448"/>
        <v>2.1210000006249174E-2</v>
      </c>
      <c r="O901" s="29">
        <f t="shared" si="448"/>
        <v>-2.7400000035413541E-3</v>
      </c>
      <c r="R901" s="98" t="s">
        <v>58</v>
      </c>
      <c r="S901" s="96" t="s">
        <v>282</v>
      </c>
      <c r="T901" s="96" t="s">
        <v>437</v>
      </c>
      <c r="U901" s="96" t="s">
        <v>59</v>
      </c>
      <c r="V901" s="97">
        <v>81355.043990000006</v>
      </c>
      <c r="W901" s="97">
        <v>56112.42121</v>
      </c>
      <c r="X901" s="97">
        <v>58616.997259999996</v>
      </c>
      <c r="Y901" s="16" t="b">
        <f t="shared" si="449"/>
        <v>1</v>
      </c>
      <c r="Z901" s="16" t="b">
        <f t="shared" si="449"/>
        <v>1</v>
      </c>
      <c r="AA901" s="16" t="b">
        <f t="shared" si="449"/>
        <v>1</v>
      </c>
      <c r="AB901" s="16" t="b">
        <f t="shared" si="449"/>
        <v>1</v>
      </c>
    </row>
    <row r="902" spans="1:28" s="16" customFormat="1" ht="15.75">
      <c r="A902" s="31" t="s">
        <v>526</v>
      </c>
      <c r="B902" s="23" t="s">
        <v>282</v>
      </c>
      <c r="C902" s="23" t="s">
        <v>707</v>
      </c>
      <c r="D902" s="23" t="s">
        <v>9</v>
      </c>
      <c r="E902" s="25">
        <f>E903+E905+E907+E909</f>
        <v>2621.1</v>
      </c>
      <c r="F902" s="25">
        <f t="shared" ref="F902:G902" si="450">F903+F905+F907+F909</f>
        <v>0</v>
      </c>
      <c r="G902" s="25">
        <f t="shared" si="450"/>
        <v>0</v>
      </c>
      <c r="H902" s="43"/>
      <c r="I902" s="9"/>
      <c r="J902" s="32">
        <v>2621.1697800000002</v>
      </c>
      <c r="K902" s="32">
        <v>0</v>
      </c>
      <c r="L902" s="32">
        <v>0</v>
      </c>
      <c r="M902" s="29">
        <f t="shared" si="448"/>
        <v>6.9780000000264408E-2</v>
      </c>
      <c r="N902" s="29">
        <f t="shared" si="448"/>
        <v>0</v>
      </c>
      <c r="O902" s="29">
        <f t="shared" si="448"/>
        <v>0</v>
      </c>
      <c r="R902" s="95" t="s">
        <v>526</v>
      </c>
      <c r="S902" s="96" t="s">
        <v>282</v>
      </c>
      <c r="T902" s="96" t="s">
        <v>707</v>
      </c>
      <c r="U902" s="92" t="s">
        <v>9</v>
      </c>
      <c r="V902" s="97">
        <v>2621.1697800000002</v>
      </c>
      <c r="W902" s="97" t="s">
        <v>9</v>
      </c>
      <c r="X902" s="97" t="s">
        <v>9</v>
      </c>
      <c r="Y902" s="16" t="b">
        <f t="shared" si="449"/>
        <v>1</v>
      </c>
      <c r="Z902" s="16" t="b">
        <f t="shared" si="449"/>
        <v>1</v>
      </c>
      <c r="AA902" s="16" t="b">
        <f t="shared" si="449"/>
        <v>1</v>
      </c>
      <c r="AB902" s="16" t="b">
        <f t="shared" si="449"/>
        <v>1</v>
      </c>
    </row>
    <row r="903" spans="1:28" s="16" customFormat="1" ht="31.5">
      <c r="A903" s="31" t="s">
        <v>708</v>
      </c>
      <c r="B903" s="23" t="s">
        <v>282</v>
      </c>
      <c r="C903" s="23" t="s">
        <v>709</v>
      </c>
      <c r="D903" s="23" t="s">
        <v>9</v>
      </c>
      <c r="E903" s="25">
        <f t="shared" ref="E903:G903" si="451">E904</f>
        <v>803.5</v>
      </c>
      <c r="F903" s="25">
        <f t="shared" si="451"/>
        <v>0</v>
      </c>
      <c r="G903" s="25">
        <f t="shared" si="451"/>
        <v>0</v>
      </c>
      <c r="H903" s="43"/>
      <c r="I903" s="9"/>
      <c r="J903" s="32">
        <v>803.49199999999996</v>
      </c>
      <c r="K903" s="32">
        <v>0</v>
      </c>
      <c r="L903" s="32">
        <v>0</v>
      </c>
      <c r="M903" s="29">
        <f t="shared" si="448"/>
        <v>-8.0000000000381988E-3</v>
      </c>
      <c r="N903" s="29">
        <f t="shared" si="448"/>
        <v>0</v>
      </c>
      <c r="O903" s="29">
        <f t="shared" si="448"/>
        <v>0</v>
      </c>
      <c r="R903" s="98" t="s">
        <v>708</v>
      </c>
      <c r="S903" s="96" t="s">
        <v>282</v>
      </c>
      <c r="T903" s="96" t="s">
        <v>709</v>
      </c>
      <c r="U903" s="92" t="s">
        <v>9</v>
      </c>
      <c r="V903" s="97">
        <v>803.49199999999996</v>
      </c>
      <c r="W903" s="97" t="s">
        <v>9</v>
      </c>
      <c r="X903" s="97" t="s">
        <v>9</v>
      </c>
      <c r="Y903" s="16" t="b">
        <f t="shared" si="449"/>
        <v>1</v>
      </c>
      <c r="Z903" s="16" t="b">
        <f t="shared" si="449"/>
        <v>1</v>
      </c>
      <c r="AA903" s="16" t="b">
        <f t="shared" si="449"/>
        <v>1</v>
      </c>
      <c r="AB903" s="16" t="b">
        <f t="shared" si="449"/>
        <v>1</v>
      </c>
    </row>
    <row r="904" spans="1:28" s="16" customFormat="1" ht="31.5">
      <c r="A904" s="31" t="s">
        <v>58</v>
      </c>
      <c r="B904" s="23" t="s">
        <v>282</v>
      </c>
      <c r="C904" s="23" t="s">
        <v>709</v>
      </c>
      <c r="D904" s="23" t="s">
        <v>59</v>
      </c>
      <c r="E904" s="25">
        <v>803.5</v>
      </c>
      <c r="F904" s="25"/>
      <c r="G904" s="25"/>
      <c r="H904" s="43"/>
      <c r="I904" s="9"/>
      <c r="J904" s="32">
        <v>803.49199999999996</v>
      </c>
      <c r="K904" s="32">
        <v>0</v>
      </c>
      <c r="L904" s="32">
        <v>0</v>
      </c>
      <c r="M904" s="29">
        <f t="shared" si="448"/>
        <v>-8.0000000000381988E-3</v>
      </c>
      <c r="N904" s="29">
        <f t="shared" si="448"/>
        <v>0</v>
      </c>
      <c r="O904" s="29">
        <f t="shared" si="448"/>
        <v>0</v>
      </c>
      <c r="R904" s="98" t="s">
        <v>58</v>
      </c>
      <c r="S904" s="96" t="s">
        <v>282</v>
      </c>
      <c r="T904" s="96" t="s">
        <v>709</v>
      </c>
      <c r="U904" s="96" t="s">
        <v>59</v>
      </c>
      <c r="V904" s="97">
        <v>803.49199999999996</v>
      </c>
      <c r="W904" s="97" t="s">
        <v>9</v>
      </c>
      <c r="X904" s="97" t="s">
        <v>9</v>
      </c>
      <c r="Y904" s="16" t="b">
        <f t="shared" si="449"/>
        <v>1</v>
      </c>
      <c r="Z904" s="16" t="b">
        <f t="shared" si="449"/>
        <v>1</v>
      </c>
      <c r="AA904" s="16" t="b">
        <f t="shared" si="449"/>
        <v>1</v>
      </c>
      <c r="AB904" s="16" t="b">
        <f t="shared" si="449"/>
        <v>1</v>
      </c>
    </row>
    <row r="905" spans="1:28" s="16" customFormat="1" ht="31.5">
      <c r="A905" s="31" t="s">
        <v>708</v>
      </c>
      <c r="B905" s="23" t="s">
        <v>282</v>
      </c>
      <c r="C905" s="23" t="s">
        <v>710</v>
      </c>
      <c r="D905" s="23" t="s">
        <v>9</v>
      </c>
      <c r="E905" s="25">
        <f t="shared" ref="E905:G905" si="452">E906</f>
        <v>1777.7</v>
      </c>
      <c r="F905" s="25">
        <f t="shared" si="452"/>
        <v>0</v>
      </c>
      <c r="G905" s="25">
        <f t="shared" si="452"/>
        <v>0</v>
      </c>
      <c r="H905" s="43"/>
      <c r="I905" s="9"/>
      <c r="J905" s="32">
        <v>1777.7777799999999</v>
      </c>
      <c r="K905" s="32">
        <v>0</v>
      </c>
      <c r="L905" s="32">
        <v>0</v>
      </c>
      <c r="M905" s="29">
        <f t="shared" si="448"/>
        <v>7.777999999984786E-2</v>
      </c>
      <c r="N905" s="29">
        <f t="shared" si="448"/>
        <v>0</v>
      </c>
      <c r="O905" s="29">
        <f t="shared" si="448"/>
        <v>0</v>
      </c>
      <c r="R905" s="98" t="s">
        <v>708</v>
      </c>
      <c r="S905" s="96" t="s">
        <v>282</v>
      </c>
      <c r="T905" s="96" t="s">
        <v>710</v>
      </c>
      <c r="U905" s="92" t="s">
        <v>9</v>
      </c>
      <c r="V905" s="97">
        <v>1777.7777799999999</v>
      </c>
      <c r="W905" s="97" t="s">
        <v>9</v>
      </c>
      <c r="X905" s="97" t="s">
        <v>9</v>
      </c>
      <c r="Y905" s="16" t="b">
        <f t="shared" si="449"/>
        <v>1</v>
      </c>
      <c r="Z905" s="16" t="b">
        <f t="shared" si="449"/>
        <v>1</v>
      </c>
      <c r="AA905" s="16" t="b">
        <f t="shared" si="449"/>
        <v>1</v>
      </c>
      <c r="AB905" s="16" t="b">
        <f t="shared" si="449"/>
        <v>1</v>
      </c>
    </row>
    <row r="906" spans="1:28" s="16" customFormat="1" ht="31.5">
      <c r="A906" s="31" t="s">
        <v>58</v>
      </c>
      <c r="B906" s="23" t="s">
        <v>282</v>
      </c>
      <c r="C906" s="23" t="s">
        <v>710</v>
      </c>
      <c r="D906" s="23" t="s">
        <v>59</v>
      </c>
      <c r="E906" s="25">
        <v>1777.7</v>
      </c>
      <c r="F906" s="25"/>
      <c r="G906" s="25"/>
      <c r="H906" s="43"/>
      <c r="I906" s="9"/>
      <c r="J906" s="32">
        <v>1777.7777799999999</v>
      </c>
      <c r="K906" s="32">
        <v>0</v>
      </c>
      <c r="L906" s="32">
        <v>0</v>
      </c>
      <c r="M906" s="29">
        <f t="shared" si="448"/>
        <v>7.777999999984786E-2</v>
      </c>
      <c r="N906" s="29">
        <f t="shared" si="448"/>
        <v>0</v>
      </c>
      <c r="O906" s="29">
        <f t="shared" si="448"/>
        <v>0</v>
      </c>
      <c r="R906" s="98" t="s">
        <v>58</v>
      </c>
      <c r="S906" s="96" t="s">
        <v>282</v>
      </c>
      <c r="T906" s="96" t="s">
        <v>710</v>
      </c>
      <c r="U906" s="96" t="s">
        <v>59</v>
      </c>
      <c r="V906" s="97">
        <v>1777.7777799999999</v>
      </c>
      <c r="W906" s="97" t="s">
        <v>9</v>
      </c>
      <c r="X906" s="97" t="s">
        <v>9</v>
      </c>
      <c r="Y906" s="16" t="b">
        <f t="shared" si="449"/>
        <v>1</v>
      </c>
      <c r="Z906" s="16" t="b">
        <f t="shared" si="449"/>
        <v>1</v>
      </c>
      <c r="AA906" s="16" t="b">
        <f t="shared" si="449"/>
        <v>1</v>
      </c>
      <c r="AB906" s="16" t="b">
        <f t="shared" si="449"/>
        <v>1</v>
      </c>
    </row>
    <row r="907" spans="1:28" s="16" customFormat="1" ht="31.5">
      <c r="A907" s="31" t="s">
        <v>711</v>
      </c>
      <c r="B907" s="23" t="s">
        <v>282</v>
      </c>
      <c r="C907" s="23" t="s">
        <v>712</v>
      </c>
      <c r="D907" s="23" t="s">
        <v>9</v>
      </c>
      <c r="E907" s="25">
        <f t="shared" ref="E907:G907" si="453">E908</f>
        <v>14.4</v>
      </c>
      <c r="F907" s="25">
        <f t="shared" si="453"/>
        <v>0</v>
      </c>
      <c r="G907" s="25">
        <f t="shared" si="453"/>
        <v>0</v>
      </c>
      <c r="H907" s="43"/>
      <c r="I907" s="9"/>
      <c r="J907" s="32">
        <v>14.4</v>
      </c>
      <c r="K907" s="32">
        <v>0</v>
      </c>
      <c r="L907" s="32">
        <v>0</v>
      </c>
      <c r="M907" s="29">
        <f t="shared" si="448"/>
        <v>0</v>
      </c>
      <c r="N907" s="29">
        <f t="shared" si="448"/>
        <v>0</v>
      </c>
      <c r="O907" s="29">
        <f t="shared" si="448"/>
        <v>0</v>
      </c>
      <c r="R907" s="98" t="s">
        <v>711</v>
      </c>
      <c r="S907" s="96" t="s">
        <v>282</v>
      </c>
      <c r="T907" s="96" t="s">
        <v>712</v>
      </c>
      <c r="U907" s="92" t="s">
        <v>9</v>
      </c>
      <c r="V907" s="97">
        <v>14.4</v>
      </c>
      <c r="W907" s="97" t="s">
        <v>9</v>
      </c>
      <c r="X907" s="97" t="s">
        <v>9</v>
      </c>
      <c r="Y907" s="16" t="b">
        <f t="shared" si="449"/>
        <v>1</v>
      </c>
      <c r="Z907" s="16" t="b">
        <f t="shared" si="449"/>
        <v>1</v>
      </c>
      <c r="AA907" s="16" t="b">
        <f t="shared" si="449"/>
        <v>1</v>
      </c>
      <c r="AB907" s="16" t="b">
        <f t="shared" si="449"/>
        <v>1</v>
      </c>
    </row>
    <row r="908" spans="1:28" s="16" customFormat="1" ht="31.5">
      <c r="A908" s="31" t="s">
        <v>58</v>
      </c>
      <c r="B908" s="23" t="s">
        <v>282</v>
      </c>
      <c r="C908" s="23" t="s">
        <v>712</v>
      </c>
      <c r="D908" s="23" t="s">
        <v>59</v>
      </c>
      <c r="E908" s="25">
        <v>14.4</v>
      </c>
      <c r="F908" s="25"/>
      <c r="G908" s="25"/>
      <c r="H908" s="43"/>
      <c r="I908" s="9"/>
      <c r="J908" s="32">
        <v>14.4</v>
      </c>
      <c r="K908" s="32">
        <v>0</v>
      </c>
      <c r="L908" s="32">
        <v>0</v>
      </c>
      <c r="M908" s="29">
        <f t="shared" si="448"/>
        <v>0</v>
      </c>
      <c r="N908" s="29">
        <f t="shared" si="448"/>
        <v>0</v>
      </c>
      <c r="O908" s="29">
        <f t="shared" si="448"/>
        <v>0</v>
      </c>
      <c r="R908" s="98" t="s">
        <v>58</v>
      </c>
      <c r="S908" s="96" t="s">
        <v>282</v>
      </c>
      <c r="T908" s="96" t="s">
        <v>712</v>
      </c>
      <c r="U908" s="96" t="s">
        <v>59</v>
      </c>
      <c r="V908" s="97">
        <v>14.4</v>
      </c>
      <c r="W908" s="97" t="s">
        <v>9</v>
      </c>
      <c r="X908" s="97" t="s">
        <v>9</v>
      </c>
      <c r="Y908" s="16" t="b">
        <f t="shared" si="449"/>
        <v>1</v>
      </c>
      <c r="Z908" s="16" t="b">
        <f t="shared" si="449"/>
        <v>1</v>
      </c>
      <c r="AA908" s="16" t="b">
        <f t="shared" si="449"/>
        <v>1</v>
      </c>
      <c r="AB908" s="16" t="b">
        <f t="shared" si="449"/>
        <v>1</v>
      </c>
    </row>
    <row r="909" spans="1:28" s="16" customFormat="1" ht="31.5">
      <c r="A909" s="31" t="s">
        <v>713</v>
      </c>
      <c r="B909" s="23" t="s">
        <v>282</v>
      </c>
      <c r="C909" s="23" t="s">
        <v>714</v>
      </c>
      <c r="D909" s="23" t="s">
        <v>9</v>
      </c>
      <c r="E909" s="25">
        <f t="shared" ref="E909:G909" si="454">E910</f>
        <v>25.5</v>
      </c>
      <c r="F909" s="25">
        <f t="shared" si="454"/>
        <v>0</v>
      </c>
      <c r="G909" s="25">
        <f t="shared" si="454"/>
        <v>0</v>
      </c>
      <c r="H909" s="43"/>
      <c r="I909" s="9"/>
      <c r="J909" s="32">
        <v>25.5</v>
      </c>
      <c r="K909" s="32">
        <v>0</v>
      </c>
      <c r="L909" s="32">
        <v>0</v>
      </c>
      <c r="M909" s="29">
        <f t="shared" si="448"/>
        <v>0</v>
      </c>
      <c r="N909" s="29">
        <f t="shared" si="448"/>
        <v>0</v>
      </c>
      <c r="O909" s="29">
        <f t="shared" si="448"/>
        <v>0</v>
      </c>
      <c r="R909" s="98" t="s">
        <v>713</v>
      </c>
      <c r="S909" s="96" t="s">
        <v>282</v>
      </c>
      <c r="T909" s="96" t="s">
        <v>714</v>
      </c>
      <c r="U909" s="92" t="s">
        <v>9</v>
      </c>
      <c r="V909" s="97">
        <v>25.5</v>
      </c>
      <c r="W909" s="97" t="s">
        <v>9</v>
      </c>
      <c r="X909" s="97" t="s">
        <v>9</v>
      </c>
      <c r="Y909" s="16" t="b">
        <f t="shared" si="449"/>
        <v>1</v>
      </c>
      <c r="Z909" s="16" t="b">
        <f t="shared" si="449"/>
        <v>1</v>
      </c>
      <c r="AA909" s="16" t="b">
        <f t="shared" si="449"/>
        <v>1</v>
      </c>
      <c r="AB909" s="16" t="b">
        <f t="shared" si="449"/>
        <v>1</v>
      </c>
    </row>
    <row r="910" spans="1:28" s="16" customFormat="1" ht="31.5">
      <c r="A910" s="31" t="s">
        <v>58</v>
      </c>
      <c r="B910" s="23" t="s">
        <v>282</v>
      </c>
      <c r="C910" s="23" t="s">
        <v>714</v>
      </c>
      <c r="D910" s="23" t="s">
        <v>59</v>
      </c>
      <c r="E910" s="25">
        <v>25.5</v>
      </c>
      <c r="F910" s="25"/>
      <c r="G910" s="25"/>
      <c r="H910" s="43"/>
      <c r="I910" s="9"/>
      <c r="J910" s="32">
        <v>25.5</v>
      </c>
      <c r="K910" s="32">
        <v>0</v>
      </c>
      <c r="L910" s="32">
        <v>0</v>
      </c>
      <c r="M910" s="29">
        <f t="shared" si="448"/>
        <v>0</v>
      </c>
      <c r="N910" s="29">
        <f t="shared" si="448"/>
        <v>0</v>
      </c>
      <c r="O910" s="29">
        <f t="shared" si="448"/>
        <v>0</v>
      </c>
      <c r="R910" s="98" t="s">
        <v>58</v>
      </c>
      <c r="S910" s="96" t="s">
        <v>282</v>
      </c>
      <c r="T910" s="96" t="s">
        <v>714</v>
      </c>
      <c r="U910" s="96" t="s">
        <v>59</v>
      </c>
      <c r="V910" s="97">
        <v>25.5</v>
      </c>
      <c r="W910" s="97" t="s">
        <v>9</v>
      </c>
      <c r="X910" s="97" t="s">
        <v>9</v>
      </c>
      <c r="Y910" s="16" t="b">
        <f t="shared" si="449"/>
        <v>1</v>
      </c>
      <c r="Z910" s="16" t="b">
        <f t="shared" si="449"/>
        <v>1</v>
      </c>
      <c r="AA910" s="16" t="b">
        <f t="shared" si="449"/>
        <v>1</v>
      </c>
      <c r="AB910" s="16" t="b">
        <f t="shared" si="449"/>
        <v>1</v>
      </c>
    </row>
    <row r="911" spans="1:28" s="16" customFormat="1" ht="110.25">
      <c r="A911" s="22" t="s">
        <v>225</v>
      </c>
      <c r="B911" s="23" t="s">
        <v>282</v>
      </c>
      <c r="C911" s="23" t="s">
        <v>289</v>
      </c>
      <c r="D911" s="24" t="s">
        <v>9</v>
      </c>
      <c r="E911" s="25">
        <f>E912</f>
        <v>3369.1</v>
      </c>
      <c r="F911" s="25">
        <f t="shared" ref="F911:G912" si="455">F912</f>
        <v>3369.1</v>
      </c>
      <c r="G911" s="25">
        <f t="shared" si="455"/>
        <v>3369.1</v>
      </c>
      <c r="H911" s="43"/>
      <c r="I911" s="9"/>
      <c r="J911" s="32">
        <v>3369.0610000000001</v>
      </c>
      <c r="K911" s="32">
        <v>3369.0610000000001</v>
      </c>
      <c r="L911" s="32">
        <v>3369.0610000000001</v>
      </c>
      <c r="M911" s="29">
        <f t="shared" si="448"/>
        <v>-3.8999999999759893E-2</v>
      </c>
      <c r="N911" s="29">
        <f t="shared" si="448"/>
        <v>-3.8999999999759893E-2</v>
      </c>
      <c r="O911" s="29">
        <f t="shared" si="448"/>
        <v>-3.8999999999759893E-2</v>
      </c>
      <c r="R911" s="95" t="s">
        <v>225</v>
      </c>
      <c r="S911" s="96" t="s">
        <v>282</v>
      </c>
      <c r="T911" s="96" t="s">
        <v>289</v>
      </c>
      <c r="U911" s="92" t="s">
        <v>9</v>
      </c>
      <c r="V911" s="97">
        <v>3369.0610000000001</v>
      </c>
      <c r="W911" s="97">
        <v>3369.0610000000001</v>
      </c>
      <c r="X911" s="97">
        <v>3369.0610000000001</v>
      </c>
      <c r="Y911" s="16" t="b">
        <f t="shared" si="449"/>
        <v>1</v>
      </c>
      <c r="Z911" s="16" t="b">
        <f t="shared" si="449"/>
        <v>1</v>
      </c>
      <c r="AA911" s="16" t="b">
        <f t="shared" si="449"/>
        <v>1</v>
      </c>
      <c r="AB911" s="16" t="b">
        <f t="shared" si="449"/>
        <v>1</v>
      </c>
    </row>
    <row r="912" spans="1:28" s="16" customFormat="1" ht="94.5">
      <c r="A912" s="31" t="s">
        <v>227</v>
      </c>
      <c r="B912" s="23" t="s">
        <v>282</v>
      </c>
      <c r="C912" s="23" t="s">
        <v>290</v>
      </c>
      <c r="D912" s="24" t="s">
        <v>9</v>
      </c>
      <c r="E912" s="25">
        <f>E913</f>
        <v>3369.1</v>
      </c>
      <c r="F912" s="25">
        <f t="shared" si="455"/>
        <v>3369.1</v>
      </c>
      <c r="G912" s="25">
        <f t="shared" si="455"/>
        <v>3369.1</v>
      </c>
      <c r="H912" s="43"/>
      <c r="I912" s="9"/>
      <c r="J912" s="32">
        <v>3369.0610000000001</v>
      </c>
      <c r="K912" s="32">
        <v>3369.0610000000001</v>
      </c>
      <c r="L912" s="32">
        <v>3369.0610000000001</v>
      </c>
      <c r="M912" s="29">
        <f t="shared" si="448"/>
        <v>-3.8999999999759893E-2</v>
      </c>
      <c r="N912" s="29">
        <f t="shared" si="448"/>
        <v>-3.8999999999759893E-2</v>
      </c>
      <c r="O912" s="29">
        <f t="shared" si="448"/>
        <v>-3.8999999999759893E-2</v>
      </c>
      <c r="R912" s="98" t="s">
        <v>227</v>
      </c>
      <c r="S912" s="96" t="s">
        <v>282</v>
      </c>
      <c r="T912" s="96" t="s">
        <v>290</v>
      </c>
      <c r="U912" s="92" t="s">
        <v>9</v>
      </c>
      <c r="V912" s="97">
        <v>3369.0610000000001</v>
      </c>
      <c r="W912" s="97">
        <v>3369.0610000000001</v>
      </c>
      <c r="X912" s="97">
        <v>3369.0610000000001</v>
      </c>
      <c r="Y912" s="16" t="b">
        <f t="shared" si="449"/>
        <v>1</v>
      </c>
      <c r="Z912" s="16" t="b">
        <f t="shared" si="449"/>
        <v>1</v>
      </c>
      <c r="AA912" s="16" t="b">
        <f t="shared" si="449"/>
        <v>1</v>
      </c>
      <c r="AB912" s="16" t="b">
        <f t="shared" si="449"/>
        <v>1</v>
      </c>
    </row>
    <row r="913" spans="1:28" s="16" customFormat="1" ht="31.5">
      <c r="A913" s="31" t="s">
        <v>58</v>
      </c>
      <c r="B913" s="23" t="s">
        <v>282</v>
      </c>
      <c r="C913" s="23" t="s">
        <v>290</v>
      </c>
      <c r="D913" s="23" t="s">
        <v>59</v>
      </c>
      <c r="E913" s="25">
        <v>3369.1</v>
      </c>
      <c r="F913" s="25">
        <v>3369.1</v>
      </c>
      <c r="G913" s="25">
        <v>3369.1</v>
      </c>
      <c r="H913" s="43"/>
      <c r="I913" s="9"/>
      <c r="J913" s="32">
        <v>3369.0610000000001</v>
      </c>
      <c r="K913" s="32">
        <v>3369.0610000000001</v>
      </c>
      <c r="L913" s="32">
        <v>3369.0610000000001</v>
      </c>
      <c r="M913" s="29">
        <f t="shared" si="448"/>
        <v>-3.8999999999759893E-2</v>
      </c>
      <c r="N913" s="29">
        <f t="shared" si="448"/>
        <v>-3.8999999999759893E-2</v>
      </c>
      <c r="O913" s="29">
        <f t="shared" si="448"/>
        <v>-3.8999999999759893E-2</v>
      </c>
      <c r="R913" s="98" t="s">
        <v>58</v>
      </c>
      <c r="S913" s="96" t="s">
        <v>282</v>
      </c>
      <c r="T913" s="96" t="s">
        <v>290</v>
      </c>
      <c r="U913" s="96" t="s">
        <v>59</v>
      </c>
      <c r="V913" s="97">
        <v>3369.0610000000001</v>
      </c>
      <c r="W913" s="97">
        <v>3369.0610000000001</v>
      </c>
      <c r="X913" s="97">
        <v>3369.0610000000001</v>
      </c>
      <c r="Y913" s="16" t="b">
        <f t="shared" si="449"/>
        <v>1</v>
      </c>
      <c r="Z913" s="16" t="b">
        <f t="shared" si="449"/>
        <v>1</v>
      </c>
      <c r="AA913" s="16" t="b">
        <f t="shared" si="449"/>
        <v>1</v>
      </c>
      <c r="AB913" s="16" t="b">
        <f t="shared" si="449"/>
        <v>1</v>
      </c>
    </row>
    <row r="914" spans="1:28" s="16" customFormat="1" ht="47.25">
      <c r="A914" s="22" t="s">
        <v>260</v>
      </c>
      <c r="B914" s="23" t="s">
        <v>282</v>
      </c>
      <c r="C914" s="23" t="s">
        <v>269</v>
      </c>
      <c r="D914" s="24" t="s">
        <v>9</v>
      </c>
      <c r="E914" s="25">
        <f>E915</f>
        <v>3155306.3</v>
      </c>
      <c r="F914" s="25">
        <f t="shared" ref="F914:G915" si="456">F915</f>
        <v>3155306.3</v>
      </c>
      <c r="G914" s="25">
        <f t="shared" si="456"/>
        <v>3155306.3</v>
      </c>
      <c r="H914" s="43"/>
      <c r="I914" s="10"/>
      <c r="J914" s="32">
        <v>3155306.3</v>
      </c>
      <c r="K914" s="32">
        <v>3155306.3</v>
      </c>
      <c r="L914" s="32">
        <v>3155306.3</v>
      </c>
      <c r="M914" s="29">
        <f t="shared" si="448"/>
        <v>0</v>
      </c>
      <c r="N914" s="29">
        <f t="shared" si="448"/>
        <v>0</v>
      </c>
      <c r="O914" s="29">
        <f t="shared" si="448"/>
        <v>0</v>
      </c>
      <c r="R914" s="95" t="s">
        <v>260</v>
      </c>
      <c r="S914" s="96" t="s">
        <v>282</v>
      </c>
      <c r="T914" s="96" t="s">
        <v>269</v>
      </c>
      <c r="U914" s="92" t="s">
        <v>9</v>
      </c>
      <c r="V914" s="97">
        <v>3155306.3</v>
      </c>
      <c r="W914" s="97">
        <v>3155306.3</v>
      </c>
      <c r="X914" s="97">
        <v>3155306.3</v>
      </c>
      <c r="Y914" s="16" t="b">
        <f t="shared" si="449"/>
        <v>1</v>
      </c>
      <c r="Z914" s="16" t="b">
        <f t="shared" si="449"/>
        <v>1</v>
      </c>
      <c r="AA914" s="16" t="b">
        <f t="shared" si="449"/>
        <v>1</v>
      </c>
      <c r="AB914" s="16" t="b">
        <f t="shared" si="449"/>
        <v>1</v>
      </c>
    </row>
    <row r="915" spans="1:28" s="16" customFormat="1" ht="47.25">
      <c r="A915" s="31" t="s">
        <v>262</v>
      </c>
      <c r="B915" s="23" t="s">
        <v>282</v>
      </c>
      <c r="C915" s="23" t="s">
        <v>270</v>
      </c>
      <c r="D915" s="24" t="s">
        <v>9</v>
      </c>
      <c r="E915" s="25">
        <f>E916</f>
        <v>3155306.3</v>
      </c>
      <c r="F915" s="25">
        <f t="shared" si="456"/>
        <v>3155306.3</v>
      </c>
      <c r="G915" s="25">
        <f t="shared" si="456"/>
        <v>3155306.3</v>
      </c>
      <c r="H915" s="43"/>
      <c r="J915" s="32">
        <v>3155306.3</v>
      </c>
      <c r="K915" s="32">
        <v>3155306.3</v>
      </c>
      <c r="L915" s="32">
        <v>3155306.3</v>
      </c>
      <c r="M915" s="29">
        <f t="shared" si="448"/>
        <v>0</v>
      </c>
      <c r="N915" s="29">
        <f t="shared" si="448"/>
        <v>0</v>
      </c>
      <c r="O915" s="29">
        <f t="shared" si="448"/>
        <v>0</v>
      </c>
      <c r="R915" s="98" t="s">
        <v>262</v>
      </c>
      <c r="S915" s="96" t="s">
        <v>282</v>
      </c>
      <c r="T915" s="96" t="s">
        <v>270</v>
      </c>
      <c r="U915" s="92" t="s">
        <v>9</v>
      </c>
      <c r="V915" s="97">
        <v>3155306.3</v>
      </c>
      <c r="W915" s="97">
        <v>3155306.3</v>
      </c>
      <c r="X915" s="97">
        <v>3155306.3</v>
      </c>
      <c r="Y915" s="16" t="b">
        <f t="shared" si="449"/>
        <v>1</v>
      </c>
      <c r="Z915" s="16" t="b">
        <f t="shared" si="449"/>
        <v>1</v>
      </c>
      <c r="AA915" s="16" t="b">
        <f t="shared" si="449"/>
        <v>1</v>
      </c>
      <c r="AB915" s="16" t="b">
        <f t="shared" si="449"/>
        <v>1</v>
      </c>
    </row>
    <row r="916" spans="1:28" s="16" customFormat="1" ht="31.5">
      <c r="A916" s="31" t="s">
        <v>58</v>
      </c>
      <c r="B916" s="23" t="s">
        <v>282</v>
      </c>
      <c r="C916" s="23" t="s">
        <v>270</v>
      </c>
      <c r="D916" s="23" t="s">
        <v>59</v>
      </c>
      <c r="E916" s="25">
        <f>2628198.5+527107.8</f>
        <v>3155306.3</v>
      </c>
      <c r="F916" s="25">
        <f>2628198.5+527107.8</f>
        <v>3155306.3</v>
      </c>
      <c r="G916" s="25">
        <f>2628198.5+527107.8</f>
        <v>3155306.3</v>
      </c>
      <c r="H916" s="43"/>
      <c r="J916" s="32">
        <v>3155306.3</v>
      </c>
      <c r="K916" s="32">
        <v>3155306.3</v>
      </c>
      <c r="L916" s="32">
        <v>3155306.3</v>
      </c>
      <c r="M916" s="29">
        <f t="shared" si="448"/>
        <v>0</v>
      </c>
      <c r="N916" s="29">
        <f t="shared" si="448"/>
        <v>0</v>
      </c>
      <c r="O916" s="29">
        <f t="shared" si="448"/>
        <v>0</v>
      </c>
      <c r="R916" s="98" t="s">
        <v>58</v>
      </c>
      <c r="S916" s="96" t="s">
        <v>282</v>
      </c>
      <c r="T916" s="96" t="s">
        <v>270</v>
      </c>
      <c r="U916" s="96" t="s">
        <v>59</v>
      </c>
      <c r="V916" s="97">
        <v>3155306.3</v>
      </c>
      <c r="W916" s="97">
        <v>3155306.3</v>
      </c>
      <c r="X916" s="97">
        <v>3155306.3</v>
      </c>
      <c r="Y916" s="16" t="b">
        <f t="shared" si="449"/>
        <v>1</v>
      </c>
      <c r="Z916" s="16" t="b">
        <f t="shared" si="449"/>
        <v>1</v>
      </c>
      <c r="AA916" s="16" t="b">
        <f t="shared" si="449"/>
        <v>1</v>
      </c>
      <c r="AB916" s="16" t="b">
        <f t="shared" si="449"/>
        <v>1</v>
      </c>
    </row>
    <row r="917" spans="1:28" s="16" customFormat="1" ht="31.5">
      <c r="A917" s="31" t="s">
        <v>715</v>
      </c>
      <c r="B917" s="23" t="s">
        <v>282</v>
      </c>
      <c r="C917" s="23" t="s">
        <v>716</v>
      </c>
      <c r="D917" s="23" t="s">
        <v>9</v>
      </c>
      <c r="E917" s="25">
        <f t="shared" ref="E917:G917" si="457">E918+E920</f>
        <v>536242.69999999995</v>
      </c>
      <c r="F917" s="25">
        <f t="shared" si="457"/>
        <v>125228.8</v>
      </c>
      <c r="G917" s="25">
        <f t="shared" si="457"/>
        <v>0</v>
      </c>
      <c r="H917" s="43"/>
      <c r="J917" s="32">
        <v>536242.76372000005</v>
      </c>
      <c r="K917" s="32">
        <v>125228.80142</v>
      </c>
      <c r="L917" s="32">
        <v>0</v>
      </c>
      <c r="M917" s="29">
        <f t="shared" si="448"/>
        <v>6.3720000092871487E-2</v>
      </c>
      <c r="N917" s="29">
        <f t="shared" si="448"/>
        <v>1.4200000005075708E-3</v>
      </c>
      <c r="O917" s="29">
        <f t="shared" si="448"/>
        <v>0</v>
      </c>
      <c r="R917" s="95" t="s">
        <v>715</v>
      </c>
      <c r="S917" s="96" t="s">
        <v>282</v>
      </c>
      <c r="T917" s="96" t="s">
        <v>716</v>
      </c>
      <c r="U917" s="92" t="s">
        <v>9</v>
      </c>
      <c r="V917" s="97">
        <v>536242.76372000005</v>
      </c>
      <c r="W917" s="97">
        <v>125228.80142</v>
      </c>
      <c r="X917" s="97" t="s">
        <v>9</v>
      </c>
      <c r="Y917" s="16" t="b">
        <f t="shared" si="449"/>
        <v>1</v>
      </c>
      <c r="Z917" s="16" t="b">
        <f t="shared" si="449"/>
        <v>1</v>
      </c>
      <c r="AA917" s="16" t="b">
        <f t="shared" si="449"/>
        <v>1</v>
      </c>
      <c r="AB917" s="16" t="b">
        <f t="shared" si="449"/>
        <v>1</v>
      </c>
    </row>
    <row r="918" spans="1:28" s="16" customFormat="1" ht="47.25">
      <c r="A918" s="31" t="s">
        <v>436</v>
      </c>
      <c r="B918" s="23" t="s">
        <v>282</v>
      </c>
      <c r="C918" s="23" t="s">
        <v>717</v>
      </c>
      <c r="D918" s="23" t="s">
        <v>9</v>
      </c>
      <c r="E918" s="25">
        <f t="shared" ref="E918:G918" si="458">E919</f>
        <v>513084</v>
      </c>
      <c r="F918" s="25">
        <f t="shared" si="458"/>
        <v>125228.8</v>
      </c>
      <c r="G918" s="25">
        <f t="shared" si="458"/>
        <v>0</v>
      </c>
      <c r="H918" s="43"/>
      <c r="J918" s="32">
        <v>513084.04203000001</v>
      </c>
      <c r="K918" s="32">
        <v>125228.80142</v>
      </c>
      <c r="L918" s="32">
        <v>0</v>
      </c>
      <c r="M918" s="29">
        <f t="shared" si="448"/>
        <v>4.2030000011436641E-2</v>
      </c>
      <c r="N918" s="29">
        <f t="shared" si="448"/>
        <v>1.4200000005075708E-3</v>
      </c>
      <c r="O918" s="29">
        <f t="shared" si="448"/>
        <v>0</v>
      </c>
      <c r="R918" s="98" t="s">
        <v>436</v>
      </c>
      <c r="S918" s="96" t="s">
        <v>282</v>
      </c>
      <c r="T918" s="96" t="s">
        <v>717</v>
      </c>
      <c r="U918" s="92" t="s">
        <v>9</v>
      </c>
      <c r="V918" s="97">
        <v>513084.04203000001</v>
      </c>
      <c r="W918" s="97">
        <v>125228.80142</v>
      </c>
      <c r="X918" s="97" t="s">
        <v>9</v>
      </c>
      <c r="Y918" s="16" t="b">
        <f t="shared" si="449"/>
        <v>1</v>
      </c>
      <c r="Z918" s="16" t="b">
        <f t="shared" si="449"/>
        <v>1</v>
      </c>
      <c r="AA918" s="16" t="b">
        <f t="shared" si="449"/>
        <v>1</v>
      </c>
      <c r="AB918" s="16" t="b">
        <f t="shared" si="449"/>
        <v>1</v>
      </c>
    </row>
    <row r="919" spans="1:28" s="16" customFormat="1" ht="31.5">
      <c r="A919" s="31" t="s">
        <v>58</v>
      </c>
      <c r="B919" s="23" t="s">
        <v>282</v>
      </c>
      <c r="C919" s="23" t="s">
        <v>717</v>
      </c>
      <c r="D919" s="23" t="s">
        <v>59</v>
      </c>
      <c r="E919" s="25">
        <v>513084</v>
      </c>
      <c r="F919" s="25">
        <v>125228.8</v>
      </c>
      <c r="G919" s="25">
        <v>0</v>
      </c>
      <c r="H919" s="43"/>
      <c r="J919" s="32">
        <v>513084.04203000001</v>
      </c>
      <c r="K919" s="32">
        <v>125228.80142</v>
      </c>
      <c r="L919" s="32">
        <v>0</v>
      </c>
      <c r="M919" s="29">
        <f t="shared" si="448"/>
        <v>4.2030000011436641E-2</v>
      </c>
      <c r="N919" s="29">
        <f t="shared" si="448"/>
        <v>1.4200000005075708E-3</v>
      </c>
      <c r="O919" s="29">
        <f t="shared" si="448"/>
        <v>0</v>
      </c>
      <c r="R919" s="98" t="s">
        <v>58</v>
      </c>
      <c r="S919" s="96" t="s">
        <v>282</v>
      </c>
      <c r="T919" s="96" t="s">
        <v>717</v>
      </c>
      <c r="U919" s="96" t="s">
        <v>59</v>
      </c>
      <c r="V919" s="97">
        <v>513084.04203000001</v>
      </c>
      <c r="W919" s="97">
        <v>125228.80142</v>
      </c>
      <c r="X919" s="97" t="s">
        <v>9</v>
      </c>
      <c r="Y919" s="16" t="b">
        <f t="shared" si="449"/>
        <v>1</v>
      </c>
      <c r="Z919" s="16" t="b">
        <f t="shared" si="449"/>
        <v>1</v>
      </c>
      <c r="AA919" s="16" t="b">
        <f t="shared" si="449"/>
        <v>1</v>
      </c>
      <c r="AB919" s="16" t="b">
        <f t="shared" si="449"/>
        <v>1</v>
      </c>
    </row>
    <row r="920" spans="1:28" s="16" customFormat="1" ht="47.25">
      <c r="A920" s="31" t="s">
        <v>436</v>
      </c>
      <c r="B920" s="23" t="s">
        <v>282</v>
      </c>
      <c r="C920" s="23" t="s">
        <v>718</v>
      </c>
      <c r="D920" s="23" t="s">
        <v>9</v>
      </c>
      <c r="E920" s="25">
        <f t="shared" ref="E920:G920" si="459">E921</f>
        <v>23158.7</v>
      </c>
      <c r="F920" s="25">
        <f t="shared" si="459"/>
        <v>0</v>
      </c>
      <c r="G920" s="25">
        <f t="shared" si="459"/>
        <v>0</v>
      </c>
      <c r="H920" s="43"/>
      <c r="J920" s="32">
        <v>23158.721689999998</v>
      </c>
      <c r="K920" s="32">
        <v>0</v>
      </c>
      <c r="L920" s="32">
        <v>0</v>
      </c>
      <c r="M920" s="29">
        <f t="shared" si="448"/>
        <v>2.1689999997761333E-2</v>
      </c>
      <c r="N920" s="29">
        <f t="shared" si="448"/>
        <v>0</v>
      </c>
      <c r="O920" s="29">
        <f t="shared" si="448"/>
        <v>0</v>
      </c>
      <c r="R920" s="98" t="s">
        <v>436</v>
      </c>
      <c r="S920" s="96" t="s">
        <v>282</v>
      </c>
      <c r="T920" s="96" t="s">
        <v>718</v>
      </c>
      <c r="U920" s="92" t="s">
        <v>9</v>
      </c>
      <c r="V920" s="97">
        <v>23158.721689999998</v>
      </c>
      <c r="W920" s="97" t="s">
        <v>9</v>
      </c>
      <c r="X920" s="97" t="s">
        <v>9</v>
      </c>
      <c r="Y920" s="16" t="b">
        <f t="shared" si="449"/>
        <v>1</v>
      </c>
      <c r="Z920" s="16" t="b">
        <f t="shared" si="449"/>
        <v>1</v>
      </c>
      <c r="AA920" s="16" t="b">
        <f t="shared" si="449"/>
        <v>1</v>
      </c>
      <c r="AB920" s="16" t="b">
        <f t="shared" si="449"/>
        <v>1</v>
      </c>
    </row>
    <row r="921" spans="1:28" s="16" customFormat="1" ht="31.5">
      <c r="A921" s="31" t="s">
        <v>58</v>
      </c>
      <c r="B921" s="23" t="s">
        <v>282</v>
      </c>
      <c r="C921" s="23" t="s">
        <v>718</v>
      </c>
      <c r="D921" s="23" t="s">
        <v>59</v>
      </c>
      <c r="E921" s="25">
        <v>23158.7</v>
      </c>
      <c r="F921" s="25">
        <v>0</v>
      </c>
      <c r="G921" s="25">
        <v>0</v>
      </c>
      <c r="H921" s="43"/>
      <c r="J921" s="32">
        <v>23158.721689999998</v>
      </c>
      <c r="K921" s="32">
        <v>0</v>
      </c>
      <c r="L921" s="32">
        <v>0</v>
      </c>
      <c r="M921" s="29">
        <f t="shared" si="448"/>
        <v>2.1689999997761333E-2</v>
      </c>
      <c r="N921" s="29">
        <f t="shared" si="448"/>
        <v>0</v>
      </c>
      <c r="O921" s="29">
        <f t="shared" si="448"/>
        <v>0</v>
      </c>
      <c r="R921" s="98" t="s">
        <v>58</v>
      </c>
      <c r="S921" s="96" t="s">
        <v>282</v>
      </c>
      <c r="T921" s="96" t="s">
        <v>718</v>
      </c>
      <c r="U921" s="96" t="s">
        <v>59</v>
      </c>
      <c r="V921" s="97">
        <v>23158.721689999998</v>
      </c>
      <c r="W921" s="97" t="s">
        <v>9</v>
      </c>
      <c r="X921" s="97" t="s">
        <v>9</v>
      </c>
      <c r="Y921" s="16" t="b">
        <f t="shared" si="449"/>
        <v>1</v>
      </c>
      <c r="Z921" s="16" t="b">
        <f t="shared" si="449"/>
        <v>1</v>
      </c>
      <c r="AA921" s="16" t="b">
        <f t="shared" si="449"/>
        <v>1</v>
      </c>
      <c r="AB921" s="16" t="b">
        <f t="shared" si="449"/>
        <v>1</v>
      </c>
    </row>
    <row r="922" spans="1:28" s="16" customFormat="1" ht="47.25">
      <c r="A922" s="31" t="s">
        <v>719</v>
      </c>
      <c r="B922" s="23" t="s">
        <v>282</v>
      </c>
      <c r="C922" s="23" t="s">
        <v>720</v>
      </c>
      <c r="D922" s="23" t="s">
        <v>9</v>
      </c>
      <c r="E922" s="25">
        <f t="shared" ref="E922:G922" si="460">E923+E925+E927</f>
        <v>207330.5</v>
      </c>
      <c r="F922" s="25">
        <f t="shared" si="460"/>
        <v>207903.9</v>
      </c>
      <c r="G922" s="25">
        <f t="shared" si="460"/>
        <v>208897.5</v>
      </c>
      <c r="H922" s="43"/>
      <c r="J922" s="32">
        <v>207330.45499999999</v>
      </c>
      <c r="K922" s="32">
        <v>207903.929</v>
      </c>
      <c r="L922" s="32">
        <v>208897.489</v>
      </c>
      <c r="M922" s="29">
        <f t="shared" si="448"/>
        <v>-4.5000000012805685E-2</v>
      </c>
      <c r="N922" s="29">
        <f t="shared" si="448"/>
        <v>2.9000000009546056E-2</v>
      </c>
      <c r="O922" s="29">
        <f t="shared" si="448"/>
        <v>-1.0999999998603016E-2</v>
      </c>
      <c r="R922" s="95" t="s">
        <v>719</v>
      </c>
      <c r="S922" s="96" t="s">
        <v>282</v>
      </c>
      <c r="T922" s="96" t="s">
        <v>720</v>
      </c>
      <c r="U922" s="92" t="s">
        <v>9</v>
      </c>
      <c r="V922" s="97">
        <v>207330.45499999999</v>
      </c>
      <c r="W922" s="97">
        <v>207903.929</v>
      </c>
      <c r="X922" s="97">
        <v>208897.489</v>
      </c>
      <c r="Y922" s="16" t="b">
        <f t="shared" si="449"/>
        <v>1</v>
      </c>
      <c r="Z922" s="16" t="b">
        <f t="shared" si="449"/>
        <v>1</v>
      </c>
      <c r="AA922" s="16" t="b">
        <f t="shared" si="449"/>
        <v>1</v>
      </c>
      <c r="AB922" s="16" t="b">
        <f t="shared" si="449"/>
        <v>1</v>
      </c>
    </row>
    <row r="923" spans="1:28" s="16" customFormat="1" ht="63">
      <c r="A923" s="31" t="s">
        <v>721</v>
      </c>
      <c r="B923" s="23" t="s">
        <v>282</v>
      </c>
      <c r="C923" s="23" t="s">
        <v>722</v>
      </c>
      <c r="D923" s="23" t="s">
        <v>9</v>
      </c>
      <c r="E923" s="25">
        <f t="shared" ref="E923:G923" si="461">E924</f>
        <v>4915.1000000000004</v>
      </c>
      <c r="F923" s="25">
        <f t="shared" si="461"/>
        <v>4915.1000000000004</v>
      </c>
      <c r="G923" s="25">
        <f t="shared" si="461"/>
        <v>4915.1000000000004</v>
      </c>
      <c r="H923" s="43"/>
      <c r="J923" s="32">
        <v>4915.1000000000004</v>
      </c>
      <c r="K923" s="32">
        <v>4915.1000000000004</v>
      </c>
      <c r="L923" s="32">
        <v>4915.1000000000004</v>
      </c>
      <c r="M923" s="29">
        <f t="shared" si="448"/>
        <v>0</v>
      </c>
      <c r="N923" s="29">
        <f t="shared" si="448"/>
        <v>0</v>
      </c>
      <c r="O923" s="29">
        <f t="shared" si="448"/>
        <v>0</v>
      </c>
      <c r="R923" s="98" t="s">
        <v>721</v>
      </c>
      <c r="S923" s="96" t="s">
        <v>282</v>
      </c>
      <c r="T923" s="96" t="s">
        <v>722</v>
      </c>
      <c r="U923" s="92" t="s">
        <v>9</v>
      </c>
      <c r="V923" s="97">
        <v>4915.1000000000004</v>
      </c>
      <c r="W923" s="97">
        <v>4915.1000000000004</v>
      </c>
      <c r="X923" s="97">
        <v>4915.1000000000004</v>
      </c>
      <c r="Y923" s="16" t="b">
        <f t="shared" si="449"/>
        <v>1</v>
      </c>
      <c r="Z923" s="16" t="b">
        <f t="shared" si="449"/>
        <v>1</v>
      </c>
      <c r="AA923" s="16" t="b">
        <f t="shared" si="449"/>
        <v>1</v>
      </c>
      <c r="AB923" s="16" t="b">
        <f t="shared" si="449"/>
        <v>1</v>
      </c>
    </row>
    <row r="924" spans="1:28" s="16" customFormat="1" ht="31.5">
      <c r="A924" s="31" t="s">
        <v>58</v>
      </c>
      <c r="B924" s="23" t="s">
        <v>282</v>
      </c>
      <c r="C924" s="23" t="s">
        <v>722</v>
      </c>
      <c r="D924" s="23" t="s">
        <v>59</v>
      </c>
      <c r="E924" s="25">
        <v>4915.1000000000004</v>
      </c>
      <c r="F924" s="25">
        <v>4915.1000000000004</v>
      </c>
      <c r="G924" s="25">
        <v>4915.1000000000004</v>
      </c>
      <c r="H924" s="43"/>
      <c r="J924" s="32">
        <v>4915.1000000000004</v>
      </c>
      <c r="K924" s="32">
        <v>4915.1000000000004</v>
      </c>
      <c r="L924" s="32">
        <v>4915.1000000000004</v>
      </c>
      <c r="M924" s="29">
        <f t="shared" si="448"/>
        <v>0</v>
      </c>
      <c r="N924" s="29">
        <f t="shared" si="448"/>
        <v>0</v>
      </c>
      <c r="O924" s="29">
        <f t="shared" si="448"/>
        <v>0</v>
      </c>
      <c r="R924" s="98" t="s">
        <v>58</v>
      </c>
      <c r="S924" s="96" t="s">
        <v>282</v>
      </c>
      <c r="T924" s="96" t="s">
        <v>722</v>
      </c>
      <c r="U924" s="96" t="s">
        <v>59</v>
      </c>
      <c r="V924" s="97">
        <v>4915.1000000000004</v>
      </c>
      <c r="W924" s="97">
        <v>4915.1000000000004</v>
      </c>
      <c r="X924" s="97">
        <v>4915.1000000000004</v>
      </c>
      <c r="Y924" s="16" t="b">
        <f t="shared" si="449"/>
        <v>1</v>
      </c>
      <c r="Z924" s="16" t="b">
        <f t="shared" si="449"/>
        <v>1</v>
      </c>
      <c r="AA924" s="16" t="b">
        <f t="shared" si="449"/>
        <v>1</v>
      </c>
      <c r="AB924" s="16" t="b">
        <f t="shared" si="449"/>
        <v>1</v>
      </c>
    </row>
    <row r="925" spans="1:28" s="16" customFormat="1" ht="47.25">
      <c r="A925" s="31" t="s">
        <v>723</v>
      </c>
      <c r="B925" s="23" t="s">
        <v>282</v>
      </c>
      <c r="C925" s="23" t="s">
        <v>724</v>
      </c>
      <c r="D925" s="23" t="s">
        <v>9</v>
      </c>
      <c r="E925" s="25">
        <f t="shared" ref="E925:G925" si="462">E926</f>
        <v>14445.2</v>
      </c>
      <c r="F925" s="25">
        <f t="shared" si="462"/>
        <v>14664.3</v>
      </c>
      <c r="G925" s="25">
        <f t="shared" si="462"/>
        <v>14929.6</v>
      </c>
      <c r="H925" s="43"/>
      <c r="J925" s="32">
        <v>14445.155000000001</v>
      </c>
      <c r="K925" s="32">
        <v>14664.329</v>
      </c>
      <c r="L925" s="32">
        <v>14929.589</v>
      </c>
      <c r="M925" s="29">
        <f t="shared" si="448"/>
        <v>-4.500000000007276E-2</v>
      </c>
      <c r="N925" s="29">
        <f t="shared" si="448"/>
        <v>2.9000000000451109E-2</v>
      </c>
      <c r="O925" s="29">
        <f t="shared" si="448"/>
        <v>-1.1000000000422006E-2</v>
      </c>
      <c r="R925" s="98" t="s">
        <v>723</v>
      </c>
      <c r="S925" s="96" t="s">
        <v>282</v>
      </c>
      <c r="T925" s="96" t="s">
        <v>724</v>
      </c>
      <c r="U925" s="92" t="s">
        <v>9</v>
      </c>
      <c r="V925" s="97">
        <v>14445.155000000001</v>
      </c>
      <c r="W925" s="97">
        <v>14664.329</v>
      </c>
      <c r="X925" s="97">
        <v>14929.589</v>
      </c>
      <c r="Y925" s="16" t="b">
        <f t="shared" si="449"/>
        <v>1</v>
      </c>
      <c r="Z925" s="16" t="b">
        <f t="shared" si="449"/>
        <v>1</v>
      </c>
      <c r="AA925" s="16" t="b">
        <f t="shared" si="449"/>
        <v>1</v>
      </c>
      <c r="AB925" s="16" t="b">
        <f t="shared" si="449"/>
        <v>1</v>
      </c>
    </row>
    <row r="926" spans="1:28" s="16" customFormat="1" ht="31.5">
      <c r="A926" s="31" t="s">
        <v>58</v>
      </c>
      <c r="B926" s="23" t="s">
        <v>282</v>
      </c>
      <c r="C926" s="23" t="s">
        <v>724</v>
      </c>
      <c r="D926" s="23" t="s">
        <v>59</v>
      </c>
      <c r="E926" s="25">
        <v>14445.2</v>
      </c>
      <c r="F926" s="25">
        <v>14664.3</v>
      </c>
      <c r="G926" s="25">
        <v>14929.6</v>
      </c>
      <c r="H926" s="45"/>
      <c r="J926" s="32">
        <v>14445.155000000001</v>
      </c>
      <c r="K926" s="32">
        <v>14664.329</v>
      </c>
      <c r="L926" s="32">
        <v>14929.589</v>
      </c>
      <c r="M926" s="29">
        <f t="shared" si="448"/>
        <v>-4.500000000007276E-2</v>
      </c>
      <c r="N926" s="29">
        <f t="shared" si="448"/>
        <v>2.9000000000451109E-2</v>
      </c>
      <c r="O926" s="29">
        <f t="shared" si="448"/>
        <v>-1.1000000000422006E-2</v>
      </c>
      <c r="R926" s="98" t="s">
        <v>58</v>
      </c>
      <c r="S926" s="96" t="s">
        <v>282</v>
      </c>
      <c r="T926" s="96" t="s">
        <v>724</v>
      </c>
      <c r="U926" s="96" t="s">
        <v>59</v>
      </c>
      <c r="V926" s="97">
        <v>14445.155000000001</v>
      </c>
      <c r="W926" s="97">
        <v>14664.329</v>
      </c>
      <c r="X926" s="97">
        <v>14929.589</v>
      </c>
      <c r="Y926" s="16" t="b">
        <f t="shared" si="449"/>
        <v>1</v>
      </c>
      <c r="Z926" s="16" t="b">
        <f t="shared" si="449"/>
        <v>1</v>
      </c>
      <c r="AA926" s="16" t="b">
        <f t="shared" si="449"/>
        <v>1</v>
      </c>
      <c r="AB926" s="16" t="b">
        <f t="shared" si="449"/>
        <v>1</v>
      </c>
    </row>
    <row r="927" spans="1:28" s="16" customFormat="1" ht="94.5">
      <c r="A927" s="31" t="s">
        <v>725</v>
      </c>
      <c r="B927" s="23" t="s">
        <v>282</v>
      </c>
      <c r="C927" s="23" t="s">
        <v>726</v>
      </c>
      <c r="D927" s="23" t="s">
        <v>9</v>
      </c>
      <c r="E927" s="25">
        <f t="shared" ref="E927:G927" si="463">E928</f>
        <v>187970.2</v>
      </c>
      <c r="F927" s="25">
        <f t="shared" si="463"/>
        <v>188324.5</v>
      </c>
      <c r="G927" s="25">
        <f t="shared" si="463"/>
        <v>189052.79999999999</v>
      </c>
      <c r="H927" s="13"/>
      <c r="J927" s="32">
        <v>187970.2</v>
      </c>
      <c r="K927" s="32">
        <v>188324.5</v>
      </c>
      <c r="L927" s="32">
        <v>189052.79999999999</v>
      </c>
      <c r="M927" s="29">
        <f t="shared" si="448"/>
        <v>0</v>
      </c>
      <c r="N927" s="29">
        <f t="shared" si="448"/>
        <v>0</v>
      </c>
      <c r="O927" s="29">
        <f t="shared" si="448"/>
        <v>0</v>
      </c>
      <c r="R927" s="98" t="s">
        <v>725</v>
      </c>
      <c r="S927" s="96" t="s">
        <v>282</v>
      </c>
      <c r="T927" s="96" t="s">
        <v>726</v>
      </c>
      <c r="U927" s="92" t="s">
        <v>9</v>
      </c>
      <c r="V927" s="97">
        <v>187970.2</v>
      </c>
      <c r="W927" s="97">
        <v>188324.5</v>
      </c>
      <c r="X927" s="97">
        <v>189052.79999999999</v>
      </c>
      <c r="Y927" s="16" t="b">
        <f t="shared" si="449"/>
        <v>1</v>
      </c>
      <c r="Z927" s="16" t="b">
        <f t="shared" si="449"/>
        <v>1</v>
      </c>
      <c r="AA927" s="16" t="b">
        <f t="shared" si="449"/>
        <v>1</v>
      </c>
      <c r="AB927" s="16" t="b">
        <f t="shared" si="449"/>
        <v>1</v>
      </c>
    </row>
    <row r="928" spans="1:28" s="16" customFormat="1" ht="31.5">
      <c r="A928" s="31" t="s">
        <v>58</v>
      </c>
      <c r="B928" s="23" t="s">
        <v>282</v>
      </c>
      <c r="C928" s="23" t="s">
        <v>726</v>
      </c>
      <c r="D928" s="23" t="s">
        <v>59</v>
      </c>
      <c r="E928" s="25">
        <v>187970.2</v>
      </c>
      <c r="F928" s="25">
        <v>188324.5</v>
      </c>
      <c r="G928" s="25">
        <v>189052.79999999999</v>
      </c>
      <c r="H928" s="13"/>
      <c r="J928" s="32">
        <v>187970.2</v>
      </c>
      <c r="K928" s="32">
        <v>188324.5</v>
      </c>
      <c r="L928" s="32">
        <v>189052.79999999999</v>
      </c>
      <c r="M928" s="29">
        <f t="shared" si="448"/>
        <v>0</v>
      </c>
      <c r="N928" s="29">
        <f t="shared" si="448"/>
        <v>0</v>
      </c>
      <c r="O928" s="29">
        <f t="shared" si="448"/>
        <v>0</v>
      </c>
      <c r="R928" s="98" t="s">
        <v>58</v>
      </c>
      <c r="S928" s="96" t="s">
        <v>282</v>
      </c>
      <c r="T928" s="96" t="s">
        <v>726</v>
      </c>
      <c r="U928" s="96" t="s">
        <v>59</v>
      </c>
      <c r="V928" s="97">
        <v>187970.2</v>
      </c>
      <c r="W928" s="97">
        <v>188324.5</v>
      </c>
      <c r="X928" s="97">
        <v>189052.79999999999</v>
      </c>
      <c r="Y928" s="16" t="b">
        <f t="shared" si="449"/>
        <v>1</v>
      </c>
      <c r="Z928" s="16" t="b">
        <f t="shared" si="449"/>
        <v>1</v>
      </c>
      <c r="AA928" s="16" t="b">
        <f t="shared" si="449"/>
        <v>1</v>
      </c>
      <c r="AB928" s="16" t="b">
        <f t="shared" si="449"/>
        <v>1</v>
      </c>
    </row>
    <row r="929" spans="1:28" s="16" customFormat="1" ht="15.75">
      <c r="A929" s="22" t="s">
        <v>214</v>
      </c>
      <c r="B929" s="23" t="s">
        <v>282</v>
      </c>
      <c r="C929" s="23" t="s">
        <v>215</v>
      </c>
      <c r="D929" s="24" t="s">
        <v>9</v>
      </c>
      <c r="E929" s="25">
        <f t="shared" ref="E929:G929" si="464">E930+E933+E936+E939</f>
        <v>35589.9</v>
      </c>
      <c r="F929" s="25">
        <f t="shared" si="464"/>
        <v>35295.699999999997</v>
      </c>
      <c r="G929" s="25">
        <f t="shared" si="464"/>
        <v>35322.5</v>
      </c>
      <c r="H929" s="45"/>
      <c r="J929" s="32">
        <v>35589.897340000003</v>
      </c>
      <c r="K929" s="32">
        <v>35295.697339999999</v>
      </c>
      <c r="L929" s="32">
        <v>35322.577340000003</v>
      </c>
      <c r="M929" s="29">
        <f t="shared" si="448"/>
        <v>-2.6599999982863665E-3</v>
      </c>
      <c r="N929" s="29">
        <f t="shared" si="448"/>
        <v>-2.6599999982863665E-3</v>
      </c>
      <c r="O929" s="29">
        <f t="shared" si="448"/>
        <v>7.7340000003459863E-2</v>
      </c>
      <c r="R929" s="95" t="s">
        <v>214</v>
      </c>
      <c r="S929" s="96" t="s">
        <v>282</v>
      </c>
      <c r="T929" s="96" t="s">
        <v>215</v>
      </c>
      <c r="U929" s="92" t="s">
        <v>9</v>
      </c>
      <c r="V929" s="97">
        <v>35589.897340000003</v>
      </c>
      <c r="W929" s="97">
        <v>35295.697339999999</v>
      </c>
      <c r="X929" s="97">
        <v>35322.577340000003</v>
      </c>
      <c r="Y929" s="16" t="b">
        <f t="shared" si="449"/>
        <v>1</v>
      </c>
      <c r="Z929" s="16" t="b">
        <f t="shared" si="449"/>
        <v>1</v>
      </c>
      <c r="AA929" s="16" t="b">
        <f t="shared" si="449"/>
        <v>1</v>
      </c>
      <c r="AB929" s="16" t="b">
        <f t="shared" si="449"/>
        <v>1</v>
      </c>
    </row>
    <row r="930" spans="1:28" s="16" customFormat="1" ht="31.5">
      <c r="A930" s="22" t="s">
        <v>727</v>
      </c>
      <c r="B930" s="23" t="s">
        <v>282</v>
      </c>
      <c r="C930" s="23" t="s">
        <v>728</v>
      </c>
      <c r="D930" s="23" t="s">
        <v>9</v>
      </c>
      <c r="E930" s="25">
        <f t="shared" ref="E930:G931" si="465">E931</f>
        <v>23000.400000000001</v>
      </c>
      <c r="F930" s="25">
        <f t="shared" si="465"/>
        <v>23000.400000000001</v>
      </c>
      <c r="G930" s="25">
        <f t="shared" si="465"/>
        <v>23000.400000000001</v>
      </c>
      <c r="H930" s="13"/>
      <c r="J930" s="32">
        <v>23000.43334</v>
      </c>
      <c r="K930" s="32">
        <v>23000.43334</v>
      </c>
      <c r="L930" s="32">
        <v>23000.43334</v>
      </c>
      <c r="M930" s="29">
        <f t="shared" si="448"/>
        <v>3.3339999998133862E-2</v>
      </c>
      <c r="N930" s="29">
        <f t="shared" si="448"/>
        <v>3.3339999998133862E-2</v>
      </c>
      <c r="O930" s="29">
        <f t="shared" si="448"/>
        <v>3.3339999998133862E-2</v>
      </c>
      <c r="R930" s="95" t="s">
        <v>727</v>
      </c>
      <c r="S930" s="96" t="s">
        <v>282</v>
      </c>
      <c r="T930" s="96" t="s">
        <v>728</v>
      </c>
      <c r="U930" s="92" t="s">
        <v>9</v>
      </c>
      <c r="V930" s="97">
        <v>23000.43334</v>
      </c>
      <c r="W930" s="97">
        <v>23000.43334</v>
      </c>
      <c r="X930" s="97">
        <v>23000.43334</v>
      </c>
      <c r="Y930" s="16" t="b">
        <f t="shared" si="449"/>
        <v>1</v>
      </c>
      <c r="Z930" s="16" t="b">
        <f t="shared" si="449"/>
        <v>1</v>
      </c>
      <c r="AA930" s="16" t="b">
        <f t="shared" si="449"/>
        <v>1</v>
      </c>
      <c r="AB930" s="16" t="b">
        <f t="shared" si="449"/>
        <v>1</v>
      </c>
    </row>
    <row r="931" spans="1:28" s="16" customFormat="1" ht="25.5">
      <c r="A931" s="22" t="s">
        <v>729</v>
      </c>
      <c r="B931" s="23" t="s">
        <v>282</v>
      </c>
      <c r="C931" s="23" t="s">
        <v>730</v>
      </c>
      <c r="D931" s="23" t="s">
        <v>9</v>
      </c>
      <c r="E931" s="25">
        <f t="shared" si="465"/>
        <v>23000.400000000001</v>
      </c>
      <c r="F931" s="25">
        <f t="shared" si="465"/>
        <v>23000.400000000001</v>
      </c>
      <c r="G931" s="25">
        <f t="shared" si="465"/>
        <v>23000.400000000001</v>
      </c>
      <c r="H931" s="45"/>
      <c r="J931" s="32">
        <v>23000.43334</v>
      </c>
      <c r="K931" s="32">
        <v>23000.43334</v>
      </c>
      <c r="L931" s="32">
        <v>23000.43334</v>
      </c>
      <c r="M931" s="29">
        <f t="shared" si="448"/>
        <v>3.3339999998133862E-2</v>
      </c>
      <c r="N931" s="29">
        <f t="shared" si="448"/>
        <v>3.3339999998133862E-2</v>
      </c>
      <c r="O931" s="29">
        <f t="shared" si="448"/>
        <v>3.3339999998133862E-2</v>
      </c>
      <c r="R931" s="98" t="s">
        <v>729</v>
      </c>
      <c r="S931" s="96" t="s">
        <v>282</v>
      </c>
      <c r="T931" s="96" t="s">
        <v>730</v>
      </c>
      <c r="U931" s="92" t="s">
        <v>9</v>
      </c>
      <c r="V931" s="97">
        <v>23000.43334</v>
      </c>
      <c r="W931" s="97">
        <v>23000.43334</v>
      </c>
      <c r="X931" s="97">
        <v>23000.43334</v>
      </c>
      <c r="Y931" s="16" t="b">
        <f t="shared" si="449"/>
        <v>1</v>
      </c>
      <c r="Z931" s="16" t="b">
        <f t="shared" si="449"/>
        <v>1</v>
      </c>
      <c r="AA931" s="16" t="b">
        <f t="shared" si="449"/>
        <v>1</v>
      </c>
      <c r="AB931" s="16" t="b">
        <f t="shared" si="449"/>
        <v>1</v>
      </c>
    </row>
    <row r="932" spans="1:28" s="16" customFormat="1" ht="31.5">
      <c r="A932" s="22" t="s">
        <v>58</v>
      </c>
      <c r="B932" s="23" t="s">
        <v>282</v>
      </c>
      <c r="C932" s="23" t="s">
        <v>730</v>
      </c>
      <c r="D932" s="23" t="s">
        <v>59</v>
      </c>
      <c r="E932" s="25">
        <v>23000.400000000001</v>
      </c>
      <c r="F932" s="25">
        <v>23000.400000000001</v>
      </c>
      <c r="G932" s="25">
        <v>23000.400000000001</v>
      </c>
      <c r="H932" s="45"/>
      <c r="J932" s="32">
        <v>23000.43334</v>
      </c>
      <c r="K932" s="32">
        <v>23000.43334</v>
      </c>
      <c r="L932" s="32">
        <v>23000.43334</v>
      </c>
      <c r="M932" s="29">
        <f t="shared" si="448"/>
        <v>3.3339999998133862E-2</v>
      </c>
      <c r="N932" s="29">
        <f t="shared" si="448"/>
        <v>3.3339999998133862E-2</v>
      </c>
      <c r="O932" s="29">
        <f t="shared" si="448"/>
        <v>3.3339999998133862E-2</v>
      </c>
      <c r="R932" s="98" t="s">
        <v>58</v>
      </c>
      <c r="S932" s="96" t="s">
        <v>282</v>
      </c>
      <c r="T932" s="96" t="s">
        <v>730</v>
      </c>
      <c r="U932" s="96" t="s">
        <v>59</v>
      </c>
      <c r="V932" s="97">
        <v>23000.43334</v>
      </c>
      <c r="W932" s="97">
        <v>23000.43334</v>
      </c>
      <c r="X932" s="97">
        <v>23000.43334</v>
      </c>
      <c r="Y932" s="16" t="b">
        <f t="shared" si="449"/>
        <v>1</v>
      </c>
      <c r="Z932" s="16" t="b">
        <f t="shared" si="449"/>
        <v>1</v>
      </c>
      <c r="AA932" s="16" t="b">
        <f t="shared" si="449"/>
        <v>1</v>
      </c>
      <c r="AB932" s="16" t="b">
        <f t="shared" si="449"/>
        <v>1</v>
      </c>
    </row>
    <row r="933" spans="1:28" s="16" customFormat="1" ht="126">
      <c r="A933" s="22" t="s">
        <v>539</v>
      </c>
      <c r="B933" s="23" t="s">
        <v>282</v>
      </c>
      <c r="C933" s="23" t="s">
        <v>291</v>
      </c>
      <c r="D933" s="24" t="s">
        <v>9</v>
      </c>
      <c r="E933" s="25">
        <f>E934</f>
        <v>500</v>
      </c>
      <c r="F933" s="25">
        <f t="shared" ref="F933:G934" si="466">F934</f>
        <v>500</v>
      </c>
      <c r="G933" s="25">
        <f t="shared" si="466"/>
        <v>500</v>
      </c>
      <c r="H933" s="45"/>
      <c r="J933" s="32">
        <v>500</v>
      </c>
      <c r="K933" s="32">
        <v>500</v>
      </c>
      <c r="L933" s="32">
        <v>500</v>
      </c>
      <c r="M933" s="29">
        <f t="shared" si="448"/>
        <v>0</v>
      </c>
      <c r="N933" s="29">
        <f t="shared" si="448"/>
        <v>0</v>
      </c>
      <c r="O933" s="29">
        <f t="shared" si="448"/>
        <v>0</v>
      </c>
      <c r="R933" s="95" t="s">
        <v>539</v>
      </c>
      <c r="S933" s="96" t="s">
        <v>282</v>
      </c>
      <c r="T933" s="96" t="s">
        <v>291</v>
      </c>
      <c r="U933" s="92" t="s">
        <v>9</v>
      </c>
      <c r="V933" s="97">
        <v>500</v>
      </c>
      <c r="W933" s="97">
        <v>500</v>
      </c>
      <c r="X933" s="97">
        <v>500</v>
      </c>
      <c r="Y933" s="16" t="b">
        <f t="shared" si="449"/>
        <v>1</v>
      </c>
      <c r="Z933" s="16" t="b">
        <f t="shared" si="449"/>
        <v>1</v>
      </c>
      <c r="AA933" s="16" t="b">
        <f t="shared" si="449"/>
        <v>1</v>
      </c>
      <c r="AB933" s="16" t="b">
        <f t="shared" si="449"/>
        <v>1</v>
      </c>
    </row>
    <row r="934" spans="1:28" s="16" customFormat="1" ht="110.25">
      <c r="A934" s="31" t="s">
        <v>540</v>
      </c>
      <c r="B934" s="23" t="s">
        <v>282</v>
      </c>
      <c r="C934" s="23" t="s">
        <v>438</v>
      </c>
      <c r="D934" s="24" t="s">
        <v>9</v>
      </c>
      <c r="E934" s="25">
        <f>E935</f>
        <v>500</v>
      </c>
      <c r="F934" s="25">
        <f t="shared" si="466"/>
        <v>500</v>
      </c>
      <c r="G934" s="25">
        <f t="shared" si="466"/>
        <v>500</v>
      </c>
      <c r="H934" s="45"/>
      <c r="J934" s="32">
        <v>500</v>
      </c>
      <c r="K934" s="32">
        <v>500</v>
      </c>
      <c r="L934" s="32">
        <v>500</v>
      </c>
      <c r="M934" s="29">
        <f t="shared" si="448"/>
        <v>0</v>
      </c>
      <c r="N934" s="29">
        <f t="shared" si="448"/>
        <v>0</v>
      </c>
      <c r="O934" s="29">
        <f t="shared" si="448"/>
        <v>0</v>
      </c>
      <c r="R934" s="98" t="s">
        <v>540</v>
      </c>
      <c r="S934" s="96" t="s">
        <v>282</v>
      </c>
      <c r="T934" s="96" t="s">
        <v>438</v>
      </c>
      <c r="U934" s="92" t="s">
        <v>9</v>
      </c>
      <c r="V934" s="97">
        <v>500</v>
      </c>
      <c r="W934" s="97">
        <v>500</v>
      </c>
      <c r="X934" s="97">
        <v>500</v>
      </c>
      <c r="Y934" s="16" t="b">
        <f t="shared" si="449"/>
        <v>1</v>
      </c>
      <c r="Z934" s="16" t="b">
        <f t="shared" si="449"/>
        <v>1</v>
      </c>
      <c r="AA934" s="16" t="b">
        <f t="shared" si="449"/>
        <v>1</v>
      </c>
      <c r="AB934" s="16" t="b">
        <f t="shared" si="449"/>
        <v>1</v>
      </c>
    </row>
    <row r="935" spans="1:28" s="16" customFormat="1" ht="31.5">
      <c r="A935" s="31" t="s">
        <v>58</v>
      </c>
      <c r="B935" s="23" t="s">
        <v>282</v>
      </c>
      <c r="C935" s="23" t="s">
        <v>438</v>
      </c>
      <c r="D935" s="23" t="s">
        <v>59</v>
      </c>
      <c r="E935" s="25">
        <v>500</v>
      </c>
      <c r="F935" s="25">
        <v>500</v>
      </c>
      <c r="G935" s="25">
        <v>500</v>
      </c>
      <c r="H935" s="45"/>
      <c r="J935" s="32">
        <v>500</v>
      </c>
      <c r="K935" s="32">
        <v>500</v>
      </c>
      <c r="L935" s="32">
        <v>500</v>
      </c>
      <c r="M935" s="29">
        <f t="shared" si="448"/>
        <v>0</v>
      </c>
      <c r="N935" s="29">
        <f t="shared" si="448"/>
        <v>0</v>
      </c>
      <c r="O935" s="29">
        <f t="shared" si="448"/>
        <v>0</v>
      </c>
      <c r="R935" s="98" t="s">
        <v>58</v>
      </c>
      <c r="S935" s="96" t="s">
        <v>282</v>
      </c>
      <c r="T935" s="96" t="s">
        <v>438</v>
      </c>
      <c r="U935" s="96" t="s">
        <v>59</v>
      </c>
      <c r="V935" s="97">
        <v>500</v>
      </c>
      <c r="W935" s="97">
        <v>500</v>
      </c>
      <c r="X935" s="97">
        <v>500</v>
      </c>
      <c r="Y935" s="16" t="b">
        <f t="shared" si="449"/>
        <v>1</v>
      </c>
      <c r="Z935" s="16" t="b">
        <f t="shared" si="449"/>
        <v>1</v>
      </c>
      <c r="AA935" s="16" t="b">
        <f t="shared" si="449"/>
        <v>1</v>
      </c>
      <c r="AB935" s="16" t="b">
        <f t="shared" si="449"/>
        <v>1</v>
      </c>
    </row>
    <row r="936" spans="1:28" s="16" customFormat="1" ht="47.25">
      <c r="A936" s="22" t="s">
        <v>292</v>
      </c>
      <c r="B936" s="23" t="s">
        <v>282</v>
      </c>
      <c r="C936" s="23" t="s">
        <v>293</v>
      </c>
      <c r="D936" s="24" t="s">
        <v>9</v>
      </c>
      <c r="E936" s="25">
        <f>E937</f>
        <v>12069.5</v>
      </c>
      <c r="F936" s="25">
        <f t="shared" ref="F936:G937" si="467">F937</f>
        <v>11775.3</v>
      </c>
      <c r="G936" s="25">
        <f t="shared" si="467"/>
        <v>11802.1</v>
      </c>
      <c r="H936" s="45"/>
      <c r="J936" s="32">
        <v>12069.464</v>
      </c>
      <c r="K936" s="32">
        <v>11775.263999999999</v>
      </c>
      <c r="L936" s="32">
        <v>11802.144</v>
      </c>
      <c r="M936" s="29">
        <f t="shared" si="448"/>
        <v>-3.6000000000058208E-2</v>
      </c>
      <c r="N936" s="29">
        <f t="shared" si="448"/>
        <v>-3.6000000000058208E-2</v>
      </c>
      <c r="O936" s="29">
        <f t="shared" si="448"/>
        <v>4.3999999999869033E-2</v>
      </c>
      <c r="R936" s="95" t="s">
        <v>292</v>
      </c>
      <c r="S936" s="96" t="s">
        <v>282</v>
      </c>
      <c r="T936" s="96" t="s">
        <v>293</v>
      </c>
      <c r="U936" s="92" t="s">
        <v>9</v>
      </c>
      <c r="V936" s="97">
        <v>12069.464</v>
      </c>
      <c r="W936" s="97">
        <v>11775.263999999999</v>
      </c>
      <c r="X936" s="97">
        <v>11802.144</v>
      </c>
      <c r="Y936" s="16" t="b">
        <f t="shared" si="449"/>
        <v>1</v>
      </c>
      <c r="Z936" s="16" t="b">
        <f t="shared" si="449"/>
        <v>1</v>
      </c>
      <c r="AA936" s="16" t="b">
        <f t="shared" si="449"/>
        <v>1</v>
      </c>
      <c r="AB936" s="16" t="b">
        <f t="shared" si="449"/>
        <v>1</v>
      </c>
    </row>
    <row r="937" spans="1:28" s="16" customFormat="1" ht="47.25">
      <c r="A937" s="31" t="s">
        <v>294</v>
      </c>
      <c r="B937" s="23" t="s">
        <v>282</v>
      </c>
      <c r="C937" s="23" t="s">
        <v>439</v>
      </c>
      <c r="D937" s="24" t="s">
        <v>9</v>
      </c>
      <c r="E937" s="25">
        <f>E938</f>
        <v>12069.5</v>
      </c>
      <c r="F937" s="25">
        <f t="shared" si="467"/>
        <v>11775.3</v>
      </c>
      <c r="G937" s="25">
        <f t="shared" si="467"/>
        <v>11802.1</v>
      </c>
      <c r="H937" s="45"/>
      <c r="J937" s="32">
        <v>12069.464</v>
      </c>
      <c r="K937" s="32">
        <v>11775.263999999999</v>
      </c>
      <c r="L937" s="32">
        <v>11802.144</v>
      </c>
      <c r="M937" s="29">
        <f t="shared" si="448"/>
        <v>-3.6000000000058208E-2</v>
      </c>
      <c r="N937" s="29">
        <f t="shared" si="448"/>
        <v>-3.6000000000058208E-2</v>
      </c>
      <c r="O937" s="29">
        <f t="shared" si="448"/>
        <v>4.3999999999869033E-2</v>
      </c>
      <c r="R937" s="98" t="s">
        <v>294</v>
      </c>
      <c r="S937" s="96" t="s">
        <v>282</v>
      </c>
      <c r="T937" s="96" t="s">
        <v>439</v>
      </c>
      <c r="U937" s="92" t="s">
        <v>9</v>
      </c>
      <c r="V937" s="97">
        <v>12069.464</v>
      </c>
      <c r="W937" s="97">
        <v>11775.263999999999</v>
      </c>
      <c r="X937" s="97">
        <v>11802.144</v>
      </c>
      <c r="Y937" s="16" t="b">
        <f t="shared" si="449"/>
        <v>1</v>
      </c>
      <c r="Z937" s="16" t="b">
        <f t="shared" si="449"/>
        <v>1</v>
      </c>
      <c r="AA937" s="16" t="b">
        <f t="shared" si="449"/>
        <v>1</v>
      </c>
      <c r="AB937" s="16" t="b">
        <f t="shared" si="449"/>
        <v>1</v>
      </c>
    </row>
    <row r="938" spans="1:28" s="16" customFormat="1" ht="31.5">
      <c r="A938" s="31" t="s">
        <v>58</v>
      </c>
      <c r="B938" s="23" t="s">
        <v>282</v>
      </c>
      <c r="C938" s="23" t="s">
        <v>439</v>
      </c>
      <c r="D938" s="23" t="s">
        <v>59</v>
      </c>
      <c r="E938" s="25">
        <v>12069.5</v>
      </c>
      <c r="F938" s="25">
        <v>11775.3</v>
      </c>
      <c r="G938" s="25">
        <v>11802.1</v>
      </c>
      <c r="H938" s="45"/>
      <c r="J938" s="32">
        <v>12069.464</v>
      </c>
      <c r="K938" s="32">
        <v>11775.263999999999</v>
      </c>
      <c r="L938" s="32">
        <v>11802.144</v>
      </c>
      <c r="M938" s="29">
        <f t="shared" si="448"/>
        <v>-3.6000000000058208E-2</v>
      </c>
      <c r="N938" s="29">
        <f t="shared" si="448"/>
        <v>-3.6000000000058208E-2</v>
      </c>
      <c r="O938" s="29">
        <f t="shared" si="448"/>
        <v>4.3999999999869033E-2</v>
      </c>
      <c r="R938" s="98" t="s">
        <v>58</v>
      </c>
      <c r="S938" s="96" t="s">
        <v>282</v>
      </c>
      <c r="T938" s="96" t="s">
        <v>439</v>
      </c>
      <c r="U938" s="96" t="s">
        <v>59</v>
      </c>
      <c r="V938" s="97">
        <v>12069.464</v>
      </c>
      <c r="W938" s="97">
        <v>11775.263999999999</v>
      </c>
      <c r="X938" s="97">
        <v>11802.144</v>
      </c>
      <c r="Y938" s="16" t="b">
        <f t="shared" si="449"/>
        <v>1</v>
      </c>
      <c r="Z938" s="16" t="b">
        <f t="shared" si="449"/>
        <v>1</v>
      </c>
      <c r="AA938" s="16" t="b">
        <f t="shared" si="449"/>
        <v>1</v>
      </c>
      <c r="AB938" s="16" t="b">
        <f t="shared" si="449"/>
        <v>1</v>
      </c>
    </row>
    <row r="939" spans="1:28" s="16" customFormat="1" ht="47.25">
      <c r="A939" s="22" t="s">
        <v>271</v>
      </c>
      <c r="B939" s="23" t="s">
        <v>282</v>
      </c>
      <c r="C939" s="23" t="s">
        <v>272</v>
      </c>
      <c r="D939" s="24" t="s">
        <v>9</v>
      </c>
      <c r="E939" s="25">
        <f>E940</f>
        <v>20</v>
      </c>
      <c r="F939" s="25">
        <f t="shared" ref="F939:G940" si="468">F940</f>
        <v>20</v>
      </c>
      <c r="G939" s="25">
        <f t="shared" si="468"/>
        <v>20</v>
      </c>
      <c r="H939" s="45"/>
      <c r="J939" s="32">
        <v>20</v>
      </c>
      <c r="K939" s="32">
        <v>20</v>
      </c>
      <c r="L939" s="32">
        <v>20</v>
      </c>
      <c r="M939" s="29">
        <f t="shared" si="448"/>
        <v>0</v>
      </c>
      <c r="N939" s="29">
        <f t="shared" si="448"/>
        <v>0</v>
      </c>
      <c r="O939" s="29">
        <f t="shared" si="448"/>
        <v>0</v>
      </c>
      <c r="R939" s="95" t="s">
        <v>271</v>
      </c>
      <c r="S939" s="96" t="s">
        <v>282</v>
      </c>
      <c r="T939" s="96" t="s">
        <v>272</v>
      </c>
      <c r="U939" s="92" t="s">
        <v>9</v>
      </c>
      <c r="V939" s="97">
        <v>20</v>
      </c>
      <c r="W939" s="97">
        <v>20</v>
      </c>
      <c r="X939" s="97">
        <v>20</v>
      </c>
      <c r="Y939" s="16" t="b">
        <f t="shared" si="449"/>
        <v>1</v>
      </c>
      <c r="Z939" s="16" t="b">
        <f t="shared" si="449"/>
        <v>1</v>
      </c>
      <c r="AA939" s="16" t="b">
        <f t="shared" si="449"/>
        <v>1</v>
      </c>
      <c r="AB939" s="16" t="b">
        <f t="shared" si="449"/>
        <v>1</v>
      </c>
    </row>
    <row r="940" spans="1:28" s="16" customFormat="1" ht="31.5">
      <c r="A940" s="31" t="s">
        <v>273</v>
      </c>
      <c r="B940" s="23" t="s">
        <v>282</v>
      </c>
      <c r="C940" s="23" t="s">
        <v>429</v>
      </c>
      <c r="D940" s="24" t="s">
        <v>9</v>
      </c>
      <c r="E940" s="25">
        <f>E941</f>
        <v>20</v>
      </c>
      <c r="F940" s="25">
        <f t="shared" si="468"/>
        <v>20</v>
      </c>
      <c r="G940" s="25">
        <f t="shared" si="468"/>
        <v>20</v>
      </c>
      <c r="H940" s="45"/>
      <c r="J940" s="32">
        <v>20</v>
      </c>
      <c r="K940" s="32">
        <v>20</v>
      </c>
      <c r="L940" s="32">
        <v>20</v>
      </c>
      <c r="M940" s="29">
        <f t="shared" si="448"/>
        <v>0</v>
      </c>
      <c r="N940" s="29">
        <f t="shared" si="448"/>
        <v>0</v>
      </c>
      <c r="O940" s="29">
        <f t="shared" si="448"/>
        <v>0</v>
      </c>
      <c r="R940" s="98" t="s">
        <v>273</v>
      </c>
      <c r="S940" s="96" t="s">
        <v>282</v>
      </c>
      <c r="T940" s="96" t="s">
        <v>429</v>
      </c>
      <c r="U940" s="92" t="s">
        <v>9</v>
      </c>
      <c r="V940" s="97">
        <v>20</v>
      </c>
      <c r="W940" s="97">
        <v>20</v>
      </c>
      <c r="X940" s="97">
        <v>20</v>
      </c>
      <c r="Y940" s="16" t="b">
        <f t="shared" si="449"/>
        <v>1</v>
      </c>
      <c r="Z940" s="16" t="b">
        <f t="shared" si="449"/>
        <v>1</v>
      </c>
      <c r="AA940" s="16" t="b">
        <f t="shared" si="449"/>
        <v>1</v>
      </c>
      <c r="AB940" s="16" t="b">
        <f t="shared" si="449"/>
        <v>1</v>
      </c>
    </row>
    <row r="941" spans="1:28" s="16" customFormat="1" ht="31.5">
      <c r="A941" s="31" t="s">
        <v>58</v>
      </c>
      <c r="B941" s="23" t="s">
        <v>282</v>
      </c>
      <c r="C941" s="23" t="s">
        <v>429</v>
      </c>
      <c r="D941" s="23" t="s">
        <v>59</v>
      </c>
      <c r="E941" s="25">
        <v>20</v>
      </c>
      <c r="F941" s="25">
        <v>20</v>
      </c>
      <c r="G941" s="25">
        <v>20</v>
      </c>
      <c r="H941" s="13"/>
      <c r="J941" s="32">
        <v>20</v>
      </c>
      <c r="K941" s="32">
        <v>20</v>
      </c>
      <c r="L941" s="32">
        <v>20</v>
      </c>
      <c r="M941" s="29">
        <f t="shared" si="448"/>
        <v>0</v>
      </c>
      <c r="N941" s="29">
        <f t="shared" si="448"/>
        <v>0</v>
      </c>
      <c r="O941" s="29">
        <f t="shared" si="448"/>
        <v>0</v>
      </c>
      <c r="R941" s="98" t="s">
        <v>58</v>
      </c>
      <c r="S941" s="96" t="s">
        <v>282</v>
      </c>
      <c r="T941" s="96" t="s">
        <v>429</v>
      </c>
      <c r="U941" s="96" t="s">
        <v>59</v>
      </c>
      <c r="V941" s="97">
        <v>20</v>
      </c>
      <c r="W941" s="97">
        <v>20</v>
      </c>
      <c r="X941" s="97">
        <v>20</v>
      </c>
      <c r="Y941" s="16" t="b">
        <f t="shared" si="449"/>
        <v>1</v>
      </c>
      <c r="Z941" s="16" t="b">
        <f t="shared" si="449"/>
        <v>1</v>
      </c>
      <c r="AA941" s="16" t="b">
        <f t="shared" si="449"/>
        <v>1</v>
      </c>
      <c r="AB941" s="16" t="b">
        <f t="shared" si="449"/>
        <v>1</v>
      </c>
    </row>
    <row r="942" spans="1:28" s="16" customFormat="1" ht="31.5">
      <c r="A942" s="22" t="s">
        <v>74</v>
      </c>
      <c r="B942" s="23" t="s">
        <v>282</v>
      </c>
      <c r="C942" s="23" t="s">
        <v>274</v>
      </c>
      <c r="D942" s="24" t="s">
        <v>9</v>
      </c>
      <c r="E942" s="25">
        <f>E943+E949+E955+E958</f>
        <v>137954</v>
      </c>
      <c r="F942" s="25">
        <f t="shared" ref="F942:G942" si="469">F943+F949+F955+F958</f>
        <v>136655.5</v>
      </c>
      <c r="G942" s="25">
        <f t="shared" si="469"/>
        <v>136655.5</v>
      </c>
      <c r="H942" s="45"/>
      <c r="J942" s="32">
        <v>137953.9762</v>
      </c>
      <c r="K942" s="32">
        <v>136655.44706999999</v>
      </c>
      <c r="L942" s="32">
        <v>136655.44706999999</v>
      </c>
      <c r="M942" s="29">
        <f t="shared" si="448"/>
        <v>-2.3799999995389953E-2</v>
      </c>
      <c r="N942" s="29">
        <f t="shared" si="448"/>
        <v>-5.2930000005289912E-2</v>
      </c>
      <c r="O942" s="29">
        <f t="shared" si="448"/>
        <v>-5.2930000005289912E-2</v>
      </c>
      <c r="R942" s="95" t="s">
        <v>74</v>
      </c>
      <c r="S942" s="96" t="s">
        <v>282</v>
      </c>
      <c r="T942" s="96" t="s">
        <v>274</v>
      </c>
      <c r="U942" s="92" t="s">
        <v>9</v>
      </c>
      <c r="V942" s="97">
        <v>137953.9762</v>
      </c>
      <c r="W942" s="97">
        <v>136655.44706999999</v>
      </c>
      <c r="X942" s="97">
        <v>136655.44706999999</v>
      </c>
      <c r="Y942" s="16" t="b">
        <f t="shared" si="449"/>
        <v>1</v>
      </c>
      <c r="Z942" s="16" t="b">
        <f t="shared" si="449"/>
        <v>1</v>
      </c>
      <c r="AA942" s="16" t="b">
        <f t="shared" si="449"/>
        <v>1</v>
      </c>
      <c r="AB942" s="16" t="b">
        <f t="shared" si="449"/>
        <v>1</v>
      </c>
    </row>
    <row r="943" spans="1:28" s="16" customFormat="1" ht="47.25">
      <c r="A943" s="22" t="s">
        <v>55</v>
      </c>
      <c r="B943" s="23" t="s">
        <v>282</v>
      </c>
      <c r="C943" s="23" t="s">
        <v>275</v>
      </c>
      <c r="D943" s="24" t="s">
        <v>9</v>
      </c>
      <c r="E943" s="25">
        <f>E944</f>
        <v>75500.7</v>
      </c>
      <c r="F943" s="25">
        <f t="shared" ref="F943:G943" si="470">F944</f>
        <v>74128.2</v>
      </c>
      <c r="G943" s="25">
        <f t="shared" si="470"/>
        <v>74128.2</v>
      </c>
      <c r="H943" s="45"/>
      <c r="J943" s="32">
        <v>75500.665210000006</v>
      </c>
      <c r="K943" s="32">
        <v>74128.165210000006</v>
      </c>
      <c r="L943" s="32">
        <v>74128.165210000006</v>
      </c>
      <c r="M943" s="29">
        <f t="shared" si="448"/>
        <v>-3.4789999990607612E-2</v>
      </c>
      <c r="N943" s="29">
        <f t="shared" si="448"/>
        <v>-3.4789999990607612E-2</v>
      </c>
      <c r="O943" s="29">
        <f t="shared" si="448"/>
        <v>-3.4789999990607612E-2</v>
      </c>
      <c r="R943" s="95" t="s">
        <v>55</v>
      </c>
      <c r="S943" s="96" t="s">
        <v>282</v>
      </c>
      <c r="T943" s="96" t="s">
        <v>275</v>
      </c>
      <c r="U943" s="92" t="s">
        <v>9</v>
      </c>
      <c r="V943" s="97">
        <v>75500.665210000006</v>
      </c>
      <c r="W943" s="97">
        <v>74128.165210000006</v>
      </c>
      <c r="X943" s="97">
        <v>74128.165210000006</v>
      </c>
      <c r="Y943" s="16" t="b">
        <f t="shared" si="449"/>
        <v>1</v>
      </c>
      <c r="Z943" s="16" t="b">
        <f t="shared" si="449"/>
        <v>1</v>
      </c>
      <c r="AA943" s="16" t="b">
        <f t="shared" si="449"/>
        <v>1</v>
      </c>
      <c r="AB943" s="16" t="b">
        <f t="shared" si="449"/>
        <v>1</v>
      </c>
    </row>
    <row r="944" spans="1:28" s="16" customFormat="1" ht="31.5">
      <c r="A944" s="31" t="s">
        <v>57</v>
      </c>
      <c r="B944" s="23" t="s">
        <v>282</v>
      </c>
      <c r="C944" s="23" t="s">
        <v>430</v>
      </c>
      <c r="D944" s="24" t="s">
        <v>9</v>
      </c>
      <c r="E944" s="25">
        <f>E945+E946+E947+E948</f>
        <v>75500.7</v>
      </c>
      <c r="F944" s="25">
        <f t="shared" ref="F944:G944" si="471">F945+F946+F947+F948</f>
        <v>74128.2</v>
      </c>
      <c r="G944" s="25">
        <f t="shared" si="471"/>
        <v>74128.2</v>
      </c>
      <c r="H944" s="13"/>
      <c r="J944" s="32">
        <v>75500.665210000006</v>
      </c>
      <c r="K944" s="32">
        <v>74128.165210000006</v>
      </c>
      <c r="L944" s="32">
        <v>74128.165210000006</v>
      </c>
      <c r="M944" s="29">
        <f t="shared" si="448"/>
        <v>-3.4789999990607612E-2</v>
      </c>
      <c r="N944" s="29">
        <f t="shared" si="448"/>
        <v>-3.4789999990607612E-2</v>
      </c>
      <c r="O944" s="29">
        <f t="shared" si="448"/>
        <v>-3.4789999990607612E-2</v>
      </c>
      <c r="R944" s="98" t="s">
        <v>57</v>
      </c>
      <c r="S944" s="96" t="s">
        <v>282</v>
      </c>
      <c r="T944" s="96" t="s">
        <v>430</v>
      </c>
      <c r="U944" s="92" t="s">
        <v>9</v>
      </c>
      <c r="V944" s="97">
        <v>75500.665210000006</v>
      </c>
      <c r="W944" s="97">
        <v>74128.165210000006</v>
      </c>
      <c r="X944" s="97">
        <v>74128.165210000006</v>
      </c>
      <c r="Y944" s="16" t="b">
        <f t="shared" si="449"/>
        <v>1</v>
      </c>
      <c r="Z944" s="16" t="b">
        <f t="shared" si="449"/>
        <v>1</v>
      </c>
      <c r="AA944" s="16" t="b">
        <f t="shared" si="449"/>
        <v>1</v>
      </c>
      <c r="AB944" s="16" t="b">
        <f t="shared" si="449"/>
        <v>1</v>
      </c>
    </row>
    <row r="945" spans="1:28" ht="78.75">
      <c r="A945" s="31" t="s">
        <v>26</v>
      </c>
      <c r="B945" s="23" t="s">
        <v>282</v>
      </c>
      <c r="C945" s="23" t="s">
        <v>430</v>
      </c>
      <c r="D945" s="23" t="s">
        <v>27</v>
      </c>
      <c r="E945" s="25">
        <v>15959</v>
      </c>
      <c r="F945" s="25">
        <v>15959</v>
      </c>
      <c r="G945" s="25">
        <v>15959</v>
      </c>
      <c r="H945" s="13"/>
      <c r="I945" s="16"/>
      <c r="J945" s="32">
        <v>15959</v>
      </c>
      <c r="K945" s="32">
        <v>15959</v>
      </c>
      <c r="L945" s="32">
        <v>15959</v>
      </c>
      <c r="M945" s="29">
        <f t="shared" si="448"/>
        <v>0</v>
      </c>
      <c r="N945" s="29">
        <f t="shared" si="448"/>
        <v>0</v>
      </c>
      <c r="O945" s="29">
        <f t="shared" si="448"/>
        <v>0</v>
      </c>
      <c r="P945" s="16"/>
      <c r="Q945" s="16"/>
      <c r="R945" s="98" t="s">
        <v>26</v>
      </c>
      <c r="S945" s="96" t="s">
        <v>282</v>
      </c>
      <c r="T945" s="96" t="s">
        <v>430</v>
      </c>
      <c r="U945" s="96" t="s">
        <v>27</v>
      </c>
      <c r="V945" s="97">
        <v>15959</v>
      </c>
      <c r="W945" s="97">
        <v>15959</v>
      </c>
      <c r="X945" s="97">
        <v>15959</v>
      </c>
      <c r="Y945" s="16" t="b">
        <f t="shared" si="449"/>
        <v>1</v>
      </c>
      <c r="Z945" s="16" t="b">
        <f t="shared" si="449"/>
        <v>1</v>
      </c>
      <c r="AA945" s="16" t="b">
        <f t="shared" si="449"/>
        <v>1</v>
      </c>
      <c r="AB945" s="16" t="b">
        <f t="shared" si="449"/>
        <v>1</v>
      </c>
    </row>
    <row r="946" spans="1:28" ht="31.5">
      <c r="A946" s="31" t="s">
        <v>28</v>
      </c>
      <c r="B946" s="23" t="s">
        <v>282</v>
      </c>
      <c r="C946" s="23" t="s">
        <v>430</v>
      </c>
      <c r="D946" s="23" t="s">
        <v>29</v>
      </c>
      <c r="E946" s="25">
        <v>1042</v>
      </c>
      <c r="F946" s="25">
        <v>1042</v>
      </c>
      <c r="G946" s="25">
        <v>1042</v>
      </c>
      <c r="H946" s="45"/>
      <c r="I946" s="16"/>
      <c r="J946" s="32">
        <v>1042</v>
      </c>
      <c r="K946" s="32">
        <v>1042</v>
      </c>
      <c r="L946" s="32">
        <v>1042</v>
      </c>
      <c r="M946" s="29">
        <f t="shared" si="448"/>
        <v>0</v>
      </c>
      <c r="N946" s="29">
        <f t="shared" si="448"/>
        <v>0</v>
      </c>
      <c r="O946" s="29">
        <f t="shared" si="448"/>
        <v>0</v>
      </c>
      <c r="P946" s="16"/>
      <c r="Q946" s="16"/>
      <c r="R946" s="98" t="s">
        <v>28</v>
      </c>
      <c r="S946" s="96" t="s">
        <v>282</v>
      </c>
      <c r="T946" s="96" t="s">
        <v>430</v>
      </c>
      <c r="U946" s="96" t="s">
        <v>29</v>
      </c>
      <c r="V946" s="97">
        <v>1042</v>
      </c>
      <c r="W946" s="97">
        <v>1042</v>
      </c>
      <c r="X946" s="97">
        <v>1042</v>
      </c>
      <c r="Y946" s="16" t="b">
        <f t="shared" si="449"/>
        <v>1</v>
      </c>
      <c r="Z946" s="16" t="b">
        <f t="shared" si="449"/>
        <v>1</v>
      </c>
      <c r="AA946" s="16" t="b">
        <f t="shared" si="449"/>
        <v>1</v>
      </c>
      <c r="AB946" s="16" t="b">
        <f t="shared" si="449"/>
        <v>1</v>
      </c>
    </row>
    <row r="947" spans="1:28" ht="31.5">
      <c r="A947" s="31" t="s">
        <v>58</v>
      </c>
      <c r="B947" s="23" t="s">
        <v>282</v>
      </c>
      <c r="C947" s="23" t="s">
        <v>430</v>
      </c>
      <c r="D947" s="23" t="s">
        <v>59</v>
      </c>
      <c r="E947" s="25">
        <v>58489.7</v>
      </c>
      <c r="F947" s="25">
        <v>57117.2</v>
      </c>
      <c r="G947" s="25">
        <v>57117.2</v>
      </c>
      <c r="H947" s="44"/>
      <c r="I947" s="16"/>
      <c r="J947" s="32">
        <v>58489.665209999999</v>
      </c>
      <c r="K947" s="32">
        <v>57117.165209999999</v>
      </c>
      <c r="L947" s="32">
        <v>57117.165209999999</v>
      </c>
      <c r="M947" s="29">
        <f t="shared" si="448"/>
        <v>-3.4789999997883569E-2</v>
      </c>
      <c r="N947" s="29">
        <f t="shared" si="448"/>
        <v>-3.4789999997883569E-2</v>
      </c>
      <c r="O947" s="29">
        <f t="shared" si="448"/>
        <v>-3.4789999997883569E-2</v>
      </c>
      <c r="P947" s="16"/>
      <c r="Q947" s="16"/>
      <c r="R947" s="98" t="s">
        <v>58</v>
      </c>
      <c r="S947" s="96" t="s">
        <v>282</v>
      </c>
      <c r="T947" s="96" t="s">
        <v>430</v>
      </c>
      <c r="U947" s="96" t="s">
        <v>59</v>
      </c>
      <c r="V947" s="97">
        <v>58489.665209999999</v>
      </c>
      <c r="W947" s="97">
        <v>57117.165209999999</v>
      </c>
      <c r="X947" s="97">
        <v>57117.165209999999</v>
      </c>
      <c r="Y947" s="16" t="b">
        <f t="shared" si="449"/>
        <v>1</v>
      </c>
      <c r="Z947" s="16" t="b">
        <f t="shared" si="449"/>
        <v>1</v>
      </c>
      <c r="AA947" s="16" t="b">
        <f t="shared" si="449"/>
        <v>1</v>
      </c>
      <c r="AB947" s="16" t="b">
        <f t="shared" si="449"/>
        <v>1</v>
      </c>
    </row>
    <row r="948" spans="1:28" ht="25.5">
      <c r="A948" s="31" t="s">
        <v>32</v>
      </c>
      <c r="B948" s="23" t="s">
        <v>282</v>
      </c>
      <c r="C948" s="23" t="s">
        <v>430</v>
      </c>
      <c r="D948" s="23" t="s">
        <v>33</v>
      </c>
      <c r="E948" s="25">
        <v>10</v>
      </c>
      <c r="F948" s="25">
        <v>10</v>
      </c>
      <c r="G948" s="25">
        <v>10</v>
      </c>
      <c r="J948" s="32">
        <v>10</v>
      </c>
      <c r="K948" s="32">
        <v>10</v>
      </c>
      <c r="L948" s="32">
        <v>10</v>
      </c>
      <c r="M948" s="29">
        <f t="shared" si="448"/>
        <v>0</v>
      </c>
      <c r="N948" s="29">
        <f t="shared" si="448"/>
        <v>0</v>
      </c>
      <c r="O948" s="29">
        <f t="shared" si="448"/>
        <v>0</v>
      </c>
      <c r="P948" s="16"/>
      <c r="Q948" s="16"/>
      <c r="R948" s="98" t="s">
        <v>32</v>
      </c>
      <c r="S948" s="96" t="s">
        <v>282</v>
      </c>
      <c r="T948" s="96" t="s">
        <v>430</v>
      </c>
      <c r="U948" s="96" t="s">
        <v>33</v>
      </c>
      <c r="V948" s="97">
        <v>10</v>
      </c>
      <c r="W948" s="97">
        <v>10</v>
      </c>
      <c r="X948" s="97">
        <v>10</v>
      </c>
      <c r="Y948" s="16" t="b">
        <f t="shared" si="449"/>
        <v>1</v>
      </c>
      <c r="Z948" s="16" t="b">
        <f t="shared" si="449"/>
        <v>1</v>
      </c>
      <c r="AA948" s="16" t="b">
        <f t="shared" si="449"/>
        <v>1</v>
      </c>
      <c r="AB948" s="16" t="b">
        <f t="shared" si="449"/>
        <v>1</v>
      </c>
    </row>
    <row r="949" spans="1:28" ht="47.25">
      <c r="A949" s="22" t="s">
        <v>76</v>
      </c>
      <c r="B949" s="23" t="s">
        <v>282</v>
      </c>
      <c r="C949" s="23" t="s">
        <v>277</v>
      </c>
      <c r="D949" s="24" t="s">
        <v>9</v>
      </c>
      <c r="E949" s="25">
        <f>E950</f>
        <v>62152.5</v>
      </c>
      <c r="F949" s="25">
        <f t="shared" ref="F949:G949" si="472">F950</f>
        <v>62226.5</v>
      </c>
      <c r="G949" s="25">
        <f t="shared" si="472"/>
        <v>62226.5</v>
      </c>
      <c r="J949" s="32">
        <v>62152.548990000003</v>
      </c>
      <c r="K949" s="32">
        <v>62226.51986</v>
      </c>
      <c r="L949" s="32">
        <v>62226.51986</v>
      </c>
      <c r="M949" s="29">
        <f t="shared" si="448"/>
        <v>4.8990000002959277E-2</v>
      </c>
      <c r="N949" s="29">
        <f t="shared" si="448"/>
        <v>1.9860000000335276E-2</v>
      </c>
      <c r="O949" s="29">
        <f t="shared" si="448"/>
        <v>1.9860000000335276E-2</v>
      </c>
      <c r="P949" s="16"/>
      <c r="Q949" s="16"/>
      <c r="R949" s="95" t="s">
        <v>76</v>
      </c>
      <c r="S949" s="96" t="s">
        <v>282</v>
      </c>
      <c r="T949" s="96" t="s">
        <v>277</v>
      </c>
      <c r="U949" s="92" t="s">
        <v>9</v>
      </c>
      <c r="V949" s="97">
        <v>62152.548990000003</v>
      </c>
      <c r="W949" s="97">
        <v>62226.51986</v>
      </c>
      <c r="X949" s="97">
        <v>62226.51986</v>
      </c>
      <c r="Y949" s="16" t="b">
        <f t="shared" si="449"/>
        <v>1</v>
      </c>
      <c r="Z949" s="16" t="b">
        <f t="shared" si="449"/>
        <v>1</v>
      </c>
      <c r="AA949" s="16" t="b">
        <f t="shared" si="449"/>
        <v>1</v>
      </c>
      <c r="AB949" s="16" t="b">
        <f t="shared" si="449"/>
        <v>1</v>
      </c>
    </row>
    <row r="950" spans="1:28" ht="31.5">
      <c r="A950" s="31" t="s">
        <v>25</v>
      </c>
      <c r="B950" s="23" t="s">
        <v>282</v>
      </c>
      <c r="C950" s="23" t="s">
        <v>431</v>
      </c>
      <c r="D950" s="24" t="s">
        <v>9</v>
      </c>
      <c r="E950" s="25">
        <f>E951+E952+E953+E954</f>
        <v>62152.5</v>
      </c>
      <c r="F950" s="25">
        <f t="shared" ref="F950:G950" si="473">F951+F952+F953+F954</f>
        <v>62226.5</v>
      </c>
      <c r="G950" s="25">
        <f t="shared" si="473"/>
        <v>62226.5</v>
      </c>
      <c r="J950" s="32">
        <v>62152.548990000003</v>
      </c>
      <c r="K950" s="32">
        <v>62226.51986</v>
      </c>
      <c r="L950" s="32">
        <v>62226.51986</v>
      </c>
      <c r="M950" s="29">
        <f t="shared" si="448"/>
        <v>4.8990000002959277E-2</v>
      </c>
      <c r="N950" s="29">
        <f t="shared" si="448"/>
        <v>1.9860000000335276E-2</v>
      </c>
      <c r="O950" s="29">
        <f t="shared" si="448"/>
        <v>1.9860000000335276E-2</v>
      </c>
      <c r="P950" s="16"/>
      <c r="Q950" s="16"/>
      <c r="R950" s="98" t="s">
        <v>25</v>
      </c>
      <c r="S950" s="96" t="s">
        <v>282</v>
      </c>
      <c r="T950" s="96" t="s">
        <v>431</v>
      </c>
      <c r="U950" s="92" t="s">
        <v>9</v>
      </c>
      <c r="V950" s="97">
        <v>62152.548990000003</v>
      </c>
      <c r="W950" s="97">
        <v>62226.51986</v>
      </c>
      <c r="X950" s="97">
        <v>62226.51986</v>
      </c>
      <c r="Y950" s="16" t="b">
        <f t="shared" si="449"/>
        <v>1</v>
      </c>
      <c r="Z950" s="16" t="b">
        <f t="shared" si="449"/>
        <v>1</v>
      </c>
      <c r="AA950" s="16" t="b">
        <f t="shared" si="449"/>
        <v>1</v>
      </c>
      <c r="AB950" s="16" t="b">
        <f t="shared" si="449"/>
        <v>1</v>
      </c>
    </row>
    <row r="951" spans="1:28" ht="78.75">
      <c r="A951" s="31" t="s">
        <v>26</v>
      </c>
      <c r="B951" s="23" t="s">
        <v>282</v>
      </c>
      <c r="C951" s="23" t="s">
        <v>431</v>
      </c>
      <c r="D951" s="23" t="s">
        <v>27</v>
      </c>
      <c r="E951" s="25">
        <v>58302.5</v>
      </c>
      <c r="F951" s="25">
        <v>58376.5</v>
      </c>
      <c r="G951" s="25">
        <v>58376.5</v>
      </c>
      <c r="J951" s="32">
        <v>58302.548990000003</v>
      </c>
      <c r="K951" s="32">
        <v>58376.51986</v>
      </c>
      <c r="L951" s="32">
        <v>58376.51986</v>
      </c>
      <c r="M951" s="29">
        <f t="shared" si="448"/>
        <v>4.8990000002959277E-2</v>
      </c>
      <c r="N951" s="29">
        <f t="shared" si="448"/>
        <v>1.9860000000335276E-2</v>
      </c>
      <c r="O951" s="29">
        <f t="shared" si="448"/>
        <v>1.9860000000335276E-2</v>
      </c>
      <c r="P951" s="16"/>
      <c r="Q951" s="16"/>
      <c r="R951" s="98" t="s">
        <v>26</v>
      </c>
      <c r="S951" s="96" t="s">
        <v>282</v>
      </c>
      <c r="T951" s="96" t="s">
        <v>431</v>
      </c>
      <c r="U951" s="96" t="s">
        <v>27</v>
      </c>
      <c r="V951" s="97">
        <v>58302.548990000003</v>
      </c>
      <c r="W951" s="97">
        <v>58376.51986</v>
      </c>
      <c r="X951" s="97">
        <v>58376.51986</v>
      </c>
      <c r="Y951" s="16" t="b">
        <f t="shared" si="449"/>
        <v>1</v>
      </c>
      <c r="Z951" s="16" t="b">
        <f t="shared" si="449"/>
        <v>1</v>
      </c>
      <c r="AA951" s="16" t="b">
        <f t="shared" si="449"/>
        <v>1</v>
      </c>
      <c r="AB951" s="16" t="b">
        <f t="shared" si="449"/>
        <v>1</v>
      </c>
    </row>
    <row r="952" spans="1:28" ht="31.5">
      <c r="A952" s="31" t="s">
        <v>28</v>
      </c>
      <c r="B952" s="23" t="s">
        <v>282</v>
      </c>
      <c r="C952" s="23" t="s">
        <v>431</v>
      </c>
      <c r="D952" s="23" t="s">
        <v>29</v>
      </c>
      <c r="E952" s="25">
        <v>3310</v>
      </c>
      <c r="F952" s="25">
        <v>3310</v>
      </c>
      <c r="G952" s="25">
        <v>3310</v>
      </c>
      <c r="J952" s="32">
        <v>3310</v>
      </c>
      <c r="K952" s="32">
        <v>3310</v>
      </c>
      <c r="L952" s="32">
        <v>3310</v>
      </c>
      <c r="M952" s="29">
        <f t="shared" si="448"/>
        <v>0</v>
      </c>
      <c r="N952" s="29">
        <f t="shared" si="448"/>
        <v>0</v>
      </c>
      <c r="O952" s="29">
        <f t="shared" si="448"/>
        <v>0</v>
      </c>
      <c r="P952" s="16"/>
      <c r="Q952" s="16"/>
      <c r="R952" s="98" t="s">
        <v>28</v>
      </c>
      <c r="S952" s="96" t="s">
        <v>282</v>
      </c>
      <c r="T952" s="96" t="s">
        <v>431</v>
      </c>
      <c r="U952" s="96" t="s">
        <v>29</v>
      </c>
      <c r="V952" s="97">
        <v>3310</v>
      </c>
      <c r="W952" s="97">
        <v>3310</v>
      </c>
      <c r="X952" s="97">
        <v>3310</v>
      </c>
      <c r="Y952" s="16" t="b">
        <f t="shared" si="449"/>
        <v>1</v>
      </c>
      <c r="Z952" s="16" t="b">
        <f t="shared" si="449"/>
        <v>1</v>
      </c>
      <c r="AA952" s="16" t="b">
        <f t="shared" si="449"/>
        <v>1</v>
      </c>
      <c r="AB952" s="16" t="b">
        <f t="shared" si="449"/>
        <v>1</v>
      </c>
    </row>
    <row r="953" spans="1:28" ht="25.5">
      <c r="A953" s="31" t="s">
        <v>37</v>
      </c>
      <c r="B953" s="23" t="s">
        <v>282</v>
      </c>
      <c r="C953" s="23" t="s">
        <v>431</v>
      </c>
      <c r="D953" s="23" t="s">
        <v>38</v>
      </c>
      <c r="E953" s="25">
        <v>10</v>
      </c>
      <c r="F953" s="25">
        <v>10</v>
      </c>
      <c r="G953" s="25">
        <v>10</v>
      </c>
      <c r="J953" s="32">
        <v>10</v>
      </c>
      <c r="K953" s="32">
        <v>10</v>
      </c>
      <c r="L953" s="32">
        <v>10</v>
      </c>
      <c r="M953" s="29">
        <f t="shared" si="448"/>
        <v>0</v>
      </c>
      <c r="N953" s="29">
        <f t="shared" si="448"/>
        <v>0</v>
      </c>
      <c r="O953" s="29">
        <f t="shared" si="448"/>
        <v>0</v>
      </c>
      <c r="P953" s="16"/>
      <c r="Q953" s="16"/>
      <c r="R953" s="98" t="s">
        <v>37</v>
      </c>
      <c r="S953" s="96" t="s">
        <v>282</v>
      </c>
      <c r="T953" s="96" t="s">
        <v>431</v>
      </c>
      <c r="U953" s="96" t="s">
        <v>38</v>
      </c>
      <c r="V953" s="97">
        <v>10</v>
      </c>
      <c r="W953" s="97">
        <v>10</v>
      </c>
      <c r="X953" s="97">
        <v>10</v>
      </c>
      <c r="Y953" s="16" t="b">
        <f t="shared" si="449"/>
        <v>1</v>
      </c>
      <c r="Z953" s="16" t="b">
        <f t="shared" si="449"/>
        <v>1</v>
      </c>
      <c r="AA953" s="16" t="b">
        <f t="shared" si="449"/>
        <v>1</v>
      </c>
      <c r="AB953" s="16" t="b">
        <f t="shared" si="449"/>
        <v>1</v>
      </c>
    </row>
    <row r="954" spans="1:28" ht="25.5">
      <c r="A954" s="31" t="s">
        <v>32</v>
      </c>
      <c r="B954" s="23" t="s">
        <v>282</v>
      </c>
      <c r="C954" s="23" t="s">
        <v>431</v>
      </c>
      <c r="D954" s="23" t="s">
        <v>33</v>
      </c>
      <c r="E954" s="25">
        <v>530</v>
      </c>
      <c r="F954" s="25">
        <v>530</v>
      </c>
      <c r="G954" s="25">
        <v>530</v>
      </c>
      <c r="J954" s="32">
        <v>530</v>
      </c>
      <c r="K954" s="32">
        <v>530</v>
      </c>
      <c r="L954" s="32">
        <v>530</v>
      </c>
      <c r="M954" s="29">
        <f t="shared" si="448"/>
        <v>0</v>
      </c>
      <c r="N954" s="29">
        <f t="shared" si="448"/>
        <v>0</v>
      </c>
      <c r="O954" s="29">
        <f t="shared" si="448"/>
        <v>0</v>
      </c>
      <c r="P954" s="16"/>
      <c r="Q954" s="16"/>
      <c r="R954" s="98" t="s">
        <v>32</v>
      </c>
      <c r="S954" s="96" t="s">
        <v>282</v>
      </c>
      <c r="T954" s="96" t="s">
        <v>431</v>
      </c>
      <c r="U954" s="96" t="s">
        <v>33</v>
      </c>
      <c r="V954" s="97">
        <v>530</v>
      </c>
      <c r="W954" s="97">
        <v>530</v>
      </c>
      <c r="X954" s="97">
        <v>530</v>
      </c>
      <c r="Y954" s="16" t="b">
        <f t="shared" si="449"/>
        <v>1</v>
      </c>
      <c r="Z954" s="16" t="b">
        <f t="shared" si="449"/>
        <v>1</v>
      </c>
      <c r="AA954" s="16" t="b">
        <f t="shared" si="449"/>
        <v>1</v>
      </c>
      <c r="AB954" s="16" t="b">
        <f t="shared" si="449"/>
        <v>1</v>
      </c>
    </row>
    <row r="955" spans="1:28" ht="31.5">
      <c r="A955" s="22" t="s">
        <v>172</v>
      </c>
      <c r="B955" s="23" t="s">
        <v>282</v>
      </c>
      <c r="C955" s="23" t="s">
        <v>278</v>
      </c>
      <c r="D955" s="24" t="s">
        <v>9</v>
      </c>
      <c r="E955" s="25">
        <f>E956</f>
        <v>300</v>
      </c>
      <c r="F955" s="25">
        <f t="shared" ref="F955:G956" si="474">F956</f>
        <v>300</v>
      </c>
      <c r="G955" s="25">
        <f t="shared" si="474"/>
        <v>300</v>
      </c>
      <c r="J955" s="32">
        <v>300</v>
      </c>
      <c r="K955" s="32">
        <v>300</v>
      </c>
      <c r="L955" s="32">
        <v>300</v>
      </c>
      <c r="M955" s="29">
        <f t="shared" si="448"/>
        <v>0</v>
      </c>
      <c r="N955" s="29">
        <f t="shared" si="448"/>
        <v>0</v>
      </c>
      <c r="O955" s="29">
        <f t="shared" si="448"/>
        <v>0</v>
      </c>
      <c r="P955" s="16"/>
      <c r="Q955" s="16"/>
      <c r="R955" s="95" t="s">
        <v>172</v>
      </c>
      <c r="S955" s="96" t="s">
        <v>282</v>
      </c>
      <c r="T955" s="96" t="s">
        <v>278</v>
      </c>
      <c r="U955" s="92" t="s">
        <v>9</v>
      </c>
      <c r="V955" s="97">
        <v>300</v>
      </c>
      <c r="W955" s="97">
        <v>300</v>
      </c>
      <c r="X955" s="97">
        <v>300</v>
      </c>
      <c r="Y955" s="16" t="b">
        <f t="shared" si="449"/>
        <v>1</v>
      </c>
      <c r="Z955" s="16" t="b">
        <f t="shared" si="449"/>
        <v>1</v>
      </c>
      <c r="AA955" s="16" t="b">
        <f t="shared" si="449"/>
        <v>1</v>
      </c>
      <c r="AB955" s="16" t="b">
        <f t="shared" si="449"/>
        <v>1</v>
      </c>
    </row>
    <row r="956" spans="1:28" ht="31.5">
      <c r="A956" s="31" t="s">
        <v>31</v>
      </c>
      <c r="B956" s="23" t="s">
        <v>282</v>
      </c>
      <c r="C956" s="23" t="s">
        <v>432</v>
      </c>
      <c r="D956" s="24" t="s">
        <v>9</v>
      </c>
      <c r="E956" s="25">
        <f>E957</f>
        <v>300</v>
      </c>
      <c r="F956" s="25">
        <f t="shared" si="474"/>
        <v>300</v>
      </c>
      <c r="G956" s="25">
        <f t="shared" si="474"/>
        <v>300</v>
      </c>
      <c r="J956" s="32">
        <v>300</v>
      </c>
      <c r="K956" s="32">
        <v>300</v>
      </c>
      <c r="L956" s="32">
        <v>300</v>
      </c>
      <c r="M956" s="29">
        <f t="shared" si="448"/>
        <v>0</v>
      </c>
      <c r="N956" s="29">
        <f t="shared" si="448"/>
        <v>0</v>
      </c>
      <c r="O956" s="29">
        <f t="shared" si="448"/>
        <v>0</v>
      </c>
      <c r="P956" s="16"/>
      <c r="Q956" s="16"/>
      <c r="R956" s="98" t="s">
        <v>31</v>
      </c>
      <c r="S956" s="96" t="s">
        <v>282</v>
      </c>
      <c r="T956" s="96" t="s">
        <v>432</v>
      </c>
      <c r="U956" s="92" t="s">
        <v>9</v>
      </c>
      <c r="V956" s="97">
        <v>300</v>
      </c>
      <c r="W956" s="97">
        <v>300</v>
      </c>
      <c r="X956" s="97">
        <v>300</v>
      </c>
      <c r="Y956" s="16" t="b">
        <f t="shared" si="449"/>
        <v>1</v>
      </c>
      <c r="Z956" s="16" t="b">
        <f t="shared" si="449"/>
        <v>1</v>
      </c>
      <c r="AA956" s="16" t="b">
        <f t="shared" si="449"/>
        <v>1</v>
      </c>
      <c r="AB956" s="16" t="b">
        <f t="shared" si="449"/>
        <v>1</v>
      </c>
    </row>
    <row r="957" spans="1:28" ht="31.5">
      <c r="A957" s="31" t="s">
        <v>28</v>
      </c>
      <c r="B957" s="23" t="s">
        <v>282</v>
      </c>
      <c r="C957" s="23" t="s">
        <v>432</v>
      </c>
      <c r="D957" s="23" t="s">
        <v>29</v>
      </c>
      <c r="E957" s="25">
        <v>300</v>
      </c>
      <c r="F957" s="25">
        <v>300</v>
      </c>
      <c r="G957" s="25">
        <v>300</v>
      </c>
      <c r="J957" s="32">
        <v>300</v>
      </c>
      <c r="K957" s="32">
        <v>300</v>
      </c>
      <c r="L957" s="32">
        <v>300</v>
      </c>
      <c r="M957" s="29">
        <f t="shared" si="448"/>
        <v>0</v>
      </c>
      <c r="N957" s="29">
        <f t="shared" si="448"/>
        <v>0</v>
      </c>
      <c r="O957" s="29">
        <f t="shared" si="448"/>
        <v>0</v>
      </c>
      <c r="P957" s="16"/>
      <c r="Q957" s="16"/>
      <c r="R957" s="98" t="s">
        <v>28</v>
      </c>
      <c r="S957" s="96" t="s">
        <v>282</v>
      </c>
      <c r="T957" s="96" t="s">
        <v>432</v>
      </c>
      <c r="U957" s="96" t="s">
        <v>29</v>
      </c>
      <c r="V957" s="97">
        <v>300</v>
      </c>
      <c r="W957" s="97">
        <v>300</v>
      </c>
      <c r="X957" s="97">
        <v>300</v>
      </c>
      <c r="Y957" s="16" t="b">
        <f t="shared" si="449"/>
        <v>1</v>
      </c>
      <c r="Z957" s="16" t="b">
        <f t="shared" si="449"/>
        <v>1</v>
      </c>
      <c r="AA957" s="16" t="b">
        <f t="shared" si="449"/>
        <v>1</v>
      </c>
      <c r="AB957" s="16" t="b">
        <f t="shared" si="449"/>
        <v>1</v>
      </c>
    </row>
    <row r="958" spans="1:28" ht="110.25">
      <c r="A958" s="22" t="s">
        <v>225</v>
      </c>
      <c r="B958" s="23" t="s">
        <v>282</v>
      </c>
      <c r="C958" s="23" t="s">
        <v>279</v>
      </c>
      <c r="D958" s="24" t="s">
        <v>9</v>
      </c>
      <c r="E958" s="25">
        <f>E959</f>
        <v>0.8</v>
      </c>
      <c r="F958" s="25">
        <f t="shared" ref="F958:G959" si="475">F959</f>
        <v>0.8</v>
      </c>
      <c r="G958" s="25">
        <f t="shared" si="475"/>
        <v>0.8</v>
      </c>
      <c r="J958" s="32">
        <v>0.76200000000000001</v>
      </c>
      <c r="K958" s="32">
        <v>0.76200000000000001</v>
      </c>
      <c r="L958" s="32">
        <v>0.76200000000000001</v>
      </c>
      <c r="M958" s="29">
        <f t="shared" si="448"/>
        <v>-3.8000000000000034E-2</v>
      </c>
      <c r="N958" s="29">
        <f t="shared" si="448"/>
        <v>-3.8000000000000034E-2</v>
      </c>
      <c r="O958" s="29">
        <f t="shared" si="448"/>
        <v>-3.8000000000000034E-2</v>
      </c>
      <c r="P958" s="16"/>
      <c r="Q958" s="16"/>
      <c r="R958" s="95" t="s">
        <v>225</v>
      </c>
      <c r="S958" s="96" t="s">
        <v>282</v>
      </c>
      <c r="T958" s="96" t="s">
        <v>279</v>
      </c>
      <c r="U958" s="92" t="s">
        <v>9</v>
      </c>
      <c r="V958" s="97">
        <v>0.76200000000000001</v>
      </c>
      <c r="W958" s="97">
        <v>0.76200000000000001</v>
      </c>
      <c r="X958" s="97">
        <v>0.76200000000000001</v>
      </c>
      <c r="Y958" s="16" t="b">
        <f t="shared" si="449"/>
        <v>1</v>
      </c>
      <c r="Z958" s="16" t="b">
        <f t="shared" si="449"/>
        <v>1</v>
      </c>
      <c r="AA958" s="16" t="b">
        <f t="shared" si="449"/>
        <v>1</v>
      </c>
      <c r="AB958" s="16" t="b">
        <f t="shared" si="449"/>
        <v>1</v>
      </c>
    </row>
    <row r="959" spans="1:28" ht="94.5">
      <c r="A959" s="31" t="s">
        <v>227</v>
      </c>
      <c r="B959" s="23" t="s">
        <v>282</v>
      </c>
      <c r="C959" s="23" t="s">
        <v>280</v>
      </c>
      <c r="D959" s="24" t="s">
        <v>9</v>
      </c>
      <c r="E959" s="25">
        <f>E960</f>
        <v>0.8</v>
      </c>
      <c r="F959" s="25">
        <f t="shared" si="475"/>
        <v>0.8</v>
      </c>
      <c r="G959" s="25">
        <f t="shared" si="475"/>
        <v>0.8</v>
      </c>
      <c r="J959" s="32">
        <v>0.76200000000000001</v>
      </c>
      <c r="K959" s="32">
        <v>0.76200000000000001</v>
      </c>
      <c r="L959" s="32">
        <v>0.76200000000000001</v>
      </c>
      <c r="M959" s="29">
        <f t="shared" si="448"/>
        <v>-3.8000000000000034E-2</v>
      </c>
      <c r="N959" s="29">
        <f t="shared" si="448"/>
        <v>-3.8000000000000034E-2</v>
      </c>
      <c r="O959" s="29">
        <f t="shared" si="448"/>
        <v>-3.8000000000000034E-2</v>
      </c>
      <c r="P959" s="16"/>
      <c r="Q959" s="16"/>
      <c r="R959" s="98" t="s">
        <v>227</v>
      </c>
      <c r="S959" s="96" t="s">
        <v>282</v>
      </c>
      <c r="T959" s="96" t="s">
        <v>280</v>
      </c>
      <c r="U959" s="92" t="s">
        <v>9</v>
      </c>
      <c r="V959" s="97">
        <v>0.76200000000000001</v>
      </c>
      <c r="W959" s="97">
        <v>0.76200000000000001</v>
      </c>
      <c r="X959" s="97">
        <v>0.76200000000000001</v>
      </c>
      <c r="Y959" s="16" t="b">
        <f t="shared" si="449"/>
        <v>1</v>
      </c>
      <c r="Z959" s="16" t="b">
        <f t="shared" si="449"/>
        <v>1</v>
      </c>
      <c r="AA959" s="16" t="b">
        <f t="shared" si="449"/>
        <v>1</v>
      </c>
      <c r="AB959" s="16" t="b">
        <f t="shared" si="449"/>
        <v>1</v>
      </c>
    </row>
    <row r="960" spans="1:28" ht="31.5">
      <c r="A960" s="31" t="s">
        <v>58</v>
      </c>
      <c r="B960" s="23" t="s">
        <v>282</v>
      </c>
      <c r="C960" s="23" t="s">
        <v>280</v>
      </c>
      <c r="D960" s="23" t="s">
        <v>59</v>
      </c>
      <c r="E960" s="25">
        <v>0.8</v>
      </c>
      <c r="F960" s="25">
        <v>0.8</v>
      </c>
      <c r="G960" s="25">
        <v>0.8</v>
      </c>
      <c r="J960" s="32">
        <v>0.76200000000000001</v>
      </c>
      <c r="K960" s="32">
        <v>0.76200000000000001</v>
      </c>
      <c r="L960" s="32">
        <v>0.76200000000000001</v>
      </c>
      <c r="M960" s="29">
        <f t="shared" si="448"/>
        <v>-3.8000000000000034E-2</v>
      </c>
      <c r="N960" s="29">
        <f t="shared" si="448"/>
        <v>-3.8000000000000034E-2</v>
      </c>
      <c r="O960" s="29">
        <f t="shared" si="448"/>
        <v>-3.8000000000000034E-2</v>
      </c>
      <c r="P960" s="16"/>
      <c r="Q960" s="16"/>
      <c r="R960" s="98" t="s">
        <v>58</v>
      </c>
      <c r="S960" s="96" t="s">
        <v>282</v>
      </c>
      <c r="T960" s="96" t="s">
        <v>280</v>
      </c>
      <c r="U960" s="96" t="s">
        <v>59</v>
      </c>
      <c r="V960" s="97">
        <v>0.76200000000000001</v>
      </c>
      <c r="W960" s="97">
        <v>0.76200000000000001</v>
      </c>
      <c r="X960" s="97">
        <v>0.76200000000000001</v>
      </c>
      <c r="Y960" s="16" t="b">
        <f t="shared" si="449"/>
        <v>1</v>
      </c>
      <c r="Z960" s="16" t="b">
        <f t="shared" si="449"/>
        <v>1</v>
      </c>
      <c r="AA960" s="16" t="b">
        <f t="shared" si="449"/>
        <v>1</v>
      </c>
      <c r="AB960" s="16" t="b">
        <f t="shared" si="449"/>
        <v>1</v>
      </c>
    </row>
    <row r="961" spans="1:28" ht="31.5">
      <c r="A961" s="22" t="s">
        <v>43</v>
      </c>
      <c r="B961" s="23" t="s">
        <v>282</v>
      </c>
      <c r="C961" s="23" t="s">
        <v>10</v>
      </c>
      <c r="D961" s="24" t="s">
        <v>9</v>
      </c>
      <c r="E961" s="25">
        <f>E962</f>
        <v>1404</v>
      </c>
      <c r="F961" s="25">
        <f t="shared" ref="F961:G964" si="476">F962</f>
        <v>1404</v>
      </c>
      <c r="G961" s="25">
        <f t="shared" si="476"/>
        <v>1404</v>
      </c>
      <c r="J961" s="32">
        <v>1404</v>
      </c>
      <c r="K961" s="32">
        <v>1404</v>
      </c>
      <c r="L961" s="32">
        <v>1404</v>
      </c>
      <c r="M961" s="29">
        <f t="shared" si="448"/>
        <v>0</v>
      </c>
      <c r="N961" s="29">
        <f t="shared" si="448"/>
        <v>0</v>
      </c>
      <c r="O961" s="29">
        <f t="shared" si="448"/>
        <v>0</v>
      </c>
      <c r="P961" s="16"/>
      <c r="Q961" s="16"/>
      <c r="R961" s="95" t="s">
        <v>43</v>
      </c>
      <c r="S961" s="96" t="s">
        <v>282</v>
      </c>
      <c r="T961" s="96" t="s">
        <v>10</v>
      </c>
      <c r="U961" s="92" t="s">
        <v>9</v>
      </c>
      <c r="V961" s="97">
        <v>1404</v>
      </c>
      <c r="W961" s="97">
        <v>1404</v>
      </c>
      <c r="X961" s="97">
        <v>1404</v>
      </c>
      <c r="Y961" s="16" t="b">
        <f t="shared" si="449"/>
        <v>1</v>
      </c>
      <c r="Z961" s="16" t="b">
        <f t="shared" si="449"/>
        <v>1</v>
      </c>
      <c r="AA961" s="16" t="b">
        <f t="shared" si="449"/>
        <v>1</v>
      </c>
      <c r="AB961" s="16" t="b">
        <f t="shared" si="449"/>
        <v>1</v>
      </c>
    </row>
    <row r="962" spans="1:28" ht="31.5">
      <c r="A962" s="22" t="s">
        <v>44</v>
      </c>
      <c r="B962" s="23" t="s">
        <v>282</v>
      </c>
      <c r="C962" s="23" t="s">
        <v>45</v>
      </c>
      <c r="D962" s="24" t="s">
        <v>9</v>
      </c>
      <c r="E962" s="25">
        <f>E963</f>
        <v>1404</v>
      </c>
      <c r="F962" s="25">
        <f t="shared" si="476"/>
        <v>1404</v>
      </c>
      <c r="G962" s="25">
        <f t="shared" si="476"/>
        <v>1404</v>
      </c>
      <c r="J962" s="32">
        <v>1404</v>
      </c>
      <c r="K962" s="32">
        <v>1404</v>
      </c>
      <c r="L962" s="32">
        <v>1404</v>
      </c>
      <c r="M962" s="29">
        <f t="shared" si="448"/>
        <v>0</v>
      </c>
      <c r="N962" s="29">
        <f t="shared" si="448"/>
        <v>0</v>
      </c>
      <c r="O962" s="29">
        <f t="shared" si="448"/>
        <v>0</v>
      </c>
      <c r="P962" s="16"/>
      <c r="Q962" s="16"/>
      <c r="R962" s="95" t="s">
        <v>44</v>
      </c>
      <c r="S962" s="96" t="s">
        <v>282</v>
      </c>
      <c r="T962" s="96" t="s">
        <v>45</v>
      </c>
      <c r="U962" s="92" t="s">
        <v>9</v>
      </c>
      <c r="V962" s="97">
        <v>1404</v>
      </c>
      <c r="W962" s="97">
        <v>1404</v>
      </c>
      <c r="X962" s="97">
        <v>1404</v>
      </c>
      <c r="Y962" s="16" t="b">
        <f t="shared" si="449"/>
        <v>1</v>
      </c>
      <c r="Z962" s="16" t="b">
        <f t="shared" si="449"/>
        <v>1</v>
      </c>
      <c r="AA962" s="16" t="b">
        <f t="shared" si="449"/>
        <v>1</v>
      </c>
      <c r="AB962" s="16" t="b">
        <f t="shared" si="449"/>
        <v>1</v>
      </c>
    </row>
    <row r="963" spans="1:28" ht="47.25">
      <c r="A963" s="22" t="s">
        <v>46</v>
      </c>
      <c r="B963" s="23" t="s">
        <v>282</v>
      </c>
      <c r="C963" s="23" t="s">
        <v>47</v>
      </c>
      <c r="D963" s="24" t="s">
        <v>9</v>
      </c>
      <c r="E963" s="25">
        <f>E964</f>
        <v>1404</v>
      </c>
      <c r="F963" s="25">
        <f t="shared" si="476"/>
        <v>1404</v>
      </c>
      <c r="G963" s="25">
        <f t="shared" si="476"/>
        <v>1404</v>
      </c>
      <c r="J963" s="32">
        <v>1404</v>
      </c>
      <c r="K963" s="32">
        <v>1404</v>
      </c>
      <c r="L963" s="32">
        <v>1404</v>
      </c>
      <c r="M963" s="29">
        <f t="shared" si="448"/>
        <v>0</v>
      </c>
      <c r="N963" s="29">
        <f t="shared" si="448"/>
        <v>0</v>
      </c>
      <c r="O963" s="29">
        <f t="shared" si="448"/>
        <v>0</v>
      </c>
      <c r="P963" s="16"/>
      <c r="Q963" s="16"/>
      <c r="R963" s="95" t="s">
        <v>46</v>
      </c>
      <c r="S963" s="96" t="s">
        <v>282</v>
      </c>
      <c r="T963" s="96" t="s">
        <v>47</v>
      </c>
      <c r="U963" s="92" t="s">
        <v>9</v>
      </c>
      <c r="V963" s="97">
        <v>1404</v>
      </c>
      <c r="W963" s="97">
        <v>1404</v>
      </c>
      <c r="X963" s="97">
        <v>1404</v>
      </c>
      <c r="Y963" s="16" t="b">
        <f t="shared" si="449"/>
        <v>1</v>
      </c>
      <c r="Z963" s="16" t="b">
        <f t="shared" si="449"/>
        <v>1</v>
      </c>
      <c r="AA963" s="16" t="b">
        <f t="shared" si="449"/>
        <v>1</v>
      </c>
      <c r="AB963" s="16" t="b">
        <f t="shared" si="449"/>
        <v>1</v>
      </c>
    </row>
    <row r="964" spans="1:28" ht="47.25">
      <c r="A964" s="31" t="s">
        <v>48</v>
      </c>
      <c r="B964" s="23" t="s">
        <v>282</v>
      </c>
      <c r="C964" s="23" t="s">
        <v>353</v>
      </c>
      <c r="D964" s="24" t="s">
        <v>9</v>
      </c>
      <c r="E964" s="25">
        <f>E965</f>
        <v>1404</v>
      </c>
      <c r="F964" s="25">
        <f t="shared" si="476"/>
        <v>1404</v>
      </c>
      <c r="G964" s="25">
        <f t="shared" si="476"/>
        <v>1404</v>
      </c>
      <c r="J964" s="32">
        <v>1404</v>
      </c>
      <c r="K964" s="32">
        <v>1404</v>
      </c>
      <c r="L964" s="32">
        <v>1404</v>
      </c>
      <c r="M964" s="29">
        <f t="shared" ref="M964:O1027" si="477">J964-E964</f>
        <v>0</v>
      </c>
      <c r="N964" s="29">
        <f t="shared" si="477"/>
        <v>0</v>
      </c>
      <c r="O964" s="29">
        <f t="shared" si="477"/>
        <v>0</v>
      </c>
      <c r="P964" s="16"/>
      <c r="Q964" s="16"/>
      <c r="R964" s="98" t="s">
        <v>48</v>
      </c>
      <c r="S964" s="96" t="s">
        <v>282</v>
      </c>
      <c r="T964" s="96" t="s">
        <v>353</v>
      </c>
      <c r="U964" s="92" t="s">
        <v>9</v>
      </c>
      <c r="V964" s="97">
        <v>1404</v>
      </c>
      <c r="W964" s="97">
        <v>1404</v>
      </c>
      <c r="X964" s="97">
        <v>1404</v>
      </c>
      <c r="Y964" s="16" t="b">
        <f t="shared" ref="Y964:AB1027" si="478">R964=A964</f>
        <v>1</v>
      </c>
      <c r="Z964" s="16" t="b">
        <f t="shared" si="478"/>
        <v>1</v>
      </c>
      <c r="AA964" s="16" t="b">
        <f t="shared" si="478"/>
        <v>1</v>
      </c>
      <c r="AB964" s="16" t="b">
        <f t="shared" si="478"/>
        <v>1</v>
      </c>
    </row>
    <row r="965" spans="1:28" ht="31.5">
      <c r="A965" s="31" t="s">
        <v>58</v>
      </c>
      <c r="B965" s="23" t="s">
        <v>282</v>
      </c>
      <c r="C965" s="23" t="s">
        <v>353</v>
      </c>
      <c r="D965" s="23" t="s">
        <v>59</v>
      </c>
      <c r="E965" s="25">
        <v>1404</v>
      </c>
      <c r="F965" s="25">
        <v>1404</v>
      </c>
      <c r="G965" s="25">
        <v>1404</v>
      </c>
      <c r="J965" s="32">
        <v>1404</v>
      </c>
      <c r="K965" s="32">
        <v>1404</v>
      </c>
      <c r="L965" s="32">
        <v>1404</v>
      </c>
      <c r="M965" s="29">
        <f t="shared" si="477"/>
        <v>0</v>
      </c>
      <c r="N965" s="29">
        <f t="shared" si="477"/>
        <v>0</v>
      </c>
      <c r="O965" s="29">
        <f t="shared" si="477"/>
        <v>0</v>
      </c>
      <c r="P965" s="16"/>
      <c r="Q965" s="16"/>
      <c r="R965" s="98" t="s">
        <v>58</v>
      </c>
      <c r="S965" s="96" t="s">
        <v>282</v>
      </c>
      <c r="T965" s="96" t="s">
        <v>353</v>
      </c>
      <c r="U965" s="96" t="s">
        <v>59</v>
      </c>
      <c r="V965" s="97">
        <v>1404</v>
      </c>
      <c r="W965" s="97">
        <v>1404</v>
      </c>
      <c r="X965" s="97">
        <v>1404</v>
      </c>
      <c r="Y965" s="16" t="b">
        <f t="shared" si="478"/>
        <v>1</v>
      </c>
      <c r="Z965" s="16" t="b">
        <f t="shared" si="478"/>
        <v>1</v>
      </c>
      <c r="AA965" s="16" t="b">
        <f t="shared" si="478"/>
        <v>1</v>
      </c>
      <c r="AB965" s="16" t="b">
        <f t="shared" si="478"/>
        <v>1</v>
      </c>
    </row>
    <row r="966" spans="1:28" ht="31.5">
      <c r="A966" s="22" t="s">
        <v>49</v>
      </c>
      <c r="B966" s="23" t="s">
        <v>282</v>
      </c>
      <c r="C966" s="23" t="s">
        <v>14</v>
      </c>
      <c r="D966" s="24" t="s">
        <v>9</v>
      </c>
      <c r="E966" s="25">
        <f>E967</f>
        <v>14521</v>
      </c>
      <c r="F966" s="25">
        <f t="shared" ref="F966:G969" si="479">F967</f>
        <v>14521</v>
      </c>
      <c r="G966" s="25">
        <f t="shared" si="479"/>
        <v>14521</v>
      </c>
      <c r="J966" s="32">
        <v>14521</v>
      </c>
      <c r="K966" s="32">
        <v>14521</v>
      </c>
      <c r="L966" s="32">
        <v>14521</v>
      </c>
      <c r="M966" s="29">
        <f t="shared" si="477"/>
        <v>0</v>
      </c>
      <c r="N966" s="29">
        <f t="shared" si="477"/>
        <v>0</v>
      </c>
      <c r="O966" s="29">
        <f t="shared" si="477"/>
        <v>0</v>
      </c>
      <c r="P966" s="16"/>
      <c r="Q966" s="16"/>
      <c r="R966" s="95" t="s">
        <v>49</v>
      </c>
      <c r="S966" s="96" t="s">
        <v>282</v>
      </c>
      <c r="T966" s="96" t="s">
        <v>14</v>
      </c>
      <c r="U966" s="92" t="s">
        <v>9</v>
      </c>
      <c r="V966" s="97">
        <v>14521</v>
      </c>
      <c r="W966" s="97">
        <v>14521</v>
      </c>
      <c r="X966" s="97">
        <v>14521</v>
      </c>
      <c r="Y966" s="16" t="b">
        <f t="shared" si="478"/>
        <v>1</v>
      </c>
      <c r="Z966" s="16" t="b">
        <f t="shared" si="478"/>
        <v>1</v>
      </c>
      <c r="AA966" s="16" t="b">
        <f t="shared" si="478"/>
        <v>1</v>
      </c>
      <c r="AB966" s="16" t="b">
        <f t="shared" si="478"/>
        <v>1</v>
      </c>
    </row>
    <row r="967" spans="1:28" ht="15.75">
      <c r="A967" s="22" t="s">
        <v>295</v>
      </c>
      <c r="B967" s="23" t="s">
        <v>282</v>
      </c>
      <c r="C967" s="23" t="s">
        <v>296</v>
      </c>
      <c r="D967" s="24" t="s">
        <v>9</v>
      </c>
      <c r="E967" s="25">
        <f>E968</f>
        <v>14521</v>
      </c>
      <c r="F967" s="25">
        <f t="shared" si="479"/>
        <v>14521</v>
      </c>
      <c r="G967" s="25">
        <f t="shared" si="479"/>
        <v>14521</v>
      </c>
      <c r="J967" s="32">
        <v>14521</v>
      </c>
      <c r="K967" s="32">
        <v>14521</v>
      </c>
      <c r="L967" s="32">
        <v>14521</v>
      </c>
      <c r="M967" s="29">
        <f t="shared" si="477"/>
        <v>0</v>
      </c>
      <c r="N967" s="29">
        <f t="shared" si="477"/>
        <v>0</v>
      </c>
      <c r="O967" s="29">
        <f t="shared" si="477"/>
        <v>0</v>
      </c>
      <c r="P967" s="16"/>
      <c r="Q967" s="16"/>
      <c r="R967" s="95" t="s">
        <v>295</v>
      </c>
      <c r="S967" s="96" t="s">
        <v>282</v>
      </c>
      <c r="T967" s="96" t="s">
        <v>296</v>
      </c>
      <c r="U967" s="92" t="s">
        <v>9</v>
      </c>
      <c r="V967" s="97">
        <v>14521</v>
      </c>
      <c r="W967" s="97">
        <v>14521</v>
      </c>
      <c r="X967" s="97">
        <v>14521</v>
      </c>
      <c r="Y967" s="16" t="b">
        <f t="shared" si="478"/>
        <v>1</v>
      </c>
      <c r="Z967" s="16" t="b">
        <f t="shared" si="478"/>
        <v>1</v>
      </c>
      <c r="AA967" s="16" t="b">
        <f t="shared" si="478"/>
        <v>1</v>
      </c>
      <c r="AB967" s="16" t="b">
        <f t="shared" si="478"/>
        <v>1</v>
      </c>
    </row>
    <row r="968" spans="1:28" ht="63">
      <c r="A968" s="22" t="s">
        <v>297</v>
      </c>
      <c r="B968" s="23" t="s">
        <v>282</v>
      </c>
      <c r="C968" s="23" t="s">
        <v>298</v>
      </c>
      <c r="D968" s="24" t="s">
        <v>9</v>
      </c>
      <c r="E968" s="25">
        <f>E969</f>
        <v>14521</v>
      </c>
      <c r="F968" s="25">
        <f t="shared" si="479"/>
        <v>14521</v>
      </c>
      <c r="G968" s="25">
        <f t="shared" si="479"/>
        <v>14521</v>
      </c>
      <c r="J968" s="32">
        <v>14521</v>
      </c>
      <c r="K968" s="32">
        <v>14521</v>
      </c>
      <c r="L968" s="32">
        <v>14521</v>
      </c>
      <c r="M968" s="29">
        <f t="shared" si="477"/>
        <v>0</v>
      </c>
      <c r="N968" s="29">
        <f t="shared" si="477"/>
        <v>0</v>
      </c>
      <c r="O968" s="29">
        <f t="shared" si="477"/>
        <v>0</v>
      </c>
      <c r="P968" s="16"/>
      <c r="Q968" s="16"/>
      <c r="R968" s="95" t="s">
        <v>297</v>
      </c>
      <c r="S968" s="96" t="s">
        <v>282</v>
      </c>
      <c r="T968" s="96" t="s">
        <v>298</v>
      </c>
      <c r="U968" s="92" t="s">
        <v>9</v>
      </c>
      <c r="V968" s="97">
        <v>14521</v>
      </c>
      <c r="W968" s="97">
        <v>14521</v>
      </c>
      <c r="X968" s="97">
        <v>14521</v>
      </c>
      <c r="Y968" s="16" t="b">
        <f t="shared" si="478"/>
        <v>1</v>
      </c>
      <c r="Z968" s="16" t="b">
        <f t="shared" si="478"/>
        <v>1</v>
      </c>
      <c r="AA968" s="16" t="b">
        <f t="shared" si="478"/>
        <v>1</v>
      </c>
      <c r="AB968" s="16" t="b">
        <f t="shared" si="478"/>
        <v>1</v>
      </c>
    </row>
    <row r="969" spans="1:28" ht="63">
      <c r="A969" s="31" t="s">
        <v>299</v>
      </c>
      <c r="B969" s="23" t="s">
        <v>282</v>
      </c>
      <c r="C969" s="23" t="s">
        <v>440</v>
      </c>
      <c r="D969" s="24" t="s">
        <v>9</v>
      </c>
      <c r="E969" s="25">
        <f>E970</f>
        <v>14521</v>
      </c>
      <c r="F969" s="25">
        <f t="shared" si="479"/>
        <v>14521</v>
      </c>
      <c r="G969" s="25">
        <f t="shared" si="479"/>
        <v>14521</v>
      </c>
      <c r="J969" s="32">
        <v>14521</v>
      </c>
      <c r="K969" s="32">
        <v>14521</v>
      </c>
      <c r="L969" s="32">
        <v>14521</v>
      </c>
      <c r="M969" s="29">
        <f t="shared" si="477"/>
        <v>0</v>
      </c>
      <c r="N969" s="29">
        <f t="shared" si="477"/>
        <v>0</v>
      </c>
      <c r="O969" s="29">
        <f t="shared" si="477"/>
        <v>0</v>
      </c>
      <c r="P969" s="16"/>
      <c r="Q969" s="16"/>
      <c r="R969" s="98" t="s">
        <v>299</v>
      </c>
      <c r="S969" s="96" t="s">
        <v>282</v>
      </c>
      <c r="T969" s="96" t="s">
        <v>440</v>
      </c>
      <c r="U969" s="92" t="s">
        <v>9</v>
      </c>
      <c r="V969" s="97">
        <v>14521</v>
      </c>
      <c r="W969" s="97">
        <v>14521</v>
      </c>
      <c r="X969" s="97">
        <v>14521</v>
      </c>
      <c r="Y969" s="16" t="b">
        <f t="shared" si="478"/>
        <v>1</v>
      </c>
      <c r="Z969" s="16" t="b">
        <f t="shared" si="478"/>
        <v>1</v>
      </c>
      <c r="AA969" s="16" t="b">
        <f t="shared" si="478"/>
        <v>1</v>
      </c>
      <c r="AB969" s="16" t="b">
        <f t="shared" si="478"/>
        <v>1</v>
      </c>
    </row>
    <row r="970" spans="1:28" ht="31.5">
      <c r="A970" s="31" t="s">
        <v>58</v>
      </c>
      <c r="B970" s="23" t="s">
        <v>282</v>
      </c>
      <c r="C970" s="23" t="s">
        <v>440</v>
      </c>
      <c r="D970" s="23" t="s">
        <v>59</v>
      </c>
      <c r="E970" s="25">
        <v>14521</v>
      </c>
      <c r="F970" s="25">
        <v>14521</v>
      </c>
      <c r="G970" s="25">
        <v>14521</v>
      </c>
      <c r="J970" s="32">
        <v>14521</v>
      </c>
      <c r="K970" s="32">
        <v>14521</v>
      </c>
      <c r="L970" s="32">
        <v>14521</v>
      </c>
      <c r="M970" s="29">
        <f t="shared" si="477"/>
        <v>0</v>
      </c>
      <c r="N970" s="29">
        <f t="shared" si="477"/>
        <v>0</v>
      </c>
      <c r="O970" s="29">
        <f t="shared" si="477"/>
        <v>0</v>
      </c>
      <c r="P970" s="16"/>
      <c r="Q970" s="16"/>
      <c r="R970" s="98" t="s">
        <v>58</v>
      </c>
      <c r="S970" s="96" t="s">
        <v>282</v>
      </c>
      <c r="T970" s="96" t="s">
        <v>440</v>
      </c>
      <c r="U970" s="96" t="s">
        <v>59</v>
      </c>
      <c r="V970" s="97">
        <v>14521</v>
      </c>
      <c r="W970" s="97">
        <v>14521</v>
      </c>
      <c r="X970" s="97">
        <v>14521</v>
      </c>
      <c r="Y970" s="16" t="b">
        <f t="shared" si="478"/>
        <v>1</v>
      </c>
      <c r="Z970" s="16" t="b">
        <f t="shared" si="478"/>
        <v>1</v>
      </c>
      <c r="AA970" s="16" t="b">
        <f t="shared" si="478"/>
        <v>1</v>
      </c>
      <c r="AB970" s="16" t="b">
        <f t="shared" si="478"/>
        <v>1</v>
      </c>
    </row>
    <row r="971" spans="1:28" ht="15.75">
      <c r="A971" s="22" t="s">
        <v>23</v>
      </c>
      <c r="B971" s="23" t="s">
        <v>282</v>
      </c>
      <c r="C971" s="23" t="s">
        <v>11</v>
      </c>
      <c r="D971" s="24" t="s">
        <v>9</v>
      </c>
      <c r="E971" s="25">
        <f>E972</f>
        <v>120</v>
      </c>
      <c r="F971" s="25">
        <f t="shared" ref="F971:G972" si="480">F972</f>
        <v>120</v>
      </c>
      <c r="G971" s="25">
        <f t="shared" si="480"/>
        <v>120</v>
      </c>
      <c r="J971" s="32">
        <v>120</v>
      </c>
      <c r="K971" s="32">
        <v>120</v>
      </c>
      <c r="L971" s="32">
        <v>120</v>
      </c>
      <c r="M971" s="29">
        <f t="shared" si="477"/>
        <v>0</v>
      </c>
      <c r="N971" s="29">
        <f t="shared" si="477"/>
        <v>0</v>
      </c>
      <c r="O971" s="29">
        <f t="shared" si="477"/>
        <v>0</v>
      </c>
      <c r="P971" s="16"/>
      <c r="Q971" s="16"/>
      <c r="R971" s="95" t="s">
        <v>23</v>
      </c>
      <c r="S971" s="96" t="s">
        <v>282</v>
      </c>
      <c r="T971" s="96" t="s">
        <v>11</v>
      </c>
      <c r="U971" s="92" t="s">
        <v>9</v>
      </c>
      <c r="V971" s="97">
        <v>120</v>
      </c>
      <c r="W971" s="97">
        <v>120</v>
      </c>
      <c r="X971" s="97">
        <v>120</v>
      </c>
      <c r="Y971" s="16" t="b">
        <f t="shared" si="478"/>
        <v>1</v>
      </c>
      <c r="Z971" s="16" t="b">
        <f t="shared" si="478"/>
        <v>1</v>
      </c>
      <c r="AA971" s="16" t="b">
        <f t="shared" si="478"/>
        <v>1</v>
      </c>
      <c r="AB971" s="16" t="b">
        <f t="shared" si="478"/>
        <v>1</v>
      </c>
    </row>
    <row r="972" spans="1:28" ht="31.5">
      <c r="A972" s="31" t="s">
        <v>345</v>
      </c>
      <c r="B972" s="23" t="s">
        <v>282</v>
      </c>
      <c r="C972" s="23" t="s">
        <v>347</v>
      </c>
      <c r="D972" s="24" t="s">
        <v>9</v>
      </c>
      <c r="E972" s="25">
        <f>E973</f>
        <v>120</v>
      </c>
      <c r="F972" s="25">
        <f t="shared" si="480"/>
        <v>120</v>
      </c>
      <c r="G972" s="25">
        <f t="shared" si="480"/>
        <v>120</v>
      </c>
      <c r="J972" s="32">
        <v>120</v>
      </c>
      <c r="K972" s="32">
        <v>120</v>
      </c>
      <c r="L972" s="32">
        <v>120</v>
      </c>
      <c r="M972" s="29">
        <f t="shared" si="477"/>
        <v>0</v>
      </c>
      <c r="N972" s="29">
        <f t="shared" si="477"/>
        <v>0</v>
      </c>
      <c r="O972" s="29">
        <f t="shared" si="477"/>
        <v>0</v>
      </c>
      <c r="P972" s="16"/>
      <c r="Q972" s="16"/>
      <c r="R972" s="98" t="s">
        <v>345</v>
      </c>
      <c r="S972" s="96" t="s">
        <v>282</v>
      </c>
      <c r="T972" s="96" t="s">
        <v>347</v>
      </c>
      <c r="U972" s="92" t="s">
        <v>9</v>
      </c>
      <c r="V972" s="97">
        <v>120</v>
      </c>
      <c r="W972" s="97">
        <v>120</v>
      </c>
      <c r="X972" s="97">
        <v>120</v>
      </c>
      <c r="Y972" s="16" t="b">
        <f t="shared" si="478"/>
        <v>1</v>
      </c>
      <c r="Z972" s="16" t="b">
        <f t="shared" si="478"/>
        <v>1</v>
      </c>
      <c r="AA972" s="16" t="b">
        <f t="shared" si="478"/>
        <v>1</v>
      </c>
      <c r="AB972" s="16" t="b">
        <f t="shared" si="478"/>
        <v>1</v>
      </c>
    </row>
    <row r="973" spans="1:28" ht="31.5">
      <c r="A973" s="31" t="s">
        <v>28</v>
      </c>
      <c r="B973" s="23" t="s">
        <v>282</v>
      </c>
      <c r="C973" s="23" t="s">
        <v>347</v>
      </c>
      <c r="D973" s="23" t="s">
        <v>29</v>
      </c>
      <c r="E973" s="25">
        <v>120</v>
      </c>
      <c r="F973" s="25">
        <v>120</v>
      </c>
      <c r="G973" s="25">
        <v>120</v>
      </c>
      <c r="J973" s="32">
        <v>120</v>
      </c>
      <c r="K973" s="32">
        <v>120</v>
      </c>
      <c r="L973" s="32">
        <v>120</v>
      </c>
      <c r="M973" s="29">
        <f t="shared" si="477"/>
        <v>0</v>
      </c>
      <c r="N973" s="29">
        <f t="shared" si="477"/>
        <v>0</v>
      </c>
      <c r="O973" s="29">
        <f t="shared" si="477"/>
        <v>0</v>
      </c>
      <c r="P973" s="16"/>
      <c r="Q973" s="16"/>
      <c r="R973" s="98" t="s">
        <v>28</v>
      </c>
      <c r="S973" s="96" t="s">
        <v>282</v>
      </c>
      <c r="T973" s="96" t="s">
        <v>347</v>
      </c>
      <c r="U973" s="96" t="s">
        <v>29</v>
      </c>
      <c r="V973" s="97">
        <v>120</v>
      </c>
      <c r="W973" s="97">
        <v>120</v>
      </c>
      <c r="X973" s="97">
        <v>120</v>
      </c>
      <c r="Y973" s="16" t="b">
        <f t="shared" si="478"/>
        <v>1</v>
      </c>
      <c r="Z973" s="16" t="b">
        <f t="shared" si="478"/>
        <v>1</v>
      </c>
      <c r="AA973" s="16" t="b">
        <f t="shared" si="478"/>
        <v>1</v>
      </c>
      <c r="AB973" s="16" t="b">
        <f t="shared" si="478"/>
        <v>1</v>
      </c>
    </row>
    <row r="974" spans="1:28" ht="78.75">
      <c r="A974" s="26" t="s">
        <v>300</v>
      </c>
      <c r="B974" s="24" t="s">
        <v>301</v>
      </c>
      <c r="C974" s="27" t="s">
        <v>9</v>
      </c>
      <c r="D974" s="27" t="s">
        <v>9</v>
      </c>
      <c r="E974" s="15">
        <f>E975+E980+E1022</f>
        <v>109832</v>
      </c>
      <c r="F974" s="15">
        <f t="shared" ref="F974" si="481">F975+F980+F1022</f>
        <v>116521.7</v>
      </c>
      <c r="G974" s="15">
        <f>G975+G980+G1022</f>
        <v>120846.9</v>
      </c>
      <c r="J974" s="28">
        <v>109832.01691000001</v>
      </c>
      <c r="K974" s="28">
        <v>116521.65852</v>
      </c>
      <c r="L974" s="28">
        <v>120846.85885</v>
      </c>
      <c r="M974" s="29">
        <f t="shared" si="477"/>
        <v>1.6910000005736947E-2</v>
      </c>
      <c r="N974" s="29">
        <f t="shared" si="477"/>
        <v>-4.1479999999864958E-2</v>
      </c>
      <c r="O974" s="29">
        <f t="shared" si="477"/>
        <v>-4.1149999990011565E-2</v>
      </c>
      <c r="P974" s="16"/>
      <c r="Q974" s="16"/>
      <c r="R974" s="91" t="s">
        <v>300</v>
      </c>
      <c r="S974" s="92" t="s">
        <v>301</v>
      </c>
      <c r="T974" s="93" t="s">
        <v>9</v>
      </c>
      <c r="U974" s="93" t="s">
        <v>9</v>
      </c>
      <c r="V974" s="94">
        <v>109832.01691000001</v>
      </c>
      <c r="W974" s="94">
        <v>116521.65852</v>
      </c>
      <c r="X974" s="94">
        <v>120846.85885</v>
      </c>
      <c r="Y974" s="16" t="b">
        <f t="shared" si="478"/>
        <v>1</v>
      </c>
      <c r="Z974" s="16" t="b">
        <f t="shared" si="478"/>
        <v>1</v>
      </c>
      <c r="AA974" s="16" t="b">
        <f t="shared" si="478"/>
        <v>1</v>
      </c>
      <c r="AB974" s="16" t="b">
        <f t="shared" si="478"/>
        <v>1</v>
      </c>
    </row>
    <row r="975" spans="1:28" ht="31.5">
      <c r="A975" s="22" t="s">
        <v>43</v>
      </c>
      <c r="B975" s="23" t="s">
        <v>301</v>
      </c>
      <c r="C975" s="23" t="s">
        <v>10</v>
      </c>
      <c r="D975" s="24" t="s">
        <v>9</v>
      </c>
      <c r="E975" s="25">
        <f>E976</f>
        <v>16.5</v>
      </c>
      <c r="F975" s="25">
        <f t="shared" ref="F975:G978" si="482">F976</f>
        <v>16.5</v>
      </c>
      <c r="G975" s="25">
        <f t="shared" si="482"/>
        <v>16.5</v>
      </c>
      <c r="J975" s="32">
        <v>16.5</v>
      </c>
      <c r="K975" s="32">
        <v>16.5</v>
      </c>
      <c r="L975" s="32">
        <v>16.5</v>
      </c>
      <c r="M975" s="29">
        <f t="shared" si="477"/>
        <v>0</v>
      </c>
      <c r="N975" s="29">
        <f t="shared" si="477"/>
        <v>0</v>
      </c>
      <c r="O975" s="29">
        <f t="shared" si="477"/>
        <v>0</v>
      </c>
      <c r="P975" s="16"/>
      <c r="Q975" s="16"/>
      <c r="R975" s="95" t="s">
        <v>43</v>
      </c>
      <c r="S975" s="96" t="s">
        <v>301</v>
      </c>
      <c r="T975" s="96" t="s">
        <v>10</v>
      </c>
      <c r="U975" s="92" t="s">
        <v>9</v>
      </c>
      <c r="V975" s="97">
        <v>16.5</v>
      </c>
      <c r="W975" s="97">
        <v>16.5</v>
      </c>
      <c r="X975" s="97">
        <v>16.5</v>
      </c>
      <c r="Y975" s="16" t="b">
        <f t="shared" si="478"/>
        <v>1</v>
      </c>
      <c r="Z975" s="16" t="b">
        <f t="shared" si="478"/>
        <v>1</v>
      </c>
      <c r="AA975" s="16" t="b">
        <f t="shared" si="478"/>
        <v>1</v>
      </c>
      <c r="AB975" s="16" t="b">
        <f t="shared" si="478"/>
        <v>1</v>
      </c>
    </row>
    <row r="976" spans="1:28" ht="31.5">
      <c r="A976" s="22" t="s">
        <v>44</v>
      </c>
      <c r="B976" s="23" t="s">
        <v>301</v>
      </c>
      <c r="C976" s="23" t="s">
        <v>45</v>
      </c>
      <c r="D976" s="24" t="s">
        <v>9</v>
      </c>
      <c r="E976" s="25">
        <f>E977</f>
        <v>16.5</v>
      </c>
      <c r="F976" s="25">
        <f t="shared" si="482"/>
        <v>16.5</v>
      </c>
      <c r="G976" s="25">
        <f t="shared" si="482"/>
        <v>16.5</v>
      </c>
      <c r="J976" s="32">
        <v>16.5</v>
      </c>
      <c r="K976" s="32">
        <v>16.5</v>
      </c>
      <c r="L976" s="32">
        <v>16.5</v>
      </c>
      <c r="M976" s="29">
        <f t="shared" si="477"/>
        <v>0</v>
      </c>
      <c r="N976" s="29">
        <f t="shared" si="477"/>
        <v>0</v>
      </c>
      <c r="O976" s="29">
        <f t="shared" si="477"/>
        <v>0</v>
      </c>
      <c r="P976" s="16"/>
      <c r="Q976" s="16"/>
      <c r="R976" s="95" t="s">
        <v>44</v>
      </c>
      <c r="S976" s="96" t="s">
        <v>301</v>
      </c>
      <c r="T976" s="96" t="s">
        <v>45</v>
      </c>
      <c r="U976" s="92" t="s">
        <v>9</v>
      </c>
      <c r="V976" s="97">
        <v>16.5</v>
      </c>
      <c r="W976" s="97">
        <v>16.5</v>
      </c>
      <c r="X976" s="97">
        <v>16.5</v>
      </c>
      <c r="Y976" s="16" t="b">
        <f t="shared" si="478"/>
        <v>1</v>
      </c>
      <c r="Z976" s="16" t="b">
        <f t="shared" si="478"/>
        <v>1</v>
      </c>
      <c r="AA976" s="16" t="b">
        <f t="shared" si="478"/>
        <v>1</v>
      </c>
      <c r="AB976" s="16" t="b">
        <f t="shared" si="478"/>
        <v>1</v>
      </c>
    </row>
    <row r="977" spans="1:28" ht="47.25">
      <c r="A977" s="22" t="s">
        <v>46</v>
      </c>
      <c r="B977" s="23" t="s">
        <v>301</v>
      </c>
      <c r="C977" s="23" t="s">
        <v>47</v>
      </c>
      <c r="D977" s="24" t="s">
        <v>9</v>
      </c>
      <c r="E977" s="25">
        <f>E978</f>
        <v>16.5</v>
      </c>
      <c r="F977" s="25">
        <f t="shared" si="482"/>
        <v>16.5</v>
      </c>
      <c r="G977" s="25">
        <f t="shared" si="482"/>
        <v>16.5</v>
      </c>
      <c r="J977" s="32">
        <v>16.5</v>
      </c>
      <c r="K977" s="32">
        <v>16.5</v>
      </c>
      <c r="L977" s="32">
        <v>16.5</v>
      </c>
      <c r="M977" s="29">
        <f t="shared" si="477"/>
        <v>0</v>
      </c>
      <c r="N977" s="29">
        <f t="shared" si="477"/>
        <v>0</v>
      </c>
      <c r="O977" s="29">
        <f t="shared" si="477"/>
        <v>0</v>
      </c>
      <c r="P977" s="16"/>
      <c r="Q977" s="16"/>
      <c r="R977" s="95" t="s">
        <v>46</v>
      </c>
      <c r="S977" s="96" t="s">
        <v>301</v>
      </c>
      <c r="T977" s="96" t="s">
        <v>47</v>
      </c>
      <c r="U977" s="92" t="s">
        <v>9</v>
      </c>
      <c r="V977" s="97">
        <v>16.5</v>
      </c>
      <c r="W977" s="97">
        <v>16.5</v>
      </c>
      <c r="X977" s="97">
        <v>16.5</v>
      </c>
      <c r="Y977" s="16" t="b">
        <f t="shared" si="478"/>
        <v>1</v>
      </c>
      <c r="Z977" s="16" t="b">
        <f t="shared" si="478"/>
        <v>1</v>
      </c>
      <c r="AA977" s="16" t="b">
        <f t="shared" si="478"/>
        <v>1</v>
      </c>
      <c r="AB977" s="16" t="b">
        <f t="shared" si="478"/>
        <v>1</v>
      </c>
    </row>
    <row r="978" spans="1:28" ht="47.25">
      <c r="A978" s="31" t="s">
        <v>48</v>
      </c>
      <c r="B978" s="23" t="s">
        <v>301</v>
      </c>
      <c r="C978" s="23" t="s">
        <v>353</v>
      </c>
      <c r="D978" s="24" t="s">
        <v>9</v>
      </c>
      <c r="E978" s="25">
        <f>E979</f>
        <v>16.5</v>
      </c>
      <c r="F978" s="25">
        <f t="shared" si="482"/>
        <v>16.5</v>
      </c>
      <c r="G978" s="25">
        <f t="shared" si="482"/>
        <v>16.5</v>
      </c>
      <c r="J978" s="32">
        <v>16.5</v>
      </c>
      <c r="K978" s="32">
        <v>16.5</v>
      </c>
      <c r="L978" s="32">
        <v>16.5</v>
      </c>
      <c r="M978" s="29">
        <f t="shared" si="477"/>
        <v>0</v>
      </c>
      <c r="N978" s="29">
        <f t="shared" si="477"/>
        <v>0</v>
      </c>
      <c r="O978" s="29">
        <f t="shared" si="477"/>
        <v>0</v>
      </c>
      <c r="P978" s="16"/>
      <c r="Q978" s="16"/>
      <c r="R978" s="98" t="s">
        <v>48</v>
      </c>
      <c r="S978" s="96" t="s">
        <v>301</v>
      </c>
      <c r="T978" s="96" t="s">
        <v>353</v>
      </c>
      <c r="U978" s="92" t="s">
        <v>9</v>
      </c>
      <c r="V978" s="97">
        <v>16.5</v>
      </c>
      <c r="W978" s="97">
        <v>16.5</v>
      </c>
      <c r="X978" s="97">
        <v>16.5</v>
      </c>
      <c r="Y978" s="16" t="b">
        <f t="shared" si="478"/>
        <v>1</v>
      </c>
      <c r="Z978" s="16" t="b">
        <f t="shared" si="478"/>
        <v>1</v>
      </c>
      <c r="AA978" s="16" t="b">
        <f t="shared" si="478"/>
        <v>1</v>
      </c>
      <c r="AB978" s="16" t="b">
        <f t="shared" si="478"/>
        <v>1</v>
      </c>
    </row>
    <row r="979" spans="1:28" ht="31.5">
      <c r="A979" s="31" t="s">
        <v>28</v>
      </c>
      <c r="B979" s="23" t="s">
        <v>301</v>
      </c>
      <c r="C979" s="23" t="s">
        <v>353</v>
      </c>
      <c r="D979" s="23" t="s">
        <v>29</v>
      </c>
      <c r="E979" s="25">
        <v>16.5</v>
      </c>
      <c r="F979" s="25">
        <v>16.5</v>
      </c>
      <c r="G979" s="25">
        <v>16.5</v>
      </c>
      <c r="J979" s="32">
        <v>16.5</v>
      </c>
      <c r="K979" s="32">
        <v>16.5</v>
      </c>
      <c r="L979" s="32">
        <v>16.5</v>
      </c>
      <c r="M979" s="29">
        <f t="shared" si="477"/>
        <v>0</v>
      </c>
      <c r="N979" s="29">
        <f t="shared" si="477"/>
        <v>0</v>
      </c>
      <c r="O979" s="29">
        <f t="shared" si="477"/>
        <v>0</v>
      </c>
      <c r="P979" s="16"/>
      <c r="Q979" s="16"/>
      <c r="R979" s="98" t="s">
        <v>28</v>
      </c>
      <c r="S979" s="96" t="s">
        <v>301</v>
      </c>
      <c r="T979" s="96" t="s">
        <v>353</v>
      </c>
      <c r="U979" s="96" t="s">
        <v>29</v>
      </c>
      <c r="V979" s="97">
        <v>16.5</v>
      </c>
      <c r="W979" s="97">
        <v>16.5</v>
      </c>
      <c r="X979" s="97">
        <v>16.5</v>
      </c>
      <c r="Y979" s="16" t="b">
        <f t="shared" si="478"/>
        <v>1</v>
      </c>
      <c r="Z979" s="16" t="b">
        <f t="shared" si="478"/>
        <v>1</v>
      </c>
      <c r="AA979" s="16" t="b">
        <f t="shared" si="478"/>
        <v>1</v>
      </c>
      <c r="AB979" s="16" t="b">
        <f t="shared" si="478"/>
        <v>1</v>
      </c>
    </row>
    <row r="980" spans="1:28" ht="31.5">
      <c r="A980" s="22" t="s">
        <v>191</v>
      </c>
      <c r="B980" s="23" t="s">
        <v>301</v>
      </c>
      <c r="C980" s="23" t="s">
        <v>19</v>
      </c>
      <c r="D980" s="24" t="s">
        <v>9</v>
      </c>
      <c r="E980" s="25">
        <f t="shared" ref="E980:G980" si="483">E981+E994+E1009</f>
        <v>109745.5</v>
      </c>
      <c r="F980" s="25">
        <f t="shared" si="483"/>
        <v>116435.2</v>
      </c>
      <c r="G980" s="25">
        <f t="shared" si="483"/>
        <v>120760.4</v>
      </c>
      <c r="J980" s="32">
        <v>109745.51691000001</v>
      </c>
      <c r="K980" s="32">
        <v>116435.15852</v>
      </c>
      <c r="L980" s="32">
        <v>120760.35885</v>
      </c>
      <c r="M980" s="29">
        <f t="shared" si="477"/>
        <v>1.6910000005736947E-2</v>
      </c>
      <c r="N980" s="29">
        <f t="shared" si="477"/>
        <v>-4.1479999999864958E-2</v>
      </c>
      <c r="O980" s="29">
        <f t="shared" si="477"/>
        <v>-4.1149999990011565E-2</v>
      </c>
      <c r="P980" s="16"/>
      <c r="Q980" s="16"/>
      <c r="R980" s="95" t="s">
        <v>191</v>
      </c>
      <c r="S980" s="96" t="s">
        <v>301</v>
      </c>
      <c r="T980" s="96" t="s">
        <v>19</v>
      </c>
      <c r="U980" s="92" t="s">
        <v>9</v>
      </c>
      <c r="V980" s="97">
        <v>109745.51691000001</v>
      </c>
      <c r="W980" s="97">
        <v>116435.15852</v>
      </c>
      <c r="X980" s="97">
        <v>120760.35885</v>
      </c>
      <c r="Y980" s="16" t="b">
        <f t="shared" si="478"/>
        <v>1</v>
      </c>
      <c r="Z980" s="16" t="b">
        <f t="shared" si="478"/>
        <v>1</v>
      </c>
      <c r="AA980" s="16" t="b">
        <f t="shared" si="478"/>
        <v>1</v>
      </c>
      <c r="AB980" s="16" t="b">
        <f t="shared" si="478"/>
        <v>1</v>
      </c>
    </row>
    <row r="981" spans="1:28" ht="47.25">
      <c r="A981" s="22" t="s">
        <v>302</v>
      </c>
      <c r="B981" s="23" t="s">
        <v>301</v>
      </c>
      <c r="C981" s="23" t="s">
        <v>303</v>
      </c>
      <c r="D981" s="24" t="s">
        <v>9</v>
      </c>
      <c r="E981" s="25">
        <f>E982+E985+E988+E991</f>
        <v>7755.1</v>
      </c>
      <c r="F981" s="25">
        <f>F982+F985+F988+F991</f>
        <v>9559.9</v>
      </c>
      <c r="G981" s="25">
        <f t="shared" ref="G981" si="484">G982+G985+G988+G991</f>
        <v>9669.4</v>
      </c>
      <c r="J981" s="32">
        <v>7755.0429000000004</v>
      </c>
      <c r="K981" s="32">
        <v>9559.8367500000004</v>
      </c>
      <c r="L981" s="32">
        <v>9669.3457500000004</v>
      </c>
      <c r="M981" s="29">
        <f t="shared" si="477"/>
        <v>-5.7099999999991269E-2</v>
      </c>
      <c r="N981" s="29">
        <f t="shared" si="477"/>
        <v>-6.32499999992433E-2</v>
      </c>
      <c r="O981" s="29">
        <f t="shared" si="477"/>
        <v>-5.4249999999228748E-2</v>
      </c>
      <c r="P981" s="16"/>
      <c r="Q981" s="16"/>
      <c r="R981" s="95" t="s">
        <v>302</v>
      </c>
      <c r="S981" s="96" t="s">
        <v>301</v>
      </c>
      <c r="T981" s="96" t="s">
        <v>303</v>
      </c>
      <c r="U981" s="92" t="s">
        <v>9</v>
      </c>
      <c r="V981" s="97">
        <v>7755.0429000000004</v>
      </c>
      <c r="W981" s="97">
        <v>9559.8367500000004</v>
      </c>
      <c r="X981" s="97">
        <v>9669.3457500000004</v>
      </c>
      <c r="Y981" s="16" t="b">
        <f t="shared" si="478"/>
        <v>1</v>
      </c>
      <c r="Z981" s="16" t="b">
        <f t="shared" si="478"/>
        <v>1</v>
      </c>
      <c r="AA981" s="16" t="b">
        <f t="shared" si="478"/>
        <v>1</v>
      </c>
      <c r="AB981" s="16" t="b">
        <f t="shared" si="478"/>
        <v>1</v>
      </c>
    </row>
    <row r="982" spans="1:28" ht="78.75">
      <c r="A982" s="22" t="s">
        <v>304</v>
      </c>
      <c r="B982" s="23" t="s">
        <v>301</v>
      </c>
      <c r="C982" s="23" t="s">
        <v>305</v>
      </c>
      <c r="D982" s="24" t="s">
        <v>9</v>
      </c>
      <c r="E982" s="25">
        <f>E983</f>
        <v>251.5</v>
      </c>
      <c r="F982" s="25">
        <f t="shared" ref="F982:G983" si="485">F983</f>
        <v>1253</v>
      </c>
      <c r="G982" s="25">
        <f t="shared" si="485"/>
        <v>1249</v>
      </c>
      <c r="J982" s="32">
        <v>251.47200000000001</v>
      </c>
      <c r="K982" s="32">
        <v>1252.99</v>
      </c>
      <c r="L982" s="32">
        <v>1248.99</v>
      </c>
      <c r="M982" s="29">
        <f t="shared" si="477"/>
        <v>-2.7999999999991587E-2</v>
      </c>
      <c r="N982" s="29">
        <f t="shared" si="477"/>
        <v>-9.9999999999909051E-3</v>
      </c>
      <c r="O982" s="29">
        <f t="shared" si="477"/>
        <v>-9.9999999999909051E-3</v>
      </c>
      <c r="P982" s="16"/>
      <c r="Q982" s="16"/>
      <c r="R982" s="95" t="s">
        <v>304</v>
      </c>
      <c r="S982" s="96" t="s">
        <v>301</v>
      </c>
      <c r="T982" s="96" t="s">
        <v>305</v>
      </c>
      <c r="U982" s="92" t="s">
        <v>9</v>
      </c>
      <c r="V982" s="97">
        <v>251.47200000000001</v>
      </c>
      <c r="W982" s="97">
        <v>1252.99</v>
      </c>
      <c r="X982" s="97">
        <v>1248.99</v>
      </c>
      <c r="Y982" s="16" t="b">
        <f t="shared" si="478"/>
        <v>1</v>
      </c>
      <c r="Z982" s="16" t="b">
        <f t="shared" si="478"/>
        <v>1</v>
      </c>
      <c r="AA982" s="16" t="b">
        <f t="shared" si="478"/>
        <v>1</v>
      </c>
      <c r="AB982" s="16" t="b">
        <f t="shared" si="478"/>
        <v>1</v>
      </c>
    </row>
    <row r="983" spans="1:28" ht="63">
      <c r="A983" s="31" t="s">
        <v>306</v>
      </c>
      <c r="B983" s="23" t="s">
        <v>301</v>
      </c>
      <c r="C983" s="23" t="s">
        <v>441</v>
      </c>
      <c r="D983" s="24" t="s">
        <v>9</v>
      </c>
      <c r="E983" s="25">
        <f>E984</f>
        <v>251.5</v>
      </c>
      <c r="F983" s="25">
        <f t="shared" si="485"/>
        <v>1253</v>
      </c>
      <c r="G983" s="25">
        <f t="shared" si="485"/>
        <v>1249</v>
      </c>
      <c r="J983" s="32">
        <v>251.47200000000001</v>
      </c>
      <c r="K983" s="32">
        <v>1252.99</v>
      </c>
      <c r="L983" s="32">
        <v>1248.99</v>
      </c>
      <c r="M983" s="29">
        <f t="shared" si="477"/>
        <v>-2.7999999999991587E-2</v>
      </c>
      <c r="N983" s="29">
        <f t="shared" si="477"/>
        <v>-9.9999999999909051E-3</v>
      </c>
      <c r="O983" s="29">
        <f t="shared" si="477"/>
        <v>-9.9999999999909051E-3</v>
      </c>
      <c r="P983" s="16"/>
      <c r="Q983" s="16"/>
      <c r="R983" s="98" t="s">
        <v>306</v>
      </c>
      <c r="S983" s="96" t="s">
        <v>301</v>
      </c>
      <c r="T983" s="96" t="s">
        <v>441</v>
      </c>
      <c r="U983" s="92" t="s">
        <v>9</v>
      </c>
      <c r="V983" s="97">
        <v>251.47200000000001</v>
      </c>
      <c r="W983" s="97">
        <v>1252.99</v>
      </c>
      <c r="X983" s="97">
        <v>1248.99</v>
      </c>
      <c r="Y983" s="16" t="b">
        <f t="shared" si="478"/>
        <v>1</v>
      </c>
      <c r="Z983" s="16" t="b">
        <f t="shared" si="478"/>
        <v>1</v>
      </c>
      <c r="AA983" s="16" t="b">
        <f t="shared" si="478"/>
        <v>1</v>
      </c>
      <c r="AB983" s="16" t="b">
        <f t="shared" si="478"/>
        <v>1</v>
      </c>
    </row>
    <row r="984" spans="1:28" ht="31.5">
      <c r="A984" s="31" t="s">
        <v>28</v>
      </c>
      <c r="B984" s="23" t="s">
        <v>301</v>
      </c>
      <c r="C984" s="23" t="s">
        <v>441</v>
      </c>
      <c r="D984" s="23" t="s">
        <v>29</v>
      </c>
      <c r="E984" s="25">
        <v>251.5</v>
      </c>
      <c r="F984" s="25">
        <v>1253</v>
      </c>
      <c r="G984" s="25">
        <v>1249</v>
      </c>
      <c r="J984" s="32">
        <v>251.47200000000001</v>
      </c>
      <c r="K984" s="32">
        <v>1252.99</v>
      </c>
      <c r="L984" s="32">
        <v>1248.99</v>
      </c>
      <c r="M984" s="29">
        <f t="shared" si="477"/>
        <v>-2.7999999999991587E-2</v>
      </c>
      <c r="N984" s="29">
        <f t="shared" si="477"/>
        <v>-9.9999999999909051E-3</v>
      </c>
      <c r="O984" s="29">
        <f t="shared" si="477"/>
        <v>-9.9999999999909051E-3</v>
      </c>
      <c r="P984" s="16"/>
      <c r="Q984" s="16"/>
      <c r="R984" s="98" t="s">
        <v>28</v>
      </c>
      <c r="S984" s="96" t="s">
        <v>301</v>
      </c>
      <c r="T984" s="96" t="s">
        <v>441</v>
      </c>
      <c r="U984" s="96" t="s">
        <v>29</v>
      </c>
      <c r="V984" s="97">
        <v>251.47200000000001</v>
      </c>
      <c r="W984" s="97">
        <v>1252.99</v>
      </c>
      <c r="X984" s="97">
        <v>1248.99</v>
      </c>
      <c r="Y984" s="16" t="b">
        <f t="shared" si="478"/>
        <v>1</v>
      </c>
      <c r="Z984" s="16" t="b">
        <f t="shared" si="478"/>
        <v>1</v>
      </c>
      <c r="AA984" s="16" t="b">
        <f t="shared" si="478"/>
        <v>1</v>
      </c>
      <c r="AB984" s="16" t="b">
        <f t="shared" si="478"/>
        <v>1</v>
      </c>
    </row>
    <row r="985" spans="1:28" ht="78.75">
      <c r="A985" s="22" t="s">
        <v>307</v>
      </c>
      <c r="B985" s="23" t="s">
        <v>301</v>
      </c>
      <c r="C985" s="23" t="s">
        <v>308</v>
      </c>
      <c r="D985" s="24" t="s">
        <v>9</v>
      </c>
      <c r="E985" s="25">
        <f>E986</f>
        <v>2600</v>
      </c>
      <c r="F985" s="25">
        <f t="shared" ref="F985:G986" si="486">F986</f>
        <v>3552.5</v>
      </c>
      <c r="G985" s="25">
        <f t="shared" si="486"/>
        <v>3552.5</v>
      </c>
      <c r="J985" s="32">
        <v>2600</v>
      </c>
      <c r="K985" s="32">
        <v>3552.5</v>
      </c>
      <c r="L985" s="32">
        <v>3552.5</v>
      </c>
      <c r="M985" s="29">
        <f t="shared" si="477"/>
        <v>0</v>
      </c>
      <c r="N985" s="29">
        <f t="shared" si="477"/>
        <v>0</v>
      </c>
      <c r="O985" s="29">
        <f t="shared" si="477"/>
        <v>0</v>
      </c>
      <c r="P985" s="16"/>
      <c r="Q985" s="16"/>
      <c r="R985" s="95" t="s">
        <v>307</v>
      </c>
      <c r="S985" s="96" t="s">
        <v>301</v>
      </c>
      <c r="T985" s="96" t="s">
        <v>308</v>
      </c>
      <c r="U985" s="92" t="s">
        <v>9</v>
      </c>
      <c r="V985" s="97">
        <v>2600</v>
      </c>
      <c r="W985" s="97">
        <v>3552.5</v>
      </c>
      <c r="X985" s="97">
        <v>3552.5</v>
      </c>
      <c r="Y985" s="16" t="b">
        <f t="shared" si="478"/>
        <v>1</v>
      </c>
      <c r="Z985" s="16" t="b">
        <f t="shared" si="478"/>
        <v>1</v>
      </c>
      <c r="AA985" s="16" t="b">
        <f t="shared" si="478"/>
        <v>1</v>
      </c>
      <c r="AB985" s="16" t="b">
        <f t="shared" si="478"/>
        <v>1</v>
      </c>
    </row>
    <row r="986" spans="1:28" ht="63">
      <c r="A986" s="31" t="s">
        <v>309</v>
      </c>
      <c r="B986" s="23" t="s">
        <v>301</v>
      </c>
      <c r="C986" s="23" t="s">
        <v>442</v>
      </c>
      <c r="D986" s="24" t="s">
        <v>9</v>
      </c>
      <c r="E986" s="25">
        <f>E987</f>
        <v>2600</v>
      </c>
      <c r="F986" s="25">
        <f t="shared" si="486"/>
        <v>3552.5</v>
      </c>
      <c r="G986" s="25">
        <f t="shared" si="486"/>
        <v>3552.5</v>
      </c>
      <c r="J986" s="32">
        <v>2600</v>
      </c>
      <c r="K986" s="32">
        <v>3552.5</v>
      </c>
      <c r="L986" s="32">
        <v>3552.5</v>
      </c>
      <c r="M986" s="29">
        <f t="shared" si="477"/>
        <v>0</v>
      </c>
      <c r="N986" s="29">
        <f t="shared" si="477"/>
        <v>0</v>
      </c>
      <c r="O986" s="29">
        <f t="shared" si="477"/>
        <v>0</v>
      </c>
      <c r="P986" s="16"/>
      <c r="Q986" s="16"/>
      <c r="R986" s="98" t="s">
        <v>309</v>
      </c>
      <c r="S986" s="96" t="s">
        <v>301</v>
      </c>
      <c r="T986" s="96" t="s">
        <v>442</v>
      </c>
      <c r="U986" s="92" t="s">
        <v>9</v>
      </c>
      <c r="V986" s="97">
        <v>2600</v>
      </c>
      <c r="W986" s="97">
        <v>3552.5</v>
      </c>
      <c r="X986" s="97">
        <v>3552.5</v>
      </c>
      <c r="Y986" s="16" t="b">
        <f t="shared" si="478"/>
        <v>1</v>
      </c>
      <c r="Z986" s="16" t="b">
        <f t="shared" si="478"/>
        <v>1</v>
      </c>
      <c r="AA986" s="16" t="b">
        <f t="shared" si="478"/>
        <v>1</v>
      </c>
      <c r="AB986" s="16" t="b">
        <f t="shared" si="478"/>
        <v>1</v>
      </c>
    </row>
    <row r="987" spans="1:28" ht="31.5">
      <c r="A987" s="31" t="s">
        <v>28</v>
      </c>
      <c r="B987" s="23" t="s">
        <v>301</v>
      </c>
      <c r="C987" s="23" t="s">
        <v>442</v>
      </c>
      <c r="D987" s="23" t="s">
        <v>29</v>
      </c>
      <c r="E987" s="25">
        <v>2600</v>
      </c>
      <c r="F987" s="25">
        <v>3552.5</v>
      </c>
      <c r="G987" s="25">
        <v>3552.5</v>
      </c>
      <c r="J987" s="32">
        <v>2600</v>
      </c>
      <c r="K987" s="32">
        <v>3552.5</v>
      </c>
      <c r="L987" s="32">
        <v>3552.5</v>
      </c>
      <c r="M987" s="29">
        <f t="shared" si="477"/>
        <v>0</v>
      </c>
      <c r="N987" s="29">
        <f t="shared" si="477"/>
        <v>0</v>
      </c>
      <c r="O987" s="29">
        <f t="shared" si="477"/>
        <v>0</v>
      </c>
      <c r="P987" s="16"/>
      <c r="Q987" s="16"/>
      <c r="R987" s="98" t="s">
        <v>28</v>
      </c>
      <c r="S987" s="96" t="s">
        <v>301</v>
      </c>
      <c r="T987" s="96" t="s">
        <v>442</v>
      </c>
      <c r="U987" s="96" t="s">
        <v>29</v>
      </c>
      <c r="V987" s="97">
        <v>2600</v>
      </c>
      <c r="W987" s="97">
        <v>3552.5</v>
      </c>
      <c r="X987" s="97">
        <v>3552.5</v>
      </c>
      <c r="Y987" s="16" t="b">
        <f t="shared" si="478"/>
        <v>1</v>
      </c>
      <c r="Z987" s="16" t="b">
        <f t="shared" si="478"/>
        <v>1</v>
      </c>
      <c r="AA987" s="16" t="b">
        <f t="shared" si="478"/>
        <v>1</v>
      </c>
      <c r="AB987" s="16" t="b">
        <f t="shared" si="478"/>
        <v>1</v>
      </c>
    </row>
    <row r="988" spans="1:28" ht="47.25">
      <c r="A988" s="22" t="s">
        <v>551</v>
      </c>
      <c r="B988" s="23" t="s">
        <v>301</v>
      </c>
      <c r="C988" s="23" t="s">
        <v>552</v>
      </c>
      <c r="D988" s="24" t="s">
        <v>9</v>
      </c>
      <c r="E988" s="25">
        <f>E989</f>
        <v>10</v>
      </c>
      <c r="F988" s="25">
        <f t="shared" ref="F988:G989" si="487">F989</f>
        <v>10</v>
      </c>
      <c r="G988" s="25">
        <f t="shared" si="487"/>
        <v>10</v>
      </c>
      <c r="J988" s="32">
        <v>10</v>
      </c>
      <c r="K988" s="32">
        <v>10</v>
      </c>
      <c r="L988" s="32">
        <v>10</v>
      </c>
      <c r="M988" s="29">
        <f t="shared" si="477"/>
        <v>0</v>
      </c>
      <c r="N988" s="29">
        <f t="shared" si="477"/>
        <v>0</v>
      </c>
      <c r="O988" s="29">
        <f t="shared" si="477"/>
        <v>0</v>
      </c>
      <c r="P988" s="16"/>
      <c r="Q988" s="16"/>
      <c r="R988" s="95" t="s">
        <v>551</v>
      </c>
      <c r="S988" s="96" t="s">
        <v>301</v>
      </c>
      <c r="T988" s="96" t="s">
        <v>552</v>
      </c>
      <c r="U988" s="92" t="s">
        <v>9</v>
      </c>
      <c r="V988" s="97">
        <v>10</v>
      </c>
      <c r="W988" s="97">
        <v>10</v>
      </c>
      <c r="X988" s="97">
        <v>10</v>
      </c>
      <c r="Y988" s="16" t="b">
        <f t="shared" si="478"/>
        <v>1</v>
      </c>
      <c r="Z988" s="16" t="b">
        <f t="shared" si="478"/>
        <v>1</v>
      </c>
      <c r="AA988" s="16" t="b">
        <f t="shared" si="478"/>
        <v>1</v>
      </c>
      <c r="AB988" s="16" t="b">
        <f t="shared" si="478"/>
        <v>1</v>
      </c>
    </row>
    <row r="989" spans="1:28" ht="47.25">
      <c r="A989" s="31" t="s">
        <v>553</v>
      </c>
      <c r="B989" s="23" t="s">
        <v>301</v>
      </c>
      <c r="C989" s="23" t="s">
        <v>554</v>
      </c>
      <c r="D989" s="24" t="s">
        <v>9</v>
      </c>
      <c r="E989" s="25">
        <f>E990</f>
        <v>10</v>
      </c>
      <c r="F989" s="25">
        <f t="shared" si="487"/>
        <v>10</v>
      </c>
      <c r="G989" s="25">
        <f t="shared" si="487"/>
        <v>10</v>
      </c>
      <c r="J989" s="32">
        <v>10</v>
      </c>
      <c r="K989" s="32">
        <v>10</v>
      </c>
      <c r="L989" s="32">
        <v>10</v>
      </c>
      <c r="M989" s="29">
        <f t="shared" si="477"/>
        <v>0</v>
      </c>
      <c r="N989" s="29">
        <f t="shared" si="477"/>
        <v>0</v>
      </c>
      <c r="O989" s="29">
        <f t="shared" si="477"/>
        <v>0</v>
      </c>
      <c r="P989" s="16"/>
      <c r="Q989" s="16"/>
      <c r="R989" s="98" t="s">
        <v>553</v>
      </c>
      <c r="S989" s="96" t="s">
        <v>301</v>
      </c>
      <c r="T989" s="96" t="s">
        <v>554</v>
      </c>
      <c r="U989" s="92" t="s">
        <v>9</v>
      </c>
      <c r="V989" s="97">
        <v>10</v>
      </c>
      <c r="W989" s="97">
        <v>10</v>
      </c>
      <c r="X989" s="97">
        <v>10</v>
      </c>
      <c r="Y989" s="16" t="b">
        <f t="shared" si="478"/>
        <v>1</v>
      </c>
      <c r="Z989" s="16" t="b">
        <f t="shared" si="478"/>
        <v>1</v>
      </c>
      <c r="AA989" s="16" t="b">
        <f t="shared" si="478"/>
        <v>1</v>
      </c>
      <c r="AB989" s="16" t="b">
        <f t="shared" si="478"/>
        <v>1</v>
      </c>
    </row>
    <row r="990" spans="1:28" ht="31.5">
      <c r="A990" s="31" t="s">
        <v>28</v>
      </c>
      <c r="B990" s="23" t="s">
        <v>301</v>
      </c>
      <c r="C990" s="23" t="s">
        <v>554</v>
      </c>
      <c r="D990" s="23" t="s">
        <v>29</v>
      </c>
      <c r="E990" s="25">
        <v>10</v>
      </c>
      <c r="F990" s="25">
        <v>10</v>
      </c>
      <c r="G990" s="25">
        <v>10</v>
      </c>
      <c r="J990" s="32">
        <v>10</v>
      </c>
      <c r="K990" s="32">
        <v>10</v>
      </c>
      <c r="L990" s="32">
        <v>10</v>
      </c>
      <c r="M990" s="29">
        <f t="shared" si="477"/>
        <v>0</v>
      </c>
      <c r="N990" s="29">
        <f t="shared" si="477"/>
        <v>0</v>
      </c>
      <c r="O990" s="29">
        <f t="shared" si="477"/>
        <v>0</v>
      </c>
      <c r="P990" s="16"/>
      <c r="Q990" s="16"/>
      <c r="R990" s="98" t="s">
        <v>28</v>
      </c>
      <c r="S990" s="96" t="s">
        <v>301</v>
      </c>
      <c r="T990" s="96" t="s">
        <v>554</v>
      </c>
      <c r="U990" s="96" t="s">
        <v>29</v>
      </c>
      <c r="V990" s="97">
        <v>10</v>
      </c>
      <c r="W990" s="97">
        <v>10</v>
      </c>
      <c r="X990" s="97">
        <v>10</v>
      </c>
      <c r="Y990" s="16" t="b">
        <f t="shared" si="478"/>
        <v>1</v>
      </c>
      <c r="Z990" s="16" t="b">
        <f t="shared" si="478"/>
        <v>1</v>
      </c>
      <c r="AA990" s="16" t="b">
        <f t="shared" si="478"/>
        <v>1</v>
      </c>
      <c r="AB990" s="16" t="b">
        <f t="shared" si="478"/>
        <v>1</v>
      </c>
    </row>
    <row r="991" spans="1:28" ht="94.5">
      <c r="A991" s="22" t="s">
        <v>310</v>
      </c>
      <c r="B991" s="23" t="s">
        <v>301</v>
      </c>
      <c r="C991" s="23" t="s">
        <v>311</v>
      </c>
      <c r="D991" s="24" t="s">
        <v>9</v>
      </c>
      <c r="E991" s="25">
        <f>E992</f>
        <v>4893.6000000000004</v>
      </c>
      <c r="F991" s="25">
        <f t="shared" ref="F991:G992" si="488">F992</f>
        <v>4744.3999999999996</v>
      </c>
      <c r="G991" s="25">
        <f t="shared" si="488"/>
        <v>4857.8999999999996</v>
      </c>
      <c r="J991" s="32">
        <v>4893.5708999999997</v>
      </c>
      <c r="K991" s="32">
        <v>4744.3467499999997</v>
      </c>
      <c r="L991" s="32">
        <v>4857.8557499999997</v>
      </c>
      <c r="M991" s="29">
        <f t="shared" si="477"/>
        <v>-2.9100000000653381E-2</v>
      </c>
      <c r="N991" s="29">
        <f t="shared" si="477"/>
        <v>-5.3249999999934516E-2</v>
      </c>
      <c r="O991" s="29">
        <f t="shared" si="477"/>
        <v>-4.4249999999919964E-2</v>
      </c>
      <c r="P991" s="16"/>
      <c r="Q991" s="16"/>
      <c r="R991" s="95" t="s">
        <v>310</v>
      </c>
      <c r="S991" s="96" t="s">
        <v>301</v>
      </c>
      <c r="T991" s="96" t="s">
        <v>311</v>
      </c>
      <c r="U991" s="92" t="s">
        <v>9</v>
      </c>
      <c r="V991" s="97">
        <v>4893.5708999999997</v>
      </c>
      <c r="W991" s="97">
        <v>4744.3467499999997</v>
      </c>
      <c r="X991" s="97">
        <v>4857.8557499999997</v>
      </c>
      <c r="Y991" s="16" t="b">
        <f t="shared" si="478"/>
        <v>1</v>
      </c>
      <c r="Z991" s="16" t="b">
        <f t="shared" si="478"/>
        <v>1</v>
      </c>
      <c r="AA991" s="16" t="b">
        <f t="shared" si="478"/>
        <v>1</v>
      </c>
      <c r="AB991" s="16" t="b">
        <f t="shared" si="478"/>
        <v>1</v>
      </c>
    </row>
    <row r="992" spans="1:28" ht="94.5">
      <c r="A992" s="31" t="s">
        <v>312</v>
      </c>
      <c r="B992" s="23" t="s">
        <v>301</v>
      </c>
      <c r="C992" s="23" t="s">
        <v>443</v>
      </c>
      <c r="D992" s="24" t="s">
        <v>9</v>
      </c>
      <c r="E992" s="25">
        <f>E993</f>
        <v>4893.6000000000004</v>
      </c>
      <c r="F992" s="25">
        <f t="shared" si="488"/>
        <v>4744.3999999999996</v>
      </c>
      <c r="G992" s="25">
        <f t="shared" si="488"/>
        <v>4857.8999999999996</v>
      </c>
      <c r="J992" s="32">
        <v>4893.5708999999997</v>
      </c>
      <c r="K992" s="32">
        <v>4744.3467499999997</v>
      </c>
      <c r="L992" s="32">
        <v>4857.8557499999997</v>
      </c>
      <c r="M992" s="29">
        <f t="shared" si="477"/>
        <v>-2.9100000000653381E-2</v>
      </c>
      <c r="N992" s="29">
        <f t="shared" si="477"/>
        <v>-5.3249999999934516E-2</v>
      </c>
      <c r="O992" s="29">
        <f t="shared" si="477"/>
        <v>-4.4249999999919964E-2</v>
      </c>
      <c r="P992" s="16"/>
      <c r="Q992" s="16"/>
      <c r="R992" s="98" t="s">
        <v>312</v>
      </c>
      <c r="S992" s="96" t="s">
        <v>301</v>
      </c>
      <c r="T992" s="96" t="s">
        <v>443</v>
      </c>
      <c r="U992" s="92" t="s">
        <v>9</v>
      </c>
      <c r="V992" s="97">
        <v>4893.5708999999997</v>
      </c>
      <c r="W992" s="97">
        <v>4744.3467499999997</v>
      </c>
      <c r="X992" s="97">
        <v>4857.8557499999997</v>
      </c>
      <c r="Y992" s="16" t="b">
        <f t="shared" si="478"/>
        <v>1</v>
      </c>
      <c r="Z992" s="16" t="b">
        <f t="shared" si="478"/>
        <v>1</v>
      </c>
      <c r="AA992" s="16" t="b">
        <f t="shared" si="478"/>
        <v>1</v>
      </c>
      <c r="AB992" s="16" t="b">
        <f t="shared" si="478"/>
        <v>1</v>
      </c>
    </row>
    <row r="993" spans="1:28" ht="31.5">
      <c r="A993" s="31" t="s">
        <v>28</v>
      </c>
      <c r="B993" s="23" t="s">
        <v>301</v>
      </c>
      <c r="C993" s="23" t="s">
        <v>443</v>
      </c>
      <c r="D993" s="23" t="s">
        <v>29</v>
      </c>
      <c r="E993" s="25">
        <v>4893.6000000000004</v>
      </c>
      <c r="F993" s="25">
        <v>4744.3999999999996</v>
      </c>
      <c r="G993" s="25">
        <v>4857.8999999999996</v>
      </c>
      <c r="J993" s="32">
        <v>4893.5708999999997</v>
      </c>
      <c r="K993" s="32">
        <v>4744.3467499999997</v>
      </c>
      <c r="L993" s="32">
        <v>4857.8557499999997</v>
      </c>
      <c r="M993" s="29">
        <f t="shared" si="477"/>
        <v>-2.9100000000653381E-2</v>
      </c>
      <c r="N993" s="29">
        <f t="shared" si="477"/>
        <v>-5.3249999999934516E-2</v>
      </c>
      <c r="O993" s="29">
        <f t="shared" si="477"/>
        <v>-4.4249999999919964E-2</v>
      </c>
      <c r="P993" s="16"/>
      <c r="Q993" s="16"/>
      <c r="R993" s="98" t="s">
        <v>28</v>
      </c>
      <c r="S993" s="96" t="s">
        <v>301</v>
      </c>
      <c r="T993" s="96" t="s">
        <v>443</v>
      </c>
      <c r="U993" s="96" t="s">
        <v>29</v>
      </c>
      <c r="V993" s="97">
        <v>4893.5708999999997</v>
      </c>
      <c r="W993" s="97">
        <v>4744.3467499999997</v>
      </c>
      <c r="X993" s="97">
        <v>4857.8557499999997</v>
      </c>
      <c r="Y993" s="16" t="b">
        <f t="shared" si="478"/>
        <v>1</v>
      </c>
      <c r="Z993" s="16" t="b">
        <f t="shared" si="478"/>
        <v>1</v>
      </c>
      <c r="AA993" s="16" t="b">
        <f t="shared" si="478"/>
        <v>1</v>
      </c>
      <c r="AB993" s="16" t="b">
        <f t="shared" si="478"/>
        <v>1</v>
      </c>
    </row>
    <row r="994" spans="1:28" ht="15.75">
      <c r="A994" s="22" t="s">
        <v>192</v>
      </c>
      <c r="B994" s="23" t="s">
        <v>301</v>
      </c>
      <c r="C994" s="23" t="s">
        <v>193</v>
      </c>
      <c r="D994" s="24" t="s">
        <v>9</v>
      </c>
      <c r="E994" s="25">
        <f>E995+E1000+E1003+E1006</f>
        <v>8147.5</v>
      </c>
      <c r="F994" s="25">
        <f t="shared" ref="F994" si="489">F995+F1000+F1003+F1006</f>
        <v>12844.1</v>
      </c>
      <c r="G994" s="25">
        <f>G995+G1000+G1003+G1006</f>
        <v>17059.8</v>
      </c>
      <c r="J994" s="32">
        <v>8147.4863699999996</v>
      </c>
      <c r="K994" s="32">
        <v>12844.126979999999</v>
      </c>
      <c r="L994" s="32">
        <v>17059.818309999999</v>
      </c>
      <c r="M994" s="29">
        <f t="shared" si="477"/>
        <v>-1.363000000037573E-2</v>
      </c>
      <c r="N994" s="29">
        <f t="shared" si="477"/>
        <v>2.6979999998729909E-2</v>
      </c>
      <c r="O994" s="29">
        <f t="shared" si="477"/>
        <v>1.8309999999473803E-2</v>
      </c>
      <c r="P994" s="16"/>
      <c r="Q994" s="16"/>
      <c r="R994" s="95" t="s">
        <v>192</v>
      </c>
      <c r="S994" s="96" t="s">
        <v>301</v>
      </c>
      <c r="T994" s="96" t="s">
        <v>193</v>
      </c>
      <c r="U994" s="92" t="s">
        <v>9</v>
      </c>
      <c r="V994" s="97">
        <v>8147.4863699999996</v>
      </c>
      <c r="W994" s="97">
        <v>12844.126979999999</v>
      </c>
      <c r="X994" s="97">
        <v>17059.818309999999</v>
      </c>
      <c r="Y994" s="16" t="b">
        <f t="shared" si="478"/>
        <v>1</v>
      </c>
      <c r="Z994" s="16" t="b">
        <f t="shared" si="478"/>
        <v>1</v>
      </c>
      <c r="AA994" s="16" t="b">
        <f t="shared" si="478"/>
        <v>1</v>
      </c>
      <c r="AB994" s="16" t="b">
        <f t="shared" si="478"/>
        <v>1</v>
      </c>
    </row>
    <row r="995" spans="1:28" ht="47.25">
      <c r="A995" s="22" t="s">
        <v>313</v>
      </c>
      <c r="B995" s="23" t="s">
        <v>301</v>
      </c>
      <c r="C995" s="23" t="s">
        <v>314</v>
      </c>
      <c r="D995" s="24" t="s">
        <v>9</v>
      </c>
      <c r="E995" s="25">
        <f>E996+E998</f>
        <v>6322.2</v>
      </c>
      <c r="F995" s="25">
        <f t="shared" ref="F995" si="490">F996+F998</f>
        <v>6366.6</v>
      </c>
      <c r="G995" s="25">
        <f>G996+G998</f>
        <v>10569</v>
      </c>
      <c r="J995" s="32">
        <v>6322.1994800000002</v>
      </c>
      <c r="K995" s="32">
        <v>6366.5814499999997</v>
      </c>
      <c r="L995" s="32">
        <v>10568.947700000001</v>
      </c>
      <c r="M995" s="29">
        <f t="shared" si="477"/>
        <v>-5.1999999959662091E-4</v>
      </c>
      <c r="N995" s="29">
        <f t="shared" si="477"/>
        <v>-1.855000000068685E-2</v>
      </c>
      <c r="O995" s="29">
        <f t="shared" si="477"/>
        <v>-5.2299999999377178E-2</v>
      </c>
      <c r="P995" s="16"/>
      <c r="Q995" s="16"/>
      <c r="R995" s="95" t="s">
        <v>313</v>
      </c>
      <c r="S995" s="96" t="s">
        <v>301</v>
      </c>
      <c r="T995" s="96" t="s">
        <v>314</v>
      </c>
      <c r="U995" s="92" t="s">
        <v>9</v>
      </c>
      <c r="V995" s="97">
        <v>6322.1994800000002</v>
      </c>
      <c r="W995" s="97">
        <v>6366.5814499999997</v>
      </c>
      <c r="X995" s="97">
        <v>10568.947700000001</v>
      </c>
      <c r="Y995" s="16" t="b">
        <f t="shared" si="478"/>
        <v>1</v>
      </c>
      <c r="Z995" s="16" t="b">
        <f t="shared" si="478"/>
        <v>1</v>
      </c>
      <c r="AA995" s="16" t="b">
        <f t="shared" si="478"/>
        <v>1</v>
      </c>
      <c r="AB995" s="16" t="b">
        <f t="shared" si="478"/>
        <v>1</v>
      </c>
    </row>
    <row r="996" spans="1:28" ht="94.5">
      <c r="A996" s="31" t="s">
        <v>523</v>
      </c>
      <c r="B996" s="23" t="s">
        <v>301</v>
      </c>
      <c r="C996" s="23" t="s">
        <v>524</v>
      </c>
      <c r="D996" s="24" t="s">
        <v>9</v>
      </c>
      <c r="E996" s="25">
        <f>E997</f>
        <v>700</v>
      </c>
      <c r="F996" s="25">
        <f t="shared" ref="F996:G996" si="491">F997</f>
        <v>0</v>
      </c>
      <c r="G996" s="25">
        <f t="shared" si="491"/>
        <v>4200</v>
      </c>
      <c r="J996" s="32">
        <v>700</v>
      </c>
      <c r="K996" s="32">
        <v>0</v>
      </c>
      <c r="L996" s="32">
        <v>4200</v>
      </c>
      <c r="M996" s="29">
        <f t="shared" si="477"/>
        <v>0</v>
      </c>
      <c r="N996" s="29">
        <f t="shared" si="477"/>
        <v>0</v>
      </c>
      <c r="O996" s="29">
        <f t="shared" si="477"/>
        <v>0</v>
      </c>
      <c r="P996" s="16"/>
      <c r="Q996" s="16"/>
      <c r="R996" s="98" t="s">
        <v>523</v>
      </c>
      <c r="S996" s="96" t="s">
        <v>301</v>
      </c>
      <c r="T996" s="96" t="s">
        <v>524</v>
      </c>
      <c r="U996" s="92" t="s">
        <v>9</v>
      </c>
      <c r="V996" s="97">
        <v>700</v>
      </c>
      <c r="W996" s="97" t="s">
        <v>9</v>
      </c>
      <c r="X996" s="97">
        <v>4200</v>
      </c>
      <c r="Y996" s="16" t="b">
        <f t="shared" si="478"/>
        <v>1</v>
      </c>
      <c r="Z996" s="16" t="b">
        <f t="shared" si="478"/>
        <v>1</v>
      </c>
      <c r="AA996" s="16" t="b">
        <f t="shared" si="478"/>
        <v>1</v>
      </c>
      <c r="AB996" s="16" t="b">
        <f t="shared" si="478"/>
        <v>1</v>
      </c>
    </row>
    <row r="997" spans="1:28" ht="31.5">
      <c r="A997" s="31" t="s">
        <v>28</v>
      </c>
      <c r="B997" s="23" t="s">
        <v>301</v>
      </c>
      <c r="C997" s="23" t="s">
        <v>524</v>
      </c>
      <c r="D997" s="23" t="s">
        <v>29</v>
      </c>
      <c r="E997" s="25">
        <v>700</v>
      </c>
      <c r="F997" s="25">
        <v>0</v>
      </c>
      <c r="G997" s="25">
        <v>4200</v>
      </c>
      <c r="J997" s="32">
        <v>700</v>
      </c>
      <c r="K997" s="32">
        <v>0</v>
      </c>
      <c r="L997" s="32">
        <v>4200</v>
      </c>
      <c r="M997" s="29">
        <f t="shared" si="477"/>
        <v>0</v>
      </c>
      <c r="N997" s="29">
        <f t="shared" si="477"/>
        <v>0</v>
      </c>
      <c r="O997" s="29">
        <f t="shared" si="477"/>
        <v>0</v>
      </c>
      <c r="P997" s="16"/>
      <c r="Q997" s="16"/>
      <c r="R997" s="98" t="s">
        <v>28</v>
      </c>
      <c r="S997" s="96" t="s">
        <v>301</v>
      </c>
      <c r="T997" s="96" t="s">
        <v>524</v>
      </c>
      <c r="U997" s="96" t="s">
        <v>29</v>
      </c>
      <c r="V997" s="97">
        <v>700</v>
      </c>
      <c r="W997" s="97" t="s">
        <v>9</v>
      </c>
      <c r="X997" s="97">
        <v>4200</v>
      </c>
      <c r="Y997" s="16" t="b">
        <f t="shared" si="478"/>
        <v>1</v>
      </c>
      <c r="Z997" s="16" t="b">
        <f t="shared" si="478"/>
        <v>1</v>
      </c>
      <c r="AA997" s="16" t="b">
        <f t="shared" si="478"/>
        <v>1</v>
      </c>
      <c r="AB997" s="16" t="b">
        <f t="shared" si="478"/>
        <v>1</v>
      </c>
    </row>
    <row r="998" spans="1:28" ht="47.25">
      <c r="A998" s="31" t="s">
        <v>315</v>
      </c>
      <c r="B998" s="23" t="s">
        <v>301</v>
      </c>
      <c r="C998" s="23" t="s">
        <v>444</v>
      </c>
      <c r="D998" s="24" t="s">
        <v>9</v>
      </c>
      <c r="E998" s="25">
        <f>E999</f>
        <v>5622.2</v>
      </c>
      <c r="F998" s="25">
        <f t="shared" ref="F998:G998" si="492">F999</f>
        <v>6366.6</v>
      </c>
      <c r="G998" s="25">
        <f t="shared" si="492"/>
        <v>6369</v>
      </c>
      <c r="J998" s="32">
        <v>5622.1994800000002</v>
      </c>
      <c r="K998" s="32">
        <v>6366.5814499999997</v>
      </c>
      <c r="L998" s="32">
        <v>6368.9476999999997</v>
      </c>
      <c r="M998" s="29">
        <f t="shared" si="477"/>
        <v>-5.1999999959662091E-4</v>
      </c>
      <c r="N998" s="29">
        <f t="shared" si="477"/>
        <v>-1.855000000068685E-2</v>
      </c>
      <c r="O998" s="29">
        <f t="shared" si="477"/>
        <v>-5.2300000000286673E-2</v>
      </c>
      <c r="P998" s="16"/>
      <c r="Q998" s="16"/>
      <c r="R998" s="98" t="s">
        <v>315</v>
      </c>
      <c r="S998" s="96" t="s">
        <v>301</v>
      </c>
      <c r="T998" s="96" t="s">
        <v>444</v>
      </c>
      <c r="U998" s="92" t="s">
        <v>9</v>
      </c>
      <c r="V998" s="97">
        <v>5622.1994800000002</v>
      </c>
      <c r="W998" s="97">
        <v>6366.5814499999997</v>
      </c>
      <c r="X998" s="97">
        <v>6368.9476999999997</v>
      </c>
      <c r="Y998" s="16" t="b">
        <f t="shared" si="478"/>
        <v>1</v>
      </c>
      <c r="Z998" s="16" t="b">
        <f t="shared" si="478"/>
        <v>1</v>
      </c>
      <c r="AA998" s="16" t="b">
        <f t="shared" si="478"/>
        <v>1</v>
      </c>
      <c r="AB998" s="16" t="b">
        <f t="shared" si="478"/>
        <v>1</v>
      </c>
    </row>
    <row r="999" spans="1:28" ht="31.5">
      <c r="A999" s="31" t="s">
        <v>28</v>
      </c>
      <c r="B999" s="23" t="s">
        <v>301</v>
      </c>
      <c r="C999" s="23" t="s">
        <v>444</v>
      </c>
      <c r="D999" s="23" t="s">
        <v>29</v>
      </c>
      <c r="E999" s="25">
        <v>5622.2</v>
      </c>
      <c r="F999" s="25">
        <v>6366.6</v>
      </c>
      <c r="G999" s="25">
        <v>6369</v>
      </c>
      <c r="J999" s="32">
        <v>5622.1994800000002</v>
      </c>
      <c r="K999" s="32">
        <v>6366.5814499999997</v>
      </c>
      <c r="L999" s="32">
        <v>6368.9476999999997</v>
      </c>
      <c r="M999" s="29">
        <f t="shared" si="477"/>
        <v>-5.1999999959662091E-4</v>
      </c>
      <c r="N999" s="29">
        <f t="shared" si="477"/>
        <v>-1.855000000068685E-2</v>
      </c>
      <c r="O999" s="29">
        <f t="shared" si="477"/>
        <v>-5.2300000000286673E-2</v>
      </c>
      <c r="P999" s="16"/>
      <c r="Q999" s="16"/>
      <c r="R999" s="98" t="s">
        <v>28</v>
      </c>
      <c r="S999" s="96" t="s">
        <v>301</v>
      </c>
      <c r="T999" s="96" t="s">
        <v>444</v>
      </c>
      <c r="U999" s="96" t="s">
        <v>29</v>
      </c>
      <c r="V999" s="97">
        <v>5622.1994800000002</v>
      </c>
      <c r="W999" s="97">
        <v>6366.5814499999997</v>
      </c>
      <c r="X999" s="97">
        <v>6368.9476999999997</v>
      </c>
      <c r="Y999" s="16" t="b">
        <f t="shared" si="478"/>
        <v>1</v>
      </c>
      <c r="Z999" s="16" t="b">
        <f t="shared" si="478"/>
        <v>1</v>
      </c>
      <c r="AA999" s="16" t="b">
        <f t="shared" si="478"/>
        <v>1</v>
      </c>
      <c r="AB999" s="16" t="b">
        <f t="shared" si="478"/>
        <v>1</v>
      </c>
    </row>
    <row r="1000" spans="1:28" ht="31.5">
      <c r="A1000" s="22" t="s">
        <v>194</v>
      </c>
      <c r="B1000" s="23" t="s">
        <v>301</v>
      </c>
      <c r="C1000" s="23" t="s">
        <v>195</v>
      </c>
      <c r="D1000" s="24" t="s">
        <v>9</v>
      </c>
      <c r="E1000" s="25">
        <f>E1001</f>
        <v>0</v>
      </c>
      <c r="F1000" s="25">
        <f t="shared" ref="F1000:G1001" si="493">F1001</f>
        <v>4000</v>
      </c>
      <c r="G1000" s="25">
        <f t="shared" si="493"/>
        <v>4000</v>
      </c>
      <c r="J1000" s="32">
        <v>0</v>
      </c>
      <c r="K1000" s="32">
        <v>4000</v>
      </c>
      <c r="L1000" s="32">
        <v>4000</v>
      </c>
      <c r="M1000" s="29">
        <f t="shared" si="477"/>
        <v>0</v>
      </c>
      <c r="N1000" s="29">
        <f t="shared" si="477"/>
        <v>0</v>
      </c>
      <c r="O1000" s="29">
        <f t="shared" si="477"/>
        <v>0</v>
      </c>
      <c r="P1000" s="16"/>
      <c r="Q1000" s="16"/>
      <c r="R1000" s="95" t="s">
        <v>194</v>
      </c>
      <c r="S1000" s="96" t="s">
        <v>301</v>
      </c>
      <c r="T1000" s="96" t="s">
        <v>195</v>
      </c>
      <c r="U1000" s="92" t="s">
        <v>9</v>
      </c>
      <c r="V1000" s="97" t="s">
        <v>9</v>
      </c>
      <c r="W1000" s="97">
        <v>4000</v>
      </c>
      <c r="X1000" s="97">
        <v>4000</v>
      </c>
      <c r="Y1000" s="16" t="b">
        <f t="shared" si="478"/>
        <v>1</v>
      </c>
      <c r="Z1000" s="16" t="b">
        <f t="shared" si="478"/>
        <v>1</v>
      </c>
      <c r="AA1000" s="16" t="b">
        <f t="shared" si="478"/>
        <v>1</v>
      </c>
      <c r="AB1000" s="16" t="b">
        <f t="shared" si="478"/>
        <v>1</v>
      </c>
    </row>
    <row r="1001" spans="1:28" ht="31.5">
      <c r="A1001" s="31" t="s">
        <v>196</v>
      </c>
      <c r="B1001" s="23" t="s">
        <v>301</v>
      </c>
      <c r="C1001" s="23" t="s">
        <v>402</v>
      </c>
      <c r="D1001" s="24" t="s">
        <v>9</v>
      </c>
      <c r="E1001" s="25">
        <f>E1002</f>
        <v>0</v>
      </c>
      <c r="F1001" s="25">
        <f t="shared" si="493"/>
        <v>4000</v>
      </c>
      <c r="G1001" s="25">
        <f t="shared" si="493"/>
        <v>4000</v>
      </c>
      <c r="J1001" s="32">
        <v>0</v>
      </c>
      <c r="K1001" s="32">
        <v>4000</v>
      </c>
      <c r="L1001" s="32">
        <v>4000</v>
      </c>
      <c r="M1001" s="29">
        <f t="shared" si="477"/>
        <v>0</v>
      </c>
      <c r="N1001" s="29">
        <f t="shared" si="477"/>
        <v>0</v>
      </c>
      <c r="O1001" s="29">
        <f t="shared" si="477"/>
        <v>0</v>
      </c>
      <c r="P1001" s="16"/>
      <c r="Q1001" s="16"/>
      <c r="R1001" s="98" t="s">
        <v>196</v>
      </c>
      <c r="S1001" s="96" t="s">
        <v>301</v>
      </c>
      <c r="T1001" s="96" t="s">
        <v>402</v>
      </c>
      <c r="U1001" s="92" t="s">
        <v>9</v>
      </c>
      <c r="V1001" s="97" t="s">
        <v>9</v>
      </c>
      <c r="W1001" s="97">
        <v>4000</v>
      </c>
      <c r="X1001" s="97">
        <v>4000</v>
      </c>
      <c r="Y1001" s="16" t="b">
        <f t="shared" si="478"/>
        <v>1</v>
      </c>
      <c r="Z1001" s="16" t="b">
        <f t="shared" si="478"/>
        <v>1</v>
      </c>
      <c r="AA1001" s="16" t="b">
        <f t="shared" si="478"/>
        <v>1</v>
      </c>
      <c r="AB1001" s="16" t="b">
        <f t="shared" si="478"/>
        <v>1</v>
      </c>
    </row>
    <row r="1002" spans="1:28" ht="31.5">
      <c r="A1002" s="31" t="s">
        <v>119</v>
      </c>
      <c r="B1002" s="23" t="s">
        <v>301</v>
      </c>
      <c r="C1002" s="23" t="s">
        <v>402</v>
      </c>
      <c r="D1002" s="23" t="s">
        <v>120</v>
      </c>
      <c r="E1002" s="25">
        <v>0</v>
      </c>
      <c r="F1002" s="25">
        <v>4000</v>
      </c>
      <c r="G1002" s="25">
        <v>4000</v>
      </c>
      <c r="J1002" s="32">
        <v>0</v>
      </c>
      <c r="K1002" s="32">
        <v>4000</v>
      </c>
      <c r="L1002" s="32">
        <v>4000</v>
      </c>
      <c r="M1002" s="29">
        <f t="shared" si="477"/>
        <v>0</v>
      </c>
      <c r="N1002" s="29">
        <f t="shared" si="477"/>
        <v>0</v>
      </c>
      <c r="O1002" s="29">
        <f t="shared" si="477"/>
        <v>0</v>
      </c>
      <c r="P1002" s="16"/>
      <c r="Q1002" s="16"/>
      <c r="R1002" s="98" t="s">
        <v>119</v>
      </c>
      <c r="S1002" s="96" t="s">
        <v>301</v>
      </c>
      <c r="T1002" s="96" t="s">
        <v>402</v>
      </c>
      <c r="U1002" s="96" t="s">
        <v>120</v>
      </c>
      <c r="V1002" s="97" t="s">
        <v>9</v>
      </c>
      <c r="W1002" s="97">
        <v>4000</v>
      </c>
      <c r="X1002" s="97">
        <v>4000</v>
      </c>
      <c r="Y1002" s="16" t="b">
        <f t="shared" si="478"/>
        <v>1</v>
      </c>
      <c r="Z1002" s="16" t="b">
        <f t="shared" si="478"/>
        <v>1</v>
      </c>
      <c r="AA1002" s="16" t="b">
        <f t="shared" si="478"/>
        <v>1</v>
      </c>
      <c r="AB1002" s="16" t="b">
        <f t="shared" si="478"/>
        <v>1</v>
      </c>
    </row>
    <row r="1003" spans="1:28" ht="47.25">
      <c r="A1003" s="22" t="s">
        <v>316</v>
      </c>
      <c r="B1003" s="23" t="s">
        <v>301</v>
      </c>
      <c r="C1003" s="23" t="s">
        <v>317</v>
      </c>
      <c r="D1003" s="24" t="s">
        <v>9</v>
      </c>
      <c r="E1003" s="25">
        <f>E1004</f>
        <v>1201.3</v>
      </c>
      <c r="F1003" s="25">
        <f t="shared" ref="F1003:G1004" si="494">F1004</f>
        <v>1835</v>
      </c>
      <c r="G1003" s="25">
        <f t="shared" si="494"/>
        <v>1848.3</v>
      </c>
      <c r="J1003" s="32">
        <v>1201.29089</v>
      </c>
      <c r="K1003" s="32">
        <v>1835.0155299999999</v>
      </c>
      <c r="L1003" s="32">
        <v>1848.34061</v>
      </c>
      <c r="M1003" s="29">
        <f t="shared" si="477"/>
        <v>-9.1099999999642023E-3</v>
      </c>
      <c r="N1003" s="29">
        <f t="shared" si="477"/>
        <v>1.5529999999898791E-2</v>
      </c>
      <c r="O1003" s="29">
        <f t="shared" si="477"/>
        <v>4.0610000000015134E-2</v>
      </c>
      <c r="P1003" s="16"/>
      <c r="Q1003" s="16"/>
      <c r="R1003" s="95" t="s">
        <v>316</v>
      </c>
      <c r="S1003" s="96" t="s">
        <v>301</v>
      </c>
      <c r="T1003" s="96" t="s">
        <v>317</v>
      </c>
      <c r="U1003" s="92" t="s">
        <v>9</v>
      </c>
      <c r="V1003" s="97">
        <v>1201.29089</v>
      </c>
      <c r="W1003" s="97">
        <v>1835.0155299999999</v>
      </c>
      <c r="X1003" s="97">
        <v>1848.34061</v>
      </c>
      <c r="Y1003" s="16" t="b">
        <f t="shared" si="478"/>
        <v>1</v>
      </c>
      <c r="Z1003" s="16" t="b">
        <f t="shared" si="478"/>
        <v>1</v>
      </c>
      <c r="AA1003" s="16" t="b">
        <f t="shared" si="478"/>
        <v>1</v>
      </c>
      <c r="AB1003" s="16" t="b">
        <f t="shared" si="478"/>
        <v>1</v>
      </c>
    </row>
    <row r="1004" spans="1:28" ht="31.5">
      <c r="A1004" s="31" t="s">
        <v>318</v>
      </c>
      <c r="B1004" s="23" t="s">
        <v>301</v>
      </c>
      <c r="C1004" s="23" t="s">
        <v>445</v>
      </c>
      <c r="D1004" s="24" t="s">
        <v>9</v>
      </c>
      <c r="E1004" s="25">
        <f>E1005</f>
        <v>1201.3</v>
      </c>
      <c r="F1004" s="25">
        <f t="shared" si="494"/>
        <v>1835</v>
      </c>
      <c r="G1004" s="25">
        <f t="shared" si="494"/>
        <v>1848.3</v>
      </c>
      <c r="J1004" s="32">
        <v>1201.29089</v>
      </c>
      <c r="K1004" s="32">
        <v>1835.0155299999999</v>
      </c>
      <c r="L1004" s="32">
        <v>1848.34061</v>
      </c>
      <c r="M1004" s="29">
        <f t="shared" si="477"/>
        <v>-9.1099999999642023E-3</v>
      </c>
      <c r="N1004" s="29">
        <f t="shared" si="477"/>
        <v>1.5529999999898791E-2</v>
      </c>
      <c r="O1004" s="29">
        <f t="shared" si="477"/>
        <v>4.0610000000015134E-2</v>
      </c>
      <c r="P1004" s="16"/>
      <c r="Q1004" s="16"/>
      <c r="R1004" s="98" t="s">
        <v>318</v>
      </c>
      <c r="S1004" s="96" t="s">
        <v>301</v>
      </c>
      <c r="T1004" s="96" t="s">
        <v>445</v>
      </c>
      <c r="U1004" s="92" t="s">
        <v>9</v>
      </c>
      <c r="V1004" s="97">
        <v>1201.29089</v>
      </c>
      <c r="W1004" s="97">
        <v>1835.0155299999999</v>
      </c>
      <c r="X1004" s="97">
        <v>1848.34061</v>
      </c>
      <c r="Y1004" s="16" t="b">
        <f t="shared" si="478"/>
        <v>1</v>
      </c>
      <c r="Z1004" s="16" t="b">
        <f t="shared" si="478"/>
        <v>1</v>
      </c>
      <c r="AA1004" s="16" t="b">
        <f t="shared" si="478"/>
        <v>1</v>
      </c>
      <c r="AB1004" s="16" t="b">
        <f t="shared" si="478"/>
        <v>1</v>
      </c>
    </row>
    <row r="1005" spans="1:28" ht="31.5">
      <c r="A1005" s="31" t="s">
        <v>28</v>
      </c>
      <c r="B1005" s="23" t="s">
        <v>301</v>
      </c>
      <c r="C1005" s="23" t="s">
        <v>445</v>
      </c>
      <c r="D1005" s="23" t="s">
        <v>29</v>
      </c>
      <c r="E1005" s="25">
        <v>1201.3</v>
      </c>
      <c r="F1005" s="25">
        <v>1835</v>
      </c>
      <c r="G1005" s="25">
        <v>1848.3</v>
      </c>
      <c r="J1005" s="32">
        <v>1201.29089</v>
      </c>
      <c r="K1005" s="32">
        <v>1835.0155299999999</v>
      </c>
      <c r="L1005" s="32">
        <v>1848.34061</v>
      </c>
      <c r="M1005" s="29">
        <f t="shared" si="477"/>
        <v>-9.1099999999642023E-3</v>
      </c>
      <c r="N1005" s="29">
        <f t="shared" si="477"/>
        <v>1.5529999999898791E-2</v>
      </c>
      <c r="O1005" s="29">
        <f t="shared" si="477"/>
        <v>4.0610000000015134E-2</v>
      </c>
      <c r="P1005" s="16"/>
      <c r="Q1005" s="16"/>
      <c r="R1005" s="98" t="s">
        <v>28</v>
      </c>
      <c r="S1005" s="96" t="s">
        <v>301</v>
      </c>
      <c r="T1005" s="96" t="s">
        <v>445</v>
      </c>
      <c r="U1005" s="96" t="s">
        <v>29</v>
      </c>
      <c r="V1005" s="97">
        <v>1201.29089</v>
      </c>
      <c r="W1005" s="97">
        <v>1835.0155299999999</v>
      </c>
      <c r="X1005" s="97">
        <v>1848.34061</v>
      </c>
      <c r="Y1005" s="16" t="b">
        <f t="shared" si="478"/>
        <v>1</v>
      </c>
      <c r="Z1005" s="16" t="b">
        <f t="shared" si="478"/>
        <v>1</v>
      </c>
      <c r="AA1005" s="16" t="b">
        <f t="shared" si="478"/>
        <v>1</v>
      </c>
      <c r="AB1005" s="16" t="b">
        <f t="shared" si="478"/>
        <v>1</v>
      </c>
    </row>
    <row r="1006" spans="1:28" ht="47.25">
      <c r="A1006" s="22" t="s">
        <v>319</v>
      </c>
      <c r="B1006" s="23" t="s">
        <v>301</v>
      </c>
      <c r="C1006" s="23" t="s">
        <v>320</v>
      </c>
      <c r="D1006" s="24" t="s">
        <v>9</v>
      </c>
      <c r="E1006" s="25">
        <f>E1007</f>
        <v>624</v>
      </c>
      <c r="F1006" s="25">
        <f t="shared" ref="F1006:G1007" si="495">F1007</f>
        <v>642.5</v>
      </c>
      <c r="G1006" s="25">
        <f t="shared" si="495"/>
        <v>642.5</v>
      </c>
      <c r="J1006" s="32">
        <v>623.99599999999998</v>
      </c>
      <c r="K1006" s="32">
        <v>642.53</v>
      </c>
      <c r="L1006" s="32">
        <v>642.53</v>
      </c>
      <c r="M1006" s="29">
        <f t="shared" si="477"/>
        <v>-4.0000000000190994E-3</v>
      </c>
      <c r="N1006" s="29">
        <f t="shared" si="477"/>
        <v>2.9999999999972715E-2</v>
      </c>
      <c r="O1006" s="29">
        <f t="shared" si="477"/>
        <v>2.9999999999972715E-2</v>
      </c>
      <c r="P1006" s="16"/>
      <c r="Q1006" s="16"/>
      <c r="R1006" s="95" t="s">
        <v>319</v>
      </c>
      <c r="S1006" s="96" t="s">
        <v>301</v>
      </c>
      <c r="T1006" s="96" t="s">
        <v>320</v>
      </c>
      <c r="U1006" s="92" t="s">
        <v>9</v>
      </c>
      <c r="V1006" s="97">
        <v>623.99599999999998</v>
      </c>
      <c r="W1006" s="97">
        <v>642.53</v>
      </c>
      <c r="X1006" s="97">
        <v>642.53</v>
      </c>
      <c r="Y1006" s="16" t="b">
        <f t="shared" si="478"/>
        <v>1</v>
      </c>
      <c r="Z1006" s="16" t="b">
        <f t="shared" si="478"/>
        <v>1</v>
      </c>
      <c r="AA1006" s="16" t="b">
        <f t="shared" si="478"/>
        <v>1</v>
      </c>
      <c r="AB1006" s="16" t="b">
        <f t="shared" si="478"/>
        <v>1</v>
      </c>
    </row>
    <row r="1007" spans="1:28" ht="31.5">
      <c r="A1007" s="31" t="s">
        <v>321</v>
      </c>
      <c r="B1007" s="23" t="s">
        <v>301</v>
      </c>
      <c r="C1007" s="23" t="s">
        <v>446</v>
      </c>
      <c r="D1007" s="24" t="s">
        <v>9</v>
      </c>
      <c r="E1007" s="25">
        <f>E1008</f>
        <v>624</v>
      </c>
      <c r="F1007" s="25">
        <f t="shared" si="495"/>
        <v>642.5</v>
      </c>
      <c r="G1007" s="25">
        <f t="shared" si="495"/>
        <v>642.5</v>
      </c>
      <c r="J1007" s="32">
        <v>623.99599999999998</v>
      </c>
      <c r="K1007" s="32">
        <v>642.53</v>
      </c>
      <c r="L1007" s="32">
        <v>642.53</v>
      </c>
      <c r="M1007" s="29">
        <f t="shared" si="477"/>
        <v>-4.0000000000190994E-3</v>
      </c>
      <c r="N1007" s="29">
        <f t="shared" si="477"/>
        <v>2.9999999999972715E-2</v>
      </c>
      <c r="O1007" s="29">
        <f t="shared" si="477"/>
        <v>2.9999999999972715E-2</v>
      </c>
      <c r="P1007" s="16"/>
      <c r="Q1007" s="16"/>
      <c r="R1007" s="98" t="s">
        <v>321</v>
      </c>
      <c r="S1007" s="96" t="s">
        <v>301</v>
      </c>
      <c r="T1007" s="96" t="s">
        <v>446</v>
      </c>
      <c r="U1007" s="92" t="s">
        <v>9</v>
      </c>
      <c r="V1007" s="97">
        <v>623.99599999999998</v>
      </c>
      <c r="W1007" s="97">
        <v>642.53</v>
      </c>
      <c r="X1007" s="97">
        <v>642.53</v>
      </c>
      <c r="Y1007" s="16" t="b">
        <f t="shared" si="478"/>
        <v>1</v>
      </c>
      <c r="Z1007" s="16" t="b">
        <f t="shared" si="478"/>
        <v>1</v>
      </c>
      <c r="AA1007" s="16" t="b">
        <f t="shared" si="478"/>
        <v>1</v>
      </c>
      <c r="AB1007" s="16" t="b">
        <f t="shared" si="478"/>
        <v>1</v>
      </c>
    </row>
    <row r="1008" spans="1:28" ht="31.5">
      <c r="A1008" s="31" t="s">
        <v>28</v>
      </c>
      <c r="B1008" s="23" t="s">
        <v>301</v>
      </c>
      <c r="C1008" s="23" t="s">
        <v>446</v>
      </c>
      <c r="D1008" s="23" t="s">
        <v>29</v>
      </c>
      <c r="E1008" s="25">
        <v>624</v>
      </c>
      <c r="F1008" s="25">
        <v>642.5</v>
      </c>
      <c r="G1008" s="25">
        <v>642.5</v>
      </c>
      <c r="J1008" s="32">
        <v>623.99599999999998</v>
      </c>
      <c r="K1008" s="32">
        <v>642.53</v>
      </c>
      <c r="L1008" s="32">
        <v>642.53</v>
      </c>
      <c r="M1008" s="29">
        <f t="shared" si="477"/>
        <v>-4.0000000000190994E-3</v>
      </c>
      <c r="N1008" s="29">
        <f t="shared" si="477"/>
        <v>2.9999999999972715E-2</v>
      </c>
      <c r="O1008" s="29">
        <f t="shared" si="477"/>
        <v>2.9999999999972715E-2</v>
      </c>
      <c r="P1008" s="16"/>
      <c r="Q1008" s="16"/>
      <c r="R1008" s="98" t="s">
        <v>28</v>
      </c>
      <c r="S1008" s="96" t="s">
        <v>301</v>
      </c>
      <c r="T1008" s="96" t="s">
        <v>446</v>
      </c>
      <c r="U1008" s="96" t="s">
        <v>29</v>
      </c>
      <c r="V1008" s="97">
        <v>623.99599999999998</v>
      </c>
      <c r="W1008" s="97">
        <v>642.53</v>
      </c>
      <c r="X1008" s="97">
        <v>642.53</v>
      </c>
      <c r="Y1008" s="16" t="b">
        <f t="shared" si="478"/>
        <v>1</v>
      </c>
      <c r="Z1008" s="16" t="b">
        <f t="shared" si="478"/>
        <v>1</v>
      </c>
      <c r="AA1008" s="16" t="b">
        <f t="shared" si="478"/>
        <v>1</v>
      </c>
      <c r="AB1008" s="16" t="b">
        <f t="shared" si="478"/>
        <v>1</v>
      </c>
    </row>
    <row r="1009" spans="1:28" ht="31.5">
      <c r="A1009" s="22" t="s">
        <v>74</v>
      </c>
      <c r="B1009" s="23" t="s">
        <v>301</v>
      </c>
      <c r="C1009" s="23" t="s">
        <v>322</v>
      </c>
      <c r="D1009" s="24" t="s">
        <v>9</v>
      </c>
      <c r="E1009" s="25">
        <f>E1010+E1015+E1019</f>
        <v>93842.9</v>
      </c>
      <c r="F1009" s="25">
        <f t="shared" ref="F1009:G1009" si="496">F1010+F1015+F1019</f>
        <v>94031.2</v>
      </c>
      <c r="G1009" s="25">
        <f t="shared" si="496"/>
        <v>94031.2</v>
      </c>
      <c r="J1009" s="32">
        <v>93842.987640000007</v>
      </c>
      <c r="K1009" s="32">
        <v>94031.194789999994</v>
      </c>
      <c r="L1009" s="32">
        <v>94031.194789999994</v>
      </c>
      <c r="M1009" s="29">
        <f t="shared" si="477"/>
        <v>8.7640000012470409E-2</v>
      </c>
      <c r="N1009" s="29">
        <f t="shared" si="477"/>
        <v>-5.2100000029895455E-3</v>
      </c>
      <c r="O1009" s="29">
        <f t="shared" si="477"/>
        <v>-5.2100000029895455E-3</v>
      </c>
      <c r="P1009" s="16"/>
      <c r="Q1009" s="16"/>
      <c r="R1009" s="95" t="s">
        <v>74</v>
      </c>
      <c r="S1009" s="96" t="s">
        <v>301</v>
      </c>
      <c r="T1009" s="96" t="s">
        <v>322</v>
      </c>
      <c r="U1009" s="92" t="s">
        <v>9</v>
      </c>
      <c r="V1009" s="97">
        <v>93842.987640000007</v>
      </c>
      <c r="W1009" s="97">
        <v>94031.194789999994</v>
      </c>
      <c r="X1009" s="97">
        <v>94031.194789999994</v>
      </c>
      <c r="Y1009" s="16" t="b">
        <f t="shared" si="478"/>
        <v>1</v>
      </c>
      <c r="Z1009" s="16" t="b">
        <f t="shared" si="478"/>
        <v>1</v>
      </c>
      <c r="AA1009" s="16" t="b">
        <f t="shared" si="478"/>
        <v>1</v>
      </c>
      <c r="AB1009" s="16" t="b">
        <f t="shared" si="478"/>
        <v>1</v>
      </c>
    </row>
    <row r="1010" spans="1:28" ht="47.25">
      <c r="A1010" s="22" t="s">
        <v>55</v>
      </c>
      <c r="B1010" s="23" t="s">
        <v>301</v>
      </c>
      <c r="C1010" s="23" t="s">
        <v>323</v>
      </c>
      <c r="D1010" s="24" t="s">
        <v>9</v>
      </c>
      <c r="E1010" s="25">
        <f>E1011</f>
        <v>47680</v>
      </c>
      <c r="F1010" s="25">
        <f t="shared" ref="F1010:G1010" si="497">F1011</f>
        <v>47849.7</v>
      </c>
      <c r="G1010" s="25">
        <f t="shared" si="497"/>
        <v>47849.7</v>
      </c>
      <c r="J1010" s="32">
        <v>47680.0481</v>
      </c>
      <c r="K1010" s="32">
        <v>47849.736360000003</v>
      </c>
      <c r="L1010" s="32">
        <v>47849.736360000003</v>
      </c>
      <c r="M1010" s="29">
        <f t="shared" si="477"/>
        <v>4.8099999999976717E-2</v>
      </c>
      <c r="N1010" s="29">
        <f t="shared" si="477"/>
        <v>3.6360000005515758E-2</v>
      </c>
      <c r="O1010" s="29">
        <f t="shared" si="477"/>
        <v>3.6360000005515758E-2</v>
      </c>
      <c r="P1010" s="16"/>
      <c r="Q1010" s="16"/>
      <c r="R1010" s="95" t="s">
        <v>55</v>
      </c>
      <c r="S1010" s="96" t="s">
        <v>301</v>
      </c>
      <c r="T1010" s="96" t="s">
        <v>323</v>
      </c>
      <c r="U1010" s="92" t="s">
        <v>9</v>
      </c>
      <c r="V1010" s="97">
        <v>47680.0481</v>
      </c>
      <c r="W1010" s="97">
        <v>47849.736360000003</v>
      </c>
      <c r="X1010" s="97">
        <v>47849.736360000003</v>
      </c>
      <c r="Y1010" s="16" t="b">
        <f t="shared" si="478"/>
        <v>1</v>
      </c>
      <c r="Z1010" s="16" t="b">
        <f t="shared" si="478"/>
        <v>1</v>
      </c>
      <c r="AA1010" s="16" t="b">
        <f t="shared" si="478"/>
        <v>1</v>
      </c>
      <c r="AB1010" s="16" t="b">
        <f t="shared" si="478"/>
        <v>1</v>
      </c>
    </row>
    <row r="1011" spans="1:28" ht="31.5">
      <c r="A1011" s="31" t="s">
        <v>57</v>
      </c>
      <c r="B1011" s="23" t="s">
        <v>301</v>
      </c>
      <c r="C1011" s="23" t="s">
        <v>447</v>
      </c>
      <c r="D1011" s="24" t="s">
        <v>9</v>
      </c>
      <c r="E1011" s="25">
        <f>E1012+E1013+E1014</f>
        <v>47680</v>
      </c>
      <c r="F1011" s="25">
        <f t="shared" ref="F1011:G1011" si="498">F1012+F1013+F1014</f>
        <v>47849.7</v>
      </c>
      <c r="G1011" s="25">
        <f t="shared" si="498"/>
        <v>47849.7</v>
      </c>
      <c r="J1011" s="32">
        <v>47680.0481</v>
      </c>
      <c r="K1011" s="32">
        <v>47849.736360000003</v>
      </c>
      <c r="L1011" s="32">
        <v>47849.736360000003</v>
      </c>
      <c r="M1011" s="29">
        <f t="shared" si="477"/>
        <v>4.8099999999976717E-2</v>
      </c>
      <c r="N1011" s="29">
        <f t="shared" si="477"/>
        <v>3.6360000005515758E-2</v>
      </c>
      <c r="O1011" s="29">
        <f t="shared" si="477"/>
        <v>3.6360000005515758E-2</v>
      </c>
      <c r="P1011" s="16"/>
      <c r="Q1011" s="16"/>
      <c r="R1011" s="98" t="s">
        <v>57</v>
      </c>
      <c r="S1011" s="96" t="s">
        <v>301</v>
      </c>
      <c r="T1011" s="96" t="s">
        <v>447</v>
      </c>
      <c r="U1011" s="92" t="s">
        <v>9</v>
      </c>
      <c r="V1011" s="97">
        <v>47680.0481</v>
      </c>
      <c r="W1011" s="97">
        <v>47849.736360000003</v>
      </c>
      <c r="X1011" s="97">
        <v>47849.736360000003</v>
      </c>
      <c r="Y1011" s="16" t="b">
        <f t="shared" si="478"/>
        <v>1</v>
      </c>
      <c r="Z1011" s="16" t="b">
        <f t="shared" si="478"/>
        <v>1</v>
      </c>
      <c r="AA1011" s="16" t="b">
        <f t="shared" si="478"/>
        <v>1</v>
      </c>
      <c r="AB1011" s="16" t="b">
        <f t="shared" si="478"/>
        <v>1</v>
      </c>
    </row>
    <row r="1012" spans="1:28" ht="78.75">
      <c r="A1012" s="31" t="s">
        <v>26</v>
      </c>
      <c r="B1012" s="23" t="s">
        <v>301</v>
      </c>
      <c r="C1012" s="23" t="s">
        <v>447</v>
      </c>
      <c r="D1012" s="23" t="s">
        <v>27</v>
      </c>
      <c r="E1012" s="25">
        <v>45662.5</v>
      </c>
      <c r="F1012" s="25">
        <v>45832.2</v>
      </c>
      <c r="G1012" s="25">
        <v>45832.2</v>
      </c>
      <c r="J1012" s="32">
        <v>45662.512750000002</v>
      </c>
      <c r="K1012" s="32">
        <v>45832.201000000001</v>
      </c>
      <c r="L1012" s="32">
        <v>45832.201000000001</v>
      </c>
      <c r="M1012" s="29">
        <f t="shared" si="477"/>
        <v>1.2750000001688022E-2</v>
      </c>
      <c r="N1012" s="29">
        <f t="shared" si="477"/>
        <v>1.0000000038417056E-3</v>
      </c>
      <c r="O1012" s="29">
        <f t="shared" si="477"/>
        <v>1.0000000038417056E-3</v>
      </c>
      <c r="P1012" s="16"/>
      <c r="Q1012" s="16"/>
      <c r="R1012" s="98" t="s">
        <v>26</v>
      </c>
      <c r="S1012" s="96" t="s">
        <v>301</v>
      </c>
      <c r="T1012" s="96" t="s">
        <v>447</v>
      </c>
      <c r="U1012" s="96" t="s">
        <v>27</v>
      </c>
      <c r="V1012" s="97">
        <v>45662.512750000002</v>
      </c>
      <c r="W1012" s="97">
        <v>45832.201000000001</v>
      </c>
      <c r="X1012" s="97">
        <v>45832.201000000001</v>
      </c>
      <c r="Y1012" s="16" t="b">
        <f t="shared" si="478"/>
        <v>1</v>
      </c>
      <c r="Z1012" s="16" t="b">
        <f t="shared" si="478"/>
        <v>1</v>
      </c>
      <c r="AA1012" s="16" t="b">
        <f t="shared" si="478"/>
        <v>1</v>
      </c>
      <c r="AB1012" s="16" t="b">
        <f t="shared" si="478"/>
        <v>1</v>
      </c>
    </row>
    <row r="1013" spans="1:28" ht="31.5">
      <c r="A1013" s="31" t="s">
        <v>28</v>
      </c>
      <c r="B1013" s="23" t="s">
        <v>301</v>
      </c>
      <c r="C1013" s="23" t="s">
        <v>447</v>
      </c>
      <c r="D1013" s="23" t="s">
        <v>29</v>
      </c>
      <c r="E1013" s="25">
        <v>1867.7</v>
      </c>
      <c r="F1013" s="25">
        <v>1867.7</v>
      </c>
      <c r="G1013" s="25">
        <v>1867.7</v>
      </c>
      <c r="J1013" s="32">
        <v>1867.72335</v>
      </c>
      <c r="K1013" s="32">
        <v>1867.72336</v>
      </c>
      <c r="L1013" s="32">
        <v>1867.72336</v>
      </c>
      <c r="M1013" s="29">
        <f t="shared" si="477"/>
        <v>2.3349999999936699E-2</v>
      </c>
      <c r="N1013" s="29">
        <f t="shared" si="477"/>
        <v>2.3359999999911452E-2</v>
      </c>
      <c r="O1013" s="29">
        <f t="shared" si="477"/>
        <v>2.3359999999911452E-2</v>
      </c>
      <c r="P1013" s="16"/>
      <c r="Q1013" s="16"/>
      <c r="R1013" s="98" t="s">
        <v>28</v>
      </c>
      <c r="S1013" s="96" t="s">
        <v>301</v>
      </c>
      <c r="T1013" s="96" t="s">
        <v>447</v>
      </c>
      <c r="U1013" s="96" t="s">
        <v>29</v>
      </c>
      <c r="V1013" s="97">
        <v>1867.72335</v>
      </c>
      <c r="W1013" s="97">
        <v>1867.72336</v>
      </c>
      <c r="X1013" s="97">
        <v>1867.72336</v>
      </c>
      <c r="Y1013" s="16" t="b">
        <f t="shared" si="478"/>
        <v>1</v>
      </c>
      <c r="Z1013" s="16" t="b">
        <f t="shared" si="478"/>
        <v>1</v>
      </c>
      <c r="AA1013" s="16" t="b">
        <f t="shared" si="478"/>
        <v>1</v>
      </c>
      <c r="AB1013" s="16" t="b">
        <f t="shared" si="478"/>
        <v>1</v>
      </c>
    </row>
    <row r="1014" spans="1:28" ht="25.5">
      <c r="A1014" s="31" t="s">
        <v>32</v>
      </c>
      <c r="B1014" s="23" t="s">
        <v>301</v>
      </c>
      <c r="C1014" s="23" t="s">
        <v>447</v>
      </c>
      <c r="D1014" s="23" t="s">
        <v>33</v>
      </c>
      <c r="E1014" s="25">
        <v>149.80000000000001</v>
      </c>
      <c r="F1014" s="25">
        <v>149.80000000000001</v>
      </c>
      <c r="G1014" s="25">
        <v>149.80000000000001</v>
      </c>
      <c r="J1014" s="32">
        <v>149.81200000000001</v>
      </c>
      <c r="K1014" s="32">
        <v>149.81200000000001</v>
      </c>
      <c r="L1014" s="32">
        <v>149.81200000000001</v>
      </c>
      <c r="M1014" s="29">
        <f t="shared" si="477"/>
        <v>1.2000000000000455E-2</v>
      </c>
      <c r="N1014" s="29">
        <f t="shared" si="477"/>
        <v>1.2000000000000455E-2</v>
      </c>
      <c r="O1014" s="29">
        <f t="shared" si="477"/>
        <v>1.2000000000000455E-2</v>
      </c>
      <c r="P1014" s="16"/>
      <c r="Q1014" s="16"/>
      <c r="R1014" s="98" t="s">
        <v>32</v>
      </c>
      <c r="S1014" s="96" t="s">
        <v>301</v>
      </c>
      <c r="T1014" s="96" t="s">
        <v>447</v>
      </c>
      <c r="U1014" s="96" t="s">
        <v>33</v>
      </c>
      <c r="V1014" s="97">
        <v>149.81200000000001</v>
      </c>
      <c r="W1014" s="97">
        <v>149.81200000000001</v>
      </c>
      <c r="X1014" s="97">
        <v>149.81200000000001</v>
      </c>
      <c r="Y1014" s="16" t="b">
        <f t="shared" si="478"/>
        <v>1</v>
      </c>
      <c r="Z1014" s="16" t="b">
        <f t="shared" si="478"/>
        <v>1</v>
      </c>
      <c r="AA1014" s="16" t="b">
        <f t="shared" si="478"/>
        <v>1</v>
      </c>
      <c r="AB1014" s="16" t="b">
        <f t="shared" si="478"/>
        <v>1</v>
      </c>
    </row>
    <row r="1015" spans="1:28" ht="47.25">
      <c r="A1015" s="22" t="s">
        <v>76</v>
      </c>
      <c r="B1015" s="23" t="s">
        <v>301</v>
      </c>
      <c r="C1015" s="23" t="s">
        <v>324</v>
      </c>
      <c r="D1015" s="24" t="s">
        <v>9</v>
      </c>
      <c r="E1015" s="25">
        <f>E1016</f>
        <v>44960.2</v>
      </c>
      <c r="F1015" s="25">
        <f t="shared" ref="F1015:G1015" si="499">F1016</f>
        <v>44978.8</v>
      </c>
      <c r="G1015" s="25">
        <f t="shared" si="499"/>
        <v>44978.8</v>
      </c>
      <c r="J1015" s="32">
        <v>44960.245540000004</v>
      </c>
      <c r="K1015" s="32">
        <v>44978.764430000003</v>
      </c>
      <c r="L1015" s="32">
        <v>44978.764430000003</v>
      </c>
      <c r="M1015" s="29">
        <f t="shared" si="477"/>
        <v>4.5540000006440096E-2</v>
      </c>
      <c r="N1015" s="29">
        <f t="shared" si="477"/>
        <v>-3.5570000000006985E-2</v>
      </c>
      <c r="O1015" s="29">
        <f t="shared" si="477"/>
        <v>-3.5570000000006985E-2</v>
      </c>
      <c r="P1015" s="16"/>
      <c r="Q1015" s="16"/>
      <c r="R1015" s="95" t="s">
        <v>76</v>
      </c>
      <c r="S1015" s="96" t="s">
        <v>301</v>
      </c>
      <c r="T1015" s="96" t="s">
        <v>324</v>
      </c>
      <c r="U1015" s="92" t="s">
        <v>9</v>
      </c>
      <c r="V1015" s="97">
        <v>44960.245540000004</v>
      </c>
      <c r="W1015" s="97">
        <v>44978.764430000003</v>
      </c>
      <c r="X1015" s="97">
        <v>44978.764430000003</v>
      </c>
      <c r="Y1015" s="16" t="b">
        <f t="shared" si="478"/>
        <v>1</v>
      </c>
      <c r="Z1015" s="16" t="b">
        <f t="shared" si="478"/>
        <v>1</v>
      </c>
      <c r="AA1015" s="16" t="b">
        <f t="shared" si="478"/>
        <v>1</v>
      </c>
      <c r="AB1015" s="16" t="b">
        <f t="shared" si="478"/>
        <v>1</v>
      </c>
    </row>
    <row r="1016" spans="1:28" ht="31.5">
      <c r="A1016" s="31" t="s">
        <v>25</v>
      </c>
      <c r="B1016" s="23" t="s">
        <v>301</v>
      </c>
      <c r="C1016" s="23" t="s">
        <v>448</v>
      </c>
      <c r="D1016" s="24" t="s">
        <v>9</v>
      </c>
      <c r="E1016" s="25">
        <f>E1017+E1018</f>
        <v>44960.2</v>
      </c>
      <c r="F1016" s="25">
        <f t="shared" ref="F1016:G1016" si="500">F1017+F1018</f>
        <v>44978.8</v>
      </c>
      <c r="G1016" s="25">
        <f t="shared" si="500"/>
        <v>44978.8</v>
      </c>
      <c r="J1016" s="32">
        <v>44960.245540000004</v>
      </c>
      <c r="K1016" s="32">
        <v>44978.764430000003</v>
      </c>
      <c r="L1016" s="32">
        <v>44978.764430000003</v>
      </c>
      <c r="M1016" s="29">
        <f t="shared" si="477"/>
        <v>4.5540000006440096E-2</v>
      </c>
      <c r="N1016" s="29">
        <f t="shared" si="477"/>
        <v>-3.5570000000006985E-2</v>
      </c>
      <c r="O1016" s="29">
        <f t="shared" si="477"/>
        <v>-3.5570000000006985E-2</v>
      </c>
      <c r="P1016" s="16"/>
      <c r="Q1016" s="16"/>
      <c r="R1016" s="98" t="s">
        <v>25</v>
      </c>
      <c r="S1016" s="96" t="s">
        <v>301</v>
      </c>
      <c r="T1016" s="96" t="s">
        <v>448</v>
      </c>
      <c r="U1016" s="92" t="s">
        <v>9</v>
      </c>
      <c r="V1016" s="97">
        <v>44960.245540000004</v>
      </c>
      <c r="W1016" s="97">
        <v>44978.764430000003</v>
      </c>
      <c r="X1016" s="97">
        <v>44978.764430000003</v>
      </c>
      <c r="Y1016" s="16" t="b">
        <f t="shared" si="478"/>
        <v>1</v>
      </c>
      <c r="Z1016" s="16" t="b">
        <f t="shared" si="478"/>
        <v>1</v>
      </c>
      <c r="AA1016" s="16" t="b">
        <f t="shared" si="478"/>
        <v>1</v>
      </c>
      <c r="AB1016" s="16" t="b">
        <f t="shared" si="478"/>
        <v>1</v>
      </c>
    </row>
    <row r="1017" spans="1:28" ht="78.75">
      <c r="A1017" s="31" t="s">
        <v>26</v>
      </c>
      <c r="B1017" s="23" t="s">
        <v>301</v>
      </c>
      <c r="C1017" s="23" t="s">
        <v>448</v>
      </c>
      <c r="D1017" s="23" t="s">
        <v>27</v>
      </c>
      <c r="E1017" s="25">
        <v>41781.5</v>
      </c>
      <c r="F1017" s="25">
        <v>41369</v>
      </c>
      <c r="G1017" s="25">
        <v>41369</v>
      </c>
      <c r="J1017" s="32">
        <v>41781.515700000004</v>
      </c>
      <c r="K1017" s="32">
        <v>41368.96931</v>
      </c>
      <c r="L1017" s="32">
        <v>41368.96931</v>
      </c>
      <c r="M1017" s="29">
        <f t="shared" si="477"/>
        <v>1.5700000003562309E-2</v>
      </c>
      <c r="N1017" s="29">
        <f t="shared" si="477"/>
        <v>-3.0689999999594875E-2</v>
      </c>
      <c r="O1017" s="29">
        <f t="shared" si="477"/>
        <v>-3.0689999999594875E-2</v>
      </c>
      <c r="P1017" s="16"/>
      <c r="Q1017" s="16"/>
      <c r="R1017" s="98" t="s">
        <v>26</v>
      </c>
      <c r="S1017" s="96" t="s">
        <v>301</v>
      </c>
      <c r="T1017" s="96" t="s">
        <v>448</v>
      </c>
      <c r="U1017" s="96" t="s">
        <v>27</v>
      </c>
      <c r="V1017" s="97">
        <v>41781.515700000004</v>
      </c>
      <c r="W1017" s="97">
        <v>41368.96931</v>
      </c>
      <c r="X1017" s="97">
        <v>41368.96931</v>
      </c>
      <c r="Y1017" s="16" t="b">
        <f t="shared" si="478"/>
        <v>1</v>
      </c>
      <c r="Z1017" s="16" t="b">
        <f t="shared" si="478"/>
        <v>1</v>
      </c>
      <c r="AA1017" s="16" t="b">
        <f t="shared" si="478"/>
        <v>1</v>
      </c>
      <c r="AB1017" s="16" t="b">
        <f t="shared" si="478"/>
        <v>1</v>
      </c>
    </row>
    <row r="1018" spans="1:28" ht="31.5">
      <c r="A1018" s="31" t="s">
        <v>28</v>
      </c>
      <c r="B1018" s="23" t="s">
        <v>301</v>
      </c>
      <c r="C1018" s="23" t="s">
        <v>448</v>
      </c>
      <c r="D1018" s="23" t="s">
        <v>29</v>
      </c>
      <c r="E1018" s="25">
        <v>3178.7</v>
      </c>
      <c r="F1018" s="25">
        <v>3609.8</v>
      </c>
      <c r="G1018" s="25">
        <v>3609.8</v>
      </c>
      <c r="J1018" s="32">
        <v>3178.72984</v>
      </c>
      <c r="K1018" s="32">
        <v>3609.7951200000002</v>
      </c>
      <c r="L1018" s="32">
        <v>3609.7951200000002</v>
      </c>
      <c r="M1018" s="29">
        <f t="shared" si="477"/>
        <v>2.9840000000149303E-2</v>
      </c>
      <c r="N1018" s="29">
        <f t="shared" si="477"/>
        <v>-4.8799999999573629E-3</v>
      </c>
      <c r="O1018" s="29">
        <f t="shared" si="477"/>
        <v>-4.8799999999573629E-3</v>
      </c>
      <c r="P1018" s="16"/>
      <c r="Q1018" s="16"/>
      <c r="R1018" s="98" t="s">
        <v>28</v>
      </c>
      <c r="S1018" s="96" t="s">
        <v>301</v>
      </c>
      <c r="T1018" s="96" t="s">
        <v>448</v>
      </c>
      <c r="U1018" s="96" t="s">
        <v>29</v>
      </c>
      <c r="V1018" s="97">
        <v>3178.72984</v>
      </c>
      <c r="W1018" s="97">
        <v>3609.7951200000002</v>
      </c>
      <c r="X1018" s="97">
        <v>3609.7951200000002</v>
      </c>
      <c r="Y1018" s="16" t="b">
        <f t="shared" si="478"/>
        <v>1</v>
      </c>
      <c r="Z1018" s="16" t="b">
        <f t="shared" si="478"/>
        <v>1</v>
      </c>
      <c r="AA1018" s="16" t="b">
        <f t="shared" si="478"/>
        <v>1</v>
      </c>
      <c r="AB1018" s="16" t="b">
        <f t="shared" si="478"/>
        <v>1</v>
      </c>
    </row>
    <row r="1019" spans="1:28" ht="31.5">
      <c r="A1019" s="22" t="s">
        <v>172</v>
      </c>
      <c r="B1019" s="23" t="s">
        <v>301</v>
      </c>
      <c r="C1019" s="23" t="s">
        <v>325</v>
      </c>
      <c r="D1019" s="24" t="s">
        <v>9</v>
      </c>
      <c r="E1019" s="25">
        <f>E1020</f>
        <v>1202.7</v>
      </c>
      <c r="F1019" s="25">
        <f t="shared" ref="F1019:G1020" si="501">F1020</f>
        <v>1202.7</v>
      </c>
      <c r="G1019" s="25">
        <f t="shared" si="501"/>
        <v>1202.7</v>
      </c>
      <c r="J1019" s="32">
        <v>1202.694</v>
      </c>
      <c r="K1019" s="32">
        <v>1202.694</v>
      </c>
      <c r="L1019" s="32">
        <v>1202.694</v>
      </c>
      <c r="M1019" s="29">
        <f t="shared" si="477"/>
        <v>-6.0000000000854925E-3</v>
      </c>
      <c r="N1019" s="29">
        <f t="shared" si="477"/>
        <v>-6.0000000000854925E-3</v>
      </c>
      <c r="O1019" s="29">
        <f t="shared" si="477"/>
        <v>-6.0000000000854925E-3</v>
      </c>
      <c r="P1019" s="16"/>
      <c r="Q1019" s="16"/>
      <c r="R1019" s="95" t="s">
        <v>172</v>
      </c>
      <c r="S1019" s="96" t="s">
        <v>301</v>
      </c>
      <c r="T1019" s="96" t="s">
        <v>325</v>
      </c>
      <c r="U1019" s="92" t="s">
        <v>9</v>
      </c>
      <c r="V1019" s="97">
        <v>1202.694</v>
      </c>
      <c r="W1019" s="97">
        <v>1202.694</v>
      </c>
      <c r="X1019" s="97">
        <v>1202.694</v>
      </c>
      <c r="Y1019" s="16" t="b">
        <f t="shared" si="478"/>
        <v>1</v>
      </c>
      <c r="Z1019" s="16" t="b">
        <f t="shared" si="478"/>
        <v>1</v>
      </c>
      <c r="AA1019" s="16" t="b">
        <f t="shared" si="478"/>
        <v>1</v>
      </c>
      <c r="AB1019" s="16" t="b">
        <f t="shared" si="478"/>
        <v>1</v>
      </c>
    </row>
    <row r="1020" spans="1:28" ht="31.5">
      <c r="A1020" s="31" t="s">
        <v>31</v>
      </c>
      <c r="B1020" s="23" t="s">
        <v>301</v>
      </c>
      <c r="C1020" s="23" t="s">
        <v>449</v>
      </c>
      <c r="D1020" s="24" t="s">
        <v>9</v>
      </c>
      <c r="E1020" s="25">
        <f>E1021</f>
        <v>1202.7</v>
      </c>
      <c r="F1020" s="25">
        <f t="shared" si="501"/>
        <v>1202.7</v>
      </c>
      <c r="G1020" s="25">
        <f t="shared" si="501"/>
        <v>1202.7</v>
      </c>
      <c r="J1020" s="32">
        <v>1202.694</v>
      </c>
      <c r="K1020" s="32">
        <v>1202.694</v>
      </c>
      <c r="L1020" s="32">
        <v>1202.694</v>
      </c>
      <c r="M1020" s="29">
        <f t="shared" si="477"/>
        <v>-6.0000000000854925E-3</v>
      </c>
      <c r="N1020" s="29">
        <f t="shared" si="477"/>
        <v>-6.0000000000854925E-3</v>
      </c>
      <c r="O1020" s="29">
        <f t="shared" si="477"/>
        <v>-6.0000000000854925E-3</v>
      </c>
      <c r="P1020" s="16"/>
      <c r="Q1020" s="16"/>
      <c r="R1020" s="98" t="s">
        <v>31</v>
      </c>
      <c r="S1020" s="96" t="s">
        <v>301</v>
      </c>
      <c r="T1020" s="96" t="s">
        <v>449</v>
      </c>
      <c r="U1020" s="92" t="s">
        <v>9</v>
      </c>
      <c r="V1020" s="97">
        <v>1202.694</v>
      </c>
      <c r="W1020" s="97">
        <v>1202.694</v>
      </c>
      <c r="X1020" s="97">
        <v>1202.694</v>
      </c>
      <c r="Y1020" s="16" t="b">
        <f t="shared" si="478"/>
        <v>1</v>
      </c>
      <c r="Z1020" s="16" t="b">
        <f t="shared" si="478"/>
        <v>1</v>
      </c>
      <c r="AA1020" s="16" t="b">
        <f t="shared" si="478"/>
        <v>1</v>
      </c>
      <c r="AB1020" s="16" t="b">
        <f t="shared" si="478"/>
        <v>1</v>
      </c>
    </row>
    <row r="1021" spans="1:28" ht="25.5">
      <c r="A1021" s="31" t="s">
        <v>32</v>
      </c>
      <c r="B1021" s="23" t="s">
        <v>301</v>
      </c>
      <c r="C1021" s="23" t="s">
        <v>449</v>
      </c>
      <c r="D1021" s="23" t="s">
        <v>33</v>
      </c>
      <c r="E1021" s="25">
        <v>1202.7</v>
      </c>
      <c r="F1021" s="25">
        <v>1202.7</v>
      </c>
      <c r="G1021" s="25">
        <v>1202.7</v>
      </c>
      <c r="J1021" s="32">
        <v>1202.694</v>
      </c>
      <c r="K1021" s="32">
        <v>1202.694</v>
      </c>
      <c r="L1021" s="32">
        <v>1202.694</v>
      </c>
      <c r="M1021" s="29">
        <f t="shared" si="477"/>
        <v>-6.0000000000854925E-3</v>
      </c>
      <c r="N1021" s="29">
        <f t="shared" si="477"/>
        <v>-6.0000000000854925E-3</v>
      </c>
      <c r="O1021" s="29">
        <f t="shared" si="477"/>
        <v>-6.0000000000854925E-3</v>
      </c>
      <c r="P1021" s="16"/>
      <c r="Q1021" s="16"/>
      <c r="R1021" s="98" t="s">
        <v>32</v>
      </c>
      <c r="S1021" s="96" t="s">
        <v>301</v>
      </c>
      <c r="T1021" s="96" t="s">
        <v>449</v>
      </c>
      <c r="U1021" s="96" t="s">
        <v>33</v>
      </c>
      <c r="V1021" s="97">
        <v>1202.694</v>
      </c>
      <c r="W1021" s="97">
        <v>1202.694</v>
      </c>
      <c r="X1021" s="97">
        <v>1202.694</v>
      </c>
      <c r="Y1021" s="16" t="b">
        <f t="shared" si="478"/>
        <v>1</v>
      </c>
      <c r="Z1021" s="16" t="b">
        <f t="shared" si="478"/>
        <v>1</v>
      </c>
      <c r="AA1021" s="16" t="b">
        <f t="shared" si="478"/>
        <v>1</v>
      </c>
      <c r="AB1021" s="16" t="b">
        <f t="shared" si="478"/>
        <v>1</v>
      </c>
    </row>
    <row r="1022" spans="1:28" ht="15.75">
      <c r="A1022" s="22" t="s">
        <v>23</v>
      </c>
      <c r="B1022" s="23" t="s">
        <v>301</v>
      </c>
      <c r="C1022" s="23" t="s">
        <v>11</v>
      </c>
      <c r="D1022" s="24" t="s">
        <v>9</v>
      </c>
      <c r="E1022" s="25">
        <f>E1023</f>
        <v>70</v>
      </c>
      <c r="F1022" s="25">
        <f t="shared" ref="F1022:G1023" si="502">F1023</f>
        <v>70</v>
      </c>
      <c r="G1022" s="25">
        <f t="shared" si="502"/>
        <v>70</v>
      </c>
      <c r="J1022" s="32">
        <v>70</v>
      </c>
      <c r="K1022" s="32">
        <v>70</v>
      </c>
      <c r="L1022" s="32">
        <v>70</v>
      </c>
      <c r="M1022" s="29">
        <f t="shared" si="477"/>
        <v>0</v>
      </c>
      <c r="N1022" s="29">
        <f t="shared" si="477"/>
        <v>0</v>
      </c>
      <c r="O1022" s="29">
        <f t="shared" si="477"/>
        <v>0</v>
      </c>
      <c r="P1022" s="16"/>
      <c r="Q1022" s="16"/>
      <c r="R1022" s="95" t="s">
        <v>23</v>
      </c>
      <c r="S1022" s="96" t="s">
        <v>301</v>
      </c>
      <c r="T1022" s="96" t="s">
        <v>11</v>
      </c>
      <c r="U1022" s="92" t="s">
        <v>9</v>
      </c>
      <c r="V1022" s="97">
        <v>70</v>
      </c>
      <c r="W1022" s="97">
        <v>70</v>
      </c>
      <c r="X1022" s="97">
        <v>70</v>
      </c>
      <c r="Y1022" s="16" t="b">
        <f t="shared" si="478"/>
        <v>1</v>
      </c>
      <c r="Z1022" s="16" t="b">
        <f t="shared" si="478"/>
        <v>1</v>
      </c>
      <c r="AA1022" s="16" t="b">
        <f t="shared" si="478"/>
        <v>1</v>
      </c>
      <c r="AB1022" s="16" t="b">
        <f t="shared" si="478"/>
        <v>1</v>
      </c>
    </row>
    <row r="1023" spans="1:28" ht="31.5">
      <c r="A1023" s="31" t="s">
        <v>345</v>
      </c>
      <c r="B1023" s="23" t="s">
        <v>301</v>
      </c>
      <c r="C1023" s="23" t="s">
        <v>347</v>
      </c>
      <c r="D1023" s="24" t="s">
        <v>9</v>
      </c>
      <c r="E1023" s="25">
        <f>E1024</f>
        <v>70</v>
      </c>
      <c r="F1023" s="25">
        <f t="shared" si="502"/>
        <v>70</v>
      </c>
      <c r="G1023" s="25">
        <f t="shared" si="502"/>
        <v>70</v>
      </c>
      <c r="J1023" s="32">
        <v>70</v>
      </c>
      <c r="K1023" s="32">
        <v>70</v>
      </c>
      <c r="L1023" s="32">
        <v>70</v>
      </c>
      <c r="M1023" s="29">
        <f t="shared" si="477"/>
        <v>0</v>
      </c>
      <c r="N1023" s="29">
        <f t="shared" si="477"/>
        <v>0</v>
      </c>
      <c r="O1023" s="29">
        <f t="shared" si="477"/>
        <v>0</v>
      </c>
      <c r="P1023" s="16"/>
      <c r="Q1023" s="16"/>
      <c r="R1023" s="98" t="s">
        <v>345</v>
      </c>
      <c r="S1023" s="96" t="s">
        <v>301</v>
      </c>
      <c r="T1023" s="96" t="s">
        <v>347</v>
      </c>
      <c r="U1023" s="92" t="s">
        <v>9</v>
      </c>
      <c r="V1023" s="97">
        <v>70</v>
      </c>
      <c r="W1023" s="97">
        <v>70</v>
      </c>
      <c r="X1023" s="97">
        <v>70</v>
      </c>
      <c r="Y1023" s="16" t="b">
        <f t="shared" si="478"/>
        <v>1</v>
      </c>
      <c r="Z1023" s="16" t="b">
        <f t="shared" si="478"/>
        <v>1</v>
      </c>
      <c r="AA1023" s="16" t="b">
        <f t="shared" si="478"/>
        <v>1</v>
      </c>
      <c r="AB1023" s="16" t="b">
        <f t="shared" si="478"/>
        <v>1</v>
      </c>
    </row>
    <row r="1024" spans="1:28" ht="31.5">
      <c r="A1024" s="31" t="s">
        <v>28</v>
      </c>
      <c r="B1024" s="23" t="s">
        <v>301</v>
      </c>
      <c r="C1024" s="23" t="s">
        <v>347</v>
      </c>
      <c r="D1024" s="23" t="s">
        <v>29</v>
      </c>
      <c r="E1024" s="25">
        <v>70</v>
      </c>
      <c r="F1024" s="25">
        <v>70</v>
      </c>
      <c r="G1024" s="25">
        <v>70</v>
      </c>
      <c r="J1024" s="32">
        <v>70</v>
      </c>
      <c r="K1024" s="32">
        <v>70</v>
      </c>
      <c r="L1024" s="32">
        <v>70</v>
      </c>
      <c r="M1024" s="29">
        <f t="shared" si="477"/>
        <v>0</v>
      </c>
      <c r="N1024" s="29">
        <f t="shared" si="477"/>
        <v>0</v>
      </c>
      <c r="O1024" s="29">
        <f t="shared" si="477"/>
        <v>0</v>
      </c>
      <c r="P1024" s="16"/>
      <c r="Q1024" s="16"/>
      <c r="R1024" s="98" t="s">
        <v>28</v>
      </c>
      <c r="S1024" s="96" t="s">
        <v>301</v>
      </c>
      <c r="T1024" s="96" t="s">
        <v>347</v>
      </c>
      <c r="U1024" s="96" t="s">
        <v>29</v>
      </c>
      <c r="V1024" s="97">
        <v>70</v>
      </c>
      <c r="W1024" s="97">
        <v>70</v>
      </c>
      <c r="X1024" s="97">
        <v>70</v>
      </c>
      <c r="Y1024" s="16" t="b">
        <f t="shared" si="478"/>
        <v>1</v>
      </c>
      <c r="Z1024" s="16" t="b">
        <f t="shared" si="478"/>
        <v>1</v>
      </c>
      <c r="AA1024" s="16" t="b">
        <f t="shared" si="478"/>
        <v>1</v>
      </c>
      <c r="AB1024" s="16" t="b">
        <f t="shared" si="478"/>
        <v>1</v>
      </c>
    </row>
    <row r="1025" spans="1:28" ht="47.25">
      <c r="A1025" s="26" t="s">
        <v>326</v>
      </c>
      <c r="B1025" s="24" t="s">
        <v>327</v>
      </c>
      <c r="C1025" s="27" t="s">
        <v>9</v>
      </c>
      <c r="D1025" s="27" t="s">
        <v>9</v>
      </c>
      <c r="E1025" s="15">
        <f>E1026+E1043+E1048</f>
        <v>482267.9</v>
      </c>
      <c r="F1025" s="15">
        <f t="shared" ref="F1025:G1025" si="503">F1026+F1043+F1048</f>
        <v>1319207.2</v>
      </c>
      <c r="G1025" s="15">
        <f t="shared" si="503"/>
        <v>1491770.5</v>
      </c>
      <c r="J1025" s="28">
        <v>482267.93929000001</v>
      </c>
      <c r="K1025" s="28">
        <v>1319543.2012700001</v>
      </c>
      <c r="L1025" s="28">
        <v>1492106.5218499999</v>
      </c>
      <c r="M1025" s="29">
        <f t="shared" si="477"/>
        <v>3.9289999986067414E-2</v>
      </c>
      <c r="N1025" s="29">
        <f t="shared" si="477"/>
        <v>336.00127000012435</v>
      </c>
      <c r="O1025" s="29">
        <f t="shared" si="477"/>
        <v>336.02184999990277</v>
      </c>
      <c r="P1025" s="16"/>
      <c r="Q1025" s="16"/>
      <c r="R1025" s="91" t="s">
        <v>326</v>
      </c>
      <c r="S1025" s="92" t="s">
        <v>327</v>
      </c>
      <c r="T1025" s="93" t="s">
        <v>9</v>
      </c>
      <c r="U1025" s="93" t="s">
        <v>9</v>
      </c>
      <c r="V1025" s="94">
        <v>482267.93929000001</v>
      </c>
      <c r="W1025" s="94">
        <v>1319543.2012700001</v>
      </c>
      <c r="X1025" s="94">
        <v>1492106.5218499999</v>
      </c>
      <c r="Y1025" s="16" t="b">
        <f t="shared" si="478"/>
        <v>1</v>
      </c>
      <c r="Z1025" s="16" t="b">
        <f t="shared" si="478"/>
        <v>1</v>
      </c>
      <c r="AA1025" s="16" t="b">
        <f t="shared" si="478"/>
        <v>1</v>
      </c>
      <c r="AB1025" s="16" t="b">
        <f t="shared" si="478"/>
        <v>1</v>
      </c>
    </row>
    <row r="1026" spans="1:28" ht="31.5">
      <c r="A1026" s="22" t="s">
        <v>134</v>
      </c>
      <c r="B1026" s="23" t="s">
        <v>327</v>
      </c>
      <c r="C1026" s="23" t="s">
        <v>17</v>
      </c>
      <c r="D1026" s="24" t="s">
        <v>9</v>
      </c>
      <c r="E1026" s="25">
        <f>E1027+E1031+E1035</f>
        <v>186119.7</v>
      </c>
      <c r="F1026" s="25">
        <f t="shared" ref="F1026:G1026" si="504">F1027+F1031+F1035</f>
        <v>188314.1</v>
      </c>
      <c r="G1026" s="25">
        <f t="shared" si="504"/>
        <v>200182.39999999999</v>
      </c>
      <c r="J1026" s="32">
        <v>186119.67004999999</v>
      </c>
      <c r="K1026" s="32">
        <v>188314.12354999999</v>
      </c>
      <c r="L1026" s="32">
        <v>200182.41914000001</v>
      </c>
      <c r="M1026" s="29">
        <f t="shared" si="477"/>
        <v>-2.9950000025564805E-2</v>
      </c>
      <c r="N1026" s="29">
        <f t="shared" si="477"/>
        <v>2.354999998351559E-2</v>
      </c>
      <c r="O1026" s="29">
        <f t="shared" si="477"/>
        <v>1.9140000018524006E-2</v>
      </c>
      <c r="P1026" s="16"/>
      <c r="Q1026" s="16"/>
      <c r="R1026" s="95" t="s">
        <v>134</v>
      </c>
      <c r="S1026" s="96" t="s">
        <v>327</v>
      </c>
      <c r="T1026" s="96" t="s">
        <v>17</v>
      </c>
      <c r="U1026" s="92" t="s">
        <v>9</v>
      </c>
      <c r="V1026" s="97">
        <v>186119.67004999999</v>
      </c>
      <c r="W1026" s="97">
        <v>188314.12354999999</v>
      </c>
      <c r="X1026" s="97">
        <v>200182.41914000001</v>
      </c>
      <c r="Y1026" s="16" t="b">
        <f t="shared" si="478"/>
        <v>1</v>
      </c>
      <c r="Z1026" s="16" t="b">
        <f t="shared" si="478"/>
        <v>1</v>
      </c>
      <c r="AA1026" s="16" t="b">
        <f t="shared" si="478"/>
        <v>1</v>
      </c>
      <c r="AB1026" s="16" t="b">
        <f t="shared" si="478"/>
        <v>1</v>
      </c>
    </row>
    <row r="1027" spans="1:28" ht="15.75">
      <c r="A1027" s="22" t="s">
        <v>135</v>
      </c>
      <c r="B1027" s="23" t="s">
        <v>327</v>
      </c>
      <c r="C1027" s="23" t="s">
        <v>136</v>
      </c>
      <c r="D1027" s="24" t="s">
        <v>9</v>
      </c>
      <c r="E1027" s="25">
        <f>E1028</f>
        <v>697.4</v>
      </c>
      <c r="F1027" s="25">
        <f t="shared" ref="F1027:G1029" si="505">F1028</f>
        <v>792.2</v>
      </c>
      <c r="G1027" s="25">
        <f t="shared" si="505"/>
        <v>702</v>
      </c>
      <c r="J1027" s="32">
        <v>697.4</v>
      </c>
      <c r="K1027" s="32">
        <v>792.2</v>
      </c>
      <c r="L1027" s="32">
        <v>702</v>
      </c>
      <c r="M1027" s="29">
        <f t="shared" si="477"/>
        <v>0</v>
      </c>
      <c r="N1027" s="29">
        <f t="shared" si="477"/>
        <v>0</v>
      </c>
      <c r="O1027" s="29">
        <f t="shared" si="477"/>
        <v>0</v>
      </c>
      <c r="P1027" s="16"/>
      <c r="Q1027" s="16"/>
      <c r="R1027" s="95" t="s">
        <v>135</v>
      </c>
      <c r="S1027" s="96" t="s">
        <v>327</v>
      </c>
      <c r="T1027" s="96" t="s">
        <v>136</v>
      </c>
      <c r="U1027" s="92" t="s">
        <v>9</v>
      </c>
      <c r="V1027" s="97">
        <v>697.4</v>
      </c>
      <c r="W1027" s="97">
        <v>792.2</v>
      </c>
      <c r="X1027" s="97">
        <v>702</v>
      </c>
      <c r="Y1027" s="16" t="b">
        <f t="shared" si="478"/>
        <v>1</v>
      </c>
      <c r="Z1027" s="16" t="b">
        <f t="shared" si="478"/>
        <v>1</v>
      </c>
      <c r="AA1027" s="16" t="b">
        <f t="shared" si="478"/>
        <v>1</v>
      </c>
      <c r="AB1027" s="16" t="b">
        <f t="shared" ref="AB1027:AB1058" si="506">U1027=D1027</f>
        <v>1</v>
      </c>
    </row>
    <row r="1028" spans="1:28" ht="63">
      <c r="A1028" s="22" t="s">
        <v>328</v>
      </c>
      <c r="B1028" s="23" t="s">
        <v>327</v>
      </c>
      <c r="C1028" s="23" t="s">
        <v>329</v>
      </c>
      <c r="D1028" s="24" t="s">
        <v>9</v>
      </c>
      <c r="E1028" s="25">
        <f>E1029</f>
        <v>697.4</v>
      </c>
      <c r="F1028" s="25">
        <f t="shared" si="505"/>
        <v>792.2</v>
      </c>
      <c r="G1028" s="25">
        <f t="shared" si="505"/>
        <v>702</v>
      </c>
      <c r="J1028" s="32">
        <v>697.4</v>
      </c>
      <c r="K1028" s="32">
        <v>792.2</v>
      </c>
      <c r="L1028" s="32">
        <v>702</v>
      </c>
      <c r="M1028" s="29">
        <f t="shared" ref="M1028:O1059" si="507">J1028-E1028</f>
        <v>0</v>
      </c>
      <c r="N1028" s="29">
        <f t="shared" si="507"/>
        <v>0</v>
      </c>
      <c r="O1028" s="29">
        <f t="shared" si="507"/>
        <v>0</v>
      </c>
      <c r="P1028" s="16"/>
      <c r="Q1028" s="16"/>
      <c r="R1028" s="95" t="s">
        <v>328</v>
      </c>
      <c r="S1028" s="96" t="s">
        <v>327</v>
      </c>
      <c r="T1028" s="96" t="s">
        <v>329</v>
      </c>
      <c r="U1028" s="92" t="s">
        <v>9</v>
      </c>
      <c r="V1028" s="97">
        <v>697.4</v>
      </c>
      <c r="W1028" s="97">
        <v>792.2</v>
      </c>
      <c r="X1028" s="97">
        <v>702</v>
      </c>
      <c r="Y1028" s="16" t="b">
        <f t="shared" ref="Y1028:AA1058" si="508">R1028=A1028</f>
        <v>1</v>
      </c>
      <c r="Z1028" s="16" t="b">
        <f t="shared" si="508"/>
        <v>1</v>
      </c>
      <c r="AA1028" s="16" t="b">
        <f t="shared" si="508"/>
        <v>1</v>
      </c>
      <c r="AB1028" s="16" t="b">
        <f t="shared" si="506"/>
        <v>1</v>
      </c>
    </row>
    <row r="1029" spans="1:28" ht="63">
      <c r="A1029" s="31" t="s">
        <v>330</v>
      </c>
      <c r="B1029" s="23" t="s">
        <v>327</v>
      </c>
      <c r="C1029" s="23" t="s">
        <v>450</v>
      </c>
      <c r="D1029" s="24" t="s">
        <v>9</v>
      </c>
      <c r="E1029" s="25">
        <f>E1030</f>
        <v>697.4</v>
      </c>
      <c r="F1029" s="25">
        <f t="shared" si="505"/>
        <v>792.2</v>
      </c>
      <c r="G1029" s="25">
        <f t="shared" si="505"/>
        <v>702</v>
      </c>
      <c r="J1029" s="32">
        <v>697.4</v>
      </c>
      <c r="K1029" s="32">
        <v>792.2</v>
      </c>
      <c r="L1029" s="32">
        <v>702</v>
      </c>
      <c r="M1029" s="29">
        <f t="shared" si="507"/>
        <v>0</v>
      </c>
      <c r="N1029" s="29">
        <f t="shared" si="507"/>
        <v>0</v>
      </c>
      <c r="O1029" s="29">
        <f t="shared" si="507"/>
        <v>0</v>
      </c>
      <c r="P1029" s="16"/>
      <c r="Q1029" s="16"/>
      <c r="R1029" s="98" t="s">
        <v>330</v>
      </c>
      <c r="S1029" s="96" t="s">
        <v>327</v>
      </c>
      <c r="T1029" s="96" t="s">
        <v>450</v>
      </c>
      <c r="U1029" s="92" t="s">
        <v>9</v>
      </c>
      <c r="V1029" s="97">
        <v>697.4</v>
      </c>
      <c r="W1029" s="97">
        <v>792.2</v>
      </c>
      <c r="X1029" s="97">
        <v>702</v>
      </c>
      <c r="Y1029" s="16" t="b">
        <f t="shared" si="508"/>
        <v>1</v>
      </c>
      <c r="Z1029" s="16" t="b">
        <f t="shared" si="508"/>
        <v>1</v>
      </c>
      <c r="AA1029" s="16" t="b">
        <f t="shared" si="508"/>
        <v>1</v>
      </c>
      <c r="AB1029" s="16" t="b">
        <f t="shared" si="506"/>
        <v>1</v>
      </c>
    </row>
    <row r="1030" spans="1:28" ht="31.5">
      <c r="A1030" s="31" t="s">
        <v>28</v>
      </c>
      <c r="B1030" s="23" t="s">
        <v>327</v>
      </c>
      <c r="C1030" s="23" t="s">
        <v>450</v>
      </c>
      <c r="D1030" s="23" t="s">
        <v>29</v>
      </c>
      <c r="E1030" s="25">
        <v>697.4</v>
      </c>
      <c r="F1030" s="25">
        <v>792.2</v>
      </c>
      <c r="G1030" s="25">
        <v>702</v>
      </c>
      <c r="J1030" s="32">
        <v>697.4</v>
      </c>
      <c r="K1030" s="32">
        <v>792.2</v>
      </c>
      <c r="L1030" s="32">
        <v>702</v>
      </c>
      <c r="M1030" s="29">
        <f t="shared" si="507"/>
        <v>0</v>
      </c>
      <c r="N1030" s="29">
        <f t="shared" si="507"/>
        <v>0</v>
      </c>
      <c r="O1030" s="29">
        <f t="shared" si="507"/>
        <v>0</v>
      </c>
      <c r="P1030" s="16"/>
      <c r="Q1030" s="16"/>
      <c r="R1030" s="98" t="s">
        <v>28</v>
      </c>
      <c r="S1030" s="96" t="s">
        <v>327</v>
      </c>
      <c r="T1030" s="96" t="s">
        <v>450</v>
      </c>
      <c r="U1030" s="96" t="s">
        <v>29</v>
      </c>
      <c r="V1030" s="97">
        <v>697.4</v>
      </c>
      <c r="W1030" s="97">
        <v>792.2</v>
      </c>
      <c r="X1030" s="97">
        <v>702</v>
      </c>
      <c r="Y1030" s="16" t="b">
        <f t="shared" si="508"/>
        <v>1</v>
      </c>
      <c r="Z1030" s="16" t="b">
        <f t="shared" si="508"/>
        <v>1</v>
      </c>
      <c r="AA1030" s="16" t="b">
        <f t="shared" si="508"/>
        <v>1</v>
      </c>
      <c r="AB1030" s="16" t="b">
        <f t="shared" si="506"/>
        <v>1</v>
      </c>
    </row>
    <row r="1031" spans="1:28" ht="15.75">
      <c r="A1031" s="22" t="s">
        <v>331</v>
      </c>
      <c r="B1031" s="23" t="s">
        <v>327</v>
      </c>
      <c r="C1031" s="23" t="s">
        <v>332</v>
      </c>
      <c r="D1031" s="24" t="s">
        <v>9</v>
      </c>
      <c r="E1031" s="25">
        <f>E1032</f>
        <v>126241.7</v>
      </c>
      <c r="F1031" s="25">
        <f t="shared" ref="F1031:G1033" si="509">F1032</f>
        <v>128026</v>
      </c>
      <c r="G1031" s="25">
        <f t="shared" si="509"/>
        <v>139880.4</v>
      </c>
      <c r="J1031" s="32">
        <v>126241.7</v>
      </c>
      <c r="K1031" s="32">
        <v>128026</v>
      </c>
      <c r="L1031" s="32">
        <v>139880.4</v>
      </c>
      <c r="M1031" s="29">
        <f t="shared" si="507"/>
        <v>0</v>
      </c>
      <c r="N1031" s="29">
        <f t="shared" si="507"/>
        <v>0</v>
      </c>
      <c r="O1031" s="29">
        <f t="shared" si="507"/>
        <v>0</v>
      </c>
      <c r="P1031" s="16"/>
      <c r="Q1031" s="16"/>
      <c r="R1031" s="95" t="s">
        <v>331</v>
      </c>
      <c r="S1031" s="96" t="s">
        <v>327</v>
      </c>
      <c r="T1031" s="96" t="s">
        <v>332</v>
      </c>
      <c r="U1031" s="92" t="s">
        <v>9</v>
      </c>
      <c r="V1031" s="97">
        <v>126241.7</v>
      </c>
      <c r="W1031" s="97">
        <v>128026</v>
      </c>
      <c r="X1031" s="97">
        <v>139880.4</v>
      </c>
      <c r="Y1031" s="16" t="b">
        <f t="shared" si="508"/>
        <v>1</v>
      </c>
      <c r="Z1031" s="16" t="b">
        <f t="shared" si="508"/>
        <v>1</v>
      </c>
      <c r="AA1031" s="16" t="b">
        <f t="shared" si="508"/>
        <v>1</v>
      </c>
      <c r="AB1031" s="16" t="b">
        <f t="shared" si="506"/>
        <v>1</v>
      </c>
    </row>
    <row r="1032" spans="1:28" ht="31.5">
      <c r="A1032" s="22" t="s">
        <v>333</v>
      </c>
      <c r="B1032" s="23" t="s">
        <v>327</v>
      </c>
      <c r="C1032" s="23" t="s">
        <v>334</v>
      </c>
      <c r="D1032" s="24" t="s">
        <v>9</v>
      </c>
      <c r="E1032" s="25">
        <f>E1033</f>
        <v>126241.7</v>
      </c>
      <c r="F1032" s="25">
        <f t="shared" si="509"/>
        <v>128026</v>
      </c>
      <c r="G1032" s="25">
        <f t="shared" si="509"/>
        <v>139880.4</v>
      </c>
      <c r="J1032" s="32">
        <v>126241.7</v>
      </c>
      <c r="K1032" s="32">
        <v>128026</v>
      </c>
      <c r="L1032" s="32">
        <v>139880.4</v>
      </c>
      <c r="M1032" s="29">
        <f t="shared" si="507"/>
        <v>0</v>
      </c>
      <c r="N1032" s="29">
        <f t="shared" si="507"/>
        <v>0</v>
      </c>
      <c r="O1032" s="29">
        <f t="shared" si="507"/>
        <v>0</v>
      </c>
      <c r="P1032" s="16"/>
      <c r="Q1032" s="16"/>
      <c r="R1032" s="95" t="s">
        <v>333</v>
      </c>
      <c r="S1032" s="96" t="s">
        <v>327</v>
      </c>
      <c r="T1032" s="96" t="s">
        <v>334</v>
      </c>
      <c r="U1032" s="92" t="s">
        <v>9</v>
      </c>
      <c r="V1032" s="97">
        <v>126241.7</v>
      </c>
      <c r="W1032" s="97">
        <v>128026</v>
      </c>
      <c r="X1032" s="97">
        <v>139880.4</v>
      </c>
      <c r="Y1032" s="16" t="b">
        <f t="shared" si="508"/>
        <v>1</v>
      </c>
      <c r="Z1032" s="16" t="b">
        <f t="shared" si="508"/>
        <v>1</v>
      </c>
      <c r="AA1032" s="16" t="b">
        <f t="shared" si="508"/>
        <v>1</v>
      </c>
      <c r="AB1032" s="16" t="b">
        <f t="shared" si="506"/>
        <v>1</v>
      </c>
    </row>
    <row r="1033" spans="1:28" ht="31.5">
      <c r="A1033" s="31" t="s">
        <v>335</v>
      </c>
      <c r="B1033" s="23" t="s">
        <v>327</v>
      </c>
      <c r="C1033" s="23" t="s">
        <v>451</v>
      </c>
      <c r="D1033" s="24" t="s">
        <v>9</v>
      </c>
      <c r="E1033" s="25">
        <f>E1034</f>
        <v>126241.7</v>
      </c>
      <c r="F1033" s="25">
        <f t="shared" si="509"/>
        <v>128026</v>
      </c>
      <c r="G1033" s="25">
        <f t="shared" si="509"/>
        <v>139880.4</v>
      </c>
      <c r="J1033" s="32">
        <v>126241.7</v>
      </c>
      <c r="K1033" s="32">
        <v>128026</v>
      </c>
      <c r="L1033" s="32">
        <v>139880.4</v>
      </c>
      <c r="M1033" s="29">
        <f t="shared" si="507"/>
        <v>0</v>
      </c>
      <c r="N1033" s="29">
        <f t="shared" si="507"/>
        <v>0</v>
      </c>
      <c r="O1033" s="29">
        <f t="shared" si="507"/>
        <v>0</v>
      </c>
      <c r="P1033" s="16"/>
      <c r="Q1033" s="16"/>
      <c r="R1033" s="98" t="s">
        <v>335</v>
      </c>
      <c r="S1033" s="96" t="s">
        <v>327</v>
      </c>
      <c r="T1033" s="96" t="s">
        <v>451</v>
      </c>
      <c r="U1033" s="92" t="s">
        <v>9</v>
      </c>
      <c r="V1033" s="97">
        <v>126241.7</v>
      </c>
      <c r="W1033" s="97">
        <v>128026</v>
      </c>
      <c r="X1033" s="97">
        <v>139880.4</v>
      </c>
      <c r="Y1033" s="16" t="b">
        <f t="shared" si="508"/>
        <v>1</v>
      </c>
      <c r="Z1033" s="16" t="b">
        <f t="shared" si="508"/>
        <v>1</v>
      </c>
      <c r="AA1033" s="16" t="b">
        <f t="shared" si="508"/>
        <v>1</v>
      </c>
      <c r="AB1033" s="16" t="b">
        <f t="shared" si="506"/>
        <v>1</v>
      </c>
    </row>
    <row r="1034" spans="1:28" ht="25.5">
      <c r="A1034" s="31" t="s">
        <v>336</v>
      </c>
      <c r="B1034" s="23" t="s">
        <v>327</v>
      </c>
      <c r="C1034" s="23" t="s">
        <v>451</v>
      </c>
      <c r="D1034" s="23" t="s">
        <v>337</v>
      </c>
      <c r="E1034" s="25">
        <f>96241.7+30000</f>
        <v>126241.7</v>
      </c>
      <c r="F1034" s="25">
        <v>128026</v>
      </c>
      <c r="G1034" s="25">
        <v>139880.4</v>
      </c>
      <c r="J1034" s="32">
        <v>126241.7</v>
      </c>
      <c r="K1034" s="32">
        <v>128026</v>
      </c>
      <c r="L1034" s="32">
        <v>139880.4</v>
      </c>
      <c r="M1034" s="29">
        <f t="shared" si="507"/>
        <v>0</v>
      </c>
      <c r="N1034" s="29">
        <f t="shared" si="507"/>
        <v>0</v>
      </c>
      <c r="O1034" s="29">
        <f t="shared" si="507"/>
        <v>0</v>
      </c>
      <c r="P1034" s="16"/>
      <c r="Q1034" s="16"/>
      <c r="R1034" s="98" t="s">
        <v>336</v>
      </c>
      <c r="S1034" s="96" t="s">
        <v>327</v>
      </c>
      <c r="T1034" s="96" t="s">
        <v>451</v>
      </c>
      <c r="U1034" s="96" t="s">
        <v>337</v>
      </c>
      <c r="V1034" s="97">
        <v>126241.7</v>
      </c>
      <c r="W1034" s="97">
        <v>128026</v>
      </c>
      <c r="X1034" s="97">
        <v>139880.4</v>
      </c>
      <c r="Y1034" s="16" t="b">
        <f t="shared" si="508"/>
        <v>1</v>
      </c>
      <c r="Z1034" s="16" t="b">
        <f t="shared" si="508"/>
        <v>1</v>
      </c>
      <c r="AA1034" s="16" t="b">
        <f t="shared" si="508"/>
        <v>1</v>
      </c>
      <c r="AB1034" s="16" t="b">
        <f t="shared" si="506"/>
        <v>1</v>
      </c>
    </row>
    <row r="1035" spans="1:28" ht="31.5">
      <c r="A1035" s="22" t="s">
        <v>74</v>
      </c>
      <c r="B1035" s="23" t="s">
        <v>327</v>
      </c>
      <c r="C1035" s="23" t="s">
        <v>239</v>
      </c>
      <c r="D1035" s="24" t="s">
        <v>9</v>
      </c>
      <c r="E1035" s="25">
        <f>E1036+E1040</f>
        <v>59180.600000000006</v>
      </c>
      <c r="F1035" s="25">
        <f t="shared" ref="F1035:G1035" si="510">F1036+F1040</f>
        <v>59495.9</v>
      </c>
      <c r="G1035" s="25">
        <f t="shared" si="510"/>
        <v>59600</v>
      </c>
      <c r="J1035" s="32">
        <v>59180.570050000002</v>
      </c>
      <c r="K1035" s="32">
        <v>59495.92355</v>
      </c>
      <c r="L1035" s="32">
        <v>59600.019139999997</v>
      </c>
      <c r="M1035" s="29">
        <f t="shared" si="507"/>
        <v>-2.9950000003736932E-2</v>
      </c>
      <c r="N1035" s="29">
        <f t="shared" si="507"/>
        <v>2.3549999998067506E-2</v>
      </c>
      <c r="O1035" s="29">
        <f t="shared" si="507"/>
        <v>1.9139999996696133E-2</v>
      </c>
      <c r="P1035" s="16"/>
      <c r="Q1035" s="16"/>
      <c r="R1035" s="95" t="s">
        <v>74</v>
      </c>
      <c r="S1035" s="96" t="s">
        <v>327</v>
      </c>
      <c r="T1035" s="96" t="s">
        <v>239</v>
      </c>
      <c r="U1035" s="92" t="s">
        <v>9</v>
      </c>
      <c r="V1035" s="97">
        <v>59180.570050000002</v>
      </c>
      <c r="W1035" s="97">
        <v>59495.92355</v>
      </c>
      <c r="X1035" s="97">
        <v>59600.019139999997</v>
      </c>
      <c r="Y1035" s="16" t="b">
        <f t="shared" si="508"/>
        <v>1</v>
      </c>
      <c r="Z1035" s="16" t="b">
        <f t="shared" si="508"/>
        <v>1</v>
      </c>
      <c r="AA1035" s="16" t="b">
        <f t="shared" si="508"/>
        <v>1</v>
      </c>
      <c r="AB1035" s="16" t="b">
        <f t="shared" si="506"/>
        <v>1</v>
      </c>
    </row>
    <row r="1036" spans="1:28" ht="47.25">
      <c r="A1036" s="22" t="s">
        <v>76</v>
      </c>
      <c r="B1036" s="23" t="s">
        <v>327</v>
      </c>
      <c r="C1036" s="23" t="s">
        <v>240</v>
      </c>
      <c r="D1036" s="24" t="s">
        <v>9</v>
      </c>
      <c r="E1036" s="25">
        <f>E1037</f>
        <v>59127.3</v>
      </c>
      <c r="F1036" s="25">
        <f t="shared" ref="F1036:G1036" si="511">F1037</f>
        <v>59442.6</v>
      </c>
      <c r="G1036" s="25">
        <f t="shared" si="511"/>
        <v>59546.7</v>
      </c>
      <c r="J1036" s="32">
        <v>59127.270049999999</v>
      </c>
      <c r="K1036" s="32">
        <v>59442.623549999997</v>
      </c>
      <c r="L1036" s="32">
        <v>59546.719140000001</v>
      </c>
      <c r="M1036" s="29">
        <f t="shared" si="507"/>
        <v>-2.9950000003736932E-2</v>
      </c>
      <c r="N1036" s="29">
        <f t="shared" si="507"/>
        <v>2.3549999998067506E-2</v>
      </c>
      <c r="O1036" s="29">
        <f t="shared" si="507"/>
        <v>1.9140000003972091E-2</v>
      </c>
      <c r="P1036" s="16"/>
      <c r="Q1036" s="16"/>
      <c r="R1036" s="95" t="s">
        <v>76</v>
      </c>
      <c r="S1036" s="96" t="s">
        <v>327</v>
      </c>
      <c r="T1036" s="96" t="s">
        <v>240</v>
      </c>
      <c r="U1036" s="92" t="s">
        <v>9</v>
      </c>
      <c r="V1036" s="97">
        <v>59127.270049999999</v>
      </c>
      <c r="W1036" s="97">
        <v>59442.623549999997</v>
      </c>
      <c r="X1036" s="97">
        <v>59546.719140000001</v>
      </c>
      <c r="Y1036" s="16" t="b">
        <f t="shared" si="508"/>
        <v>1</v>
      </c>
      <c r="Z1036" s="16" t="b">
        <f t="shared" si="508"/>
        <v>1</v>
      </c>
      <c r="AA1036" s="16" t="b">
        <f t="shared" si="508"/>
        <v>1</v>
      </c>
      <c r="AB1036" s="16" t="b">
        <f t="shared" si="506"/>
        <v>1</v>
      </c>
    </row>
    <row r="1037" spans="1:28" ht="31.5">
      <c r="A1037" s="31" t="s">
        <v>25</v>
      </c>
      <c r="B1037" s="23" t="s">
        <v>327</v>
      </c>
      <c r="C1037" s="23" t="s">
        <v>423</v>
      </c>
      <c r="D1037" s="24" t="s">
        <v>9</v>
      </c>
      <c r="E1037" s="25">
        <f>E1038+E1039</f>
        <v>59127.3</v>
      </c>
      <c r="F1037" s="25">
        <f t="shared" ref="F1037:G1037" si="512">F1038+F1039</f>
        <v>59442.6</v>
      </c>
      <c r="G1037" s="25">
        <f t="shared" si="512"/>
        <v>59546.7</v>
      </c>
      <c r="J1037" s="32">
        <v>59127.270049999999</v>
      </c>
      <c r="K1037" s="32">
        <v>59442.623549999997</v>
      </c>
      <c r="L1037" s="32">
        <v>59546.719140000001</v>
      </c>
      <c r="M1037" s="29">
        <f t="shared" si="507"/>
        <v>-2.9950000003736932E-2</v>
      </c>
      <c r="N1037" s="29">
        <f t="shared" si="507"/>
        <v>2.3549999998067506E-2</v>
      </c>
      <c r="O1037" s="29">
        <f t="shared" si="507"/>
        <v>1.9140000003972091E-2</v>
      </c>
      <c r="P1037" s="16"/>
      <c r="Q1037" s="16"/>
      <c r="R1037" s="98" t="s">
        <v>25</v>
      </c>
      <c r="S1037" s="96" t="s">
        <v>327</v>
      </c>
      <c r="T1037" s="96" t="s">
        <v>423</v>
      </c>
      <c r="U1037" s="92" t="s">
        <v>9</v>
      </c>
      <c r="V1037" s="97">
        <v>59127.270049999999</v>
      </c>
      <c r="W1037" s="97">
        <v>59442.623549999997</v>
      </c>
      <c r="X1037" s="97">
        <v>59546.719140000001</v>
      </c>
      <c r="Y1037" s="16" t="b">
        <f t="shared" si="508"/>
        <v>1</v>
      </c>
      <c r="Z1037" s="16" t="b">
        <f t="shared" si="508"/>
        <v>1</v>
      </c>
      <c r="AA1037" s="16" t="b">
        <f t="shared" si="508"/>
        <v>1</v>
      </c>
      <c r="AB1037" s="16" t="b">
        <f t="shared" si="506"/>
        <v>1</v>
      </c>
    </row>
    <row r="1038" spans="1:28" ht="78.75">
      <c r="A1038" s="31" t="s">
        <v>26</v>
      </c>
      <c r="B1038" s="23" t="s">
        <v>327</v>
      </c>
      <c r="C1038" s="23" t="s">
        <v>423</v>
      </c>
      <c r="D1038" s="23" t="s">
        <v>27</v>
      </c>
      <c r="E1038" s="25">
        <v>58237</v>
      </c>
      <c r="F1038" s="25">
        <v>58455.1</v>
      </c>
      <c r="G1038" s="25">
        <v>58455.1</v>
      </c>
      <c r="J1038" s="32">
        <v>58236.963450000003</v>
      </c>
      <c r="K1038" s="32">
        <v>58455.13005</v>
      </c>
      <c r="L1038" s="32">
        <v>58455.13005</v>
      </c>
      <c r="M1038" s="29">
        <f t="shared" si="507"/>
        <v>-3.6549999997077975E-2</v>
      </c>
      <c r="N1038" s="29">
        <f t="shared" si="507"/>
        <v>3.0050000001210719E-2</v>
      </c>
      <c r="O1038" s="29">
        <f t="shared" si="507"/>
        <v>3.0050000001210719E-2</v>
      </c>
      <c r="P1038" s="16"/>
      <c r="Q1038" s="16"/>
      <c r="R1038" s="98" t="s">
        <v>26</v>
      </c>
      <c r="S1038" s="96" t="s">
        <v>327</v>
      </c>
      <c r="T1038" s="96" t="s">
        <v>423</v>
      </c>
      <c r="U1038" s="96" t="s">
        <v>27</v>
      </c>
      <c r="V1038" s="97">
        <v>58236.963450000003</v>
      </c>
      <c r="W1038" s="97">
        <v>58455.13005</v>
      </c>
      <c r="X1038" s="97">
        <v>58455.13005</v>
      </c>
      <c r="Y1038" s="16" t="b">
        <f t="shared" si="508"/>
        <v>1</v>
      </c>
      <c r="Z1038" s="16" t="b">
        <f t="shared" si="508"/>
        <v>1</v>
      </c>
      <c r="AA1038" s="16" t="b">
        <f t="shared" si="508"/>
        <v>1</v>
      </c>
      <c r="AB1038" s="16" t="b">
        <f t="shared" si="506"/>
        <v>1</v>
      </c>
    </row>
    <row r="1039" spans="1:28" ht="31.5">
      <c r="A1039" s="31" t="s">
        <v>28</v>
      </c>
      <c r="B1039" s="23" t="s">
        <v>327</v>
      </c>
      <c r="C1039" s="23" t="s">
        <v>423</v>
      </c>
      <c r="D1039" s="23" t="s">
        <v>29</v>
      </c>
      <c r="E1039" s="25">
        <v>890.3</v>
      </c>
      <c r="F1039" s="25">
        <v>987.5</v>
      </c>
      <c r="G1039" s="25">
        <v>1091.5999999999999</v>
      </c>
      <c r="J1039" s="32">
        <v>890.3066</v>
      </c>
      <c r="K1039" s="32">
        <v>987.49350000000004</v>
      </c>
      <c r="L1039" s="32">
        <v>1091.5890899999999</v>
      </c>
      <c r="M1039" s="29">
        <f t="shared" si="507"/>
        <v>6.600000000048567E-3</v>
      </c>
      <c r="N1039" s="29">
        <f t="shared" si="507"/>
        <v>-6.4999999999599822E-3</v>
      </c>
      <c r="O1039" s="29">
        <f t="shared" si="507"/>
        <v>-1.0909999999967113E-2</v>
      </c>
      <c r="P1039" s="16"/>
      <c r="Q1039" s="16"/>
      <c r="R1039" s="98" t="s">
        <v>28</v>
      </c>
      <c r="S1039" s="96" t="s">
        <v>327</v>
      </c>
      <c r="T1039" s="96" t="s">
        <v>423</v>
      </c>
      <c r="U1039" s="96" t="s">
        <v>29</v>
      </c>
      <c r="V1039" s="97">
        <v>890.3066</v>
      </c>
      <c r="W1039" s="97">
        <v>987.49350000000004</v>
      </c>
      <c r="X1039" s="97">
        <v>1091.5890899999999</v>
      </c>
      <c r="Y1039" s="16" t="b">
        <f t="shared" si="508"/>
        <v>1</v>
      </c>
      <c r="Z1039" s="16" t="b">
        <f t="shared" si="508"/>
        <v>1</v>
      </c>
      <c r="AA1039" s="16" t="b">
        <f t="shared" si="508"/>
        <v>1</v>
      </c>
      <c r="AB1039" s="16" t="b">
        <f t="shared" si="506"/>
        <v>1</v>
      </c>
    </row>
    <row r="1040" spans="1:28" ht="31.5">
      <c r="A1040" s="22" t="s">
        <v>172</v>
      </c>
      <c r="B1040" s="23" t="s">
        <v>327</v>
      </c>
      <c r="C1040" s="23" t="s">
        <v>241</v>
      </c>
      <c r="D1040" s="24" t="s">
        <v>9</v>
      </c>
      <c r="E1040" s="25">
        <f>E1041</f>
        <v>53.3</v>
      </c>
      <c r="F1040" s="25">
        <f t="shared" ref="F1040:G1041" si="513">F1041</f>
        <v>53.3</v>
      </c>
      <c r="G1040" s="25">
        <f t="shared" si="513"/>
        <v>53.3</v>
      </c>
      <c r="J1040" s="32">
        <v>53.3</v>
      </c>
      <c r="K1040" s="32">
        <v>53.3</v>
      </c>
      <c r="L1040" s="32">
        <v>53.3</v>
      </c>
      <c r="M1040" s="29">
        <f t="shared" si="507"/>
        <v>0</v>
      </c>
      <c r="N1040" s="29">
        <f t="shared" si="507"/>
        <v>0</v>
      </c>
      <c r="O1040" s="29">
        <f t="shared" si="507"/>
        <v>0</v>
      </c>
      <c r="P1040" s="16"/>
      <c r="Q1040" s="16"/>
      <c r="R1040" s="95" t="s">
        <v>172</v>
      </c>
      <c r="S1040" s="96" t="s">
        <v>327</v>
      </c>
      <c r="T1040" s="96" t="s">
        <v>241</v>
      </c>
      <c r="U1040" s="92" t="s">
        <v>9</v>
      </c>
      <c r="V1040" s="97">
        <v>53.3</v>
      </c>
      <c r="W1040" s="97">
        <v>53.3</v>
      </c>
      <c r="X1040" s="97">
        <v>53.3</v>
      </c>
      <c r="Y1040" s="16" t="b">
        <f t="shared" si="508"/>
        <v>1</v>
      </c>
      <c r="Z1040" s="16" t="b">
        <f t="shared" si="508"/>
        <v>1</v>
      </c>
      <c r="AA1040" s="16" t="b">
        <f t="shared" si="508"/>
        <v>1</v>
      </c>
      <c r="AB1040" s="16" t="b">
        <f t="shared" si="506"/>
        <v>1</v>
      </c>
    </row>
    <row r="1041" spans="1:28" ht="31.5">
      <c r="A1041" s="31" t="s">
        <v>31</v>
      </c>
      <c r="B1041" s="23" t="s">
        <v>327</v>
      </c>
      <c r="C1041" s="23" t="s">
        <v>424</v>
      </c>
      <c r="D1041" s="24" t="s">
        <v>9</v>
      </c>
      <c r="E1041" s="25">
        <f>E1042</f>
        <v>53.3</v>
      </c>
      <c r="F1041" s="25">
        <f t="shared" si="513"/>
        <v>53.3</v>
      </c>
      <c r="G1041" s="25">
        <f t="shared" si="513"/>
        <v>53.3</v>
      </c>
      <c r="J1041" s="32">
        <v>53.3</v>
      </c>
      <c r="K1041" s="32">
        <v>53.3</v>
      </c>
      <c r="L1041" s="32">
        <v>53.3</v>
      </c>
      <c r="M1041" s="29">
        <f t="shared" si="507"/>
        <v>0</v>
      </c>
      <c r="N1041" s="29">
        <f t="shared" si="507"/>
        <v>0</v>
      </c>
      <c r="O1041" s="29">
        <f t="shared" si="507"/>
        <v>0</v>
      </c>
      <c r="P1041" s="16"/>
      <c r="Q1041" s="16"/>
      <c r="R1041" s="98" t="s">
        <v>31</v>
      </c>
      <c r="S1041" s="96" t="s">
        <v>327</v>
      </c>
      <c r="T1041" s="96" t="s">
        <v>424</v>
      </c>
      <c r="U1041" s="92" t="s">
        <v>9</v>
      </c>
      <c r="V1041" s="97">
        <v>53.3</v>
      </c>
      <c r="W1041" s="97">
        <v>53.3</v>
      </c>
      <c r="X1041" s="97">
        <v>53.3</v>
      </c>
      <c r="Y1041" s="16" t="b">
        <f t="shared" si="508"/>
        <v>1</v>
      </c>
      <c r="Z1041" s="16" t="b">
        <f t="shared" si="508"/>
        <v>1</v>
      </c>
      <c r="AA1041" s="16" t="b">
        <f t="shared" si="508"/>
        <v>1</v>
      </c>
      <c r="AB1041" s="16" t="b">
        <f t="shared" si="506"/>
        <v>1</v>
      </c>
    </row>
    <row r="1042" spans="1:28" ht="25.5">
      <c r="A1042" s="31" t="s">
        <v>32</v>
      </c>
      <c r="B1042" s="23" t="s">
        <v>327</v>
      </c>
      <c r="C1042" s="23" t="s">
        <v>424</v>
      </c>
      <c r="D1042" s="23" t="s">
        <v>33</v>
      </c>
      <c r="E1042" s="25">
        <v>53.3</v>
      </c>
      <c r="F1042" s="25">
        <v>53.3</v>
      </c>
      <c r="G1042" s="25">
        <v>53.3</v>
      </c>
      <c r="J1042" s="32">
        <v>53.3</v>
      </c>
      <c r="K1042" s="32">
        <v>53.3</v>
      </c>
      <c r="L1042" s="32">
        <v>53.3</v>
      </c>
      <c r="M1042" s="29">
        <f t="shared" si="507"/>
        <v>0</v>
      </c>
      <c r="N1042" s="29">
        <f t="shared" si="507"/>
        <v>0</v>
      </c>
      <c r="O1042" s="29">
        <f t="shared" si="507"/>
        <v>0</v>
      </c>
      <c r="P1042" s="16"/>
      <c r="Q1042" s="16"/>
      <c r="R1042" s="98" t="s">
        <v>32</v>
      </c>
      <c r="S1042" s="96" t="s">
        <v>327</v>
      </c>
      <c r="T1042" s="96" t="s">
        <v>424</v>
      </c>
      <c r="U1042" s="96" t="s">
        <v>33</v>
      </c>
      <c r="V1042" s="97">
        <v>53.3</v>
      </c>
      <c r="W1042" s="97">
        <v>53.3</v>
      </c>
      <c r="X1042" s="97">
        <v>53.3</v>
      </c>
      <c r="Y1042" s="16" t="b">
        <f t="shared" si="508"/>
        <v>1</v>
      </c>
      <c r="Z1042" s="16" t="b">
        <f t="shared" si="508"/>
        <v>1</v>
      </c>
      <c r="AA1042" s="16" t="b">
        <f t="shared" si="508"/>
        <v>1</v>
      </c>
      <c r="AB1042" s="16" t="b">
        <f t="shared" si="506"/>
        <v>1</v>
      </c>
    </row>
    <row r="1043" spans="1:28" ht="31.5">
      <c r="A1043" s="22" t="s">
        <v>454</v>
      </c>
      <c r="B1043" s="23" t="s">
        <v>327</v>
      </c>
      <c r="C1043" s="23" t="s">
        <v>15</v>
      </c>
      <c r="D1043" s="24" t="s">
        <v>9</v>
      </c>
      <c r="E1043" s="25">
        <f>E1044</f>
        <v>180600.5</v>
      </c>
      <c r="F1043" s="25">
        <f t="shared" ref="F1043:G1046" si="514">F1044</f>
        <v>285000</v>
      </c>
      <c r="G1043" s="25">
        <f t="shared" si="514"/>
        <v>285000</v>
      </c>
      <c r="J1043" s="32">
        <v>180600.50357</v>
      </c>
      <c r="K1043" s="32">
        <v>285000</v>
      </c>
      <c r="L1043" s="32">
        <v>285000</v>
      </c>
      <c r="M1043" s="29">
        <f t="shared" si="507"/>
        <v>3.5700000007636845E-3</v>
      </c>
      <c r="N1043" s="29">
        <f t="shared" si="507"/>
        <v>0</v>
      </c>
      <c r="O1043" s="29">
        <f t="shared" si="507"/>
        <v>0</v>
      </c>
      <c r="P1043" s="16"/>
      <c r="Q1043" s="16"/>
      <c r="R1043" s="95" t="s">
        <v>454</v>
      </c>
      <c r="S1043" s="96" t="s">
        <v>327</v>
      </c>
      <c r="T1043" s="96" t="s">
        <v>15</v>
      </c>
      <c r="U1043" s="92" t="s">
        <v>9</v>
      </c>
      <c r="V1043" s="97">
        <v>180600.50357</v>
      </c>
      <c r="W1043" s="97">
        <v>285000</v>
      </c>
      <c r="X1043" s="97">
        <v>285000</v>
      </c>
      <c r="Y1043" s="16" t="b">
        <f t="shared" si="508"/>
        <v>1</v>
      </c>
      <c r="Z1043" s="16" t="b">
        <f t="shared" si="508"/>
        <v>1</v>
      </c>
      <c r="AA1043" s="16" t="b">
        <f t="shared" si="508"/>
        <v>1</v>
      </c>
      <c r="AB1043" s="16" t="b">
        <f t="shared" si="506"/>
        <v>1</v>
      </c>
    </row>
    <row r="1044" spans="1:28" ht="47.25">
      <c r="A1044" s="22" t="s">
        <v>503</v>
      </c>
      <c r="B1044" s="23" t="s">
        <v>327</v>
      </c>
      <c r="C1044" s="23" t="s">
        <v>210</v>
      </c>
      <c r="D1044" s="24" t="s">
        <v>9</v>
      </c>
      <c r="E1044" s="25">
        <f>E1045</f>
        <v>180600.5</v>
      </c>
      <c r="F1044" s="25">
        <f t="shared" si="514"/>
        <v>285000</v>
      </c>
      <c r="G1044" s="25">
        <f t="shared" si="514"/>
        <v>285000</v>
      </c>
      <c r="J1044" s="32">
        <v>180600.50357</v>
      </c>
      <c r="K1044" s="32">
        <v>285000</v>
      </c>
      <c r="L1044" s="32">
        <v>285000</v>
      </c>
      <c r="M1044" s="29">
        <f t="shared" si="507"/>
        <v>3.5700000007636845E-3</v>
      </c>
      <c r="N1044" s="29">
        <f t="shared" si="507"/>
        <v>0</v>
      </c>
      <c r="O1044" s="29">
        <f t="shared" si="507"/>
        <v>0</v>
      </c>
      <c r="P1044" s="16"/>
      <c r="Q1044" s="16"/>
      <c r="R1044" s="95" t="s">
        <v>503</v>
      </c>
      <c r="S1044" s="96" t="s">
        <v>327</v>
      </c>
      <c r="T1044" s="96" t="s">
        <v>210</v>
      </c>
      <c r="U1044" s="92" t="s">
        <v>9</v>
      </c>
      <c r="V1044" s="97">
        <v>180600.50357</v>
      </c>
      <c r="W1044" s="97">
        <v>285000</v>
      </c>
      <c r="X1044" s="97">
        <v>285000</v>
      </c>
      <c r="Y1044" s="16" t="b">
        <f t="shared" si="508"/>
        <v>1</v>
      </c>
      <c r="Z1044" s="16" t="b">
        <f t="shared" si="508"/>
        <v>1</v>
      </c>
      <c r="AA1044" s="16" t="b">
        <f t="shared" si="508"/>
        <v>1</v>
      </c>
      <c r="AB1044" s="16" t="b">
        <f t="shared" si="506"/>
        <v>1</v>
      </c>
    </row>
    <row r="1045" spans="1:28" ht="47.25">
      <c r="A1045" s="22" t="s">
        <v>508</v>
      </c>
      <c r="B1045" s="23" t="s">
        <v>327</v>
      </c>
      <c r="C1045" s="23" t="s">
        <v>509</v>
      </c>
      <c r="D1045" s="24" t="s">
        <v>9</v>
      </c>
      <c r="E1045" s="25">
        <f>E1046</f>
        <v>180600.5</v>
      </c>
      <c r="F1045" s="25">
        <f t="shared" si="514"/>
        <v>285000</v>
      </c>
      <c r="G1045" s="25">
        <f t="shared" si="514"/>
        <v>285000</v>
      </c>
      <c r="J1045" s="32">
        <v>180600.50357</v>
      </c>
      <c r="K1045" s="32">
        <v>285000</v>
      </c>
      <c r="L1045" s="32">
        <v>285000</v>
      </c>
      <c r="M1045" s="29">
        <f t="shared" si="507"/>
        <v>3.5700000007636845E-3</v>
      </c>
      <c r="N1045" s="29">
        <f t="shared" si="507"/>
        <v>0</v>
      </c>
      <c r="O1045" s="29">
        <f t="shared" si="507"/>
        <v>0</v>
      </c>
      <c r="P1045" s="16"/>
      <c r="Q1045" s="16"/>
      <c r="R1045" s="95" t="s">
        <v>508</v>
      </c>
      <c r="S1045" s="96" t="s">
        <v>327</v>
      </c>
      <c r="T1045" s="96" t="s">
        <v>509</v>
      </c>
      <c r="U1045" s="92" t="s">
        <v>9</v>
      </c>
      <c r="V1045" s="97">
        <v>180600.50357</v>
      </c>
      <c r="W1045" s="97">
        <v>285000</v>
      </c>
      <c r="X1045" s="97">
        <v>285000</v>
      </c>
      <c r="Y1045" s="16" t="b">
        <f t="shared" si="508"/>
        <v>1</v>
      </c>
      <c r="Z1045" s="16" t="b">
        <f t="shared" si="508"/>
        <v>1</v>
      </c>
      <c r="AA1045" s="16" t="b">
        <f t="shared" si="508"/>
        <v>1</v>
      </c>
      <c r="AB1045" s="16" t="b">
        <f t="shared" si="506"/>
        <v>1</v>
      </c>
    </row>
    <row r="1046" spans="1:28" ht="31.5">
      <c r="A1046" s="31" t="s">
        <v>510</v>
      </c>
      <c r="B1046" s="23" t="s">
        <v>327</v>
      </c>
      <c r="C1046" s="23" t="s">
        <v>416</v>
      </c>
      <c r="D1046" s="24" t="s">
        <v>9</v>
      </c>
      <c r="E1046" s="25">
        <f>E1047</f>
        <v>180600.5</v>
      </c>
      <c r="F1046" s="25">
        <f t="shared" si="514"/>
        <v>285000</v>
      </c>
      <c r="G1046" s="25">
        <f t="shared" si="514"/>
        <v>285000</v>
      </c>
      <c r="J1046" s="32">
        <v>180600.50357</v>
      </c>
      <c r="K1046" s="32">
        <v>285000</v>
      </c>
      <c r="L1046" s="32">
        <v>285000</v>
      </c>
      <c r="M1046" s="29">
        <f t="shared" si="507"/>
        <v>3.5700000007636845E-3</v>
      </c>
      <c r="N1046" s="29">
        <f t="shared" si="507"/>
        <v>0</v>
      </c>
      <c r="O1046" s="29">
        <f t="shared" si="507"/>
        <v>0</v>
      </c>
      <c r="P1046" s="16"/>
      <c r="Q1046" s="16"/>
      <c r="R1046" s="98" t="s">
        <v>510</v>
      </c>
      <c r="S1046" s="96" t="s">
        <v>327</v>
      </c>
      <c r="T1046" s="96" t="s">
        <v>416</v>
      </c>
      <c r="U1046" s="92" t="s">
        <v>9</v>
      </c>
      <c r="V1046" s="97">
        <v>180600.50357</v>
      </c>
      <c r="W1046" s="97">
        <v>285000</v>
      </c>
      <c r="X1046" s="97">
        <v>285000</v>
      </c>
      <c r="Y1046" s="16" t="b">
        <f t="shared" si="508"/>
        <v>1</v>
      </c>
      <c r="Z1046" s="16" t="b">
        <f t="shared" si="508"/>
        <v>1</v>
      </c>
      <c r="AA1046" s="16" t="b">
        <f t="shared" si="508"/>
        <v>1</v>
      </c>
      <c r="AB1046" s="16" t="b">
        <f t="shared" si="506"/>
        <v>1</v>
      </c>
    </row>
    <row r="1047" spans="1:28" ht="25.5">
      <c r="A1047" s="31" t="s">
        <v>32</v>
      </c>
      <c r="B1047" s="23" t="s">
        <v>327</v>
      </c>
      <c r="C1047" s="23" t="s">
        <v>416</v>
      </c>
      <c r="D1047" s="23" t="s">
        <v>33</v>
      </c>
      <c r="E1047" s="25">
        <f>180500+100.5</f>
        <v>180600.5</v>
      </c>
      <c r="F1047" s="25">
        <v>285000</v>
      </c>
      <c r="G1047" s="25">
        <v>285000</v>
      </c>
      <c r="J1047" s="32">
        <v>180600.50357</v>
      </c>
      <c r="K1047" s="32">
        <v>285000</v>
      </c>
      <c r="L1047" s="32">
        <v>285000</v>
      </c>
      <c r="M1047" s="29">
        <f t="shared" si="507"/>
        <v>3.5700000007636845E-3</v>
      </c>
      <c r="N1047" s="29">
        <f t="shared" si="507"/>
        <v>0</v>
      </c>
      <c r="O1047" s="29">
        <f t="shared" si="507"/>
        <v>0</v>
      </c>
      <c r="P1047" s="16"/>
      <c r="Q1047" s="16"/>
      <c r="R1047" s="98" t="s">
        <v>32</v>
      </c>
      <c r="S1047" s="96" t="s">
        <v>327</v>
      </c>
      <c r="T1047" s="96" t="s">
        <v>416</v>
      </c>
      <c r="U1047" s="96" t="s">
        <v>33</v>
      </c>
      <c r="V1047" s="97">
        <v>180600.50357</v>
      </c>
      <c r="W1047" s="97">
        <v>285000</v>
      </c>
      <c r="X1047" s="97">
        <v>285000</v>
      </c>
      <c r="Y1047" s="16" t="b">
        <f t="shared" si="508"/>
        <v>1</v>
      </c>
      <c r="Z1047" s="16" t="b">
        <f t="shared" si="508"/>
        <v>1</v>
      </c>
      <c r="AA1047" s="16" t="b">
        <f t="shared" si="508"/>
        <v>1</v>
      </c>
      <c r="AB1047" s="16" t="b">
        <f t="shared" si="506"/>
        <v>1</v>
      </c>
    </row>
    <row r="1048" spans="1:28" ht="15.75">
      <c r="A1048" s="22" t="s">
        <v>23</v>
      </c>
      <c r="B1048" s="23" t="s">
        <v>327</v>
      </c>
      <c r="C1048" s="23" t="s">
        <v>11</v>
      </c>
      <c r="D1048" s="24" t="s">
        <v>9</v>
      </c>
      <c r="E1048" s="25">
        <f>E1049+E1051+E1053+E1055+E1057</f>
        <v>115547.69999999998</v>
      </c>
      <c r="F1048" s="25">
        <f t="shared" ref="F1048:G1048" si="515">F1049+F1051+F1053+F1055+F1057</f>
        <v>845893.1</v>
      </c>
      <c r="G1048" s="25">
        <f t="shared" si="515"/>
        <v>1006588.1000000001</v>
      </c>
      <c r="J1048" s="32">
        <v>115547.76566999999</v>
      </c>
      <c r="K1048" s="32">
        <v>846229.07771999994</v>
      </c>
      <c r="L1048" s="32">
        <v>1006924.10271</v>
      </c>
      <c r="M1048" s="29">
        <f t="shared" si="507"/>
        <v>6.5670000010868534E-2</v>
      </c>
      <c r="N1048" s="29">
        <f t="shared" si="507"/>
        <v>335.97771999996621</v>
      </c>
      <c r="O1048" s="29">
        <f t="shared" si="507"/>
        <v>336.00270999991335</v>
      </c>
      <c r="P1048" s="16"/>
      <c r="Q1048" s="16"/>
      <c r="R1048" s="95" t="s">
        <v>23</v>
      </c>
      <c r="S1048" s="96" t="s">
        <v>327</v>
      </c>
      <c r="T1048" s="96" t="s">
        <v>11</v>
      </c>
      <c r="U1048" s="92" t="s">
        <v>9</v>
      </c>
      <c r="V1048" s="97">
        <v>115547.76566999999</v>
      </c>
      <c r="W1048" s="97">
        <v>846229.07771999994</v>
      </c>
      <c r="X1048" s="97">
        <v>1006924.10271</v>
      </c>
      <c r="Y1048" s="16" t="b">
        <f t="shared" si="508"/>
        <v>1</v>
      </c>
      <c r="Z1048" s="16" t="b">
        <f t="shared" si="508"/>
        <v>1</v>
      </c>
      <c r="AA1048" s="16" t="b">
        <f t="shared" si="508"/>
        <v>1</v>
      </c>
      <c r="AB1048" s="16" t="b">
        <f t="shared" si="506"/>
        <v>1</v>
      </c>
    </row>
    <row r="1049" spans="1:28" ht="31.5">
      <c r="A1049" s="31" t="s">
        <v>345</v>
      </c>
      <c r="B1049" s="23" t="s">
        <v>327</v>
      </c>
      <c r="C1049" s="23" t="s">
        <v>347</v>
      </c>
      <c r="D1049" s="24" t="s">
        <v>9</v>
      </c>
      <c r="E1049" s="25">
        <f>E1050</f>
        <v>159.30000000000001</v>
      </c>
      <c r="F1049" s="25">
        <f t="shared" ref="F1049:G1049" si="516">F1050</f>
        <v>160</v>
      </c>
      <c r="G1049" s="25">
        <f t="shared" si="516"/>
        <v>165.8</v>
      </c>
      <c r="J1049" s="32">
        <v>159.29</v>
      </c>
      <c r="K1049" s="32">
        <v>160</v>
      </c>
      <c r="L1049" s="32">
        <v>165.785</v>
      </c>
      <c r="M1049" s="29">
        <f t="shared" si="507"/>
        <v>-1.0000000000019327E-2</v>
      </c>
      <c r="N1049" s="29">
        <f t="shared" si="507"/>
        <v>0</v>
      </c>
      <c r="O1049" s="29">
        <f t="shared" si="507"/>
        <v>-1.5000000000014779E-2</v>
      </c>
      <c r="P1049" s="16"/>
      <c r="Q1049" s="16"/>
      <c r="R1049" s="98" t="s">
        <v>345</v>
      </c>
      <c r="S1049" s="96" t="s">
        <v>327</v>
      </c>
      <c r="T1049" s="96" t="s">
        <v>347</v>
      </c>
      <c r="U1049" s="92" t="s">
        <v>9</v>
      </c>
      <c r="V1049" s="97">
        <v>159.29</v>
      </c>
      <c r="W1049" s="97">
        <v>160</v>
      </c>
      <c r="X1049" s="97">
        <v>165.785</v>
      </c>
      <c r="Y1049" s="16" t="b">
        <f t="shared" si="508"/>
        <v>1</v>
      </c>
      <c r="Z1049" s="16" t="b">
        <f t="shared" si="508"/>
        <v>1</v>
      </c>
      <c r="AA1049" s="16" t="b">
        <f t="shared" si="508"/>
        <v>1</v>
      </c>
      <c r="AB1049" s="16" t="b">
        <f t="shared" si="506"/>
        <v>1</v>
      </c>
    </row>
    <row r="1050" spans="1:28" ht="31.5">
      <c r="A1050" s="31" t="s">
        <v>28</v>
      </c>
      <c r="B1050" s="23" t="s">
        <v>327</v>
      </c>
      <c r="C1050" s="23" t="s">
        <v>347</v>
      </c>
      <c r="D1050" s="23" t="s">
        <v>29</v>
      </c>
      <c r="E1050" s="25">
        <v>159.30000000000001</v>
      </c>
      <c r="F1050" s="25">
        <v>160</v>
      </c>
      <c r="G1050" s="25">
        <v>165.8</v>
      </c>
      <c r="J1050" s="32">
        <v>159.29</v>
      </c>
      <c r="K1050" s="32">
        <v>160</v>
      </c>
      <c r="L1050" s="32">
        <v>165.785</v>
      </c>
      <c r="M1050" s="29">
        <f t="shared" si="507"/>
        <v>-1.0000000000019327E-2</v>
      </c>
      <c r="N1050" s="29">
        <f t="shared" si="507"/>
        <v>0</v>
      </c>
      <c r="O1050" s="29">
        <f t="shared" si="507"/>
        <v>-1.5000000000014779E-2</v>
      </c>
      <c r="P1050" s="16"/>
      <c r="Q1050" s="16"/>
      <c r="R1050" s="98" t="s">
        <v>28</v>
      </c>
      <c r="S1050" s="96" t="s">
        <v>327</v>
      </c>
      <c r="T1050" s="96" t="s">
        <v>347</v>
      </c>
      <c r="U1050" s="96" t="s">
        <v>29</v>
      </c>
      <c r="V1050" s="97">
        <v>159.29</v>
      </c>
      <c r="W1050" s="97">
        <v>160</v>
      </c>
      <c r="X1050" s="97">
        <v>165.785</v>
      </c>
      <c r="Y1050" s="16" t="b">
        <f t="shared" si="508"/>
        <v>1</v>
      </c>
      <c r="Z1050" s="16" t="b">
        <f t="shared" si="508"/>
        <v>1</v>
      </c>
      <c r="AA1050" s="16" t="b">
        <f t="shared" si="508"/>
        <v>1</v>
      </c>
      <c r="AB1050" s="16" t="b">
        <f t="shared" si="506"/>
        <v>1</v>
      </c>
    </row>
    <row r="1051" spans="1:28" ht="31.5">
      <c r="A1051" s="31" t="s">
        <v>99</v>
      </c>
      <c r="B1051" s="23" t="s">
        <v>327</v>
      </c>
      <c r="C1051" s="23" t="s">
        <v>368</v>
      </c>
      <c r="D1051" s="24" t="s">
        <v>9</v>
      </c>
      <c r="E1051" s="25">
        <f>E1052</f>
        <v>9399.5</v>
      </c>
      <c r="F1051" s="25">
        <f t="shared" ref="F1051:G1051" si="517">F1052</f>
        <v>15000</v>
      </c>
      <c r="G1051" s="25">
        <f t="shared" si="517"/>
        <v>15000</v>
      </c>
      <c r="J1051" s="32">
        <v>9399.4964299999992</v>
      </c>
      <c r="K1051" s="32">
        <v>15000</v>
      </c>
      <c r="L1051" s="32">
        <v>15000</v>
      </c>
      <c r="M1051" s="29">
        <f t="shared" si="507"/>
        <v>-3.5700000007636845E-3</v>
      </c>
      <c r="N1051" s="29">
        <f t="shared" si="507"/>
        <v>0</v>
      </c>
      <c r="O1051" s="29">
        <f t="shared" si="507"/>
        <v>0</v>
      </c>
      <c r="P1051" s="16"/>
      <c r="Q1051" s="16"/>
      <c r="R1051" s="98" t="s">
        <v>99</v>
      </c>
      <c r="S1051" s="96" t="s">
        <v>327</v>
      </c>
      <c r="T1051" s="96" t="s">
        <v>368</v>
      </c>
      <c r="U1051" s="92" t="s">
        <v>9</v>
      </c>
      <c r="V1051" s="97">
        <v>9399.4964299999992</v>
      </c>
      <c r="W1051" s="97">
        <v>15000</v>
      </c>
      <c r="X1051" s="97">
        <v>15000</v>
      </c>
      <c r="Y1051" s="16" t="b">
        <f t="shared" si="508"/>
        <v>1</v>
      </c>
      <c r="Z1051" s="16" t="b">
        <f t="shared" si="508"/>
        <v>1</v>
      </c>
      <c r="AA1051" s="16" t="b">
        <f t="shared" si="508"/>
        <v>1</v>
      </c>
      <c r="AB1051" s="16" t="b">
        <f t="shared" si="506"/>
        <v>1</v>
      </c>
    </row>
    <row r="1052" spans="1:28" ht="15.75">
      <c r="A1052" s="31" t="s">
        <v>32</v>
      </c>
      <c r="B1052" s="23" t="s">
        <v>327</v>
      </c>
      <c r="C1052" s="23" t="s">
        <v>368</v>
      </c>
      <c r="D1052" s="23" t="s">
        <v>33</v>
      </c>
      <c r="E1052" s="25">
        <f>9500-100.5</f>
        <v>9399.5</v>
      </c>
      <c r="F1052" s="25">
        <v>15000</v>
      </c>
      <c r="G1052" s="25">
        <v>15000</v>
      </c>
      <c r="J1052" s="32">
        <v>9399.4964299999992</v>
      </c>
      <c r="K1052" s="32">
        <v>15000</v>
      </c>
      <c r="L1052" s="32">
        <v>15000</v>
      </c>
      <c r="M1052" s="29">
        <f t="shared" si="507"/>
        <v>-3.5700000007636845E-3</v>
      </c>
      <c r="N1052" s="29">
        <f t="shared" si="507"/>
        <v>0</v>
      </c>
      <c r="O1052" s="29">
        <f t="shared" si="507"/>
        <v>0</v>
      </c>
      <c r="P1052" s="16"/>
      <c r="Q1052" s="16"/>
      <c r="R1052" s="98" t="s">
        <v>32</v>
      </c>
      <c r="S1052" s="96" t="s">
        <v>327</v>
      </c>
      <c r="T1052" s="96" t="s">
        <v>368</v>
      </c>
      <c r="U1052" s="96" t="s">
        <v>33</v>
      </c>
      <c r="V1052" s="97">
        <v>9399.4964299999992</v>
      </c>
      <c r="W1052" s="97">
        <v>15000</v>
      </c>
      <c r="X1052" s="97">
        <v>15000</v>
      </c>
      <c r="Y1052" s="16" t="b">
        <f t="shared" si="508"/>
        <v>1</v>
      </c>
      <c r="Z1052" s="16" t="b">
        <f t="shared" si="508"/>
        <v>1</v>
      </c>
      <c r="AA1052" s="16" t="b">
        <f t="shared" si="508"/>
        <v>1</v>
      </c>
      <c r="AB1052" s="16" t="b">
        <f t="shared" si="506"/>
        <v>1</v>
      </c>
    </row>
    <row r="1053" spans="1:28" ht="15.75">
      <c r="A1053" s="31" t="s">
        <v>338</v>
      </c>
      <c r="B1053" s="23" t="s">
        <v>327</v>
      </c>
      <c r="C1053" s="23" t="s">
        <v>339</v>
      </c>
      <c r="D1053" s="24" t="s">
        <v>9</v>
      </c>
      <c r="E1053" s="25">
        <f>E1054</f>
        <v>5960.7</v>
      </c>
      <c r="F1053" s="25">
        <f t="shared" ref="F1053:G1053" si="518">F1054</f>
        <v>10000</v>
      </c>
      <c r="G1053" s="25">
        <f t="shared" si="518"/>
        <v>10000</v>
      </c>
      <c r="J1053" s="32">
        <v>5960.75</v>
      </c>
      <c r="K1053" s="32">
        <v>10000</v>
      </c>
      <c r="L1053" s="32">
        <v>10000</v>
      </c>
      <c r="M1053" s="29">
        <f t="shared" si="507"/>
        <v>5.0000000000181899E-2</v>
      </c>
      <c r="N1053" s="29">
        <f t="shared" si="507"/>
        <v>0</v>
      </c>
      <c r="O1053" s="29">
        <f t="shared" si="507"/>
        <v>0</v>
      </c>
      <c r="P1053" s="16"/>
      <c r="Q1053" s="16"/>
      <c r="R1053" s="98" t="s">
        <v>338</v>
      </c>
      <c r="S1053" s="96" t="s">
        <v>327</v>
      </c>
      <c r="T1053" s="96" t="s">
        <v>339</v>
      </c>
      <c r="U1053" s="92" t="s">
        <v>9</v>
      </c>
      <c r="V1053" s="97">
        <v>5960.75</v>
      </c>
      <c r="W1053" s="97">
        <v>10000</v>
      </c>
      <c r="X1053" s="97">
        <v>10000</v>
      </c>
      <c r="Y1053" s="16" t="b">
        <f t="shared" si="508"/>
        <v>1</v>
      </c>
      <c r="Z1053" s="16" t="b">
        <f t="shared" si="508"/>
        <v>1</v>
      </c>
      <c r="AA1053" s="16" t="b">
        <f t="shared" si="508"/>
        <v>1</v>
      </c>
      <c r="AB1053" s="16" t="b">
        <f t="shared" si="506"/>
        <v>1</v>
      </c>
    </row>
    <row r="1054" spans="1:28" ht="15.75">
      <c r="A1054" s="31" t="s">
        <v>32</v>
      </c>
      <c r="B1054" s="23" t="s">
        <v>327</v>
      </c>
      <c r="C1054" s="23" t="s">
        <v>339</v>
      </c>
      <c r="D1054" s="23" t="s">
        <v>33</v>
      </c>
      <c r="E1054" s="25">
        <f>7000-1039.3</f>
        <v>5960.7</v>
      </c>
      <c r="F1054" s="25">
        <v>10000</v>
      </c>
      <c r="G1054" s="25">
        <v>10000</v>
      </c>
      <c r="J1054" s="32">
        <v>5960.75</v>
      </c>
      <c r="K1054" s="32">
        <v>10000</v>
      </c>
      <c r="L1054" s="32">
        <v>10000</v>
      </c>
      <c r="M1054" s="29">
        <f t="shared" si="507"/>
        <v>5.0000000000181899E-2</v>
      </c>
      <c r="N1054" s="29">
        <f t="shared" si="507"/>
        <v>0</v>
      </c>
      <c r="O1054" s="29">
        <f t="shared" si="507"/>
        <v>0</v>
      </c>
      <c r="P1054" s="16"/>
      <c r="Q1054" s="16"/>
      <c r="R1054" s="98" t="s">
        <v>32</v>
      </c>
      <c r="S1054" s="96" t="s">
        <v>327</v>
      </c>
      <c r="T1054" s="96" t="s">
        <v>339</v>
      </c>
      <c r="U1054" s="96" t="s">
        <v>33</v>
      </c>
      <c r="V1054" s="97">
        <v>5960.75</v>
      </c>
      <c r="W1054" s="97">
        <v>10000</v>
      </c>
      <c r="X1054" s="97">
        <v>10000</v>
      </c>
      <c r="Y1054" s="16" t="b">
        <f t="shared" si="508"/>
        <v>1</v>
      </c>
      <c r="Z1054" s="16" t="b">
        <f t="shared" si="508"/>
        <v>1</v>
      </c>
      <c r="AA1054" s="16" t="b">
        <f t="shared" si="508"/>
        <v>1</v>
      </c>
      <c r="AB1054" s="16" t="b">
        <f t="shared" si="506"/>
        <v>1</v>
      </c>
    </row>
    <row r="1055" spans="1:28" ht="248.25" customHeight="1">
      <c r="A1055" s="31" t="s">
        <v>525</v>
      </c>
      <c r="B1055" s="23" t="s">
        <v>327</v>
      </c>
      <c r="C1055" s="23" t="s">
        <v>340</v>
      </c>
      <c r="D1055" s="24" t="s">
        <v>9</v>
      </c>
      <c r="E1055" s="25">
        <f>E1056</f>
        <v>100028.19999999998</v>
      </c>
      <c r="F1055" s="25">
        <f t="shared" ref="F1055:G1055" si="519">F1056</f>
        <v>440069.1</v>
      </c>
      <c r="G1055" s="25">
        <f t="shared" si="519"/>
        <v>450758.30000000005</v>
      </c>
      <c r="J1055" s="32">
        <v>100028.22924</v>
      </c>
      <c r="K1055" s="32">
        <v>440069.07772</v>
      </c>
      <c r="L1055" s="32">
        <v>450758.31770999997</v>
      </c>
      <c r="M1055" s="29">
        <f t="shared" si="507"/>
        <v>2.9240000018035062E-2</v>
      </c>
      <c r="N1055" s="29">
        <f t="shared" si="507"/>
        <v>-2.2279999975580722E-2</v>
      </c>
      <c r="O1055" s="29">
        <f t="shared" si="507"/>
        <v>1.7709999927319586E-2</v>
      </c>
      <c r="P1055" s="16"/>
      <c r="Q1055" s="16"/>
      <c r="R1055" s="98" t="s">
        <v>525</v>
      </c>
      <c r="S1055" s="96" t="s">
        <v>327</v>
      </c>
      <c r="T1055" s="96" t="s">
        <v>340</v>
      </c>
      <c r="U1055" s="92" t="s">
        <v>9</v>
      </c>
      <c r="V1055" s="97">
        <v>100028.22924</v>
      </c>
      <c r="W1055" s="97">
        <v>440069.07772</v>
      </c>
      <c r="X1055" s="97">
        <v>450758.31770999997</v>
      </c>
      <c r="Y1055" s="16" t="b">
        <f t="shared" si="508"/>
        <v>1</v>
      </c>
      <c r="Z1055" s="16" t="b">
        <f t="shared" si="508"/>
        <v>1</v>
      </c>
      <c r="AA1055" s="16" t="b">
        <f t="shared" si="508"/>
        <v>1</v>
      </c>
      <c r="AB1055" s="16" t="b">
        <f t="shared" si="506"/>
        <v>1</v>
      </c>
    </row>
    <row r="1056" spans="1:28" ht="15.75">
      <c r="A1056" s="31" t="s">
        <v>32</v>
      </c>
      <c r="B1056" s="23" t="s">
        <v>327</v>
      </c>
      <c r="C1056" s="23" t="s">
        <v>340</v>
      </c>
      <c r="D1056" s="23" t="s">
        <v>33</v>
      </c>
      <c r="E1056" s="25">
        <f>243611.4+12000-155583.2</f>
        <v>100028.19999999998</v>
      </c>
      <c r="F1056" s="25">
        <f>510315.3-70246.2</f>
        <v>440069.1</v>
      </c>
      <c r="G1056" s="25">
        <f>521800.9-71042.6</f>
        <v>450758.30000000005</v>
      </c>
      <c r="J1056" s="32">
        <v>100028.22924</v>
      </c>
      <c r="K1056" s="32">
        <v>440069.07772</v>
      </c>
      <c r="L1056" s="32">
        <v>450758.31770999997</v>
      </c>
      <c r="M1056" s="29">
        <f t="shared" si="507"/>
        <v>2.9240000018035062E-2</v>
      </c>
      <c r="N1056" s="29">
        <f t="shared" si="507"/>
        <v>-2.2279999975580722E-2</v>
      </c>
      <c r="O1056" s="29">
        <f t="shared" si="507"/>
        <v>1.7709999927319586E-2</v>
      </c>
      <c r="P1056" s="16"/>
      <c r="Q1056" s="16"/>
      <c r="R1056" s="98" t="s">
        <v>32</v>
      </c>
      <c r="S1056" s="96" t="s">
        <v>327</v>
      </c>
      <c r="T1056" s="96" t="s">
        <v>340</v>
      </c>
      <c r="U1056" s="96" t="s">
        <v>33</v>
      </c>
      <c r="V1056" s="97">
        <v>100028.22924</v>
      </c>
      <c r="W1056" s="97">
        <v>440069.07772</v>
      </c>
      <c r="X1056" s="97">
        <v>450758.31770999997</v>
      </c>
      <c r="Y1056" s="16" t="b">
        <f t="shared" si="508"/>
        <v>1</v>
      </c>
      <c r="Z1056" s="16" t="b">
        <f t="shared" si="508"/>
        <v>1</v>
      </c>
      <c r="AA1056" s="16" t="b">
        <f t="shared" si="508"/>
        <v>1</v>
      </c>
      <c r="AB1056" s="16" t="b">
        <f t="shared" si="506"/>
        <v>1</v>
      </c>
    </row>
    <row r="1057" spans="1:28" ht="15.75">
      <c r="A1057" s="31" t="s">
        <v>341</v>
      </c>
      <c r="B1057" s="23" t="s">
        <v>327</v>
      </c>
      <c r="C1057" s="23" t="s">
        <v>342</v>
      </c>
      <c r="D1057" s="24" t="s">
        <v>9</v>
      </c>
      <c r="E1057" s="25">
        <f>E1058</f>
        <v>0</v>
      </c>
      <c r="F1057" s="25">
        <f t="shared" ref="F1057:G1057" si="520">F1058</f>
        <v>380664</v>
      </c>
      <c r="G1057" s="25">
        <f t="shared" si="520"/>
        <v>530664</v>
      </c>
      <c r="J1057" s="32">
        <v>0</v>
      </c>
      <c r="K1057" s="32">
        <v>381000</v>
      </c>
      <c r="L1057" s="32">
        <v>531000</v>
      </c>
      <c r="M1057" s="29">
        <f t="shared" si="507"/>
        <v>0</v>
      </c>
      <c r="N1057" s="29">
        <f t="shared" si="507"/>
        <v>336</v>
      </c>
      <c r="O1057" s="29">
        <f t="shared" si="507"/>
        <v>336</v>
      </c>
      <c r="P1057" s="16"/>
      <c r="Q1057" s="16"/>
      <c r="R1057" s="98" t="s">
        <v>341</v>
      </c>
      <c r="S1057" s="96" t="s">
        <v>327</v>
      </c>
      <c r="T1057" s="96" t="s">
        <v>342</v>
      </c>
      <c r="U1057" s="92" t="s">
        <v>9</v>
      </c>
      <c r="V1057" s="97" t="s">
        <v>9</v>
      </c>
      <c r="W1057" s="97">
        <v>381000</v>
      </c>
      <c r="X1057" s="97">
        <v>531000</v>
      </c>
      <c r="Y1057" s="16" t="b">
        <f t="shared" si="508"/>
        <v>1</v>
      </c>
      <c r="Z1057" s="16" t="b">
        <f t="shared" si="508"/>
        <v>1</v>
      </c>
      <c r="AA1057" s="16" t="b">
        <f t="shared" si="508"/>
        <v>1</v>
      </c>
      <c r="AB1057" s="16" t="b">
        <f t="shared" si="506"/>
        <v>1</v>
      </c>
    </row>
    <row r="1058" spans="1:28" ht="15.75">
      <c r="A1058" s="31" t="s">
        <v>32</v>
      </c>
      <c r="B1058" s="23" t="s">
        <v>327</v>
      </c>
      <c r="C1058" s="23" t="s">
        <v>342</v>
      </c>
      <c r="D1058" s="23" t="s">
        <v>33</v>
      </c>
      <c r="E1058" s="25">
        <v>0</v>
      </c>
      <c r="F1058" s="25">
        <f>265000+116000-336</f>
        <v>380664</v>
      </c>
      <c r="G1058" s="25">
        <f>410000+121000-336</f>
        <v>530664</v>
      </c>
      <c r="J1058" s="32">
        <v>0</v>
      </c>
      <c r="K1058" s="32">
        <f>381000-336</f>
        <v>380664</v>
      </c>
      <c r="L1058" s="32">
        <f>531000-336</f>
        <v>530664</v>
      </c>
      <c r="M1058" s="29">
        <f t="shared" si="507"/>
        <v>0</v>
      </c>
      <c r="N1058" s="29">
        <f t="shared" si="507"/>
        <v>0</v>
      </c>
      <c r="O1058" s="29">
        <f t="shared" si="507"/>
        <v>0</v>
      </c>
      <c r="P1058" s="16"/>
      <c r="Q1058" s="16"/>
      <c r="R1058" s="98" t="s">
        <v>32</v>
      </c>
      <c r="S1058" s="96" t="s">
        <v>327</v>
      </c>
      <c r="T1058" s="96" t="s">
        <v>342</v>
      </c>
      <c r="U1058" s="96" t="s">
        <v>33</v>
      </c>
      <c r="V1058" s="97" t="s">
        <v>9</v>
      </c>
      <c r="W1058" s="97">
        <v>381000</v>
      </c>
      <c r="X1058" s="97">
        <v>531000</v>
      </c>
      <c r="Y1058" s="16" t="b">
        <f t="shared" si="508"/>
        <v>1</v>
      </c>
      <c r="Z1058" s="16" t="b">
        <f t="shared" si="508"/>
        <v>1</v>
      </c>
      <c r="AA1058" s="16" t="b">
        <f t="shared" si="508"/>
        <v>1</v>
      </c>
      <c r="AB1058" s="16" t="b">
        <f t="shared" si="506"/>
        <v>1</v>
      </c>
    </row>
    <row r="1059" spans="1:28" ht="15.75">
      <c r="A1059" s="17" t="s">
        <v>511</v>
      </c>
      <c r="B1059" s="18" t="s">
        <v>9</v>
      </c>
      <c r="C1059" s="18" t="s">
        <v>9</v>
      </c>
      <c r="D1059" s="18" t="s">
        <v>9</v>
      </c>
      <c r="E1059" s="15">
        <f>E14+E27+E44+E156+E286+E395+E475+E585+E597+E646+E717+E768+E804+E878+E974+E1025</f>
        <v>15141272.100000001</v>
      </c>
      <c r="F1059" s="15">
        <f t="shared" ref="F1059:G1059" si="521">F14+F27+F44+F156+F286+F395+F475+F585+F597+F646+F717+F768+F804+F878+F974+F1025</f>
        <v>14556581.599999998</v>
      </c>
      <c r="G1059" s="15">
        <f t="shared" si="521"/>
        <v>14531473.700000001</v>
      </c>
      <c r="H1059" s="90" t="s">
        <v>736</v>
      </c>
      <c r="J1059" s="15">
        <f>J14+J27+J44+J156+J286+J395+J475+J585+J597+J646+J717+J768+J804+J878+J974+J1025</f>
        <v>15141272.101939999</v>
      </c>
      <c r="K1059" s="15">
        <f>K14+K27+K44+K156+K286+K395+K475+K585+K597+K646+K717+K768+K804+K878+K974+K1025</f>
        <v>14556581.72143</v>
      </c>
      <c r="L1059" s="15">
        <f>L14+L27+L44+L156+L286+L395+L475+L585+L597+L646+L717+L768+L804+L878+L974+L1025</f>
        <v>14531473.7936</v>
      </c>
      <c r="M1059" s="29">
        <f t="shared" si="507"/>
        <v>1.9399970769882202E-3</v>
      </c>
      <c r="N1059" s="29">
        <f t="shared" si="507"/>
        <v>0.12143000215291977</v>
      </c>
      <c r="O1059" s="29">
        <f t="shared" si="507"/>
        <v>9.3599999323487282E-2</v>
      </c>
      <c r="P1059" s="15"/>
      <c r="Q1059" s="15"/>
      <c r="R1059" s="69"/>
      <c r="S1059" s="69"/>
      <c r="T1059" s="69"/>
      <c r="U1059" s="69"/>
      <c r="V1059" s="69">
        <f>V14+V27+V44+V156+V286+V395+V475+V585+V597+V646+V717+V768+V804+V878+V974+V1025</f>
        <v>15141272.101939999</v>
      </c>
      <c r="W1059" s="69">
        <f>W14+W27+W44+W156+W286+W395+W475+W585+W597+W646+W717+W768+W804+W878+W974+W1025</f>
        <v>14556581.72143</v>
      </c>
      <c r="X1059" s="69">
        <f>X14+X27+X44+X156+X286+X395+X475+X585+X597+X646+X717+X768+X804+X878+X974+X1025</f>
        <v>14531473.7936</v>
      </c>
      <c r="Y1059" s="16"/>
      <c r="Z1059" s="16"/>
      <c r="AA1059" s="16"/>
      <c r="AB1059" s="16"/>
    </row>
    <row r="1060" spans="1:28" ht="15.75">
      <c r="J1060" s="16">
        <v>15141272.1</v>
      </c>
      <c r="K1060" s="16">
        <v>14556581.6</v>
      </c>
      <c r="L1060" s="16">
        <v>14531473.699999999</v>
      </c>
      <c r="M1060" s="36"/>
      <c r="N1060" s="36"/>
      <c r="O1060" s="36"/>
      <c r="P1060" s="16"/>
      <c r="Q1060" s="16"/>
      <c r="R1060" s="99" t="s">
        <v>731</v>
      </c>
      <c r="S1060" s="99"/>
      <c r="T1060" s="99"/>
      <c r="U1060" s="99"/>
      <c r="V1060" s="100">
        <v>15141272.1</v>
      </c>
      <c r="W1060" s="100">
        <v>14556581.6</v>
      </c>
      <c r="X1060" s="100">
        <v>14531473.699999999</v>
      </c>
      <c r="Y1060" s="19"/>
      <c r="Z1060" s="16"/>
      <c r="AA1060" s="16"/>
      <c r="AB1060" s="16"/>
    </row>
    <row r="1061" spans="1:28" ht="15">
      <c r="J1061" s="30">
        <f>J1059-J1060</f>
        <v>1.9399989396333694E-3</v>
      </c>
      <c r="K1061" s="30">
        <f t="shared" ref="K1061:L1061" si="522">K1059-K1060</f>
        <v>0.12143000029027462</v>
      </c>
      <c r="L1061" s="30">
        <f t="shared" si="522"/>
        <v>9.3600001186132431E-2</v>
      </c>
      <c r="M1061" s="36"/>
      <c r="N1061" s="36"/>
      <c r="O1061" s="36"/>
      <c r="P1061" s="16"/>
      <c r="Q1061" s="16"/>
      <c r="R1061" s="16"/>
      <c r="S1061" s="16"/>
      <c r="T1061" s="16"/>
      <c r="U1061" s="16"/>
      <c r="V1061" s="35" t="e">
        <f>C1059-V1060</f>
        <v>#VALUE!</v>
      </c>
      <c r="W1061" s="35" t="e">
        <f t="shared" ref="W1061:X1061" si="523">D1059-W1060</f>
        <v>#VALUE!</v>
      </c>
      <c r="X1061" s="35">
        <f t="shared" si="523"/>
        <v>609798.40000000224</v>
      </c>
      <c r="Y1061" s="19"/>
      <c r="Z1061" s="16"/>
      <c r="AA1061" s="16"/>
      <c r="AB1061" s="16"/>
    </row>
  </sheetData>
  <sheetProtection password="CEE1" sheet="1" objects="1" scenarios="1"/>
  <autoFilter ref="A13:AH1061"/>
  <mergeCells count="9">
    <mergeCell ref="A8:G8"/>
    <mergeCell ref="A9:G9"/>
    <mergeCell ref="A11:G11"/>
    <mergeCell ref="A1:G1"/>
    <mergeCell ref="A2:G2"/>
    <mergeCell ref="A3:G3"/>
    <mergeCell ref="A4:G4"/>
    <mergeCell ref="A6:G6"/>
    <mergeCell ref="A7:G7"/>
  </mergeCells>
  <pageMargins left="0.39370078740157483" right="0.19685039370078741" top="0.39370078740157483" bottom="0.39370078740157483" header="0.19685039370078741" footer="0.19685039370078741"/>
  <pageSetup paperSize="9" scale="60" firstPageNumber="23" orientation="portrait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41"/>
  <sheetViews>
    <sheetView tabSelected="1" view="pageBreakPreview" zoomScale="80" zoomScaleNormal="100" zoomScaleSheetLayoutView="80" workbookViewId="0">
      <selection activeCell="G1140" sqref="G1140"/>
    </sheetView>
  </sheetViews>
  <sheetFormatPr defaultRowHeight="12.75"/>
  <cols>
    <col min="1" max="1" width="72.6640625" style="3" customWidth="1"/>
    <col min="2" max="2" width="11.6640625" style="3" customWidth="1"/>
    <col min="3" max="3" width="20.5" style="3" bestFit="1" customWidth="1"/>
    <col min="4" max="4" width="8.83203125" style="3" customWidth="1"/>
    <col min="5" max="7" width="21.33203125" style="3" bestFit="1" customWidth="1"/>
    <col min="8" max="8" width="4.83203125" style="3" customWidth="1"/>
    <col min="9" max="16384" width="9.33203125" style="3"/>
  </cols>
  <sheetData>
    <row r="1" spans="1:7" ht="15.75">
      <c r="A1" s="138" t="s">
        <v>0</v>
      </c>
      <c r="B1" s="138"/>
      <c r="C1" s="138"/>
      <c r="D1" s="138"/>
      <c r="E1" s="138"/>
      <c r="F1" s="138"/>
      <c r="G1" s="138"/>
    </row>
    <row r="2" spans="1:7" ht="15.75">
      <c r="A2" s="138" t="s">
        <v>1</v>
      </c>
      <c r="B2" s="138"/>
      <c r="C2" s="138"/>
      <c r="D2" s="138"/>
      <c r="E2" s="138"/>
      <c r="F2" s="138"/>
      <c r="G2" s="138"/>
    </row>
    <row r="3" spans="1:7" ht="15.75">
      <c r="A3" s="138" t="s">
        <v>2</v>
      </c>
      <c r="B3" s="138"/>
      <c r="C3" s="138"/>
      <c r="D3" s="138"/>
      <c r="E3" s="138"/>
      <c r="F3" s="138"/>
      <c r="G3" s="138"/>
    </row>
    <row r="4" spans="1:7" ht="15.75">
      <c r="A4" s="138" t="s">
        <v>8</v>
      </c>
      <c r="B4" s="138"/>
      <c r="C4" s="138"/>
      <c r="D4" s="138"/>
      <c r="E4" s="138"/>
      <c r="F4" s="138"/>
      <c r="G4" s="138"/>
    </row>
    <row r="5" spans="1:7" ht="15.75">
      <c r="A5" s="136"/>
      <c r="B5" s="136"/>
      <c r="C5" s="136"/>
      <c r="D5" s="136"/>
      <c r="E5" s="136"/>
      <c r="F5" s="136"/>
      <c r="G5" s="136"/>
    </row>
    <row r="6" spans="1:7" ht="15.75" customHeight="1">
      <c r="A6" s="138" t="s">
        <v>631</v>
      </c>
      <c r="B6" s="138"/>
      <c r="C6" s="138"/>
      <c r="D6" s="138"/>
      <c r="E6" s="138"/>
      <c r="F6" s="138"/>
      <c r="G6" s="138"/>
    </row>
    <row r="7" spans="1:7" ht="15.75">
      <c r="A7" s="138" t="s">
        <v>1</v>
      </c>
      <c r="B7" s="138"/>
      <c r="C7" s="138"/>
      <c r="D7" s="138"/>
      <c r="E7" s="138"/>
      <c r="F7" s="138"/>
      <c r="G7" s="138"/>
    </row>
    <row r="8" spans="1:7" ht="15.75">
      <c r="A8" s="138" t="s">
        <v>2</v>
      </c>
      <c r="B8" s="138"/>
      <c r="C8" s="138"/>
      <c r="D8" s="138"/>
      <c r="E8" s="138"/>
      <c r="F8" s="138"/>
      <c r="G8" s="138"/>
    </row>
    <row r="9" spans="1:7" ht="15.75">
      <c r="A9" s="138" t="s">
        <v>632</v>
      </c>
      <c r="B9" s="138"/>
      <c r="C9" s="138"/>
      <c r="D9" s="138"/>
      <c r="E9" s="138"/>
      <c r="F9" s="138"/>
      <c r="G9" s="138"/>
    </row>
    <row r="11" spans="1:7" ht="33.75" customHeight="1">
      <c r="A11" s="145" t="s">
        <v>541</v>
      </c>
      <c r="B11" s="145"/>
      <c r="C11" s="145"/>
      <c r="D11" s="145"/>
      <c r="E11" s="145"/>
      <c r="F11" s="145"/>
      <c r="G11" s="145"/>
    </row>
    <row r="12" spans="1:7" ht="12.75" customHeight="1">
      <c r="A12" s="139"/>
      <c r="B12" s="139"/>
      <c r="C12" s="139"/>
      <c r="D12" s="139"/>
      <c r="E12" s="137"/>
      <c r="F12" s="137"/>
      <c r="G12" s="132" t="s">
        <v>3</v>
      </c>
    </row>
    <row r="13" spans="1:7" ht="15.75">
      <c r="A13" s="5" t="s">
        <v>4</v>
      </c>
      <c r="B13" s="5" t="s">
        <v>5</v>
      </c>
      <c r="C13" s="5" t="s">
        <v>6</v>
      </c>
      <c r="D13" s="5" t="s">
        <v>7</v>
      </c>
      <c r="E13" s="5" t="s">
        <v>517</v>
      </c>
      <c r="F13" s="5" t="s">
        <v>518</v>
      </c>
      <c r="G13" s="5" t="s">
        <v>542</v>
      </c>
    </row>
    <row r="14" spans="1:7" s="16" customFormat="1" ht="47.25" customHeight="1">
      <c r="A14" s="26" t="s">
        <v>21</v>
      </c>
      <c r="B14" s="24" t="s">
        <v>22</v>
      </c>
      <c r="C14" s="27" t="s">
        <v>9</v>
      </c>
      <c r="D14" s="27" t="s">
        <v>9</v>
      </c>
      <c r="E14" s="15">
        <v>11501.300000000001</v>
      </c>
      <c r="F14" s="15">
        <v>10585.4</v>
      </c>
      <c r="G14" s="15">
        <v>10585.4</v>
      </c>
    </row>
    <row r="15" spans="1:7" s="16" customFormat="1" ht="15.75" customHeight="1">
      <c r="A15" s="22" t="s">
        <v>23</v>
      </c>
      <c r="B15" s="23" t="s">
        <v>22</v>
      </c>
      <c r="C15" s="23" t="s">
        <v>11</v>
      </c>
      <c r="D15" s="24" t="s">
        <v>9</v>
      </c>
      <c r="E15" s="25">
        <v>11501.300000000001</v>
      </c>
      <c r="F15" s="25">
        <v>10585.4</v>
      </c>
      <c r="G15" s="25">
        <v>10585.4</v>
      </c>
    </row>
    <row r="16" spans="1:7" s="16" customFormat="1" ht="31.5" customHeight="1">
      <c r="A16" s="31" t="s">
        <v>345</v>
      </c>
      <c r="B16" s="23" t="s">
        <v>22</v>
      </c>
      <c r="C16" s="23" t="s">
        <v>347</v>
      </c>
      <c r="D16" s="24" t="s">
        <v>9</v>
      </c>
      <c r="E16" s="25">
        <v>17.899999999999999</v>
      </c>
      <c r="F16" s="25">
        <v>17.899999999999999</v>
      </c>
      <c r="G16" s="25">
        <v>17.899999999999999</v>
      </c>
    </row>
    <row r="17" spans="1:7" s="16" customFormat="1" ht="31.5" customHeight="1">
      <c r="A17" s="31" t="s">
        <v>28</v>
      </c>
      <c r="B17" s="23" t="s">
        <v>22</v>
      </c>
      <c r="C17" s="23" t="s">
        <v>347</v>
      </c>
      <c r="D17" s="23" t="s">
        <v>29</v>
      </c>
      <c r="E17" s="25">
        <v>17.899999999999999</v>
      </c>
      <c r="F17" s="25">
        <v>17.899999999999999</v>
      </c>
      <c r="G17" s="25">
        <v>17.899999999999999</v>
      </c>
    </row>
    <row r="18" spans="1:7" s="16" customFormat="1" ht="31.5" customHeight="1">
      <c r="A18" s="22" t="s">
        <v>25</v>
      </c>
      <c r="B18" s="23" t="s">
        <v>22</v>
      </c>
      <c r="C18" s="23" t="s">
        <v>24</v>
      </c>
      <c r="D18" s="24" t="s">
        <v>9</v>
      </c>
      <c r="E18" s="25">
        <v>11453.400000000001</v>
      </c>
      <c r="F18" s="25">
        <v>10522.5</v>
      </c>
      <c r="G18" s="25">
        <v>10522.5</v>
      </c>
    </row>
    <row r="19" spans="1:7" s="16" customFormat="1" ht="31.5" customHeight="1">
      <c r="A19" s="31" t="s">
        <v>452</v>
      </c>
      <c r="B19" s="23" t="s">
        <v>22</v>
      </c>
      <c r="C19" s="23" t="s">
        <v>348</v>
      </c>
      <c r="D19" s="24" t="s">
        <v>9</v>
      </c>
      <c r="E19" s="25">
        <v>4728.7</v>
      </c>
      <c r="F19" s="25">
        <v>4265.5</v>
      </c>
      <c r="G19" s="25">
        <v>4265.5</v>
      </c>
    </row>
    <row r="20" spans="1:7" s="16" customFormat="1" ht="63" customHeight="1">
      <c r="A20" s="31" t="s">
        <v>26</v>
      </c>
      <c r="B20" s="23" t="s">
        <v>22</v>
      </c>
      <c r="C20" s="23" t="s">
        <v>348</v>
      </c>
      <c r="D20" s="23" t="s">
        <v>27</v>
      </c>
      <c r="E20" s="25">
        <v>4728.7</v>
      </c>
      <c r="F20" s="25">
        <v>4265.5</v>
      </c>
      <c r="G20" s="25">
        <v>4265.5</v>
      </c>
    </row>
    <row r="21" spans="1:7" s="16" customFormat="1" ht="31.5" customHeight="1">
      <c r="A21" s="31" t="s">
        <v>25</v>
      </c>
      <c r="B21" s="23" t="s">
        <v>22</v>
      </c>
      <c r="C21" s="23" t="s">
        <v>349</v>
      </c>
      <c r="D21" s="24" t="s">
        <v>9</v>
      </c>
      <c r="E21" s="25">
        <v>6724.7000000000007</v>
      </c>
      <c r="F21" s="25">
        <v>6257</v>
      </c>
      <c r="G21" s="25">
        <v>6257</v>
      </c>
    </row>
    <row r="22" spans="1:7" s="16" customFormat="1" ht="63" customHeight="1">
      <c r="A22" s="31" t="s">
        <v>26</v>
      </c>
      <c r="B22" s="23" t="s">
        <v>22</v>
      </c>
      <c r="C22" s="23" t="s">
        <v>349</v>
      </c>
      <c r="D22" s="23" t="s">
        <v>27</v>
      </c>
      <c r="E22" s="25">
        <v>6298.4000000000005</v>
      </c>
      <c r="F22" s="25">
        <v>5726.7</v>
      </c>
      <c r="G22" s="25">
        <v>5726.7</v>
      </c>
    </row>
    <row r="23" spans="1:7" s="16" customFormat="1" ht="31.5" customHeight="1">
      <c r="A23" s="31" t="s">
        <v>28</v>
      </c>
      <c r="B23" s="23" t="s">
        <v>22</v>
      </c>
      <c r="C23" s="23" t="s">
        <v>349</v>
      </c>
      <c r="D23" s="23" t="s">
        <v>29</v>
      </c>
      <c r="E23" s="25">
        <v>426.3</v>
      </c>
      <c r="F23" s="25">
        <v>530.29999999999995</v>
      </c>
      <c r="G23" s="25">
        <v>530.29999999999995</v>
      </c>
    </row>
    <row r="24" spans="1:7" s="16" customFormat="1" ht="31.5" customHeight="1">
      <c r="A24" s="22" t="s">
        <v>31</v>
      </c>
      <c r="B24" s="23" t="s">
        <v>22</v>
      </c>
      <c r="C24" s="23" t="s">
        <v>780</v>
      </c>
      <c r="D24" s="24" t="s">
        <v>9</v>
      </c>
      <c r="E24" s="25">
        <v>30</v>
      </c>
      <c r="F24" s="25">
        <v>45</v>
      </c>
      <c r="G24" s="25">
        <v>45</v>
      </c>
    </row>
    <row r="25" spans="1:7" s="16" customFormat="1" ht="31.5" customHeight="1">
      <c r="A25" s="31" t="s">
        <v>28</v>
      </c>
      <c r="B25" s="23" t="s">
        <v>22</v>
      </c>
      <c r="C25" s="23" t="s">
        <v>780</v>
      </c>
      <c r="D25" s="23" t="s">
        <v>29</v>
      </c>
      <c r="E25" s="25">
        <v>10</v>
      </c>
      <c r="F25" s="25">
        <v>10</v>
      </c>
      <c r="G25" s="25">
        <v>10</v>
      </c>
    </row>
    <row r="26" spans="1:7" s="16" customFormat="1" ht="15.75" customHeight="1">
      <c r="A26" s="31" t="s">
        <v>32</v>
      </c>
      <c r="B26" s="23" t="s">
        <v>22</v>
      </c>
      <c r="C26" s="23" t="s">
        <v>780</v>
      </c>
      <c r="D26" s="23" t="s">
        <v>33</v>
      </c>
      <c r="E26" s="25">
        <v>20</v>
      </c>
      <c r="F26" s="25">
        <v>35</v>
      </c>
      <c r="G26" s="25">
        <v>35</v>
      </c>
    </row>
    <row r="27" spans="1:7" s="16" customFormat="1" ht="31.5" customHeight="1">
      <c r="A27" s="26" t="s">
        <v>34</v>
      </c>
      <c r="B27" s="24" t="s">
        <v>35</v>
      </c>
      <c r="C27" s="27" t="s">
        <v>9</v>
      </c>
      <c r="D27" s="27" t="s">
        <v>9</v>
      </c>
      <c r="E27" s="15">
        <v>19897.900000000001</v>
      </c>
      <c r="F27" s="15">
        <v>20239.8</v>
      </c>
      <c r="G27" s="15">
        <v>20239.800000000003</v>
      </c>
    </row>
    <row r="28" spans="1:7" s="16" customFormat="1" ht="15.75" customHeight="1">
      <c r="A28" s="22" t="s">
        <v>23</v>
      </c>
      <c r="B28" s="23" t="s">
        <v>35</v>
      </c>
      <c r="C28" s="23" t="s">
        <v>11</v>
      </c>
      <c r="D28" s="24" t="s">
        <v>9</v>
      </c>
      <c r="E28" s="25">
        <v>19897.900000000001</v>
      </c>
      <c r="F28" s="25">
        <v>20239.8</v>
      </c>
      <c r="G28" s="25">
        <v>20239.800000000003</v>
      </c>
    </row>
    <row r="29" spans="1:7" s="16" customFormat="1" ht="31.5" customHeight="1">
      <c r="A29" s="31" t="s">
        <v>36</v>
      </c>
      <c r="B29" s="23" t="s">
        <v>35</v>
      </c>
      <c r="C29" s="23" t="s">
        <v>350</v>
      </c>
      <c r="D29" s="24" t="s">
        <v>9</v>
      </c>
      <c r="E29" s="25">
        <v>40</v>
      </c>
      <c r="F29" s="25">
        <v>20</v>
      </c>
      <c r="G29" s="25">
        <v>20</v>
      </c>
    </row>
    <row r="30" spans="1:7" s="16" customFormat="1" ht="15.75" customHeight="1">
      <c r="A30" s="31" t="s">
        <v>37</v>
      </c>
      <c r="B30" s="23" t="s">
        <v>35</v>
      </c>
      <c r="C30" s="23" t="s">
        <v>350</v>
      </c>
      <c r="D30" s="23" t="s">
        <v>38</v>
      </c>
      <c r="E30" s="25">
        <v>40</v>
      </c>
      <c r="F30" s="25">
        <v>20</v>
      </c>
      <c r="G30" s="25">
        <v>20</v>
      </c>
    </row>
    <row r="31" spans="1:7" s="16" customFormat="1" ht="31.5" customHeight="1">
      <c r="A31" s="22" t="s">
        <v>25</v>
      </c>
      <c r="B31" s="23" t="s">
        <v>35</v>
      </c>
      <c r="C31" s="23" t="s">
        <v>24</v>
      </c>
      <c r="D31" s="24" t="s">
        <v>9</v>
      </c>
      <c r="E31" s="25">
        <v>18812.300000000003</v>
      </c>
      <c r="F31" s="25">
        <v>19117.099999999999</v>
      </c>
      <c r="G31" s="25">
        <v>19117.100000000002</v>
      </c>
    </row>
    <row r="32" spans="1:7" s="16" customFormat="1" ht="31.5" customHeight="1">
      <c r="A32" s="31" t="s">
        <v>39</v>
      </c>
      <c r="B32" s="23" t="s">
        <v>35</v>
      </c>
      <c r="C32" s="23" t="s">
        <v>351</v>
      </c>
      <c r="D32" s="24" t="s">
        <v>9</v>
      </c>
      <c r="E32" s="25">
        <v>4792.9000000000005</v>
      </c>
      <c r="F32" s="25">
        <v>4856.7</v>
      </c>
      <c r="G32" s="25">
        <v>4856.7</v>
      </c>
    </row>
    <row r="33" spans="1:7" s="16" customFormat="1" ht="63" customHeight="1">
      <c r="A33" s="31" t="s">
        <v>26</v>
      </c>
      <c r="B33" s="23" t="s">
        <v>35</v>
      </c>
      <c r="C33" s="23" t="s">
        <v>351</v>
      </c>
      <c r="D33" s="23" t="s">
        <v>27</v>
      </c>
      <c r="E33" s="25">
        <v>4792.9000000000005</v>
      </c>
      <c r="F33" s="25">
        <v>4756.7</v>
      </c>
      <c r="G33" s="25">
        <v>4756.7</v>
      </c>
    </row>
    <row r="34" spans="1:7" s="16" customFormat="1" ht="31.5" customHeight="1">
      <c r="A34" s="31" t="s">
        <v>28</v>
      </c>
      <c r="B34" s="23" t="s">
        <v>35</v>
      </c>
      <c r="C34" s="23" t="s">
        <v>351</v>
      </c>
      <c r="D34" s="23" t="s">
        <v>29</v>
      </c>
      <c r="E34" s="25">
        <v>0</v>
      </c>
      <c r="F34" s="25">
        <v>100</v>
      </c>
      <c r="G34" s="25">
        <v>100</v>
      </c>
    </row>
    <row r="35" spans="1:7" s="16" customFormat="1" ht="31.5" customHeight="1">
      <c r="A35" s="31" t="s">
        <v>40</v>
      </c>
      <c r="B35" s="23" t="s">
        <v>35</v>
      </c>
      <c r="C35" s="23" t="s">
        <v>352</v>
      </c>
      <c r="D35" s="24" t="s">
        <v>9</v>
      </c>
      <c r="E35" s="25">
        <v>5907</v>
      </c>
      <c r="F35" s="25">
        <v>5497.1</v>
      </c>
      <c r="G35" s="25">
        <v>6327</v>
      </c>
    </row>
    <row r="36" spans="1:7" s="16" customFormat="1" ht="63" customHeight="1">
      <c r="A36" s="31" t="s">
        <v>26</v>
      </c>
      <c r="B36" s="23" t="s">
        <v>35</v>
      </c>
      <c r="C36" s="23" t="s">
        <v>352</v>
      </c>
      <c r="D36" s="23" t="s">
        <v>27</v>
      </c>
      <c r="E36" s="25">
        <v>5907</v>
      </c>
      <c r="F36" s="25">
        <v>5357.1</v>
      </c>
      <c r="G36" s="25">
        <v>6187</v>
      </c>
    </row>
    <row r="37" spans="1:7" s="16" customFormat="1" ht="31.5" customHeight="1">
      <c r="A37" s="31" t="s">
        <v>28</v>
      </c>
      <c r="B37" s="23" t="s">
        <v>35</v>
      </c>
      <c r="C37" s="23" t="s">
        <v>352</v>
      </c>
      <c r="D37" s="23" t="s">
        <v>29</v>
      </c>
      <c r="E37" s="25">
        <v>0</v>
      </c>
      <c r="F37" s="25">
        <v>140</v>
      </c>
      <c r="G37" s="25">
        <v>140</v>
      </c>
    </row>
    <row r="38" spans="1:7" s="16" customFormat="1" ht="31.5" customHeight="1">
      <c r="A38" s="31" t="s">
        <v>25</v>
      </c>
      <c r="B38" s="23" t="s">
        <v>35</v>
      </c>
      <c r="C38" s="23" t="s">
        <v>349</v>
      </c>
      <c r="D38" s="24" t="s">
        <v>9</v>
      </c>
      <c r="E38" s="25">
        <v>8112.4000000000005</v>
      </c>
      <c r="F38" s="25">
        <v>8763.2999999999993</v>
      </c>
      <c r="G38" s="25">
        <v>7933.4000000000005</v>
      </c>
    </row>
    <row r="39" spans="1:7" s="16" customFormat="1" ht="63" customHeight="1">
      <c r="A39" s="31" t="s">
        <v>26</v>
      </c>
      <c r="B39" s="23" t="s">
        <v>35</v>
      </c>
      <c r="C39" s="23" t="s">
        <v>349</v>
      </c>
      <c r="D39" s="23" t="s">
        <v>27</v>
      </c>
      <c r="E39" s="25">
        <v>6527.4000000000005</v>
      </c>
      <c r="F39" s="25">
        <v>6073.6</v>
      </c>
      <c r="G39" s="25">
        <v>6073.6</v>
      </c>
    </row>
    <row r="40" spans="1:7" s="16" customFormat="1" ht="31.5" customHeight="1">
      <c r="A40" s="31" t="s">
        <v>28</v>
      </c>
      <c r="B40" s="23" t="s">
        <v>35</v>
      </c>
      <c r="C40" s="23" t="s">
        <v>349</v>
      </c>
      <c r="D40" s="23" t="s">
        <v>29</v>
      </c>
      <c r="E40" s="25">
        <v>1585</v>
      </c>
      <c r="F40" s="25">
        <v>2689.7</v>
      </c>
      <c r="G40" s="25">
        <v>1859.8</v>
      </c>
    </row>
    <row r="41" spans="1:7" s="16" customFormat="1" ht="31.5" customHeight="1">
      <c r="A41" s="22" t="s">
        <v>31</v>
      </c>
      <c r="B41" s="23" t="s">
        <v>35</v>
      </c>
      <c r="C41" s="23" t="s">
        <v>780</v>
      </c>
      <c r="D41" s="24" t="s">
        <v>9</v>
      </c>
      <c r="E41" s="25">
        <v>1045.6000000000001</v>
      </c>
      <c r="F41" s="25">
        <v>1102.7</v>
      </c>
      <c r="G41" s="25">
        <v>1102.7</v>
      </c>
    </row>
    <row r="42" spans="1:7" s="16" customFormat="1" ht="31.5" customHeight="1">
      <c r="A42" s="31" t="s">
        <v>28</v>
      </c>
      <c r="B42" s="23" t="s">
        <v>35</v>
      </c>
      <c r="C42" s="23" t="s">
        <v>780</v>
      </c>
      <c r="D42" s="23" t="s">
        <v>29</v>
      </c>
      <c r="E42" s="25">
        <v>905.90000000000009</v>
      </c>
      <c r="F42" s="25">
        <v>798.7</v>
      </c>
      <c r="G42" s="25">
        <v>798.7</v>
      </c>
    </row>
    <row r="43" spans="1:7" s="16" customFormat="1" ht="15.75" customHeight="1">
      <c r="A43" s="31" t="s">
        <v>32</v>
      </c>
      <c r="B43" s="23" t="s">
        <v>35</v>
      </c>
      <c r="C43" s="23" t="s">
        <v>780</v>
      </c>
      <c r="D43" s="23" t="s">
        <v>33</v>
      </c>
      <c r="E43" s="25">
        <v>139.69999999999999</v>
      </c>
      <c r="F43" s="25">
        <v>304</v>
      </c>
      <c r="G43" s="25">
        <v>304</v>
      </c>
    </row>
    <row r="44" spans="1:7" s="16" customFormat="1" ht="47.25" customHeight="1">
      <c r="A44" s="26" t="s">
        <v>41</v>
      </c>
      <c r="B44" s="24" t="s">
        <v>42</v>
      </c>
      <c r="C44" s="27" t="s">
        <v>9</v>
      </c>
      <c r="D44" s="27" t="s">
        <v>9</v>
      </c>
      <c r="E44" s="15">
        <v>743672.2</v>
      </c>
      <c r="F44" s="15">
        <v>556371.60000000009</v>
      </c>
      <c r="G44" s="15">
        <v>555211.10000000009</v>
      </c>
    </row>
    <row r="45" spans="1:7" s="16" customFormat="1" ht="31.5" customHeight="1">
      <c r="A45" s="22" t="s">
        <v>43</v>
      </c>
      <c r="B45" s="23" t="s">
        <v>42</v>
      </c>
      <c r="C45" s="23" t="s">
        <v>10</v>
      </c>
      <c r="D45" s="24" t="s">
        <v>9</v>
      </c>
      <c r="E45" s="25">
        <v>155.5</v>
      </c>
      <c r="F45" s="25">
        <v>230</v>
      </c>
      <c r="G45" s="25">
        <v>230</v>
      </c>
    </row>
    <row r="46" spans="1:7" s="16" customFormat="1" ht="31.5" customHeight="1">
      <c r="A46" s="22" t="s">
        <v>44</v>
      </c>
      <c r="B46" s="23" t="s">
        <v>42</v>
      </c>
      <c r="C46" s="23" t="s">
        <v>45</v>
      </c>
      <c r="D46" s="24" t="s">
        <v>9</v>
      </c>
      <c r="E46" s="25">
        <v>155.5</v>
      </c>
      <c r="F46" s="25">
        <v>230</v>
      </c>
      <c r="G46" s="25">
        <v>230</v>
      </c>
    </row>
    <row r="47" spans="1:7" s="16" customFormat="1" ht="47.25" customHeight="1">
      <c r="A47" s="22" t="s">
        <v>46</v>
      </c>
      <c r="B47" s="23" t="s">
        <v>42</v>
      </c>
      <c r="C47" s="23" t="s">
        <v>47</v>
      </c>
      <c r="D47" s="24" t="s">
        <v>9</v>
      </c>
      <c r="E47" s="25">
        <v>155.5</v>
      </c>
      <c r="F47" s="25">
        <v>230</v>
      </c>
      <c r="G47" s="25">
        <v>230</v>
      </c>
    </row>
    <row r="48" spans="1:7" s="16" customFormat="1" ht="47.25" customHeight="1">
      <c r="A48" s="31" t="s">
        <v>48</v>
      </c>
      <c r="B48" s="23" t="s">
        <v>42</v>
      </c>
      <c r="C48" s="23" t="s">
        <v>353</v>
      </c>
      <c r="D48" s="24" t="s">
        <v>9</v>
      </c>
      <c r="E48" s="25">
        <v>155.5</v>
      </c>
      <c r="F48" s="25">
        <v>230</v>
      </c>
      <c r="G48" s="25">
        <v>230</v>
      </c>
    </row>
    <row r="49" spans="1:7" s="16" customFormat="1" ht="31.5" customHeight="1">
      <c r="A49" s="31" t="s">
        <v>28</v>
      </c>
      <c r="B49" s="23" t="s">
        <v>42</v>
      </c>
      <c r="C49" s="23" t="s">
        <v>353</v>
      </c>
      <c r="D49" s="23" t="s">
        <v>29</v>
      </c>
      <c r="E49" s="25">
        <v>155.5</v>
      </c>
      <c r="F49" s="25">
        <v>230</v>
      </c>
      <c r="G49" s="25">
        <v>230</v>
      </c>
    </row>
    <row r="50" spans="1:7" s="16" customFormat="1" ht="31.5" customHeight="1">
      <c r="A50" s="22" t="s">
        <v>49</v>
      </c>
      <c r="B50" s="23" t="s">
        <v>42</v>
      </c>
      <c r="C50" s="23" t="s">
        <v>14</v>
      </c>
      <c r="D50" s="24" t="s">
        <v>9</v>
      </c>
      <c r="E50" s="25">
        <v>22982.799999999999</v>
      </c>
      <c r="F50" s="25">
        <v>19039</v>
      </c>
      <c r="G50" s="25">
        <v>19053.900000000001</v>
      </c>
    </row>
    <row r="51" spans="1:7" s="16" customFormat="1" ht="15.75" customHeight="1">
      <c r="A51" s="22" t="s">
        <v>479</v>
      </c>
      <c r="B51" s="23" t="s">
        <v>42</v>
      </c>
      <c r="C51" s="23" t="s">
        <v>480</v>
      </c>
      <c r="D51" s="24" t="s">
        <v>9</v>
      </c>
      <c r="E51" s="25">
        <v>1950.5</v>
      </c>
      <c r="F51" s="25">
        <v>0</v>
      </c>
      <c r="G51" s="25">
        <v>0</v>
      </c>
    </row>
    <row r="52" spans="1:7" s="16" customFormat="1" ht="15.75" customHeight="1">
      <c r="A52" s="22" t="s">
        <v>526</v>
      </c>
      <c r="B52" s="23" t="s">
        <v>42</v>
      </c>
      <c r="C52" s="23" t="s">
        <v>633</v>
      </c>
      <c r="D52" s="24" t="s">
        <v>9</v>
      </c>
      <c r="E52" s="25">
        <v>1950.5</v>
      </c>
      <c r="F52" s="25">
        <v>0</v>
      </c>
      <c r="G52" s="25">
        <v>0</v>
      </c>
    </row>
    <row r="53" spans="1:7" s="16" customFormat="1" ht="47.25" customHeight="1">
      <c r="A53" s="22" t="s">
        <v>634</v>
      </c>
      <c r="B53" s="23" t="s">
        <v>42</v>
      </c>
      <c r="C53" s="23" t="s">
        <v>635</v>
      </c>
      <c r="D53" s="24" t="s">
        <v>9</v>
      </c>
      <c r="E53" s="25">
        <v>1950.5</v>
      </c>
      <c r="F53" s="25">
        <v>0</v>
      </c>
      <c r="G53" s="25">
        <v>0</v>
      </c>
    </row>
    <row r="54" spans="1:7" s="16" customFormat="1" ht="15.75" customHeight="1">
      <c r="A54" s="22" t="s">
        <v>32</v>
      </c>
      <c r="B54" s="23" t="s">
        <v>42</v>
      </c>
      <c r="C54" s="23" t="s">
        <v>635</v>
      </c>
      <c r="D54" s="23" t="s">
        <v>33</v>
      </c>
      <c r="E54" s="25">
        <v>1950.5</v>
      </c>
      <c r="F54" s="25">
        <v>0</v>
      </c>
      <c r="G54" s="25">
        <v>0</v>
      </c>
    </row>
    <row r="55" spans="1:7" s="16" customFormat="1" ht="15.75" customHeight="1">
      <c r="A55" s="22" t="s">
        <v>50</v>
      </c>
      <c r="B55" s="23" t="s">
        <v>42</v>
      </c>
      <c r="C55" s="23" t="s">
        <v>51</v>
      </c>
      <c r="D55" s="24" t="s">
        <v>9</v>
      </c>
      <c r="E55" s="25">
        <v>21032.3</v>
      </c>
      <c r="F55" s="25">
        <v>19039</v>
      </c>
      <c r="G55" s="25">
        <v>19053.900000000001</v>
      </c>
    </row>
    <row r="56" spans="1:7" s="16" customFormat="1" ht="63" customHeight="1">
      <c r="A56" s="22" t="s">
        <v>52</v>
      </c>
      <c r="B56" s="23" t="s">
        <v>42</v>
      </c>
      <c r="C56" s="23" t="s">
        <v>53</v>
      </c>
      <c r="D56" s="24" t="s">
        <v>9</v>
      </c>
      <c r="E56" s="25">
        <v>358.7</v>
      </c>
      <c r="F56" s="25">
        <v>373</v>
      </c>
      <c r="G56" s="25">
        <v>387.9</v>
      </c>
    </row>
    <row r="57" spans="1:7" s="16" customFormat="1" ht="47.25" customHeight="1">
      <c r="A57" s="31" t="s">
        <v>54</v>
      </c>
      <c r="B57" s="23" t="s">
        <v>42</v>
      </c>
      <c r="C57" s="23" t="s">
        <v>354</v>
      </c>
      <c r="D57" s="24" t="s">
        <v>9</v>
      </c>
      <c r="E57" s="25">
        <v>358.7</v>
      </c>
      <c r="F57" s="25">
        <v>373</v>
      </c>
      <c r="G57" s="25">
        <v>387.9</v>
      </c>
    </row>
    <row r="58" spans="1:7" s="16" customFormat="1" ht="31.5" customHeight="1">
      <c r="A58" s="31" t="s">
        <v>28</v>
      </c>
      <c r="B58" s="23" t="s">
        <v>42</v>
      </c>
      <c r="C58" s="23" t="s">
        <v>354</v>
      </c>
      <c r="D58" s="23" t="s">
        <v>29</v>
      </c>
      <c r="E58" s="25">
        <v>358.7</v>
      </c>
      <c r="F58" s="25">
        <v>373</v>
      </c>
      <c r="G58" s="25">
        <v>387.9</v>
      </c>
    </row>
    <row r="59" spans="1:7" s="16" customFormat="1" ht="47.25" customHeight="1">
      <c r="A59" s="22" t="s">
        <v>55</v>
      </c>
      <c r="B59" s="23" t="s">
        <v>42</v>
      </c>
      <c r="C59" s="23" t="s">
        <v>56</v>
      </c>
      <c r="D59" s="24" t="s">
        <v>9</v>
      </c>
      <c r="E59" s="25">
        <v>18668.099999999999</v>
      </c>
      <c r="F59" s="25">
        <v>18666</v>
      </c>
      <c r="G59" s="25">
        <v>18666</v>
      </c>
    </row>
    <row r="60" spans="1:7" s="16" customFormat="1" ht="31.5" customHeight="1">
      <c r="A60" s="31" t="s">
        <v>57</v>
      </c>
      <c r="B60" s="23" t="s">
        <v>42</v>
      </c>
      <c r="C60" s="23" t="s">
        <v>355</v>
      </c>
      <c r="D60" s="24" t="s">
        <v>9</v>
      </c>
      <c r="E60" s="25">
        <v>18668.099999999999</v>
      </c>
      <c r="F60" s="25">
        <v>18666</v>
      </c>
      <c r="G60" s="25">
        <v>18666</v>
      </c>
    </row>
    <row r="61" spans="1:7" s="16" customFormat="1" ht="31.5" customHeight="1">
      <c r="A61" s="31" t="s">
        <v>58</v>
      </c>
      <c r="B61" s="23" t="s">
        <v>42</v>
      </c>
      <c r="C61" s="23" t="s">
        <v>355</v>
      </c>
      <c r="D61" s="23" t="s">
        <v>59</v>
      </c>
      <c r="E61" s="25">
        <v>18668.099999999999</v>
      </c>
      <c r="F61" s="25">
        <v>18666</v>
      </c>
      <c r="G61" s="25">
        <v>18666</v>
      </c>
    </row>
    <row r="62" spans="1:7" s="16" customFormat="1" ht="47.25" customHeight="1">
      <c r="A62" s="31" t="s">
        <v>60</v>
      </c>
      <c r="B62" s="23" t="s">
        <v>42</v>
      </c>
      <c r="C62" s="23" t="s">
        <v>636</v>
      </c>
      <c r="D62" s="23" t="s">
        <v>9</v>
      </c>
      <c r="E62" s="25">
        <v>2005.5</v>
      </c>
      <c r="F62" s="25">
        <v>0</v>
      </c>
      <c r="G62" s="25">
        <v>0</v>
      </c>
    </row>
    <row r="63" spans="1:7" s="16" customFormat="1" ht="31.5" customHeight="1">
      <c r="A63" s="31" t="s">
        <v>61</v>
      </c>
      <c r="B63" s="23" t="s">
        <v>42</v>
      </c>
      <c r="C63" s="23" t="s">
        <v>637</v>
      </c>
      <c r="D63" s="23" t="s">
        <v>9</v>
      </c>
      <c r="E63" s="25">
        <v>2005.5</v>
      </c>
      <c r="F63" s="25">
        <v>0</v>
      </c>
      <c r="G63" s="25">
        <v>0</v>
      </c>
    </row>
    <row r="64" spans="1:7" s="16" customFormat="1" ht="31.5" customHeight="1">
      <c r="A64" s="31" t="s">
        <v>58</v>
      </c>
      <c r="B64" s="23" t="s">
        <v>42</v>
      </c>
      <c r="C64" s="23" t="s">
        <v>637</v>
      </c>
      <c r="D64" s="23" t="s">
        <v>59</v>
      </c>
      <c r="E64" s="25">
        <v>2005.5</v>
      </c>
      <c r="F64" s="25">
        <v>0</v>
      </c>
      <c r="G64" s="25">
        <v>0</v>
      </c>
    </row>
    <row r="65" spans="1:7" s="16" customFormat="1" ht="15.75" customHeight="1">
      <c r="A65" s="22" t="s">
        <v>62</v>
      </c>
      <c r="B65" s="23" t="s">
        <v>42</v>
      </c>
      <c r="C65" s="23" t="s">
        <v>20</v>
      </c>
      <c r="D65" s="24" t="s">
        <v>9</v>
      </c>
      <c r="E65" s="25">
        <v>73591.100000000006</v>
      </c>
      <c r="F65" s="25">
        <v>83419.400000000009</v>
      </c>
      <c r="G65" s="25">
        <v>83419.400000000009</v>
      </c>
    </row>
    <row r="66" spans="1:7" s="16" customFormat="1" ht="15.75" customHeight="1">
      <c r="A66" s="22" t="s">
        <v>63</v>
      </c>
      <c r="B66" s="23" t="s">
        <v>42</v>
      </c>
      <c r="C66" s="23" t="s">
        <v>64</v>
      </c>
      <c r="D66" s="24" t="s">
        <v>9</v>
      </c>
      <c r="E66" s="25">
        <v>13119.3</v>
      </c>
      <c r="F66" s="25">
        <v>13119.3</v>
      </c>
      <c r="G66" s="25">
        <v>13119.3</v>
      </c>
    </row>
    <row r="67" spans="1:7" s="16" customFormat="1" ht="47.25" customHeight="1">
      <c r="A67" s="22" t="s">
        <v>65</v>
      </c>
      <c r="B67" s="23" t="s">
        <v>42</v>
      </c>
      <c r="C67" s="23" t="s">
        <v>66</v>
      </c>
      <c r="D67" s="24" t="s">
        <v>9</v>
      </c>
      <c r="E67" s="25">
        <v>600</v>
      </c>
      <c r="F67" s="25">
        <v>600</v>
      </c>
      <c r="G67" s="25">
        <v>600</v>
      </c>
    </row>
    <row r="68" spans="1:7" s="16" customFormat="1" ht="47.25" customHeight="1">
      <c r="A68" s="31" t="s">
        <v>67</v>
      </c>
      <c r="B68" s="23" t="s">
        <v>42</v>
      </c>
      <c r="C68" s="23" t="s">
        <v>356</v>
      </c>
      <c r="D68" s="24" t="s">
        <v>9</v>
      </c>
      <c r="E68" s="25">
        <v>600</v>
      </c>
      <c r="F68" s="25">
        <v>600</v>
      </c>
      <c r="G68" s="25">
        <v>600</v>
      </c>
    </row>
    <row r="69" spans="1:7" s="16" customFormat="1" ht="31.5" customHeight="1">
      <c r="A69" s="31" t="s">
        <v>28</v>
      </c>
      <c r="B69" s="23" t="s">
        <v>42</v>
      </c>
      <c r="C69" s="23" t="s">
        <v>356</v>
      </c>
      <c r="D69" s="23" t="s">
        <v>29</v>
      </c>
      <c r="E69" s="25">
        <v>600</v>
      </c>
      <c r="F69" s="25">
        <v>600</v>
      </c>
      <c r="G69" s="25">
        <v>600</v>
      </c>
    </row>
    <row r="70" spans="1:7" s="16" customFormat="1" ht="47.25" customHeight="1">
      <c r="A70" s="22" t="s">
        <v>55</v>
      </c>
      <c r="B70" s="23" t="s">
        <v>42</v>
      </c>
      <c r="C70" s="23" t="s">
        <v>68</v>
      </c>
      <c r="D70" s="24" t="s">
        <v>9</v>
      </c>
      <c r="E70" s="25">
        <v>12519.3</v>
      </c>
      <c r="F70" s="25">
        <v>12519.3</v>
      </c>
      <c r="G70" s="25">
        <v>12519.3</v>
      </c>
    </row>
    <row r="71" spans="1:7" s="16" customFormat="1" ht="31.5" customHeight="1">
      <c r="A71" s="31" t="s">
        <v>57</v>
      </c>
      <c r="B71" s="23" t="s">
        <v>42</v>
      </c>
      <c r="C71" s="23" t="s">
        <v>357</v>
      </c>
      <c r="D71" s="24" t="s">
        <v>9</v>
      </c>
      <c r="E71" s="25">
        <v>12519.3</v>
      </c>
      <c r="F71" s="25">
        <v>12519.3</v>
      </c>
      <c r="G71" s="25">
        <v>12519.3</v>
      </c>
    </row>
    <row r="72" spans="1:7" s="16" customFormat="1" ht="31.5" customHeight="1">
      <c r="A72" s="31" t="s">
        <v>58</v>
      </c>
      <c r="B72" s="23" t="s">
        <v>42</v>
      </c>
      <c r="C72" s="23" t="s">
        <v>357</v>
      </c>
      <c r="D72" s="23" t="s">
        <v>59</v>
      </c>
      <c r="E72" s="25">
        <v>12519.3</v>
      </c>
      <c r="F72" s="25">
        <v>12519.3</v>
      </c>
      <c r="G72" s="25">
        <v>12519.3</v>
      </c>
    </row>
    <row r="73" spans="1:7" s="16" customFormat="1" ht="15.75" customHeight="1">
      <c r="A73" s="22" t="s">
        <v>69</v>
      </c>
      <c r="B73" s="23" t="s">
        <v>42</v>
      </c>
      <c r="C73" s="23" t="s">
        <v>70</v>
      </c>
      <c r="D73" s="24" t="s">
        <v>9</v>
      </c>
      <c r="E73" s="25">
        <v>60471.8</v>
      </c>
      <c r="F73" s="25">
        <v>70300.100000000006</v>
      </c>
      <c r="G73" s="25">
        <v>70300.100000000006</v>
      </c>
    </row>
    <row r="74" spans="1:7" s="16" customFormat="1" ht="47.25" customHeight="1">
      <c r="A74" s="22" t="s">
        <v>55</v>
      </c>
      <c r="B74" s="23" t="s">
        <v>42</v>
      </c>
      <c r="C74" s="23" t="s">
        <v>71</v>
      </c>
      <c r="D74" s="24" t="s">
        <v>9</v>
      </c>
      <c r="E74" s="25">
        <v>44585.8</v>
      </c>
      <c r="F74" s="25">
        <v>44486.1</v>
      </c>
      <c r="G74" s="25">
        <v>44486.1</v>
      </c>
    </row>
    <row r="75" spans="1:7" s="16" customFormat="1" ht="31.5" customHeight="1">
      <c r="A75" s="31" t="s">
        <v>57</v>
      </c>
      <c r="B75" s="23" t="s">
        <v>42</v>
      </c>
      <c r="C75" s="23" t="s">
        <v>358</v>
      </c>
      <c r="D75" s="24" t="s">
        <v>9</v>
      </c>
      <c r="E75" s="25">
        <v>44585.8</v>
      </c>
      <c r="F75" s="25">
        <v>44486.1</v>
      </c>
      <c r="G75" s="25">
        <v>44486.1</v>
      </c>
    </row>
    <row r="76" spans="1:7" s="16" customFormat="1" ht="31.5" customHeight="1">
      <c r="A76" s="31" t="s">
        <v>58</v>
      </c>
      <c r="B76" s="23" t="s">
        <v>42</v>
      </c>
      <c r="C76" s="23" t="s">
        <v>358</v>
      </c>
      <c r="D76" s="23" t="s">
        <v>59</v>
      </c>
      <c r="E76" s="25">
        <v>44585.8</v>
      </c>
      <c r="F76" s="25">
        <v>44486.1</v>
      </c>
      <c r="G76" s="25">
        <v>44486.1</v>
      </c>
    </row>
    <row r="77" spans="1:7" s="16" customFormat="1" ht="47.25" customHeight="1">
      <c r="A77" s="22" t="s">
        <v>60</v>
      </c>
      <c r="B77" s="23" t="s">
        <v>42</v>
      </c>
      <c r="C77" s="23" t="s">
        <v>72</v>
      </c>
      <c r="D77" s="24" t="s">
        <v>9</v>
      </c>
      <c r="E77" s="25">
        <v>15886</v>
      </c>
      <c r="F77" s="25">
        <v>25814</v>
      </c>
      <c r="G77" s="25">
        <v>25814</v>
      </c>
    </row>
    <row r="78" spans="1:7" s="16" customFormat="1" ht="31.5" customHeight="1">
      <c r="A78" s="31" t="s">
        <v>61</v>
      </c>
      <c r="B78" s="23" t="s">
        <v>42</v>
      </c>
      <c r="C78" s="23" t="s">
        <v>359</v>
      </c>
      <c r="D78" s="24" t="s">
        <v>9</v>
      </c>
      <c r="E78" s="25">
        <v>15886</v>
      </c>
      <c r="F78" s="25">
        <v>25814</v>
      </c>
      <c r="G78" s="25">
        <v>25814</v>
      </c>
    </row>
    <row r="79" spans="1:7" s="16" customFormat="1" ht="31.5" customHeight="1">
      <c r="A79" s="31" t="s">
        <v>58</v>
      </c>
      <c r="B79" s="23" t="s">
        <v>42</v>
      </c>
      <c r="C79" s="23" t="s">
        <v>359</v>
      </c>
      <c r="D79" s="23" t="s">
        <v>59</v>
      </c>
      <c r="E79" s="25">
        <v>15886</v>
      </c>
      <c r="F79" s="25">
        <v>25814</v>
      </c>
      <c r="G79" s="25">
        <v>25814</v>
      </c>
    </row>
    <row r="80" spans="1:7" s="16" customFormat="1" ht="31.5" customHeight="1">
      <c r="A80" s="22" t="s">
        <v>73</v>
      </c>
      <c r="B80" s="23" t="s">
        <v>42</v>
      </c>
      <c r="C80" s="23" t="s">
        <v>12</v>
      </c>
      <c r="D80" s="24" t="s">
        <v>9</v>
      </c>
      <c r="E80" s="25">
        <v>573.20000000000005</v>
      </c>
      <c r="F80" s="25">
        <v>573.20000000000005</v>
      </c>
      <c r="G80" s="25">
        <v>573.20000000000005</v>
      </c>
    </row>
    <row r="81" spans="1:7" s="16" customFormat="1" ht="31.5" customHeight="1">
      <c r="A81" s="22" t="s">
        <v>74</v>
      </c>
      <c r="B81" s="23" t="s">
        <v>42</v>
      </c>
      <c r="C81" s="23" t="s">
        <v>75</v>
      </c>
      <c r="D81" s="24" t="s">
        <v>9</v>
      </c>
      <c r="E81" s="25">
        <v>573.20000000000005</v>
      </c>
      <c r="F81" s="25">
        <v>573.20000000000005</v>
      </c>
      <c r="G81" s="25">
        <v>573.20000000000005</v>
      </c>
    </row>
    <row r="82" spans="1:7" s="16" customFormat="1" ht="47.25" customHeight="1">
      <c r="A82" s="22" t="s">
        <v>76</v>
      </c>
      <c r="B82" s="23" t="s">
        <v>42</v>
      </c>
      <c r="C82" s="23" t="s">
        <v>77</v>
      </c>
      <c r="D82" s="24" t="s">
        <v>9</v>
      </c>
      <c r="E82" s="25">
        <v>573.20000000000005</v>
      </c>
      <c r="F82" s="25">
        <v>573.20000000000005</v>
      </c>
      <c r="G82" s="25">
        <v>573.20000000000005</v>
      </c>
    </row>
    <row r="83" spans="1:7" s="16" customFormat="1" ht="78.75" customHeight="1">
      <c r="A83" s="31" t="s">
        <v>453</v>
      </c>
      <c r="B83" s="23" t="s">
        <v>42</v>
      </c>
      <c r="C83" s="23" t="s">
        <v>78</v>
      </c>
      <c r="D83" s="24" t="s">
        <v>9</v>
      </c>
      <c r="E83" s="25">
        <v>573.20000000000005</v>
      </c>
      <c r="F83" s="25">
        <v>573.20000000000005</v>
      </c>
      <c r="G83" s="25">
        <v>573.20000000000005</v>
      </c>
    </row>
    <row r="84" spans="1:7" s="16" customFormat="1" ht="31.5" customHeight="1">
      <c r="A84" s="31" t="s">
        <v>58</v>
      </c>
      <c r="B84" s="23" t="s">
        <v>42</v>
      </c>
      <c r="C84" s="23" t="s">
        <v>78</v>
      </c>
      <c r="D84" s="23" t="s">
        <v>59</v>
      </c>
      <c r="E84" s="25">
        <v>573.20000000000005</v>
      </c>
      <c r="F84" s="25">
        <v>573.20000000000005</v>
      </c>
      <c r="G84" s="25">
        <v>573.20000000000005</v>
      </c>
    </row>
    <row r="85" spans="1:7" s="16" customFormat="1" ht="31.5" customHeight="1">
      <c r="A85" s="22" t="s">
        <v>454</v>
      </c>
      <c r="B85" s="23" t="s">
        <v>42</v>
      </c>
      <c r="C85" s="23" t="s">
        <v>15</v>
      </c>
      <c r="D85" s="24" t="s">
        <v>9</v>
      </c>
      <c r="E85" s="25">
        <v>15468.699999999999</v>
      </c>
      <c r="F85" s="25">
        <v>14949.4</v>
      </c>
      <c r="G85" s="25">
        <v>15203.8</v>
      </c>
    </row>
    <row r="86" spans="1:7" s="16" customFormat="1" ht="31.5" customHeight="1">
      <c r="A86" s="22" t="s">
        <v>79</v>
      </c>
      <c r="B86" s="23" t="s">
        <v>42</v>
      </c>
      <c r="C86" s="23" t="s">
        <v>80</v>
      </c>
      <c r="D86" s="24" t="s">
        <v>9</v>
      </c>
      <c r="E86" s="25">
        <v>15355.599999999999</v>
      </c>
      <c r="F86" s="25">
        <v>14833.5</v>
      </c>
      <c r="G86" s="25">
        <v>15087.9</v>
      </c>
    </row>
    <row r="87" spans="1:7" s="16" customFormat="1" ht="31.5" customHeight="1">
      <c r="A87" s="22" t="s">
        <v>81</v>
      </c>
      <c r="B87" s="23" t="s">
        <v>42</v>
      </c>
      <c r="C87" s="23" t="s">
        <v>455</v>
      </c>
      <c r="D87" s="24" t="s">
        <v>9</v>
      </c>
      <c r="E87" s="25">
        <v>15355.599999999999</v>
      </c>
      <c r="F87" s="25">
        <v>14833.5</v>
      </c>
      <c r="G87" s="25">
        <v>15087.9</v>
      </c>
    </row>
    <row r="88" spans="1:7" s="16" customFormat="1" ht="31.5" customHeight="1">
      <c r="A88" s="31" t="s">
        <v>82</v>
      </c>
      <c r="B88" s="23" t="s">
        <v>42</v>
      </c>
      <c r="C88" s="23" t="s">
        <v>360</v>
      </c>
      <c r="D88" s="24" t="s">
        <v>9</v>
      </c>
      <c r="E88" s="25">
        <v>15355.599999999999</v>
      </c>
      <c r="F88" s="25">
        <v>14833.5</v>
      </c>
      <c r="G88" s="25">
        <v>15087.9</v>
      </c>
    </row>
    <row r="89" spans="1:7" s="16" customFormat="1" ht="63" customHeight="1">
      <c r="A89" s="31" t="s">
        <v>26</v>
      </c>
      <c r="B89" s="23" t="s">
        <v>42</v>
      </c>
      <c r="C89" s="23" t="s">
        <v>360</v>
      </c>
      <c r="D89" s="23" t="s">
        <v>27</v>
      </c>
      <c r="E89" s="25">
        <v>5486.3</v>
      </c>
      <c r="F89" s="25">
        <v>5489.6</v>
      </c>
      <c r="G89" s="25">
        <v>5489.6</v>
      </c>
    </row>
    <row r="90" spans="1:7" s="16" customFormat="1" ht="31.5" customHeight="1">
      <c r="A90" s="31" t="s">
        <v>28</v>
      </c>
      <c r="B90" s="23" t="s">
        <v>42</v>
      </c>
      <c r="C90" s="23" t="s">
        <v>360</v>
      </c>
      <c r="D90" s="23" t="s">
        <v>29</v>
      </c>
      <c r="E90" s="25">
        <v>9496.5</v>
      </c>
      <c r="F90" s="25">
        <v>8972.1</v>
      </c>
      <c r="G90" s="25">
        <v>9226.5</v>
      </c>
    </row>
    <row r="91" spans="1:7" s="16" customFormat="1" ht="15.75" customHeight="1">
      <c r="A91" s="31" t="s">
        <v>32</v>
      </c>
      <c r="B91" s="23" t="s">
        <v>42</v>
      </c>
      <c r="C91" s="23" t="s">
        <v>360</v>
      </c>
      <c r="D91" s="23" t="s">
        <v>33</v>
      </c>
      <c r="E91" s="25">
        <v>372.8</v>
      </c>
      <c r="F91" s="25">
        <v>371.8</v>
      </c>
      <c r="G91" s="25">
        <v>371.8</v>
      </c>
    </row>
    <row r="92" spans="1:7" s="16" customFormat="1" ht="31.5" customHeight="1">
      <c r="A92" s="22" t="s">
        <v>74</v>
      </c>
      <c r="B92" s="23" t="s">
        <v>42</v>
      </c>
      <c r="C92" s="23" t="s">
        <v>497</v>
      </c>
      <c r="D92" s="24" t="s">
        <v>9</v>
      </c>
      <c r="E92" s="25">
        <v>113.10000000000001</v>
      </c>
      <c r="F92" s="25">
        <v>115.9</v>
      </c>
      <c r="G92" s="25">
        <v>115.9</v>
      </c>
    </row>
    <row r="93" spans="1:7" s="16" customFormat="1" ht="47.25" customHeight="1">
      <c r="A93" s="22" t="s">
        <v>76</v>
      </c>
      <c r="B93" s="23" t="s">
        <v>42</v>
      </c>
      <c r="C93" s="23" t="s">
        <v>498</v>
      </c>
      <c r="D93" s="24" t="s">
        <v>9</v>
      </c>
      <c r="E93" s="25">
        <v>113.10000000000001</v>
      </c>
      <c r="F93" s="25">
        <v>115.9</v>
      </c>
      <c r="G93" s="25">
        <v>115.9</v>
      </c>
    </row>
    <row r="94" spans="1:7" s="16" customFormat="1" ht="78.75" customHeight="1">
      <c r="A94" s="31" t="s">
        <v>595</v>
      </c>
      <c r="B94" s="23" t="s">
        <v>42</v>
      </c>
      <c r="C94" s="23" t="s">
        <v>513</v>
      </c>
      <c r="D94" s="24" t="s">
        <v>9</v>
      </c>
      <c r="E94" s="25">
        <v>113.10000000000001</v>
      </c>
      <c r="F94" s="25">
        <v>115.9</v>
      </c>
      <c r="G94" s="25">
        <v>115.9</v>
      </c>
    </row>
    <row r="95" spans="1:7" s="16" customFormat="1" ht="63" customHeight="1">
      <c r="A95" s="31" t="s">
        <v>26</v>
      </c>
      <c r="B95" s="23" t="s">
        <v>42</v>
      </c>
      <c r="C95" s="23" t="s">
        <v>513</v>
      </c>
      <c r="D95" s="23" t="s">
        <v>27</v>
      </c>
      <c r="E95" s="25">
        <v>113.10000000000001</v>
      </c>
      <c r="F95" s="25">
        <v>115.9</v>
      </c>
      <c r="G95" s="25">
        <v>115.9</v>
      </c>
    </row>
    <row r="96" spans="1:7" s="16" customFormat="1" ht="47.25" customHeight="1">
      <c r="A96" s="22" t="s">
        <v>83</v>
      </c>
      <c r="B96" s="23" t="s">
        <v>42</v>
      </c>
      <c r="C96" s="23" t="s">
        <v>84</v>
      </c>
      <c r="D96" s="24" t="s">
        <v>9</v>
      </c>
      <c r="E96" s="25">
        <v>1361.9</v>
      </c>
      <c r="F96" s="25">
        <v>1933</v>
      </c>
      <c r="G96" s="25">
        <v>1933</v>
      </c>
    </row>
    <row r="97" spans="1:7" s="16" customFormat="1" ht="31.5" customHeight="1">
      <c r="A97" s="22" t="s">
        <v>85</v>
      </c>
      <c r="B97" s="23" t="s">
        <v>42</v>
      </c>
      <c r="C97" s="23" t="s">
        <v>86</v>
      </c>
      <c r="D97" s="24" t="s">
        <v>9</v>
      </c>
      <c r="E97" s="25">
        <v>1361.9</v>
      </c>
      <c r="F97" s="25">
        <v>1933</v>
      </c>
      <c r="G97" s="25">
        <v>1933</v>
      </c>
    </row>
    <row r="98" spans="1:7" s="16" customFormat="1" ht="31.5" customHeight="1">
      <c r="A98" s="22" t="s">
        <v>456</v>
      </c>
      <c r="B98" s="23" t="s">
        <v>42</v>
      </c>
      <c r="C98" s="23" t="s">
        <v>87</v>
      </c>
      <c r="D98" s="24" t="s">
        <v>9</v>
      </c>
      <c r="E98" s="25">
        <v>483.5</v>
      </c>
      <c r="F98" s="25">
        <v>1183</v>
      </c>
      <c r="G98" s="25">
        <v>1183</v>
      </c>
    </row>
    <row r="99" spans="1:7" s="16" customFormat="1" ht="31.5" customHeight="1">
      <c r="A99" s="31" t="s">
        <v>88</v>
      </c>
      <c r="B99" s="23" t="s">
        <v>42</v>
      </c>
      <c r="C99" s="23" t="s">
        <v>362</v>
      </c>
      <c r="D99" s="24" t="s">
        <v>9</v>
      </c>
      <c r="E99" s="25">
        <v>483.5</v>
      </c>
      <c r="F99" s="25">
        <v>1183</v>
      </c>
      <c r="G99" s="25">
        <v>1183</v>
      </c>
    </row>
    <row r="100" spans="1:7" s="16" customFormat="1" ht="31.5" customHeight="1">
      <c r="A100" s="31" t="s">
        <v>28</v>
      </c>
      <c r="B100" s="23" t="s">
        <v>42</v>
      </c>
      <c r="C100" s="23" t="s">
        <v>362</v>
      </c>
      <c r="D100" s="23" t="s">
        <v>29</v>
      </c>
      <c r="E100" s="25">
        <v>483.5</v>
      </c>
      <c r="F100" s="25">
        <v>1183</v>
      </c>
      <c r="G100" s="25">
        <v>1183</v>
      </c>
    </row>
    <row r="101" spans="1:7" s="16" customFormat="1" ht="78.75" customHeight="1">
      <c r="A101" s="22" t="s">
        <v>89</v>
      </c>
      <c r="B101" s="23" t="s">
        <v>42</v>
      </c>
      <c r="C101" s="23" t="s">
        <v>90</v>
      </c>
      <c r="D101" s="24" t="s">
        <v>9</v>
      </c>
      <c r="E101" s="25">
        <v>878.4</v>
      </c>
      <c r="F101" s="25">
        <v>750</v>
      </c>
      <c r="G101" s="25">
        <v>750</v>
      </c>
    </row>
    <row r="102" spans="1:7" s="16" customFormat="1" ht="78.75" customHeight="1">
      <c r="A102" s="31" t="s">
        <v>91</v>
      </c>
      <c r="B102" s="23" t="s">
        <v>42</v>
      </c>
      <c r="C102" s="23" t="s">
        <v>363</v>
      </c>
      <c r="D102" s="24" t="s">
        <v>9</v>
      </c>
      <c r="E102" s="25">
        <v>878.4</v>
      </c>
      <c r="F102" s="25">
        <v>750</v>
      </c>
      <c r="G102" s="25">
        <v>750</v>
      </c>
    </row>
    <row r="103" spans="1:7" s="16" customFormat="1" ht="63" customHeight="1">
      <c r="A103" s="31" t="s">
        <v>26</v>
      </c>
      <c r="B103" s="23" t="s">
        <v>42</v>
      </c>
      <c r="C103" s="23" t="s">
        <v>363</v>
      </c>
      <c r="D103" s="23" t="s">
        <v>27</v>
      </c>
      <c r="E103" s="25">
        <v>868</v>
      </c>
      <c r="F103" s="25">
        <v>670</v>
      </c>
      <c r="G103" s="25">
        <v>670</v>
      </c>
    </row>
    <row r="104" spans="1:7" s="16" customFormat="1" ht="31.5" customHeight="1">
      <c r="A104" s="31" t="s">
        <v>28</v>
      </c>
      <c r="B104" s="23" t="s">
        <v>42</v>
      </c>
      <c r="C104" s="23" t="s">
        <v>363</v>
      </c>
      <c r="D104" s="23" t="s">
        <v>29</v>
      </c>
      <c r="E104" s="25">
        <v>10.400000000000006</v>
      </c>
      <c r="F104" s="25">
        <v>80</v>
      </c>
      <c r="G104" s="25">
        <v>80</v>
      </c>
    </row>
    <row r="105" spans="1:7" s="16" customFormat="1" ht="15.75" customHeight="1">
      <c r="A105" s="22" t="s">
        <v>92</v>
      </c>
      <c r="B105" s="23" t="s">
        <v>42</v>
      </c>
      <c r="C105" s="23" t="s">
        <v>93</v>
      </c>
      <c r="D105" s="24" t="s">
        <v>9</v>
      </c>
      <c r="E105" s="25">
        <v>5652.3</v>
      </c>
      <c r="F105" s="25">
        <v>4950</v>
      </c>
      <c r="G105" s="25">
        <v>4950</v>
      </c>
    </row>
    <row r="106" spans="1:7" s="16" customFormat="1" ht="31.5" customHeight="1">
      <c r="A106" s="22" t="s">
        <v>94</v>
      </c>
      <c r="B106" s="23" t="s">
        <v>42</v>
      </c>
      <c r="C106" s="23" t="s">
        <v>95</v>
      </c>
      <c r="D106" s="24" t="s">
        <v>9</v>
      </c>
      <c r="E106" s="25">
        <v>5652.3</v>
      </c>
      <c r="F106" s="25">
        <v>4950</v>
      </c>
      <c r="G106" s="25">
        <v>4950</v>
      </c>
    </row>
    <row r="107" spans="1:7" s="16" customFormat="1" ht="47.25" customHeight="1">
      <c r="A107" s="22" t="s">
        <v>364</v>
      </c>
      <c r="B107" s="23" t="s">
        <v>42</v>
      </c>
      <c r="C107" s="23" t="s">
        <v>96</v>
      </c>
      <c r="D107" s="24" t="s">
        <v>9</v>
      </c>
      <c r="E107" s="25">
        <v>5202.3</v>
      </c>
      <c r="F107" s="25">
        <v>4950</v>
      </c>
      <c r="G107" s="25">
        <v>4950</v>
      </c>
    </row>
    <row r="108" spans="1:7" s="16" customFormat="1" ht="31.5" customHeight="1">
      <c r="A108" s="31" t="s">
        <v>365</v>
      </c>
      <c r="B108" s="23" t="s">
        <v>42</v>
      </c>
      <c r="C108" s="23" t="s">
        <v>737</v>
      </c>
      <c r="D108" s="23" t="s">
        <v>9</v>
      </c>
      <c r="E108" s="25">
        <v>1252.3</v>
      </c>
      <c r="F108" s="25">
        <v>0</v>
      </c>
      <c r="G108" s="25">
        <v>0</v>
      </c>
    </row>
    <row r="109" spans="1:7" s="16" customFormat="1" ht="31.5" customHeight="1">
      <c r="A109" s="31" t="s">
        <v>58</v>
      </c>
      <c r="B109" s="23" t="s">
        <v>42</v>
      </c>
      <c r="C109" s="23" t="s">
        <v>737</v>
      </c>
      <c r="D109" s="23" t="s">
        <v>59</v>
      </c>
      <c r="E109" s="25">
        <v>1252.3</v>
      </c>
      <c r="F109" s="25">
        <v>0</v>
      </c>
      <c r="G109" s="25">
        <v>0</v>
      </c>
    </row>
    <row r="110" spans="1:7" s="16" customFormat="1" ht="31.5" customHeight="1">
      <c r="A110" s="31" t="s">
        <v>365</v>
      </c>
      <c r="B110" s="23" t="s">
        <v>42</v>
      </c>
      <c r="C110" s="23" t="s">
        <v>366</v>
      </c>
      <c r="D110" s="24" t="s">
        <v>9</v>
      </c>
      <c r="E110" s="25">
        <v>3950</v>
      </c>
      <c r="F110" s="25">
        <v>4950</v>
      </c>
      <c r="G110" s="25">
        <v>4950</v>
      </c>
    </row>
    <row r="111" spans="1:7" s="16" customFormat="1" ht="31.5" customHeight="1">
      <c r="A111" s="31" t="s">
        <v>58</v>
      </c>
      <c r="B111" s="23" t="s">
        <v>42</v>
      </c>
      <c r="C111" s="23" t="s">
        <v>366</v>
      </c>
      <c r="D111" s="23" t="s">
        <v>59</v>
      </c>
      <c r="E111" s="25">
        <v>3950</v>
      </c>
      <c r="F111" s="25">
        <v>4950</v>
      </c>
      <c r="G111" s="25">
        <v>4950</v>
      </c>
    </row>
    <row r="112" spans="1:7" s="16" customFormat="1" ht="15.75" customHeight="1">
      <c r="A112" s="22" t="s">
        <v>526</v>
      </c>
      <c r="B112" s="23" t="s">
        <v>42</v>
      </c>
      <c r="C112" s="23" t="s">
        <v>766</v>
      </c>
      <c r="D112" s="24" t="s">
        <v>9</v>
      </c>
      <c r="E112" s="25">
        <v>450</v>
      </c>
      <c r="F112" s="25">
        <v>0</v>
      </c>
      <c r="G112" s="25">
        <v>0</v>
      </c>
    </row>
    <row r="113" spans="1:7" s="16" customFormat="1" ht="31.5" customHeight="1">
      <c r="A113" s="31" t="s">
        <v>638</v>
      </c>
      <c r="B113" s="23" t="s">
        <v>42</v>
      </c>
      <c r="C113" s="23" t="s">
        <v>767</v>
      </c>
      <c r="D113" s="23" t="s">
        <v>9</v>
      </c>
      <c r="E113" s="25">
        <v>450</v>
      </c>
      <c r="F113" s="25">
        <v>0</v>
      </c>
      <c r="G113" s="25">
        <v>0</v>
      </c>
    </row>
    <row r="114" spans="1:7" s="16" customFormat="1" ht="31.5" customHeight="1">
      <c r="A114" s="31" t="s">
        <v>58</v>
      </c>
      <c r="B114" s="23" t="s">
        <v>42</v>
      </c>
      <c r="C114" s="23" t="s">
        <v>767</v>
      </c>
      <c r="D114" s="23" t="s">
        <v>59</v>
      </c>
      <c r="E114" s="25">
        <v>450</v>
      </c>
      <c r="F114" s="25">
        <v>0</v>
      </c>
      <c r="G114" s="25">
        <v>0</v>
      </c>
    </row>
    <row r="115" spans="1:7" s="16" customFormat="1" ht="15.75" customHeight="1">
      <c r="A115" s="22" t="s">
        <v>23</v>
      </c>
      <c r="B115" s="23" t="s">
        <v>42</v>
      </c>
      <c r="C115" s="23" t="s">
        <v>11</v>
      </c>
      <c r="D115" s="24" t="s">
        <v>9</v>
      </c>
      <c r="E115" s="25">
        <v>623886.69999999995</v>
      </c>
      <c r="F115" s="25">
        <v>431277.60000000003</v>
      </c>
      <c r="G115" s="25">
        <v>429847.80000000005</v>
      </c>
    </row>
    <row r="116" spans="1:7" s="16" customFormat="1" ht="31.5" customHeight="1">
      <c r="A116" s="31" t="s">
        <v>36</v>
      </c>
      <c r="B116" s="23" t="s">
        <v>42</v>
      </c>
      <c r="C116" s="23" t="s">
        <v>350</v>
      </c>
      <c r="D116" s="24" t="s">
        <v>9</v>
      </c>
      <c r="E116" s="25">
        <v>2104.4</v>
      </c>
      <c r="F116" s="25">
        <v>2100</v>
      </c>
      <c r="G116" s="25">
        <v>2268</v>
      </c>
    </row>
    <row r="117" spans="1:7" s="16" customFormat="1" ht="15.75" customHeight="1">
      <c r="A117" s="31" t="s">
        <v>37</v>
      </c>
      <c r="B117" s="23" t="s">
        <v>42</v>
      </c>
      <c r="C117" s="23" t="s">
        <v>350</v>
      </c>
      <c r="D117" s="23" t="s">
        <v>38</v>
      </c>
      <c r="E117" s="25">
        <v>2104.4</v>
      </c>
      <c r="F117" s="25">
        <v>2100</v>
      </c>
      <c r="G117" s="25">
        <v>2268</v>
      </c>
    </row>
    <row r="118" spans="1:7" s="16" customFormat="1" ht="15.75" customHeight="1">
      <c r="A118" s="31" t="s">
        <v>169</v>
      </c>
      <c r="B118" s="23" t="s">
        <v>42</v>
      </c>
      <c r="C118" s="23" t="s">
        <v>390</v>
      </c>
      <c r="D118" s="24" t="s">
        <v>9</v>
      </c>
      <c r="E118" s="25">
        <v>15108.900000000001</v>
      </c>
      <c r="F118" s="25">
        <v>0</v>
      </c>
      <c r="G118" s="25">
        <v>0</v>
      </c>
    </row>
    <row r="119" spans="1:7" s="16" customFormat="1" ht="15.75" customHeight="1">
      <c r="A119" s="31" t="s">
        <v>32</v>
      </c>
      <c r="B119" s="23" t="s">
        <v>42</v>
      </c>
      <c r="C119" s="23" t="s">
        <v>390</v>
      </c>
      <c r="D119" s="23" t="s">
        <v>33</v>
      </c>
      <c r="E119" s="25">
        <v>15108.900000000001</v>
      </c>
      <c r="F119" s="25">
        <v>0</v>
      </c>
      <c r="G119" s="25">
        <v>0</v>
      </c>
    </row>
    <row r="120" spans="1:7" s="16" customFormat="1" ht="31.5" customHeight="1">
      <c r="A120" s="31" t="s">
        <v>345</v>
      </c>
      <c r="B120" s="23" t="s">
        <v>42</v>
      </c>
      <c r="C120" s="23" t="s">
        <v>347</v>
      </c>
      <c r="D120" s="24" t="s">
        <v>9</v>
      </c>
      <c r="E120" s="25">
        <v>360.3</v>
      </c>
      <c r="F120" s="25">
        <v>465.1</v>
      </c>
      <c r="G120" s="25">
        <v>465.1</v>
      </c>
    </row>
    <row r="121" spans="1:7" s="16" customFormat="1" ht="31.5" customHeight="1">
      <c r="A121" s="31" t="s">
        <v>28</v>
      </c>
      <c r="B121" s="23" t="s">
        <v>42</v>
      </c>
      <c r="C121" s="23" t="s">
        <v>347</v>
      </c>
      <c r="D121" s="23" t="s">
        <v>29</v>
      </c>
      <c r="E121" s="25">
        <v>360.3</v>
      </c>
      <c r="F121" s="25">
        <v>465.1</v>
      </c>
      <c r="G121" s="25">
        <v>465.1</v>
      </c>
    </row>
    <row r="122" spans="1:7" s="16" customFormat="1" ht="31.5" customHeight="1">
      <c r="A122" s="31" t="s">
        <v>105</v>
      </c>
      <c r="B122" s="23" t="s">
        <v>42</v>
      </c>
      <c r="C122" s="23" t="s">
        <v>367</v>
      </c>
      <c r="D122" s="24" t="s">
        <v>9</v>
      </c>
      <c r="E122" s="25">
        <v>529.6</v>
      </c>
      <c r="F122" s="25">
        <v>550.70000000000005</v>
      </c>
      <c r="G122" s="25">
        <v>471.6</v>
      </c>
    </row>
    <row r="123" spans="1:7" s="16" customFormat="1" ht="31.5" customHeight="1">
      <c r="A123" s="31" t="s">
        <v>28</v>
      </c>
      <c r="B123" s="23" t="s">
        <v>42</v>
      </c>
      <c r="C123" s="23" t="s">
        <v>367</v>
      </c>
      <c r="D123" s="23" t="s">
        <v>29</v>
      </c>
      <c r="E123" s="25">
        <v>529.6</v>
      </c>
      <c r="F123" s="25">
        <v>550.70000000000005</v>
      </c>
      <c r="G123" s="25">
        <v>471.6</v>
      </c>
    </row>
    <row r="124" spans="1:7" s="16" customFormat="1" ht="31.5" customHeight="1">
      <c r="A124" s="31" t="s">
        <v>99</v>
      </c>
      <c r="B124" s="23" t="s">
        <v>42</v>
      </c>
      <c r="C124" s="23" t="s">
        <v>368</v>
      </c>
      <c r="D124" s="24" t="s">
        <v>9</v>
      </c>
      <c r="E124" s="25">
        <v>239145.3</v>
      </c>
      <c r="F124" s="25">
        <v>123417.5</v>
      </c>
      <c r="G124" s="25">
        <v>123363</v>
      </c>
    </row>
    <row r="125" spans="1:7" s="16" customFormat="1" ht="15.75" customHeight="1">
      <c r="A125" s="31" t="s">
        <v>32</v>
      </c>
      <c r="B125" s="23" t="s">
        <v>42</v>
      </c>
      <c r="C125" s="23" t="s">
        <v>368</v>
      </c>
      <c r="D125" s="23" t="s">
        <v>33</v>
      </c>
      <c r="E125" s="25">
        <v>239145.3</v>
      </c>
      <c r="F125" s="25">
        <v>123417.5</v>
      </c>
      <c r="G125" s="25">
        <v>123363</v>
      </c>
    </row>
    <row r="126" spans="1:7" s="16" customFormat="1" ht="47.25" customHeight="1">
      <c r="A126" s="31" t="s">
        <v>100</v>
      </c>
      <c r="B126" s="23" t="s">
        <v>42</v>
      </c>
      <c r="C126" s="23" t="s">
        <v>369</v>
      </c>
      <c r="D126" s="24" t="s">
        <v>9</v>
      </c>
      <c r="E126" s="25">
        <v>2161.6</v>
      </c>
      <c r="F126" s="25">
        <v>2365.6</v>
      </c>
      <c r="G126" s="25">
        <v>2365.6</v>
      </c>
    </row>
    <row r="127" spans="1:7" s="16" customFormat="1" ht="15.75" customHeight="1">
      <c r="A127" s="31" t="s">
        <v>37</v>
      </c>
      <c r="B127" s="23" t="s">
        <v>42</v>
      </c>
      <c r="C127" s="23" t="s">
        <v>369</v>
      </c>
      <c r="D127" s="23" t="s">
        <v>38</v>
      </c>
      <c r="E127" s="25">
        <v>2161.6</v>
      </c>
      <c r="F127" s="25">
        <v>2365.6</v>
      </c>
      <c r="G127" s="25">
        <v>2365.6</v>
      </c>
    </row>
    <row r="128" spans="1:7" s="16" customFormat="1" ht="31.5" customHeight="1">
      <c r="A128" s="31" t="s">
        <v>101</v>
      </c>
      <c r="B128" s="23" t="s">
        <v>42</v>
      </c>
      <c r="C128" s="23" t="s">
        <v>370</v>
      </c>
      <c r="D128" s="24" t="s">
        <v>9</v>
      </c>
      <c r="E128" s="25">
        <v>24661.1</v>
      </c>
      <c r="F128" s="25">
        <v>24667</v>
      </c>
      <c r="G128" s="25">
        <v>24667</v>
      </c>
    </row>
    <row r="129" spans="1:7" s="16" customFormat="1" ht="31.5" customHeight="1">
      <c r="A129" s="31" t="s">
        <v>28</v>
      </c>
      <c r="B129" s="23" t="s">
        <v>42</v>
      </c>
      <c r="C129" s="23" t="s">
        <v>370</v>
      </c>
      <c r="D129" s="23" t="s">
        <v>29</v>
      </c>
      <c r="E129" s="25">
        <v>16.600000000000001</v>
      </c>
      <c r="F129" s="25">
        <v>22.5</v>
      </c>
      <c r="G129" s="25">
        <v>22.5</v>
      </c>
    </row>
    <row r="130" spans="1:7" s="16" customFormat="1" ht="15.75" customHeight="1">
      <c r="A130" s="31" t="s">
        <v>37</v>
      </c>
      <c r="B130" s="23" t="s">
        <v>42</v>
      </c>
      <c r="C130" s="23" t="s">
        <v>370</v>
      </c>
      <c r="D130" s="23" t="s">
        <v>38</v>
      </c>
      <c r="E130" s="25">
        <v>24644.5</v>
      </c>
      <c r="F130" s="25">
        <v>24644.5</v>
      </c>
      <c r="G130" s="25">
        <v>24644.5</v>
      </c>
    </row>
    <row r="131" spans="1:7" s="16" customFormat="1" ht="31.5" customHeight="1">
      <c r="A131" s="31" t="s">
        <v>102</v>
      </c>
      <c r="B131" s="23" t="s">
        <v>42</v>
      </c>
      <c r="C131" s="23" t="s">
        <v>371</v>
      </c>
      <c r="D131" s="24" t="s">
        <v>9</v>
      </c>
      <c r="E131" s="25">
        <v>32.799999999999997</v>
      </c>
      <c r="F131" s="25">
        <v>200</v>
      </c>
      <c r="G131" s="25">
        <v>200</v>
      </c>
    </row>
    <row r="132" spans="1:7" s="16" customFormat="1" ht="31.5" customHeight="1">
      <c r="A132" s="31" t="s">
        <v>28</v>
      </c>
      <c r="B132" s="23" t="s">
        <v>42</v>
      </c>
      <c r="C132" s="23" t="s">
        <v>371</v>
      </c>
      <c r="D132" s="23" t="s">
        <v>29</v>
      </c>
      <c r="E132" s="25">
        <v>32.799999999999997</v>
      </c>
      <c r="F132" s="25">
        <v>200</v>
      </c>
      <c r="G132" s="25">
        <v>200</v>
      </c>
    </row>
    <row r="133" spans="1:7" s="16" customFormat="1" ht="47.25" customHeight="1">
      <c r="A133" s="31" t="s">
        <v>97</v>
      </c>
      <c r="B133" s="23" t="s">
        <v>42</v>
      </c>
      <c r="C133" s="23" t="s">
        <v>98</v>
      </c>
      <c r="D133" s="24" t="s">
        <v>9</v>
      </c>
      <c r="E133" s="25">
        <v>170.7</v>
      </c>
      <c r="F133" s="25">
        <v>1667.5</v>
      </c>
      <c r="G133" s="25">
        <v>84.600000000000136</v>
      </c>
    </row>
    <row r="134" spans="1:7" s="16" customFormat="1" ht="31.5" customHeight="1">
      <c r="A134" s="31" t="s">
        <v>28</v>
      </c>
      <c r="B134" s="23" t="s">
        <v>42</v>
      </c>
      <c r="C134" s="23" t="s">
        <v>98</v>
      </c>
      <c r="D134" s="23" t="s">
        <v>29</v>
      </c>
      <c r="E134" s="25">
        <v>12.6</v>
      </c>
      <c r="F134" s="25">
        <v>1667.5</v>
      </c>
      <c r="G134" s="25">
        <v>84.600000000000136</v>
      </c>
    </row>
    <row r="135" spans="1:7" s="16" customFormat="1" ht="31.5" customHeight="1">
      <c r="A135" s="31" t="s">
        <v>58</v>
      </c>
      <c r="B135" s="23" t="s">
        <v>42</v>
      </c>
      <c r="C135" s="23" t="s">
        <v>98</v>
      </c>
      <c r="D135" s="23" t="s">
        <v>59</v>
      </c>
      <c r="E135" s="25">
        <v>158.1</v>
      </c>
      <c r="F135" s="25">
        <v>0</v>
      </c>
      <c r="G135" s="25">
        <v>0</v>
      </c>
    </row>
    <row r="136" spans="1:7" s="16" customFormat="1" ht="63" customHeight="1">
      <c r="A136" s="31" t="s">
        <v>781</v>
      </c>
      <c r="B136" s="23" t="s">
        <v>42</v>
      </c>
      <c r="C136" s="23" t="s">
        <v>782</v>
      </c>
      <c r="D136" s="23" t="s">
        <v>9</v>
      </c>
      <c r="E136" s="25">
        <v>1532</v>
      </c>
      <c r="F136" s="25">
        <v>0</v>
      </c>
      <c r="G136" s="25">
        <v>0</v>
      </c>
    </row>
    <row r="137" spans="1:7" s="16" customFormat="1" ht="63" customHeight="1">
      <c r="A137" s="31" t="s">
        <v>26</v>
      </c>
      <c r="B137" s="23" t="s">
        <v>42</v>
      </c>
      <c r="C137" s="23" t="s">
        <v>782</v>
      </c>
      <c r="D137" s="23" t="s">
        <v>27</v>
      </c>
      <c r="E137" s="25">
        <v>1532</v>
      </c>
      <c r="F137" s="25">
        <v>0</v>
      </c>
      <c r="G137" s="25">
        <v>0</v>
      </c>
    </row>
    <row r="138" spans="1:7" s="16" customFormat="1" ht="15.75" customHeight="1">
      <c r="A138" s="31" t="s">
        <v>338</v>
      </c>
      <c r="B138" s="23" t="s">
        <v>42</v>
      </c>
      <c r="C138" s="23" t="s">
        <v>339</v>
      </c>
      <c r="D138" s="23" t="s">
        <v>9</v>
      </c>
      <c r="E138" s="25">
        <v>1039.3</v>
      </c>
      <c r="F138" s="25">
        <v>0</v>
      </c>
      <c r="G138" s="25">
        <v>0</v>
      </c>
    </row>
    <row r="139" spans="1:7" s="16" customFormat="1" ht="15.75" customHeight="1">
      <c r="A139" s="31" t="s">
        <v>37</v>
      </c>
      <c r="B139" s="23" t="s">
        <v>42</v>
      </c>
      <c r="C139" s="23" t="s">
        <v>339</v>
      </c>
      <c r="D139" s="23" t="s">
        <v>38</v>
      </c>
      <c r="E139" s="25">
        <v>1039.3</v>
      </c>
      <c r="F139" s="25">
        <v>0</v>
      </c>
      <c r="G139" s="25">
        <v>0</v>
      </c>
    </row>
    <row r="140" spans="1:7" s="16" customFormat="1" ht="31.5" customHeight="1">
      <c r="A140" s="31" t="s">
        <v>167</v>
      </c>
      <c r="B140" s="23" t="s">
        <v>42</v>
      </c>
      <c r="C140" s="23" t="s">
        <v>168</v>
      </c>
      <c r="D140" s="23" t="s">
        <v>9</v>
      </c>
      <c r="E140" s="25">
        <v>34500</v>
      </c>
      <c r="F140" s="25">
        <v>0</v>
      </c>
      <c r="G140" s="25">
        <v>0</v>
      </c>
    </row>
    <row r="141" spans="1:7" s="16" customFormat="1" ht="15.75" customHeight="1">
      <c r="A141" s="31" t="s">
        <v>32</v>
      </c>
      <c r="B141" s="23" t="s">
        <v>42</v>
      </c>
      <c r="C141" s="23" t="s">
        <v>168</v>
      </c>
      <c r="D141" s="23" t="s">
        <v>33</v>
      </c>
      <c r="E141" s="25">
        <v>34500</v>
      </c>
      <c r="F141" s="25">
        <v>0</v>
      </c>
      <c r="G141" s="25">
        <v>0</v>
      </c>
    </row>
    <row r="142" spans="1:7" s="16" customFormat="1" ht="31.5" customHeight="1">
      <c r="A142" s="22" t="s">
        <v>57</v>
      </c>
      <c r="B142" s="23" t="s">
        <v>42</v>
      </c>
      <c r="C142" s="23" t="s">
        <v>103</v>
      </c>
      <c r="D142" s="24" t="s">
        <v>9</v>
      </c>
      <c r="E142" s="25">
        <v>83151.299999999988</v>
      </c>
      <c r="F142" s="25">
        <v>77227.100000000006</v>
      </c>
      <c r="G142" s="25">
        <v>77237.100000000006</v>
      </c>
    </row>
    <row r="143" spans="1:7" s="16" customFormat="1" ht="63" customHeight="1">
      <c r="A143" s="31" t="s">
        <v>26</v>
      </c>
      <c r="B143" s="23" t="s">
        <v>42</v>
      </c>
      <c r="C143" s="23" t="s">
        <v>103</v>
      </c>
      <c r="D143" s="23" t="s">
        <v>27</v>
      </c>
      <c r="E143" s="25">
        <v>41416.1</v>
      </c>
      <c r="F143" s="25">
        <v>41557.300000000003</v>
      </c>
      <c r="G143" s="25">
        <v>41567.300000000003</v>
      </c>
    </row>
    <row r="144" spans="1:7" s="16" customFormat="1" ht="31.5" customHeight="1">
      <c r="A144" s="31" t="s">
        <v>28</v>
      </c>
      <c r="B144" s="23" t="s">
        <v>42</v>
      </c>
      <c r="C144" s="23" t="s">
        <v>103</v>
      </c>
      <c r="D144" s="23" t="s">
        <v>29</v>
      </c>
      <c r="E144" s="25">
        <v>41015.199999999997</v>
      </c>
      <c r="F144" s="25">
        <v>35024.800000000003</v>
      </c>
      <c r="G144" s="25">
        <v>35024.800000000003</v>
      </c>
    </row>
    <row r="145" spans="1:7" s="16" customFormat="1" ht="15.75" customHeight="1">
      <c r="A145" s="31" t="s">
        <v>37</v>
      </c>
      <c r="B145" s="23" t="s">
        <v>42</v>
      </c>
      <c r="C145" s="23" t="s">
        <v>103</v>
      </c>
      <c r="D145" s="23" t="s">
        <v>38</v>
      </c>
      <c r="E145" s="25">
        <v>2.7</v>
      </c>
      <c r="F145" s="25">
        <v>0</v>
      </c>
      <c r="G145" s="25">
        <v>0</v>
      </c>
    </row>
    <row r="146" spans="1:7" s="16" customFormat="1" ht="15.75" customHeight="1">
      <c r="A146" s="31" t="s">
        <v>32</v>
      </c>
      <c r="B146" s="23" t="s">
        <v>42</v>
      </c>
      <c r="C146" s="23" t="s">
        <v>103</v>
      </c>
      <c r="D146" s="23" t="s">
        <v>33</v>
      </c>
      <c r="E146" s="25">
        <v>717.3</v>
      </c>
      <c r="F146" s="25">
        <v>645</v>
      </c>
      <c r="G146" s="25">
        <v>645</v>
      </c>
    </row>
    <row r="147" spans="1:7" s="16" customFormat="1" ht="31.5" customHeight="1">
      <c r="A147" s="22" t="s">
        <v>25</v>
      </c>
      <c r="B147" s="23" t="s">
        <v>42</v>
      </c>
      <c r="C147" s="23" t="s">
        <v>24</v>
      </c>
      <c r="D147" s="24" t="s">
        <v>9</v>
      </c>
      <c r="E147" s="25">
        <v>216307.69999999998</v>
      </c>
      <c r="F147" s="25">
        <v>194427.3</v>
      </c>
      <c r="G147" s="25">
        <v>194428.9</v>
      </c>
    </row>
    <row r="148" spans="1:7" s="16" customFormat="1" ht="15.75" customHeight="1">
      <c r="A148" s="31" t="s">
        <v>104</v>
      </c>
      <c r="B148" s="23" t="s">
        <v>42</v>
      </c>
      <c r="C148" s="23" t="s">
        <v>361</v>
      </c>
      <c r="D148" s="24" t="s">
        <v>9</v>
      </c>
      <c r="E148" s="25">
        <v>7153.6</v>
      </c>
      <c r="F148" s="25">
        <v>6583.6</v>
      </c>
      <c r="G148" s="25">
        <v>6583.6</v>
      </c>
    </row>
    <row r="149" spans="1:7" s="16" customFormat="1" ht="63" customHeight="1">
      <c r="A149" s="31" t="s">
        <v>26</v>
      </c>
      <c r="B149" s="23" t="s">
        <v>42</v>
      </c>
      <c r="C149" s="23" t="s">
        <v>361</v>
      </c>
      <c r="D149" s="23" t="s">
        <v>27</v>
      </c>
      <c r="E149" s="25">
        <v>7153.6</v>
      </c>
      <c r="F149" s="25">
        <v>6583.6</v>
      </c>
      <c r="G149" s="25">
        <v>6583.6</v>
      </c>
    </row>
    <row r="150" spans="1:7" s="16" customFormat="1" ht="31.5" customHeight="1">
      <c r="A150" s="31" t="s">
        <v>25</v>
      </c>
      <c r="B150" s="23" t="s">
        <v>42</v>
      </c>
      <c r="C150" s="23" t="s">
        <v>349</v>
      </c>
      <c r="D150" s="24" t="s">
        <v>9</v>
      </c>
      <c r="E150" s="25">
        <v>209097.3</v>
      </c>
      <c r="F150" s="25">
        <v>187784.3</v>
      </c>
      <c r="G150" s="25">
        <v>187785.9</v>
      </c>
    </row>
    <row r="151" spans="1:7" s="16" customFormat="1" ht="63" customHeight="1">
      <c r="A151" s="31" t="s">
        <v>26</v>
      </c>
      <c r="B151" s="23" t="s">
        <v>42</v>
      </c>
      <c r="C151" s="23" t="s">
        <v>349</v>
      </c>
      <c r="D151" s="23" t="s">
        <v>27</v>
      </c>
      <c r="E151" s="134">
        <v>191136.9</v>
      </c>
      <c r="F151" s="25">
        <v>169052.79999999999</v>
      </c>
      <c r="G151" s="25">
        <v>169052.79999999999</v>
      </c>
    </row>
    <row r="152" spans="1:7" s="16" customFormat="1" ht="31.5" customHeight="1">
      <c r="A152" s="31" t="s">
        <v>28</v>
      </c>
      <c r="B152" s="23" t="s">
        <v>42</v>
      </c>
      <c r="C152" s="23" t="s">
        <v>349</v>
      </c>
      <c r="D152" s="23" t="s">
        <v>29</v>
      </c>
      <c r="E152" s="25">
        <v>17940.400000000001</v>
      </c>
      <c r="F152" s="25">
        <v>18711.5</v>
      </c>
      <c r="G152" s="25">
        <v>18713.099999999999</v>
      </c>
    </row>
    <row r="153" spans="1:7" s="16" customFormat="1" ht="15.75" customHeight="1">
      <c r="A153" s="31" t="s">
        <v>37</v>
      </c>
      <c r="B153" s="23" t="s">
        <v>42</v>
      </c>
      <c r="C153" s="23" t="s">
        <v>349</v>
      </c>
      <c r="D153" s="23" t="s">
        <v>38</v>
      </c>
      <c r="E153" s="25">
        <v>20</v>
      </c>
      <c r="F153" s="25">
        <v>20</v>
      </c>
      <c r="G153" s="25">
        <v>20</v>
      </c>
    </row>
    <row r="154" spans="1:7" s="16" customFormat="1" ht="78.75" customHeight="1">
      <c r="A154" s="31" t="s">
        <v>457</v>
      </c>
      <c r="B154" s="23" t="s">
        <v>42</v>
      </c>
      <c r="C154" s="23" t="s">
        <v>346</v>
      </c>
      <c r="D154" s="24" t="s">
        <v>9</v>
      </c>
      <c r="E154" s="25">
        <v>56.8</v>
      </c>
      <c r="F154" s="25">
        <v>59.4</v>
      </c>
      <c r="G154" s="25">
        <v>59.4</v>
      </c>
    </row>
    <row r="155" spans="1:7" s="16" customFormat="1" ht="63" customHeight="1">
      <c r="A155" s="31" t="s">
        <v>26</v>
      </c>
      <c r="B155" s="23" t="s">
        <v>42</v>
      </c>
      <c r="C155" s="23" t="s">
        <v>346</v>
      </c>
      <c r="D155" s="23" t="s">
        <v>27</v>
      </c>
      <c r="E155" s="25">
        <v>56.8</v>
      </c>
      <c r="F155" s="25">
        <v>59.4</v>
      </c>
      <c r="G155" s="25">
        <v>59.4</v>
      </c>
    </row>
    <row r="156" spans="1:7" s="16" customFormat="1" ht="31.5" customHeight="1">
      <c r="A156" s="22" t="s">
        <v>31</v>
      </c>
      <c r="B156" s="23" t="s">
        <v>42</v>
      </c>
      <c r="C156" s="23" t="s">
        <v>30</v>
      </c>
      <c r="D156" s="24" t="s">
        <v>9</v>
      </c>
      <c r="E156" s="25">
        <v>3081.7</v>
      </c>
      <c r="F156" s="25">
        <v>4189.8</v>
      </c>
      <c r="G156" s="25">
        <v>4296.8999999999996</v>
      </c>
    </row>
    <row r="157" spans="1:7" s="16" customFormat="1" ht="31.5" customHeight="1">
      <c r="A157" s="31" t="s">
        <v>28</v>
      </c>
      <c r="B157" s="23" t="s">
        <v>42</v>
      </c>
      <c r="C157" s="23" t="s">
        <v>30</v>
      </c>
      <c r="D157" s="23" t="s">
        <v>29</v>
      </c>
      <c r="E157" s="25">
        <v>1814.9</v>
      </c>
      <c r="F157" s="25">
        <v>2768.1</v>
      </c>
      <c r="G157" s="25">
        <v>2776.8</v>
      </c>
    </row>
    <row r="158" spans="1:7" s="16" customFormat="1" ht="15.75" customHeight="1">
      <c r="A158" s="31" t="s">
        <v>37</v>
      </c>
      <c r="B158" s="23" t="s">
        <v>42</v>
      </c>
      <c r="C158" s="23" t="s">
        <v>30</v>
      </c>
      <c r="D158" s="23" t="s">
        <v>38</v>
      </c>
      <c r="E158" s="25">
        <v>113.1</v>
      </c>
      <c r="F158" s="25">
        <v>308</v>
      </c>
      <c r="G158" s="25">
        <v>308</v>
      </c>
    </row>
    <row r="159" spans="1:7" s="16" customFormat="1" ht="15.75" customHeight="1">
      <c r="A159" s="31" t="s">
        <v>32</v>
      </c>
      <c r="B159" s="23" t="s">
        <v>42</v>
      </c>
      <c r="C159" s="23" t="s">
        <v>30</v>
      </c>
      <c r="D159" s="23" t="s">
        <v>33</v>
      </c>
      <c r="E159" s="25">
        <v>1153.6999999999998</v>
      </c>
      <c r="F159" s="25">
        <v>1113.7</v>
      </c>
      <c r="G159" s="25">
        <v>1212.0999999999999</v>
      </c>
    </row>
    <row r="160" spans="1:7" s="16" customFormat="1" ht="47.25" customHeight="1">
      <c r="A160" s="26" t="s">
        <v>106</v>
      </c>
      <c r="B160" s="24" t="s">
        <v>107</v>
      </c>
      <c r="C160" s="27" t="s">
        <v>9</v>
      </c>
      <c r="D160" s="27" t="s">
        <v>9</v>
      </c>
      <c r="E160" s="15">
        <v>396167.39999999997</v>
      </c>
      <c r="F160" s="15">
        <v>234661.7</v>
      </c>
      <c r="G160" s="15">
        <v>238207.40000000002</v>
      </c>
    </row>
    <row r="161" spans="1:7" s="16" customFormat="1" ht="31.5" customHeight="1">
      <c r="A161" s="22" t="s">
        <v>43</v>
      </c>
      <c r="B161" s="23" t="s">
        <v>107</v>
      </c>
      <c r="C161" s="23" t="s">
        <v>10</v>
      </c>
      <c r="D161" s="24" t="s">
        <v>9</v>
      </c>
      <c r="E161" s="25">
        <v>5015.2</v>
      </c>
      <c r="F161" s="25">
        <v>3779</v>
      </c>
      <c r="G161" s="25">
        <v>3779</v>
      </c>
    </row>
    <row r="162" spans="1:7" s="16" customFormat="1" ht="31.5" customHeight="1">
      <c r="A162" s="22" t="s">
        <v>44</v>
      </c>
      <c r="B162" s="23" t="s">
        <v>107</v>
      </c>
      <c r="C162" s="23" t="s">
        <v>45</v>
      </c>
      <c r="D162" s="24" t="s">
        <v>9</v>
      </c>
      <c r="E162" s="25">
        <v>5015.2</v>
      </c>
      <c r="F162" s="25">
        <v>3779</v>
      </c>
      <c r="G162" s="25">
        <v>3779</v>
      </c>
    </row>
    <row r="163" spans="1:7" s="16" customFormat="1" ht="47.25" customHeight="1">
      <c r="A163" s="22" t="s">
        <v>46</v>
      </c>
      <c r="B163" s="23" t="s">
        <v>107</v>
      </c>
      <c r="C163" s="23" t="s">
        <v>47</v>
      </c>
      <c r="D163" s="24" t="s">
        <v>9</v>
      </c>
      <c r="E163" s="25">
        <v>5015.2</v>
      </c>
      <c r="F163" s="25">
        <v>3779</v>
      </c>
      <c r="G163" s="25">
        <v>3779</v>
      </c>
    </row>
    <row r="164" spans="1:7" s="16" customFormat="1" ht="47.25" customHeight="1">
      <c r="A164" s="31" t="s">
        <v>48</v>
      </c>
      <c r="B164" s="23" t="s">
        <v>107</v>
      </c>
      <c r="C164" s="23" t="s">
        <v>353</v>
      </c>
      <c r="D164" s="24" t="s">
        <v>9</v>
      </c>
      <c r="E164" s="25">
        <v>5015.2</v>
      </c>
      <c r="F164" s="25">
        <v>3779</v>
      </c>
      <c r="G164" s="25">
        <v>3779</v>
      </c>
    </row>
    <row r="165" spans="1:7" s="16" customFormat="1" ht="31.5" customHeight="1">
      <c r="A165" s="31" t="s">
        <v>28</v>
      </c>
      <c r="B165" s="23" t="s">
        <v>107</v>
      </c>
      <c r="C165" s="23" t="s">
        <v>353</v>
      </c>
      <c r="D165" s="23" t="s">
        <v>29</v>
      </c>
      <c r="E165" s="25">
        <v>5015.2</v>
      </c>
      <c r="F165" s="25">
        <v>3779</v>
      </c>
      <c r="G165" s="25">
        <v>3779</v>
      </c>
    </row>
    <row r="166" spans="1:7" s="16" customFormat="1" ht="31.5" customHeight="1">
      <c r="A166" s="31" t="s">
        <v>108</v>
      </c>
      <c r="B166" s="23" t="s">
        <v>107</v>
      </c>
      <c r="C166" s="23" t="s">
        <v>16</v>
      </c>
      <c r="D166" s="23" t="s">
        <v>9</v>
      </c>
      <c r="E166" s="25">
        <v>30</v>
      </c>
      <c r="F166" s="25">
        <v>0</v>
      </c>
      <c r="G166" s="25">
        <v>0</v>
      </c>
    </row>
    <row r="167" spans="1:7" s="16" customFormat="1" ht="31.5" customHeight="1">
      <c r="A167" s="31" t="s">
        <v>109</v>
      </c>
      <c r="B167" s="23" t="s">
        <v>107</v>
      </c>
      <c r="C167" s="23" t="s">
        <v>110</v>
      </c>
      <c r="D167" s="23" t="s">
        <v>9</v>
      </c>
      <c r="E167" s="25">
        <v>30</v>
      </c>
      <c r="F167" s="25">
        <v>0</v>
      </c>
      <c r="G167" s="25">
        <v>0</v>
      </c>
    </row>
    <row r="168" spans="1:7" s="16" customFormat="1" ht="47.25" customHeight="1">
      <c r="A168" s="31" t="s">
        <v>111</v>
      </c>
      <c r="B168" s="23" t="s">
        <v>107</v>
      </c>
      <c r="C168" s="23" t="s">
        <v>112</v>
      </c>
      <c r="D168" s="23" t="s">
        <v>9</v>
      </c>
      <c r="E168" s="25">
        <v>30</v>
      </c>
      <c r="F168" s="25">
        <v>0</v>
      </c>
      <c r="G168" s="25">
        <v>0</v>
      </c>
    </row>
    <row r="169" spans="1:7" s="16" customFormat="1" ht="31.5" customHeight="1">
      <c r="A169" s="31" t="s">
        <v>113</v>
      </c>
      <c r="B169" s="23" t="s">
        <v>107</v>
      </c>
      <c r="C169" s="23" t="s">
        <v>372</v>
      </c>
      <c r="D169" s="23" t="s">
        <v>9</v>
      </c>
      <c r="E169" s="25">
        <v>30</v>
      </c>
      <c r="F169" s="25">
        <v>0</v>
      </c>
      <c r="G169" s="25">
        <v>0</v>
      </c>
    </row>
    <row r="170" spans="1:7" s="16" customFormat="1" ht="31.5" customHeight="1">
      <c r="A170" s="31" t="s">
        <v>28</v>
      </c>
      <c r="B170" s="23" t="s">
        <v>107</v>
      </c>
      <c r="C170" s="23" t="s">
        <v>372</v>
      </c>
      <c r="D170" s="23" t="s">
        <v>29</v>
      </c>
      <c r="E170" s="25">
        <v>30</v>
      </c>
      <c r="F170" s="25">
        <v>0</v>
      </c>
      <c r="G170" s="25">
        <v>0</v>
      </c>
    </row>
    <row r="171" spans="1:7" s="16" customFormat="1" ht="31.5" customHeight="1">
      <c r="A171" s="22" t="s">
        <v>134</v>
      </c>
      <c r="B171" s="23" t="s">
        <v>107</v>
      </c>
      <c r="C171" s="23" t="s">
        <v>17</v>
      </c>
      <c r="D171" s="24" t="s">
        <v>9</v>
      </c>
      <c r="E171" s="25">
        <v>220</v>
      </c>
      <c r="F171" s="25">
        <v>150</v>
      </c>
      <c r="G171" s="25">
        <v>200</v>
      </c>
    </row>
    <row r="172" spans="1:7" s="16" customFormat="1" ht="15.75" customHeight="1">
      <c r="A172" s="22" t="s">
        <v>135</v>
      </c>
      <c r="B172" s="23" t="s">
        <v>107</v>
      </c>
      <c r="C172" s="23" t="s">
        <v>136</v>
      </c>
      <c r="D172" s="24" t="s">
        <v>9</v>
      </c>
      <c r="E172" s="25">
        <v>220</v>
      </c>
      <c r="F172" s="25">
        <v>150</v>
      </c>
      <c r="G172" s="25">
        <v>200</v>
      </c>
    </row>
    <row r="173" spans="1:7" s="16" customFormat="1" ht="47.25" customHeight="1">
      <c r="A173" s="22" t="s">
        <v>512</v>
      </c>
      <c r="B173" s="23" t="s">
        <v>107</v>
      </c>
      <c r="C173" s="23" t="s">
        <v>137</v>
      </c>
      <c r="D173" s="24" t="s">
        <v>9</v>
      </c>
      <c r="E173" s="25">
        <v>220</v>
      </c>
      <c r="F173" s="25">
        <v>150</v>
      </c>
      <c r="G173" s="25">
        <v>200</v>
      </c>
    </row>
    <row r="174" spans="1:7" s="16" customFormat="1" ht="47.25" customHeight="1">
      <c r="A174" s="31" t="s">
        <v>138</v>
      </c>
      <c r="B174" s="23" t="s">
        <v>107</v>
      </c>
      <c r="C174" s="23" t="s">
        <v>373</v>
      </c>
      <c r="D174" s="24" t="s">
        <v>9</v>
      </c>
      <c r="E174" s="25">
        <v>220</v>
      </c>
      <c r="F174" s="25">
        <v>150</v>
      </c>
      <c r="G174" s="25">
        <v>200</v>
      </c>
    </row>
    <row r="175" spans="1:7" s="16" customFormat="1" ht="31.5" customHeight="1">
      <c r="A175" s="31" t="s">
        <v>28</v>
      </c>
      <c r="B175" s="23" t="s">
        <v>107</v>
      </c>
      <c r="C175" s="23" t="s">
        <v>373</v>
      </c>
      <c r="D175" s="23" t="s">
        <v>29</v>
      </c>
      <c r="E175" s="25">
        <v>220</v>
      </c>
      <c r="F175" s="25">
        <v>150</v>
      </c>
      <c r="G175" s="25">
        <v>200</v>
      </c>
    </row>
    <row r="176" spans="1:7" s="16" customFormat="1" ht="31.5" customHeight="1">
      <c r="A176" s="22" t="s">
        <v>139</v>
      </c>
      <c r="B176" s="23" t="s">
        <v>107</v>
      </c>
      <c r="C176" s="23" t="s">
        <v>18</v>
      </c>
      <c r="D176" s="24" t="s">
        <v>9</v>
      </c>
      <c r="E176" s="25">
        <v>66203.100000000006</v>
      </c>
      <c r="F176" s="25">
        <v>63214.3</v>
      </c>
      <c r="G176" s="25">
        <v>60657.8</v>
      </c>
    </row>
    <row r="177" spans="1:7" s="16" customFormat="1" ht="31.5" customHeight="1">
      <c r="A177" s="22" t="s">
        <v>140</v>
      </c>
      <c r="B177" s="23" t="s">
        <v>107</v>
      </c>
      <c r="C177" s="23" t="s">
        <v>141</v>
      </c>
      <c r="D177" s="24" t="s">
        <v>9</v>
      </c>
      <c r="E177" s="25">
        <v>66203.100000000006</v>
      </c>
      <c r="F177" s="25">
        <v>63214.3</v>
      </c>
      <c r="G177" s="25">
        <v>60657.8</v>
      </c>
    </row>
    <row r="178" spans="1:7" s="16" customFormat="1" ht="31.5" customHeight="1">
      <c r="A178" s="22" t="s">
        <v>142</v>
      </c>
      <c r="B178" s="23" t="s">
        <v>107</v>
      </c>
      <c r="C178" s="23" t="s">
        <v>143</v>
      </c>
      <c r="D178" s="24" t="s">
        <v>9</v>
      </c>
      <c r="E178" s="25">
        <v>11183</v>
      </c>
      <c r="F178" s="25">
        <v>8290.2000000000007</v>
      </c>
      <c r="G178" s="25">
        <v>9230.4</v>
      </c>
    </row>
    <row r="179" spans="1:7" s="16" customFormat="1" ht="15.75" customHeight="1">
      <c r="A179" s="31" t="s">
        <v>144</v>
      </c>
      <c r="B179" s="23" t="s">
        <v>107</v>
      </c>
      <c r="C179" s="23" t="s">
        <v>374</v>
      </c>
      <c r="D179" s="24" t="s">
        <v>9</v>
      </c>
      <c r="E179" s="25">
        <v>11183</v>
      </c>
      <c r="F179" s="25">
        <v>8290.2000000000007</v>
      </c>
      <c r="G179" s="25">
        <v>9230.4</v>
      </c>
    </row>
    <row r="180" spans="1:7" s="16" customFormat="1" ht="31.5" customHeight="1">
      <c r="A180" s="31" t="s">
        <v>28</v>
      </c>
      <c r="B180" s="23" t="s">
        <v>107</v>
      </c>
      <c r="C180" s="23" t="s">
        <v>374</v>
      </c>
      <c r="D180" s="23" t="s">
        <v>29</v>
      </c>
      <c r="E180" s="25">
        <v>4842.2</v>
      </c>
      <c r="F180" s="25">
        <v>5010</v>
      </c>
      <c r="G180" s="25">
        <v>5010</v>
      </c>
    </row>
    <row r="181" spans="1:7" s="16" customFormat="1" ht="15.75" customHeight="1">
      <c r="A181" s="31" t="s">
        <v>32</v>
      </c>
      <c r="B181" s="23" t="s">
        <v>107</v>
      </c>
      <c r="C181" s="23" t="s">
        <v>374</v>
      </c>
      <c r="D181" s="23" t="s">
        <v>33</v>
      </c>
      <c r="E181" s="25">
        <v>6340.8</v>
      </c>
      <c r="F181" s="25">
        <v>3280.2</v>
      </c>
      <c r="G181" s="25">
        <v>4220.3999999999996</v>
      </c>
    </row>
    <row r="182" spans="1:7" s="16" customFormat="1" ht="47.25" customHeight="1">
      <c r="A182" s="22" t="s">
        <v>145</v>
      </c>
      <c r="B182" s="23" t="s">
        <v>107</v>
      </c>
      <c r="C182" s="23" t="s">
        <v>146</v>
      </c>
      <c r="D182" s="24" t="s">
        <v>9</v>
      </c>
      <c r="E182" s="25">
        <v>799.1</v>
      </c>
      <c r="F182" s="25">
        <v>394</v>
      </c>
      <c r="G182" s="25">
        <v>353.2</v>
      </c>
    </row>
    <row r="183" spans="1:7" s="16" customFormat="1" ht="47.25" customHeight="1">
      <c r="A183" s="31" t="s">
        <v>147</v>
      </c>
      <c r="B183" s="23" t="s">
        <v>107</v>
      </c>
      <c r="C183" s="23" t="s">
        <v>148</v>
      </c>
      <c r="D183" s="24" t="s">
        <v>9</v>
      </c>
      <c r="E183" s="25">
        <v>799.1</v>
      </c>
      <c r="F183" s="25">
        <v>394</v>
      </c>
      <c r="G183" s="25">
        <v>353.2</v>
      </c>
    </row>
    <row r="184" spans="1:7" s="16" customFormat="1" ht="63" customHeight="1">
      <c r="A184" s="31" t="s">
        <v>26</v>
      </c>
      <c r="B184" s="23" t="s">
        <v>107</v>
      </c>
      <c r="C184" s="23" t="s">
        <v>148</v>
      </c>
      <c r="D184" s="23" t="s">
        <v>27</v>
      </c>
      <c r="E184" s="25">
        <v>30.4</v>
      </c>
      <c r="F184" s="25">
        <v>30.4</v>
      </c>
      <c r="G184" s="25">
        <v>30.4</v>
      </c>
    </row>
    <row r="185" spans="1:7" s="16" customFormat="1" ht="31.5" customHeight="1">
      <c r="A185" s="31" t="s">
        <v>28</v>
      </c>
      <c r="B185" s="23" t="s">
        <v>107</v>
      </c>
      <c r="C185" s="23" t="s">
        <v>148</v>
      </c>
      <c r="D185" s="23" t="s">
        <v>29</v>
      </c>
      <c r="E185" s="25">
        <v>768.7</v>
      </c>
      <c r="F185" s="25">
        <v>363.6</v>
      </c>
      <c r="G185" s="25">
        <v>322.8</v>
      </c>
    </row>
    <row r="186" spans="1:7" s="16" customFormat="1" ht="15.75" customHeight="1">
      <c r="A186" s="22" t="s">
        <v>149</v>
      </c>
      <c r="B186" s="23" t="s">
        <v>107</v>
      </c>
      <c r="C186" s="23" t="s">
        <v>150</v>
      </c>
      <c r="D186" s="24" t="s">
        <v>9</v>
      </c>
      <c r="E186" s="25">
        <v>2579.6000000000004</v>
      </c>
      <c r="F186" s="25">
        <v>2440</v>
      </c>
      <c r="G186" s="25">
        <v>2440</v>
      </c>
    </row>
    <row r="187" spans="1:7" s="16" customFormat="1" ht="15.75" customHeight="1">
      <c r="A187" s="31" t="s">
        <v>151</v>
      </c>
      <c r="B187" s="23" t="s">
        <v>107</v>
      </c>
      <c r="C187" s="23" t="s">
        <v>375</v>
      </c>
      <c r="D187" s="24" t="s">
        <v>9</v>
      </c>
      <c r="E187" s="25">
        <v>2579.6000000000004</v>
      </c>
      <c r="F187" s="25">
        <v>2440</v>
      </c>
      <c r="G187" s="25">
        <v>2440</v>
      </c>
    </row>
    <row r="188" spans="1:7" s="16" customFormat="1" ht="31.5" customHeight="1">
      <c r="A188" s="31" t="s">
        <v>28</v>
      </c>
      <c r="B188" s="23" t="s">
        <v>107</v>
      </c>
      <c r="C188" s="23" t="s">
        <v>375</v>
      </c>
      <c r="D188" s="23" t="s">
        <v>29</v>
      </c>
      <c r="E188" s="25">
        <v>2579.6000000000004</v>
      </c>
      <c r="F188" s="25">
        <v>2440</v>
      </c>
      <c r="G188" s="25">
        <v>2440</v>
      </c>
    </row>
    <row r="189" spans="1:7" s="16" customFormat="1" ht="15.75" customHeight="1">
      <c r="A189" s="22" t="s">
        <v>152</v>
      </c>
      <c r="B189" s="23" t="s">
        <v>107</v>
      </c>
      <c r="C189" s="23" t="s">
        <v>153</v>
      </c>
      <c r="D189" s="24" t="s">
        <v>9</v>
      </c>
      <c r="E189" s="25">
        <v>20571.099999999999</v>
      </c>
      <c r="F189" s="25">
        <v>12985.7</v>
      </c>
      <c r="G189" s="25">
        <v>13434.2</v>
      </c>
    </row>
    <row r="190" spans="1:7" s="16" customFormat="1" ht="15.75" customHeight="1">
      <c r="A190" s="31" t="s">
        <v>154</v>
      </c>
      <c r="B190" s="23" t="s">
        <v>107</v>
      </c>
      <c r="C190" s="23" t="s">
        <v>376</v>
      </c>
      <c r="D190" s="24" t="s">
        <v>9</v>
      </c>
      <c r="E190" s="25">
        <v>20571.099999999999</v>
      </c>
      <c r="F190" s="25">
        <v>12985.7</v>
      </c>
      <c r="G190" s="25">
        <v>13434.2</v>
      </c>
    </row>
    <row r="191" spans="1:7" s="16" customFormat="1" ht="31.5" customHeight="1">
      <c r="A191" s="31" t="s">
        <v>28</v>
      </c>
      <c r="B191" s="23" t="s">
        <v>107</v>
      </c>
      <c r="C191" s="23" t="s">
        <v>376</v>
      </c>
      <c r="D191" s="23" t="s">
        <v>29</v>
      </c>
      <c r="E191" s="25">
        <v>676.7</v>
      </c>
      <c r="F191" s="25">
        <v>0</v>
      </c>
      <c r="G191" s="25">
        <v>0</v>
      </c>
    </row>
    <row r="192" spans="1:7" s="16" customFormat="1" ht="15.75" customHeight="1">
      <c r="A192" s="31" t="s">
        <v>32</v>
      </c>
      <c r="B192" s="23" t="s">
        <v>107</v>
      </c>
      <c r="C192" s="23" t="s">
        <v>376</v>
      </c>
      <c r="D192" s="23" t="s">
        <v>33</v>
      </c>
      <c r="E192" s="25">
        <v>19894.399999999998</v>
      </c>
      <c r="F192" s="25">
        <v>12985.7</v>
      </c>
      <c r="G192" s="25">
        <v>13434.2</v>
      </c>
    </row>
    <row r="193" spans="1:7" s="16" customFormat="1" ht="31.5" customHeight="1">
      <c r="A193" s="22" t="s">
        <v>556</v>
      </c>
      <c r="B193" s="23" t="s">
        <v>107</v>
      </c>
      <c r="C193" s="23" t="s">
        <v>155</v>
      </c>
      <c r="D193" s="24" t="s">
        <v>9</v>
      </c>
      <c r="E193" s="25">
        <v>848.3</v>
      </c>
      <c r="F193" s="25">
        <v>200</v>
      </c>
      <c r="G193" s="25">
        <v>200</v>
      </c>
    </row>
    <row r="194" spans="1:7" s="16" customFormat="1" ht="47.25" customHeight="1">
      <c r="A194" s="31" t="s">
        <v>557</v>
      </c>
      <c r="B194" s="23" t="s">
        <v>107</v>
      </c>
      <c r="C194" s="23" t="s">
        <v>558</v>
      </c>
      <c r="D194" s="24" t="s">
        <v>9</v>
      </c>
      <c r="E194" s="25">
        <v>848.3</v>
      </c>
      <c r="F194" s="25">
        <v>200</v>
      </c>
      <c r="G194" s="25">
        <v>200</v>
      </c>
    </row>
    <row r="195" spans="1:7" s="16" customFormat="1" ht="31.5" customHeight="1">
      <c r="A195" s="31" t="s">
        <v>28</v>
      </c>
      <c r="B195" s="23" t="s">
        <v>107</v>
      </c>
      <c r="C195" s="23" t="s">
        <v>558</v>
      </c>
      <c r="D195" s="23" t="s">
        <v>29</v>
      </c>
      <c r="E195" s="25">
        <v>848.3</v>
      </c>
      <c r="F195" s="25">
        <v>200</v>
      </c>
      <c r="G195" s="25">
        <v>200</v>
      </c>
    </row>
    <row r="196" spans="1:7" s="16" customFormat="1" ht="31.5" customHeight="1">
      <c r="A196" s="22" t="s">
        <v>197</v>
      </c>
      <c r="B196" s="23" t="s">
        <v>107</v>
      </c>
      <c r="C196" s="23" t="s">
        <v>198</v>
      </c>
      <c r="D196" s="24" t="s">
        <v>9</v>
      </c>
      <c r="E196" s="25">
        <v>0</v>
      </c>
      <c r="F196" s="25">
        <v>3904.4</v>
      </c>
      <c r="G196" s="25">
        <v>0</v>
      </c>
    </row>
    <row r="197" spans="1:7" s="16" customFormat="1" ht="15.75" customHeight="1">
      <c r="A197" s="31" t="s">
        <v>199</v>
      </c>
      <c r="B197" s="23" t="s">
        <v>107</v>
      </c>
      <c r="C197" s="23" t="s">
        <v>403</v>
      </c>
      <c r="D197" s="24" t="s">
        <v>9</v>
      </c>
      <c r="E197" s="25">
        <v>0</v>
      </c>
      <c r="F197" s="25">
        <v>3904.4</v>
      </c>
      <c r="G197" s="25">
        <v>0</v>
      </c>
    </row>
    <row r="198" spans="1:7" s="16" customFormat="1" ht="31.5" customHeight="1">
      <c r="A198" s="31" t="s">
        <v>119</v>
      </c>
      <c r="B198" s="23" t="s">
        <v>107</v>
      </c>
      <c r="C198" s="23" t="s">
        <v>403</v>
      </c>
      <c r="D198" s="23" t="s">
        <v>120</v>
      </c>
      <c r="E198" s="25">
        <v>0</v>
      </c>
      <c r="F198" s="25">
        <v>3904.4</v>
      </c>
      <c r="G198" s="25">
        <v>0</v>
      </c>
    </row>
    <row r="199" spans="1:7" s="16" customFormat="1" ht="15.75" customHeight="1">
      <c r="A199" s="31" t="s">
        <v>526</v>
      </c>
      <c r="B199" s="23" t="s">
        <v>107</v>
      </c>
      <c r="C199" s="23" t="s">
        <v>527</v>
      </c>
      <c r="D199" s="23" t="s">
        <v>9</v>
      </c>
      <c r="E199" s="25">
        <v>5957.5</v>
      </c>
      <c r="F199" s="25">
        <v>0</v>
      </c>
      <c r="G199" s="25">
        <v>0</v>
      </c>
    </row>
    <row r="200" spans="1:7" s="16" customFormat="1" ht="31.5" customHeight="1">
      <c r="A200" s="31" t="s">
        <v>638</v>
      </c>
      <c r="B200" s="23" t="s">
        <v>107</v>
      </c>
      <c r="C200" s="23" t="s">
        <v>639</v>
      </c>
      <c r="D200" s="23" t="s">
        <v>9</v>
      </c>
      <c r="E200" s="25">
        <v>4000</v>
      </c>
      <c r="F200" s="25">
        <v>0</v>
      </c>
      <c r="G200" s="25">
        <v>0</v>
      </c>
    </row>
    <row r="201" spans="1:7" s="16" customFormat="1" ht="31.5" customHeight="1">
      <c r="A201" s="31" t="s">
        <v>28</v>
      </c>
      <c r="B201" s="23" t="s">
        <v>107</v>
      </c>
      <c r="C201" s="23" t="s">
        <v>639</v>
      </c>
      <c r="D201" s="23" t="s">
        <v>29</v>
      </c>
      <c r="E201" s="25">
        <v>4000</v>
      </c>
      <c r="F201" s="25">
        <v>0</v>
      </c>
      <c r="G201" s="25">
        <v>0</v>
      </c>
    </row>
    <row r="202" spans="1:7" s="16" customFormat="1" ht="15.75" customHeight="1">
      <c r="A202" s="31" t="s">
        <v>528</v>
      </c>
      <c r="B202" s="23" t="s">
        <v>107</v>
      </c>
      <c r="C202" s="23" t="s">
        <v>529</v>
      </c>
      <c r="D202" s="23" t="s">
        <v>9</v>
      </c>
      <c r="E202" s="25">
        <v>1957.5</v>
      </c>
      <c r="F202" s="25">
        <v>0</v>
      </c>
      <c r="G202" s="25">
        <v>0</v>
      </c>
    </row>
    <row r="203" spans="1:7" s="16" customFormat="1" ht="31.5" customHeight="1">
      <c r="A203" s="31" t="s">
        <v>28</v>
      </c>
      <c r="B203" s="23" t="s">
        <v>107</v>
      </c>
      <c r="C203" s="23" t="s">
        <v>529</v>
      </c>
      <c r="D203" s="23" t="s">
        <v>29</v>
      </c>
      <c r="E203" s="25">
        <v>1957.5</v>
      </c>
      <c r="F203" s="25">
        <v>0</v>
      </c>
      <c r="G203" s="25">
        <v>0</v>
      </c>
    </row>
    <row r="204" spans="1:7" s="16" customFormat="1" ht="31.5" customHeight="1">
      <c r="A204" s="31" t="s">
        <v>556</v>
      </c>
      <c r="B204" s="23" t="s">
        <v>107</v>
      </c>
      <c r="C204" s="23" t="s">
        <v>640</v>
      </c>
      <c r="D204" s="23" t="s">
        <v>9</v>
      </c>
      <c r="E204" s="25">
        <v>24264.5</v>
      </c>
      <c r="F204" s="25">
        <v>35000</v>
      </c>
      <c r="G204" s="25">
        <v>35000</v>
      </c>
    </row>
    <row r="205" spans="1:7" s="16" customFormat="1" ht="47.25" customHeight="1">
      <c r="A205" s="31" t="s">
        <v>641</v>
      </c>
      <c r="B205" s="23" t="s">
        <v>107</v>
      </c>
      <c r="C205" s="23" t="s">
        <v>642</v>
      </c>
      <c r="D205" s="23" t="s">
        <v>9</v>
      </c>
      <c r="E205" s="25">
        <v>24264.5</v>
      </c>
      <c r="F205" s="25">
        <v>35000</v>
      </c>
      <c r="G205" s="25">
        <v>35000</v>
      </c>
    </row>
    <row r="206" spans="1:7" s="16" customFormat="1" ht="31.5" customHeight="1">
      <c r="A206" s="31" t="s">
        <v>28</v>
      </c>
      <c r="B206" s="23" t="s">
        <v>107</v>
      </c>
      <c r="C206" s="23" t="s">
        <v>642</v>
      </c>
      <c r="D206" s="23" t="s">
        <v>29</v>
      </c>
      <c r="E206" s="25">
        <v>24264.5</v>
      </c>
      <c r="F206" s="25">
        <v>35000</v>
      </c>
      <c r="G206" s="25">
        <v>35000</v>
      </c>
    </row>
    <row r="207" spans="1:7" s="16" customFormat="1" ht="31.5" customHeight="1">
      <c r="A207" s="22" t="s">
        <v>73</v>
      </c>
      <c r="B207" s="23" t="s">
        <v>107</v>
      </c>
      <c r="C207" s="23" t="s">
        <v>12</v>
      </c>
      <c r="D207" s="24" t="s">
        <v>9</v>
      </c>
      <c r="E207" s="25">
        <v>8231.4</v>
      </c>
      <c r="F207" s="25">
        <v>9004.6</v>
      </c>
      <c r="G207" s="25">
        <v>9004.6</v>
      </c>
    </row>
    <row r="208" spans="1:7" s="16" customFormat="1" ht="31.5" customHeight="1">
      <c r="A208" s="22" t="s">
        <v>74</v>
      </c>
      <c r="B208" s="23" t="s">
        <v>107</v>
      </c>
      <c r="C208" s="23" t="s">
        <v>75</v>
      </c>
      <c r="D208" s="24" t="s">
        <v>9</v>
      </c>
      <c r="E208" s="25">
        <v>8231.4</v>
      </c>
      <c r="F208" s="25">
        <v>9004.6</v>
      </c>
      <c r="G208" s="25">
        <v>9004.6</v>
      </c>
    </row>
    <row r="209" spans="1:7" s="16" customFormat="1" ht="47.25" customHeight="1">
      <c r="A209" s="22" t="s">
        <v>76</v>
      </c>
      <c r="B209" s="23" t="s">
        <v>107</v>
      </c>
      <c r="C209" s="23" t="s">
        <v>77</v>
      </c>
      <c r="D209" s="24" t="s">
        <v>9</v>
      </c>
      <c r="E209" s="25">
        <v>8231.4</v>
      </c>
      <c r="F209" s="25">
        <v>9004.6</v>
      </c>
      <c r="G209" s="25">
        <v>9004.6</v>
      </c>
    </row>
    <row r="210" spans="1:7" s="16" customFormat="1" ht="78.75" customHeight="1">
      <c r="A210" s="31" t="s">
        <v>453</v>
      </c>
      <c r="B210" s="23" t="s">
        <v>107</v>
      </c>
      <c r="C210" s="23" t="s">
        <v>78</v>
      </c>
      <c r="D210" s="24" t="s">
        <v>9</v>
      </c>
      <c r="E210" s="25">
        <v>8231.4</v>
      </c>
      <c r="F210" s="25">
        <v>9004.6</v>
      </c>
      <c r="G210" s="25">
        <v>9004.6</v>
      </c>
    </row>
    <row r="211" spans="1:7" s="16" customFormat="1" ht="63" customHeight="1">
      <c r="A211" s="31" t="s">
        <v>26</v>
      </c>
      <c r="B211" s="23" t="s">
        <v>107</v>
      </c>
      <c r="C211" s="23" t="s">
        <v>78</v>
      </c>
      <c r="D211" s="23" t="s">
        <v>27</v>
      </c>
      <c r="E211" s="25">
        <v>7878.9</v>
      </c>
      <c r="F211" s="25">
        <v>8628.2000000000007</v>
      </c>
      <c r="G211" s="25">
        <v>8624.6</v>
      </c>
    </row>
    <row r="212" spans="1:7" s="16" customFormat="1" ht="31.5" customHeight="1">
      <c r="A212" s="31" t="s">
        <v>28</v>
      </c>
      <c r="B212" s="23" t="s">
        <v>107</v>
      </c>
      <c r="C212" s="23" t="s">
        <v>78</v>
      </c>
      <c r="D212" s="23" t="s">
        <v>29</v>
      </c>
      <c r="E212" s="25">
        <v>352.5</v>
      </c>
      <c r="F212" s="25">
        <v>376.4</v>
      </c>
      <c r="G212" s="25">
        <v>380</v>
      </c>
    </row>
    <row r="213" spans="1:7" s="16" customFormat="1" ht="31.5" customHeight="1">
      <c r="A213" s="22" t="s">
        <v>454</v>
      </c>
      <c r="B213" s="23" t="s">
        <v>107</v>
      </c>
      <c r="C213" s="23" t="s">
        <v>15</v>
      </c>
      <c r="D213" s="24" t="s">
        <v>9</v>
      </c>
      <c r="E213" s="25">
        <v>24624.5</v>
      </c>
      <c r="F213" s="25">
        <v>18539.2</v>
      </c>
      <c r="G213" s="25">
        <v>18262.599999999999</v>
      </c>
    </row>
    <row r="214" spans="1:7" s="16" customFormat="1" ht="31.5" customHeight="1">
      <c r="A214" s="22" t="s">
        <v>79</v>
      </c>
      <c r="B214" s="23" t="s">
        <v>107</v>
      </c>
      <c r="C214" s="23" t="s">
        <v>80</v>
      </c>
      <c r="D214" s="24" t="s">
        <v>9</v>
      </c>
      <c r="E214" s="25">
        <v>18511</v>
      </c>
      <c r="F214" s="25">
        <v>13367.800000000001</v>
      </c>
      <c r="G214" s="25">
        <v>13072.4</v>
      </c>
    </row>
    <row r="215" spans="1:7" s="16" customFormat="1" ht="63" customHeight="1">
      <c r="A215" s="22" t="s">
        <v>156</v>
      </c>
      <c r="B215" s="23" t="s">
        <v>107</v>
      </c>
      <c r="C215" s="23" t="s">
        <v>458</v>
      </c>
      <c r="D215" s="24" t="s">
        <v>9</v>
      </c>
      <c r="E215" s="25">
        <v>4843.3</v>
      </c>
      <c r="F215" s="25">
        <v>1000</v>
      </c>
      <c r="G215" s="25">
        <v>1000</v>
      </c>
    </row>
    <row r="216" spans="1:7" s="16" customFormat="1" ht="47.25" customHeight="1">
      <c r="A216" s="31" t="s">
        <v>158</v>
      </c>
      <c r="B216" s="23" t="s">
        <v>107</v>
      </c>
      <c r="C216" s="23" t="s">
        <v>379</v>
      </c>
      <c r="D216" s="24" t="s">
        <v>9</v>
      </c>
      <c r="E216" s="25">
        <v>4843.3</v>
      </c>
      <c r="F216" s="25">
        <v>1000</v>
      </c>
      <c r="G216" s="25">
        <v>1000</v>
      </c>
    </row>
    <row r="217" spans="1:7" s="16" customFormat="1" ht="31.5" customHeight="1">
      <c r="A217" s="31" t="s">
        <v>28</v>
      </c>
      <c r="B217" s="23" t="s">
        <v>107</v>
      </c>
      <c r="C217" s="23" t="s">
        <v>379</v>
      </c>
      <c r="D217" s="23" t="s">
        <v>29</v>
      </c>
      <c r="E217" s="25">
        <v>4843.3</v>
      </c>
      <c r="F217" s="25">
        <v>1000</v>
      </c>
      <c r="G217" s="25">
        <v>1000</v>
      </c>
    </row>
    <row r="218" spans="1:7" s="16" customFormat="1" ht="47.25" customHeight="1">
      <c r="A218" s="22" t="s">
        <v>159</v>
      </c>
      <c r="B218" s="23" t="s">
        <v>107</v>
      </c>
      <c r="C218" s="23" t="s">
        <v>459</v>
      </c>
      <c r="D218" s="24" t="s">
        <v>9</v>
      </c>
      <c r="E218" s="25">
        <v>7974.8</v>
      </c>
      <c r="F218" s="25">
        <v>7764.6</v>
      </c>
      <c r="G218" s="25">
        <v>7554.4</v>
      </c>
    </row>
    <row r="219" spans="1:7" s="16" customFormat="1" ht="47.25" customHeight="1">
      <c r="A219" s="31" t="s">
        <v>160</v>
      </c>
      <c r="B219" s="23" t="s">
        <v>107</v>
      </c>
      <c r="C219" s="23" t="s">
        <v>380</v>
      </c>
      <c r="D219" s="24" t="s">
        <v>9</v>
      </c>
      <c r="E219" s="25">
        <v>7974.8</v>
      </c>
      <c r="F219" s="25">
        <v>7764.6</v>
      </c>
      <c r="G219" s="25">
        <v>7554.4</v>
      </c>
    </row>
    <row r="220" spans="1:7" s="16" customFormat="1" ht="31.5" customHeight="1">
      <c r="A220" s="31" t="s">
        <v>28</v>
      </c>
      <c r="B220" s="23" t="s">
        <v>107</v>
      </c>
      <c r="C220" s="23" t="s">
        <v>380</v>
      </c>
      <c r="D220" s="23" t="s">
        <v>29</v>
      </c>
      <c r="E220" s="25">
        <v>7974.8</v>
      </c>
      <c r="F220" s="25">
        <v>7764.6</v>
      </c>
      <c r="G220" s="25">
        <v>7554.4</v>
      </c>
    </row>
    <row r="221" spans="1:7" s="16" customFormat="1" ht="31.5" customHeight="1">
      <c r="A221" s="22" t="s">
        <v>81</v>
      </c>
      <c r="B221" s="23" t="s">
        <v>107</v>
      </c>
      <c r="C221" s="23" t="s">
        <v>455</v>
      </c>
      <c r="D221" s="24" t="s">
        <v>9</v>
      </c>
      <c r="E221" s="25">
        <v>1430</v>
      </c>
      <c r="F221" s="25">
        <v>1705</v>
      </c>
      <c r="G221" s="25">
        <v>1790.5</v>
      </c>
    </row>
    <row r="222" spans="1:7" s="16" customFormat="1" ht="31.5" customHeight="1">
      <c r="A222" s="31" t="s">
        <v>82</v>
      </c>
      <c r="B222" s="23" t="s">
        <v>107</v>
      </c>
      <c r="C222" s="23" t="s">
        <v>360</v>
      </c>
      <c r="D222" s="24" t="s">
        <v>9</v>
      </c>
      <c r="E222" s="25">
        <v>1430</v>
      </c>
      <c r="F222" s="25">
        <v>1705</v>
      </c>
      <c r="G222" s="25">
        <v>1790.5</v>
      </c>
    </row>
    <row r="223" spans="1:7" s="16" customFormat="1" ht="31.5" customHeight="1">
      <c r="A223" s="31" t="s">
        <v>28</v>
      </c>
      <c r="B223" s="23" t="s">
        <v>107</v>
      </c>
      <c r="C223" s="23" t="s">
        <v>360</v>
      </c>
      <c r="D223" s="23" t="s">
        <v>29</v>
      </c>
      <c r="E223" s="25">
        <v>1430</v>
      </c>
      <c r="F223" s="25">
        <v>1705</v>
      </c>
      <c r="G223" s="25">
        <v>1790.5</v>
      </c>
    </row>
    <row r="224" spans="1:7" s="16" customFormat="1" ht="47.25" customHeight="1">
      <c r="A224" s="22" t="s">
        <v>460</v>
      </c>
      <c r="B224" s="23" t="s">
        <v>107</v>
      </c>
      <c r="C224" s="23" t="s">
        <v>461</v>
      </c>
      <c r="D224" s="24" t="s">
        <v>9</v>
      </c>
      <c r="E224" s="25">
        <v>653.79999999999995</v>
      </c>
      <c r="F224" s="25">
        <v>1015</v>
      </c>
      <c r="G224" s="25">
        <v>1015</v>
      </c>
    </row>
    <row r="225" spans="1:7" s="16" customFormat="1" ht="31.5" customHeight="1">
      <c r="A225" s="31" t="s">
        <v>462</v>
      </c>
      <c r="B225" s="23" t="s">
        <v>107</v>
      </c>
      <c r="C225" s="23" t="s">
        <v>381</v>
      </c>
      <c r="D225" s="24" t="s">
        <v>9</v>
      </c>
      <c r="E225" s="25">
        <v>653.79999999999995</v>
      </c>
      <c r="F225" s="25">
        <v>1015</v>
      </c>
      <c r="G225" s="25">
        <v>1015</v>
      </c>
    </row>
    <row r="226" spans="1:7" s="16" customFormat="1" ht="31.5" customHeight="1">
      <c r="A226" s="31" t="s">
        <v>28</v>
      </c>
      <c r="B226" s="23" t="s">
        <v>107</v>
      </c>
      <c r="C226" s="23" t="s">
        <v>381</v>
      </c>
      <c r="D226" s="23" t="s">
        <v>29</v>
      </c>
      <c r="E226" s="25">
        <v>649.5</v>
      </c>
      <c r="F226" s="25">
        <v>1000</v>
      </c>
      <c r="G226" s="25">
        <v>1000</v>
      </c>
    </row>
    <row r="227" spans="1:7" s="16" customFormat="1" ht="15.75" customHeight="1">
      <c r="A227" s="31" t="s">
        <v>37</v>
      </c>
      <c r="B227" s="23" t="s">
        <v>107</v>
      </c>
      <c r="C227" s="23" t="s">
        <v>381</v>
      </c>
      <c r="D227" s="23" t="s">
        <v>38</v>
      </c>
      <c r="E227" s="134">
        <v>4.3000000000000007</v>
      </c>
      <c r="F227" s="25">
        <v>15</v>
      </c>
      <c r="G227" s="25">
        <v>15</v>
      </c>
    </row>
    <row r="228" spans="1:7" s="16" customFormat="1" ht="47.25" customHeight="1">
      <c r="A228" s="22" t="s">
        <v>164</v>
      </c>
      <c r="B228" s="23" t="s">
        <v>107</v>
      </c>
      <c r="C228" s="23" t="s">
        <v>165</v>
      </c>
      <c r="D228" s="24" t="s">
        <v>9</v>
      </c>
      <c r="E228" s="25">
        <v>3609.1</v>
      </c>
      <c r="F228" s="25">
        <v>1883.2</v>
      </c>
      <c r="G228" s="25">
        <v>1712.5</v>
      </c>
    </row>
    <row r="229" spans="1:7" s="16" customFormat="1" ht="31.5" customHeight="1">
      <c r="A229" s="31" t="s">
        <v>166</v>
      </c>
      <c r="B229" s="23" t="s">
        <v>107</v>
      </c>
      <c r="C229" s="23" t="s">
        <v>378</v>
      </c>
      <c r="D229" s="24" t="s">
        <v>9</v>
      </c>
      <c r="E229" s="25">
        <v>3609.1</v>
      </c>
      <c r="F229" s="25">
        <v>1883.2</v>
      </c>
      <c r="G229" s="25">
        <v>1712.5</v>
      </c>
    </row>
    <row r="230" spans="1:7" s="16" customFormat="1" ht="31.5" customHeight="1">
      <c r="A230" s="31" t="s">
        <v>28</v>
      </c>
      <c r="B230" s="23" t="s">
        <v>107</v>
      </c>
      <c r="C230" s="23" t="s">
        <v>378</v>
      </c>
      <c r="D230" s="23" t="s">
        <v>29</v>
      </c>
      <c r="E230" s="25">
        <v>3609.1</v>
      </c>
      <c r="F230" s="25">
        <v>1883.2</v>
      </c>
      <c r="G230" s="25">
        <v>1712.5</v>
      </c>
    </row>
    <row r="231" spans="1:7" s="16" customFormat="1" ht="47.25" customHeight="1">
      <c r="A231" s="22" t="s">
        <v>464</v>
      </c>
      <c r="B231" s="23" t="s">
        <v>107</v>
      </c>
      <c r="C231" s="23" t="s">
        <v>465</v>
      </c>
      <c r="D231" s="24" t="s">
        <v>9</v>
      </c>
      <c r="E231" s="25">
        <v>6061.8</v>
      </c>
      <c r="F231" s="25">
        <v>5118.3999999999996</v>
      </c>
      <c r="G231" s="25">
        <v>5137.2</v>
      </c>
    </row>
    <row r="232" spans="1:7" s="16" customFormat="1" ht="47.25" customHeight="1">
      <c r="A232" s="22" t="s">
        <v>128</v>
      </c>
      <c r="B232" s="23" t="s">
        <v>107</v>
      </c>
      <c r="C232" s="23" t="s">
        <v>466</v>
      </c>
      <c r="D232" s="24" t="s">
        <v>9</v>
      </c>
      <c r="E232" s="25">
        <v>194.8</v>
      </c>
      <c r="F232" s="25">
        <v>318.39999999999998</v>
      </c>
      <c r="G232" s="25">
        <v>237.2</v>
      </c>
    </row>
    <row r="233" spans="1:7" s="16" customFormat="1" ht="31.5" customHeight="1">
      <c r="A233" s="31" t="s">
        <v>129</v>
      </c>
      <c r="B233" s="23" t="s">
        <v>107</v>
      </c>
      <c r="C233" s="23" t="s">
        <v>383</v>
      </c>
      <c r="D233" s="24" t="s">
        <v>9</v>
      </c>
      <c r="E233" s="25">
        <v>194.8</v>
      </c>
      <c r="F233" s="25">
        <v>318.39999999999998</v>
      </c>
      <c r="G233" s="25">
        <v>237.2</v>
      </c>
    </row>
    <row r="234" spans="1:7" s="16" customFormat="1" ht="31.5" customHeight="1">
      <c r="A234" s="31" t="s">
        <v>28</v>
      </c>
      <c r="B234" s="23" t="s">
        <v>107</v>
      </c>
      <c r="C234" s="23" t="s">
        <v>383</v>
      </c>
      <c r="D234" s="23" t="s">
        <v>29</v>
      </c>
      <c r="E234" s="25">
        <v>194.8</v>
      </c>
      <c r="F234" s="25">
        <v>318.39999999999998</v>
      </c>
      <c r="G234" s="25">
        <v>237.2</v>
      </c>
    </row>
    <row r="235" spans="1:7" s="16" customFormat="1" ht="31.5" customHeight="1">
      <c r="A235" s="22" t="s">
        <v>130</v>
      </c>
      <c r="B235" s="23" t="s">
        <v>107</v>
      </c>
      <c r="C235" s="23" t="s">
        <v>467</v>
      </c>
      <c r="D235" s="24" t="s">
        <v>9</v>
      </c>
      <c r="E235" s="25">
        <v>4949.1000000000004</v>
      </c>
      <c r="F235" s="25">
        <v>3700</v>
      </c>
      <c r="G235" s="25">
        <v>3800</v>
      </c>
    </row>
    <row r="236" spans="1:7" s="16" customFormat="1" ht="31.5" customHeight="1">
      <c r="A236" s="31" t="s">
        <v>131</v>
      </c>
      <c r="B236" s="23" t="s">
        <v>107</v>
      </c>
      <c r="C236" s="23" t="s">
        <v>384</v>
      </c>
      <c r="D236" s="24" t="s">
        <v>9</v>
      </c>
      <c r="E236" s="25">
        <v>4949.1000000000004</v>
      </c>
      <c r="F236" s="25">
        <v>3700</v>
      </c>
      <c r="G236" s="25">
        <v>3800</v>
      </c>
    </row>
    <row r="237" spans="1:7" s="16" customFormat="1" ht="15.75" customHeight="1">
      <c r="A237" s="31" t="s">
        <v>32</v>
      </c>
      <c r="B237" s="23" t="s">
        <v>107</v>
      </c>
      <c r="C237" s="23" t="s">
        <v>384</v>
      </c>
      <c r="D237" s="23" t="s">
        <v>33</v>
      </c>
      <c r="E237" s="25">
        <v>4949.1000000000004</v>
      </c>
      <c r="F237" s="25">
        <v>3700</v>
      </c>
      <c r="G237" s="25">
        <v>3800</v>
      </c>
    </row>
    <row r="238" spans="1:7" s="16" customFormat="1" ht="31.5" customHeight="1">
      <c r="A238" s="22" t="s">
        <v>132</v>
      </c>
      <c r="B238" s="23" t="s">
        <v>107</v>
      </c>
      <c r="C238" s="23" t="s">
        <v>468</v>
      </c>
      <c r="D238" s="24" t="s">
        <v>9</v>
      </c>
      <c r="E238" s="25">
        <v>917.9</v>
      </c>
      <c r="F238" s="25">
        <v>1100</v>
      </c>
      <c r="G238" s="25">
        <v>1100</v>
      </c>
    </row>
    <row r="239" spans="1:7" s="16" customFormat="1" ht="31.5" customHeight="1">
      <c r="A239" s="31" t="s">
        <v>133</v>
      </c>
      <c r="B239" s="23" t="s">
        <v>107</v>
      </c>
      <c r="C239" s="23" t="s">
        <v>385</v>
      </c>
      <c r="D239" s="24" t="s">
        <v>9</v>
      </c>
      <c r="E239" s="25">
        <v>917.9</v>
      </c>
      <c r="F239" s="25">
        <v>1100</v>
      </c>
      <c r="G239" s="25">
        <v>1100</v>
      </c>
    </row>
    <row r="240" spans="1:7" s="16" customFormat="1" ht="31.5" customHeight="1">
      <c r="A240" s="31" t="s">
        <v>28</v>
      </c>
      <c r="B240" s="23" t="s">
        <v>107</v>
      </c>
      <c r="C240" s="23" t="s">
        <v>385</v>
      </c>
      <c r="D240" s="23" t="s">
        <v>29</v>
      </c>
      <c r="E240" s="25">
        <v>917.9</v>
      </c>
      <c r="F240" s="25">
        <v>1100</v>
      </c>
      <c r="G240" s="25">
        <v>1100</v>
      </c>
    </row>
    <row r="241" spans="1:7" s="16" customFormat="1" ht="31.5" customHeight="1">
      <c r="A241" s="31" t="s">
        <v>74</v>
      </c>
      <c r="B241" s="23" t="s">
        <v>107</v>
      </c>
      <c r="C241" s="23" t="s">
        <v>497</v>
      </c>
      <c r="D241" s="23" t="s">
        <v>9</v>
      </c>
      <c r="E241" s="25">
        <v>51.7</v>
      </c>
      <c r="F241" s="25">
        <v>53</v>
      </c>
      <c r="G241" s="25">
        <v>53</v>
      </c>
    </row>
    <row r="242" spans="1:7" s="16" customFormat="1" ht="47.25" customHeight="1">
      <c r="A242" s="31" t="s">
        <v>76</v>
      </c>
      <c r="B242" s="23" t="s">
        <v>107</v>
      </c>
      <c r="C242" s="23" t="s">
        <v>498</v>
      </c>
      <c r="D242" s="23" t="s">
        <v>9</v>
      </c>
      <c r="E242" s="25">
        <v>51.7</v>
      </c>
      <c r="F242" s="25">
        <v>53</v>
      </c>
      <c r="G242" s="25">
        <v>53</v>
      </c>
    </row>
    <row r="243" spans="1:7" s="16" customFormat="1" ht="78.75" customHeight="1">
      <c r="A243" s="31" t="s">
        <v>595</v>
      </c>
      <c r="B243" s="23" t="s">
        <v>107</v>
      </c>
      <c r="C243" s="23" t="s">
        <v>513</v>
      </c>
      <c r="D243" s="23" t="s">
        <v>9</v>
      </c>
      <c r="E243" s="25">
        <v>51.7</v>
      </c>
      <c r="F243" s="25">
        <v>53</v>
      </c>
      <c r="G243" s="25">
        <v>53</v>
      </c>
    </row>
    <row r="244" spans="1:7" s="16" customFormat="1" ht="63" customHeight="1">
      <c r="A244" s="31" t="s">
        <v>26</v>
      </c>
      <c r="B244" s="23" t="s">
        <v>107</v>
      </c>
      <c r="C244" s="23" t="s">
        <v>513</v>
      </c>
      <c r="D244" s="23" t="s">
        <v>27</v>
      </c>
      <c r="E244" s="25">
        <v>51.7</v>
      </c>
      <c r="F244" s="25">
        <v>53</v>
      </c>
      <c r="G244" s="25">
        <v>53</v>
      </c>
    </row>
    <row r="245" spans="1:7" s="16" customFormat="1" ht="31.5" customHeight="1">
      <c r="A245" s="22" t="s">
        <v>469</v>
      </c>
      <c r="B245" s="23" t="s">
        <v>107</v>
      </c>
      <c r="C245" s="23" t="s">
        <v>470</v>
      </c>
      <c r="D245" s="24" t="s">
        <v>9</v>
      </c>
      <c r="E245" s="25">
        <v>226385.1</v>
      </c>
      <c r="F245" s="25">
        <v>81415.899999999994</v>
      </c>
      <c r="G245" s="25">
        <v>87640.1</v>
      </c>
    </row>
    <row r="246" spans="1:7" s="16" customFormat="1" ht="31.5" customHeight="1">
      <c r="A246" s="22" t="s">
        <v>114</v>
      </c>
      <c r="B246" s="23" t="s">
        <v>107</v>
      </c>
      <c r="C246" s="23" t="s">
        <v>471</v>
      </c>
      <c r="D246" s="24" t="s">
        <v>9</v>
      </c>
      <c r="E246" s="25">
        <v>206124.4</v>
      </c>
      <c r="F246" s="25">
        <v>57915.199999999997</v>
      </c>
      <c r="G246" s="25">
        <v>60386.200000000004</v>
      </c>
    </row>
    <row r="247" spans="1:7" s="16" customFormat="1" ht="31.5" customHeight="1">
      <c r="A247" s="22" t="s">
        <v>115</v>
      </c>
      <c r="B247" s="23" t="s">
        <v>107</v>
      </c>
      <c r="C247" s="23" t="s">
        <v>472</v>
      </c>
      <c r="D247" s="24" t="s">
        <v>9</v>
      </c>
      <c r="E247" s="25">
        <v>78499.899999999994</v>
      </c>
      <c r="F247" s="25">
        <v>57915.199999999997</v>
      </c>
      <c r="G247" s="25">
        <v>60386.200000000004</v>
      </c>
    </row>
    <row r="248" spans="1:7" s="16" customFormat="1" ht="31.5" customHeight="1">
      <c r="A248" s="31" t="s">
        <v>568</v>
      </c>
      <c r="B248" s="23" t="s">
        <v>107</v>
      </c>
      <c r="C248" s="23" t="s">
        <v>569</v>
      </c>
      <c r="D248" s="24" t="s">
        <v>9</v>
      </c>
      <c r="E248" s="25">
        <v>6689.2</v>
      </c>
      <c r="F248" s="25">
        <v>6130.1</v>
      </c>
      <c r="G248" s="25">
        <v>6375.3</v>
      </c>
    </row>
    <row r="249" spans="1:7" s="16" customFormat="1" ht="15.75" customHeight="1">
      <c r="A249" s="31" t="s">
        <v>32</v>
      </c>
      <c r="B249" s="23" t="s">
        <v>107</v>
      </c>
      <c r="C249" s="23" t="s">
        <v>569</v>
      </c>
      <c r="D249" s="23" t="s">
        <v>33</v>
      </c>
      <c r="E249" s="25">
        <v>6689.2</v>
      </c>
      <c r="F249" s="25">
        <v>6130.1</v>
      </c>
      <c r="G249" s="25">
        <v>6375.3</v>
      </c>
    </row>
    <row r="250" spans="1:7" s="16" customFormat="1" ht="15.75" customHeight="1">
      <c r="A250" s="31" t="s">
        <v>116</v>
      </c>
      <c r="B250" s="23" t="s">
        <v>107</v>
      </c>
      <c r="C250" s="23" t="s">
        <v>386</v>
      </c>
      <c r="D250" s="24" t="s">
        <v>9</v>
      </c>
      <c r="E250" s="25">
        <v>71810.7</v>
      </c>
      <c r="F250" s="25">
        <v>51785.1</v>
      </c>
      <c r="G250" s="25">
        <v>54010.9</v>
      </c>
    </row>
    <row r="251" spans="1:7" s="16" customFormat="1" ht="15.75" customHeight="1">
      <c r="A251" s="31" t="s">
        <v>32</v>
      </c>
      <c r="B251" s="23" t="s">
        <v>107</v>
      </c>
      <c r="C251" s="23" t="s">
        <v>386</v>
      </c>
      <c r="D251" s="23" t="s">
        <v>33</v>
      </c>
      <c r="E251" s="25">
        <v>71810.7</v>
      </c>
      <c r="F251" s="25">
        <v>51785.1</v>
      </c>
      <c r="G251" s="25">
        <v>54010.9</v>
      </c>
    </row>
    <row r="252" spans="1:7" s="16" customFormat="1" ht="31.5" customHeight="1">
      <c r="A252" s="22" t="s">
        <v>560</v>
      </c>
      <c r="B252" s="23" t="s">
        <v>107</v>
      </c>
      <c r="C252" s="23" t="s">
        <v>473</v>
      </c>
      <c r="D252" s="24" t="s">
        <v>9</v>
      </c>
      <c r="E252" s="25">
        <v>704.5</v>
      </c>
      <c r="F252" s="25">
        <v>0</v>
      </c>
      <c r="G252" s="25">
        <v>0</v>
      </c>
    </row>
    <row r="253" spans="1:7" s="16" customFormat="1" ht="31.5" customHeight="1">
      <c r="A253" s="31" t="s">
        <v>570</v>
      </c>
      <c r="B253" s="23" t="s">
        <v>107</v>
      </c>
      <c r="C253" s="23" t="s">
        <v>387</v>
      </c>
      <c r="D253" s="24" t="s">
        <v>9</v>
      </c>
      <c r="E253" s="25">
        <v>704.5</v>
      </c>
      <c r="F253" s="25">
        <v>0</v>
      </c>
      <c r="G253" s="25">
        <v>0</v>
      </c>
    </row>
    <row r="254" spans="1:7" s="16" customFormat="1" ht="31.5" customHeight="1">
      <c r="A254" s="31" t="s">
        <v>28</v>
      </c>
      <c r="B254" s="23" t="s">
        <v>107</v>
      </c>
      <c r="C254" s="23" t="s">
        <v>387</v>
      </c>
      <c r="D254" s="23" t="s">
        <v>29</v>
      </c>
      <c r="E254" s="25">
        <v>404.5</v>
      </c>
      <c r="F254" s="25">
        <v>0</v>
      </c>
      <c r="G254" s="25">
        <v>0</v>
      </c>
    </row>
    <row r="255" spans="1:7" s="16" customFormat="1" ht="15.75" customHeight="1">
      <c r="A255" s="31" t="s">
        <v>32</v>
      </c>
      <c r="B255" s="23" t="s">
        <v>107</v>
      </c>
      <c r="C255" s="23" t="s">
        <v>387</v>
      </c>
      <c r="D255" s="23" t="s">
        <v>33</v>
      </c>
      <c r="E255" s="25">
        <v>300</v>
      </c>
      <c r="F255" s="25">
        <v>0</v>
      </c>
      <c r="G255" s="25">
        <v>0</v>
      </c>
    </row>
    <row r="256" spans="1:7" s="16" customFormat="1" ht="31.5" customHeight="1">
      <c r="A256" s="31" t="s">
        <v>560</v>
      </c>
      <c r="B256" s="23" t="s">
        <v>107</v>
      </c>
      <c r="C256" s="23" t="s">
        <v>643</v>
      </c>
      <c r="D256" s="23" t="s">
        <v>9</v>
      </c>
      <c r="E256" s="25">
        <v>126920</v>
      </c>
      <c r="F256" s="25">
        <v>0</v>
      </c>
      <c r="G256" s="25">
        <v>0</v>
      </c>
    </row>
    <row r="257" spans="1:7" s="16" customFormat="1" ht="47.25" customHeight="1">
      <c r="A257" s="31" t="s">
        <v>644</v>
      </c>
      <c r="B257" s="23" t="s">
        <v>107</v>
      </c>
      <c r="C257" s="23" t="s">
        <v>645</v>
      </c>
      <c r="D257" s="23" t="s">
        <v>9</v>
      </c>
      <c r="E257" s="25">
        <v>126920</v>
      </c>
      <c r="F257" s="25">
        <v>0</v>
      </c>
      <c r="G257" s="25">
        <v>0</v>
      </c>
    </row>
    <row r="258" spans="1:7" s="16" customFormat="1" ht="15.75" customHeight="1">
      <c r="A258" s="31" t="s">
        <v>32</v>
      </c>
      <c r="B258" s="23" t="s">
        <v>107</v>
      </c>
      <c r="C258" s="23" t="s">
        <v>645</v>
      </c>
      <c r="D258" s="23" t="s">
        <v>33</v>
      </c>
      <c r="E258" s="25">
        <v>126920</v>
      </c>
      <c r="F258" s="25">
        <v>0</v>
      </c>
      <c r="G258" s="25">
        <v>0</v>
      </c>
    </row>
    <row r="259" spans="1:7" s="16" customFormat="1" ht="31.5" customHeight="1">
      <c r="A259" s="22" t="s">
        <v>121</v>
      </c>
      <c r="B259" s="23" t="s">
        <v>107</v>
      </c>
      <c r="C259" s="23" t="s">
        <v>474</v>
      </c>
      <c r="D259" s="24" t="s">
        <v>9</v>
      </c>
      <c r="E259" s="25">
        <v>2143.5</v>
      </c>
      <c r="F259" s="25">
        <v>2577.8999999999996</v>
      </c>
      <c r="G259" s="25">
        <v>2705.1</v>
      </c>
    </row>
    <row r="260" spans="1:7" s="16" customFormat="1" ht="47.25" customHeight="1">
      <c r="A260" s="22" t="s">
        <v>122</v>
      </c>
      <c r="B260" s="23" t="s">
        <v>107</v>
      </c>
      <c r="C260" s="23" t="s">
        <v>475</v>
      </c>
      <c r="D260" s="24" t="s">
        <v>9</v>
      </c>
      <c r="E260" s="25">
        <v>888.5</v>
      </c>
      <c r="F260" s="25">
        <v>770.5</v>
      </c>
      <c r="G260" s="25">
        <v>825.4</v>
      </c>
    </row>
    <row r="261" spans="1:7" s="16" customFormat="1" ht="63" customHeight="1">
      <c r="A261" s="31" t="s">
        <v>571</v>
      </c>
      <c r="B261" s="23" t="s">
        <v>107</v>
      </c>
      <c r="C261" s="23" t="s">
        <v>572</v>
      </c>
      <c r="D261" s="24" t="s">
        <v>9</v>
      </c>
      <c r="E261" s="25">
        <v>25.900000000000006</v>
      </c>
      <c r="F261" s="25">
        <v>120.5</v>
      </c>
      <c r="G261" s="25">
        <v>125.4</v>
      </c>
    </row>
    <row r="262" spans="1:7" s="16" customFormat="1" ht="15.75" customHeight="1">
      <c r="A262" s="31" t="s">
        <v>32</v>
      </c>
      <c r="B262" s="23" t="s">
        <v>107</v>
      </c>
      <c r="C262" s="23" t="s">
        <v>572</v>
      </c>
      <c r="D262" s="23" t="s">
        <v>33</v>
      </c>
      <c r="E262" s="134">
        <v>25.900000000000006</v>
      </c>
      <c r="F262" s="25">
        <v>120.5</v>
      </c>
      <c r="G262" s="25">
        <v>125.4</v>
      </c>
    </row>
    <row r="263" spans="1:7" s="16" customFormat="1" ht="47.25" customHeight="1">
      <c r="A263" s="31" t="s">
        <v>123</v>
      </c>
      <c r="B263" s="23" t="s">
        <v>107</v>
      </c>
      <c r="C263" s="23" t="s">
        <v>388</v>
      </c>
      <c r="D263" s="24" t="s">
        <v>9</v>
      </c>
      <c r="E263" s="25">
        <v>862.6</v>
      </c>
      <c r="F263" s="25">
        <v>650</v>
      </c>
      <c r="G263" s="25">
        <v>700</v>
      </c>
    </row>
    <row r="264" spans="1:7" s="16" customFormat="1" ht="15.75" customHeight="1">
      <c r="A264" s="31" t="s">
        <v>32</v>
      </c>
      <c r="B264" s="23" t="s">
        <v>107</v>
      </c>
      <c r="C264" s="23" t="s">
        <v>388</v>
      </c>
      <c r="D264" s="23" t="s">
        <v>33</v>
      </c>
      <c r="E264" s="25">
        <v>862.6</v>
      </c>
      <c r="F264" s="25">
        <v>650</v>
      </c>
      <c r="G264" s="25">
        <v>700</v>
      </c>
    </row>
    <row r="265" spans="1:7" s="16" customFormat="1" ht="31.5" customHeight="1">
      <c r="A265" s="22" t="s">
        <v>126</v>
      </c>
      <c r="B265" s="23" t="s">
        <v>107</v>
      </c>
      <c r="C265" s="23" t="s">
        <v>476</v>
      </c>
      <c r="D265" s="24" t="s">
        <v>9</v>
      </c>
      <c r="E265" s="25">
        <v>1255</v>
      </c>
      <c r="F265" s="25">
        <v>1807.3999999999999</v>
      </c>
      <c r="G265" s="25">
        <v>1879.6999999999998</v>
      </c>
    </row>
    <row r="266" spans="1:7" s="16" customFormat="1" ht="47.25" customHeight="1">
      <c r="A266" s="31" t="s">
        <v>573</v>
      </c>
      <c r="B266" s="23" t="s">
        <v>107</v>
      </c>
      <c r="C266" s="23" t="s">
        <v>574</v>
      </c>
      <c r="D266" s="24" t="s">
        <v>9</v>
      </c>
      <c r="E266" s="25">
        <v>40.700000000000003</v>
      </c>
      <c r="F266" s="25">
        <v>139.79999999999998</v>
      </c>
      <c r="G266" s="25">
        <v>145.30000000000001</v>
      </c>
    </row>
    <row r="267" spans="1:7" s="16" customFormat="1" ht="15.75" customHeight="1">
      <c r="A267" s="31" t="s">
        <v>32</v>
      </c>
      <c r="B267" s="23" t="s">
        <v>107</v>
      </c>
      <c r="C267" s="23" t="s">
        <v>574</v>
      </c>
      <c r="D267" s="23" t="s">
        <v>33</v>
      </c>
      <c r="E267" s="134">
        <v>40.700000000000003</v>
      </c>
      <c r="F267" s="25">
        <v>139.79999999999998</v>
      </c>
      <c r="G267" s="25">
        <v>145.30000000000001</v>
      </c>
    </row>
    <row r="268" spans="1:7" s="16" customFormat="1" ht="31.5" customHeight="1">
      <c r="A268" s="31" t="s">
        <v>127</v>
      </c>
      <c r="B268" s="23" t="s">
        <v>107</v>
      </c>
      <c r="C268" s="23" t="s">
        <v>389</v>
      </c>
      <c r="D268" s="24" t="s">
        <v>9</v>
      </c>
      <c r="E268" s="134">
        <v>1214.3</v>
      </c>
      <c r="F268" s="25">
        <v>1667.6</v>
      </c>
      <c r="G268" s="25">
        <v>1734.3999999999999</v>
      </c>
    </row>
    <row r="269" spans="1:7" s="16" customFormat="1" ht="15.75" customHeight="1">
      <c r="A269" s="31" t="s">
        <v>32</v>
      </c>
      <c r="B269" s="23" t="s">
        <v>107</v>
      </c>
      <c r="C269" s="23" t="s">
        <v>389</v>
      </c>
      <c r="D269" s="23" t="s">
        <v>33</v>
      </c>
      <c r="E269" s="134">
        <v>1214.3</v>
      </c>
      <c r="F269" s="25">
        <v>1667.6</v>
      </c>
      <c r="G269" s="25">
        <v>1734.3999999999999</v>
      </c>
    </row>
    <row r="270" spans="1:7" s="16" customFormat="1" ht="31.5" customHeight="1">
      <c r="A270" s="22" t="s">
        <v>477</v>
      </c>
      <c r="B270" s="23" t="s">
        <v>107</v>
      </c>
      <c r="C270" s="23" t="s">
        <v>478</v>
      </c>
      <c r="D270" s="24" t="s">
        <v>9</v>
      </c>
      <c r="E270" s="25">
        <v>18117.2</v>
      </c>
      <c r="F270" s="25">
        <v>20922.800000000003</v>
      </c>
      <c r="G270" s="25">
        <v>24548.800000000003</v>
      </c>
    </row>
    <row r="271" spans="1:7" s="16" customFormat="1" ht="47.25" customHeight="1">
      <c r="A271" s="22" t="s">
        <v>575</v>
      </c>
      <c r="B271" s="23" t="s">
        <v>107</v>
      </c>
      <c r="C271" s="23" t="s">
        <v>576</v>
      </c>
      <c r="D271" s="24" t="s">
        <v>9</v>
      </c>
      <c r="E271" s="25">
        <v>18117.2</v>
      </c>
      <c r="F271" s="25">
        <v>20922.800000000003</v>
      </c>
      <c r="G271" s="25">
        <v>24548.800000000003</v>
      </c>
    </row>
    <row r="272" spans="1:7" s="16" customFormat="1" ht="31.5" customHeight="1">
      <c r="A272" s="31" t="s">
        <v>577</v>
      </c>
      <c r="B272" s="23" t="s">
        <v>107</v>
      </c>
      <c r="C272" s="23" t="s">
        <v>578</v>
      </c>
      <c r="D272" s="24" t="s">
        <v>9</v>
      </c>
      <c r="E272" s="25">
        <v>17437.2</v>
      </c>
      <c r="F272" s="25">
        <v>20122.800000000003</v>
      </c>
      <c r="G272" s="25">
        <v>23748.800000000003</v>
      </c>
    </row>
    <row r="273" spans="1:7" s="16" customFormat="1" ht="31.5" customHeight="1">
      <c r="A273" s="31" t="s">
        <v>28</v>
      </c>
      <c r="B273" s="23" t="s">
        <v>107</v>
      </c>
      <c r="C273" s="23" t="s">
        <v>578</v>
      </c>
      <c r="D273" s="23" t="s">
        <v>29</v>
      </c>
      <c r="E273" s="25">
        <v>17437.2</v>
      </c>
      <c r="F273" s="25">
        <v>20122.800000000003</v>
      </c>
      <c r="G273" s="25">
        <v>23748.800000000003</v>
      </c>
    </row>
    <row r="274" spans="1:7" s="16" customFormat="1" ht="31.5" customHeight="1">
      <c r="A274" s="31" t="s">
        <v>577</v>
      </c>
      <c r="B274" s="23" t="s">
        <v>107</v>
      </c>
      <c r="C274" s="23" t="s">
        <v>579</v>
      </c>
      <c r="D274" s="24" t="s">
        <v>9</v>
      </c>
      <c r="E274" s="25">
        <v>680</v>
      </c>
      <c r="F274" s="25">
        <v>800</v>
      </c>
      <c r="G274" s="25">
        <v>800</v>
      </c>
    </row>
    <row r="275" spans="1:7" s="16" customFormat="1" ht="31.5" customHeight="1">
      <c r="A275" s="31" t="s">
        <v>28</v>
      </c>
      <c r="B275" s="23" t="s">
        <v>107</v>
      </c>
      <c r="C275" s="23" t="s">
        <v>579</v>
      </c>
      <c r="D275" s="23" t="s">
        <v>29</v>
      </c>
      <c r="E275" s="25">
        <v>680</v>
      </c>
      <c r="F275" s="25">
        <v>800</v>
      </c>
      <c r="G275" s="25">
        <v>800</v>
      </c>
    </row>
    <row r="276" spans="1:7" s="16" customFormat="1" ht="15.75" customHeight="1">
      <c r="A276" s="22" t="s">
        <v>23</v>
      </c>
      <c r="B276" s="23" t="s">
        <v>107</v>
      </c>
      <c r="C276" s="23" t="s">
        <v>11</v>
      </c>
      <c r="D276" s="24" t="s">
        <v>9</v>
      </c>
      <c r="E276" s="25">
        <v>65458.1</v>
      </c>
      <c r="F276" s="25">
        <v>58558.700000000004</v>
      </c>
      <c r="G276" s="25">
        <v>58663.3</v>
      </c>
    </row>
    <row r="277" spans="1:7" s="16" customFormat="1" ht="15.75" customHeight="1">
      <c r="A277" s="31" t="s">
        <v>169</v>
      </c>
      <c r="B277" s="23" t="s">
        <v>107</v>
      </c>
      <c r="C277" s="23" t="s">
        <v>390</v>
      </c>
      <c r="D277" s="24" t="s">
        <v>9</v>
      </c>
      <c r="E277" s="25">
        <v>0</v>
      </c>
      <c r="F277" s="25">
        <v>70</v>
      </c>
      <c r="G277" s="25">
        <v>0</v>
      </c>
    </row>
    <row r="278" spans="1:7" s="16" customFormat="1" ht="31.5" customHeight="1">
      <c r="A278" s="31" t="s">
        <v>28</v>
      </c>
      <c r="B278" s="23" t="s">
        <v>107</v>
      </c>
      <c r="C278" s="23" t="s">
        <v>390</v>
      </c>
      <c r="D278" s="23" t="s">
        <v>29</v>
      </c>
      <c r="E278" s="25">
        <v>0</v>
      </c>
      <c r="F278" s="25">
        <v>70</v>
      </c>
      <c r="G278" s="25">
        <v>0</v>
      </c>
    </row>
    <row r="279" spans="1:7" s="16" customFormat="1" ht="31.5" customHeight="1">
      <c r="A279" s="31" t="s">
        <v>345</v>
      </c>
      <c r="B279" s="23" t="s">
        <v>107</v>
      </c>
      <c r="C279" s="23" t="s">
        <v>347</v>
      </c>
      <c r="D279" s="24" t="s">
        <v>9</v>
      </c>
      <c r="E279" s="25">
        <v>204.1</v>
      </c>
      <c r="F279" s="25">
        <v>130</v>
      </c>
      <c r="G279" s="25">
        <v>150</v>
      </c>
    </row>
    <row r="280" spans="1:7" s="16" customFormat="1" ht="31.5" customHeight="1">
      <c r="A280" s="31" t="s">
        <v>28</v>
      </c>
      <c r="B280" s="23" t="s">
        <v>107</v>
      </c>
      <c r="C280" s="23" t="s">
        <v>347</v>
      </c>
      <c r="D280" s="23" t="s">
        <v>29</v>
      </c>
      <c r="E280" s="25">
        <v>204.1</v>
      </c>
      <c r="F280" s="25">
        <v>130</v>
      </c>
      <c r="G280" s="25">
        <v>150</v>
      </c>
    </row>
    <row r="281" spans="1:7" s="16" customFormat="1" ht="31.5" customHeight="1">
      <c r="A281" s="31" t="s">
        <v>99</v>
      </c>
      <c r="B281" s="23" t="s">
        <v>107</v>
      </c>
      <c r="C281" s="23" t="s">
        <v>368</v>
      </c>
      <c r="D281" s="24" t="s">
        <v>9</v>
      </c>
      <c r="E281" s="25">
        <v>1445.1999999999998</v>
      </c>
      <c r="F281" s="25">
        <v>2000</v>
      </c>
      <c r="G281" s="25">
        <v>2000</v>
      </c>
    </row>
    <row r="282" spans="1:7" s="16" customFormat="1" ht="15.75" customHeight="1">
      <c r="A282" s="31" t="s">
        <v>32</v>
      </c>
      <c r="B282" s="23" t="s">
        <v>107</v>
      </c>
      <c r="C282" s="23" t="s">
        <v>368</v>
      </c>
      <c r="D282" s="23" t="s">
        <v>33</v>
      </c>
      <c r="E282" s="25">
        <v>1445.1999999999998</v>
      </c>
      <c r="F282" s="25">
        <v>2000</v>
      </c>
      <c r="G282" s="25">
        <v>2000</v>
      </c>
    </row>
    <row r="283" spans="1:7" s="16" customFormat="1" ht="31.5" customHeight="1">
      <c r="A283" s="31" t="s">
        <v>101</v>
      </c>
      <c r="B283" s="23" t="s">
        <v>107</v>
      </c>
      <c r="C283" s="23" t="s">
        <v>370</v>
      </c>
      <c r="D283" s="24" t="s">
        <v>9</v>
      </c>
      <c r="E283" s="25">
        <v>4616.1000000000004</v>
      </c>
      <c r="F283" s="25">
        <v>4750.5</v>
      </c>
      <c r="G283" s="25">
        <v>4750.5</v>
      </c>
    </row>
    <row r="284" spans="1:7" s="16" customFormat="1" ht="15.75" customHeight="1">
      <c r="A284" s="31" t="s">
        <v>37</v>
      </c>
      <c r="B284" s="23" t="s">
        <v>107</v>
      </c>
      <c r="C284" s="23" t="s">
        <v>370</v>
      </c>
      <c r="D284" s="23" t="s">
        <v>38</v>
      </c>
      <c r="E284" s="25">
        <v>4616.1000000000004</v>
      </c>
      <c r="F284" s="25">
        <v>4750.5</v>
      </c>
      <c r="G284" s="25">
        <v>4750.5</v>
      </c>
    </row>
    <row r="285" spans="1:7" s="16" customFormat="1" ht="47.25" customHeight="1">
      <c r="A285" s="31" t="s">
        <v>97</v>
      </c>
      <c r="B285" s="23" t="s">
        <v>107</v>
      </c>
      <c r="C285" s="23" t="s">
        <v>98</v>
      </c>
      <c r="D285" s="23" t="s">
        <v>9</v>
      </c>
      <c r="E285" s="25">
        <v>2.5</v>
      </c>
      <c r="F285" s="25">
        <v>0</v>
      </c>
      <c r="G285" s="25">
        <v>0</v>
      </c>
    </row>
    <row r="286" spans="1:7" s="16" customFormat="1" ht="31.5" customHeight="1">
      <c r="A286" s="31" t="s">
        <v>28</v>
      </c>
      <c r="B286" s="23" t="s">
        <v>107</v>
      </c>
      <c r="C286" s="23" t="s">
        <v>98</v>
      </c>
      <c r="D286" s="23" t="s">
        <v>29</v>
      </c>
      <c r="E286" s="25">
        <v>2.5</v>
      </c>
      <c r="F286" s="25">
        <v>0</v>
      </c>
      <c r="G286" s="25">
        <v>0</v>
      </c>
    </row>
    <row r="287" spans="1:7" s="16" customFormat="1" ht="31.5" customHeight="1">
      <c r="A287" s="31" t="s">
        <v>167</v>
      </c>
      <c r="B287" s="23" t="s">
        <v>107</v>
      </c>
      <c r="C287" s="23" t="s">
        <v>168</v>
      </c>
      <c r="D287" s="24" t="s">
        <v>9</v>
      </c>
      <c r="E287" s="25">
        <v>751.7</v>
      </c>
      <c r="F287" s="25">
        <v>780</v>
      </c>
      <c r="G287" s="25">
        <v>780</v>
      </c>
    </row>
    <row r="288" spans="1:7" s="16" customFormat="1" ht="31.5" customHeight="1">
      <c r="A288" s="31" t="s">
        <v>28</v>
      </c>
      <c r="B288" s="23" t="s">
        <v>107</v>
      </c>
      <c r="C288" s="23" t="s">
        <v>168</v>
      </c>
      <c r="D288" s="23" t="s">
        <v>29</v>
      </c>
      <c r="E288" s="25">
        <v>751.7</v>
      </c>
      <c r="F288" s="25">
        <v>780</v>
      </c>
      <c r="G288" s="25">
        <v>780</v>
      </c>
    </row>
    <row r="289" spans="1:7" s="16" customFormat="1" ht="31.5" customHeight="1">
      <c r="A289" s="22" t="s">
        <v>25</v>
      </c>
      <c r="B289" s="23" t="s">
        <v>107</v>
      </c>
      <c r="C289" s="23" t="s">
        <v>24</v>
      </c>
      <c r="D289" s="24" t="s">
        <v>9</v>
      </c>
      <c r="E289" s="25">
        <v>58200.1</v>
      </c>
      <c r="F289" s="25">
        <v>50588.600000000006</v>
      </c>
      <c r="G289" s="25">
        <v>50735.100000000006</v>
      </c>
    </row>
    <row r="290" spans="1:7" s="16" customFormat="1" ht="31.5" customHeight="1">
      <c r="A290" s="31" t="s">
        <v>25</v>
      </c>
      <c r="B290" s="23" t="s">
        <v>107</v>
      </c>
      <c r="C290" s="23" t="s">
        <v>349</v>
      </c>
      <c r="D290" s="24" t="s">
        <v>9</v>
      </c>
      <c r="E290" s="25">
        <v>58193.4</v>
      </c>
      <c r="F290" s="25">
        <v>50580.800000000003</v>
      </c>
      <c r="G290" s="25">
        <v>50727.3</v>
      </c>
    </row>
    <row r="291" spans="1:7" s="16" customFormat="1" ht="63" customHeight="1">
      <c r="A291" s="31" t="s">
        <v>26</v>
      </c>
      <c r="B291" s="23" t="s">
        <v>107</v>
      </c>
      <c r="C291" s="23" t="s">
        <v>349</v>
      </c>
      <c r="D291" s="23" t="s">
        <v>27</v>
      </c>
      <c r="E291" s="25">
        <v>55262.799999999996</v>
      </c>
      <c r="F291" s="25">
        <v>47256</v>
      </c>
      <c r="G291" s="25">
        <v>47256</v>
      </c>
    </row>
    <row r="292" spans="1:7" s="16" customFormat="1" ht="31.5" customHeight="1">
      <c r="A292" s="31" t="s">
        <v>28</v>
      </c>
      <c r="B292" s="23" t="s">
        <v>107</v>
      </c>
      <c r="C292" s="23" t="s">
        <v>349</v>
      </c>
      <c r="D292" s="23" t="s">
        <v>29</v>
      </c>
      <c r="E292" s="25">
        <v>2902.7999999999997</v>
      </c>
      <c r="F292" s="25">
        <v>3297</v>
      </c>
      <c r="G292" s="25">
        <v>3443.5</v>
      </c>
    </row>
    <row r="293" spans="1:7" s="16" customFormat="1" ht="15.75" customHeight="1">
      <c r="A293" s="31" t="s">
        <v>32</v>
      </c>
      <c r="B293" s="23" t="s">
        <v>107</v>
      </c>
      <c r="C293" s="23" t="s">
        <v>349</v>
      </c>
      <c r="D293" s="23" t="s">
        <v>33</v>
      </c>
      <c r="E293" s="25">
        <v>27.8</v>
      </c>
      <c r="F293" s="25">
        <v>27.8</v>
      </c>
      <c r="G293" s="25">
        <v>27.8</v>
      </c>
    </row>
    <row r="294" spans="1:7" s="16" customFormat="1" ht="78.75" customHeight="1">
      <c r="A294" s="31" t="s">
        <v>457</v>
      </c>
      <c r="B294" s="23" t="s">
        <v>107</v>
      </c>
      <c r="C294" s="23" t="s">
        <v>346</v>
      </c>
      <c r="D294" s="24" t="s">
        <v>9</v>
      </c>
      <c r="E294" s="25">
        <v>6.7</v>
      </c>
      <c r="F294" s="25">
        <v>7.8000000000000007</v>
      </c>
      <c r="G294" s="25">
        <v>7.8000000000000007</v>
      </c>
    </row>
    <row r="295" spans="1:7" s="16" customFormat="1" ht="63" customHeight="1">
      <c r="A295" s="31" t="s">
        <v>26</v>
      </c>
      <c r="B295" s="23" t="s">
        <v>107</v>
      </c>
      <c r="C295" s="23" t="s">
        <v>346</v>
      </c>
      <c r="D295" s="23" t="s">
        <v>27</v>
      </c>
      <c r="E295" s="25">
        <v>6.7</v>
      </c>
      <c r="F295" s="25">
        <v>7.8000000000000007</v>
      </c>
      <c r="G295" s="25">
        <v>7.8000000000000007</v>
      </c>
    </row>
    <row r="296" spans="1:7" s="16" customFormat="1" ht="31.5" customHeight="1">
      <c r="A296" s="22" t="s">
        <v>31</v>
      </c>
      <c r="B296" s="23" t="s">
        <v>107</v>
      </c>
      <c r="C296" s="23" t="s">
        <v>780</v>
      </c>
      <c r="D296" s="24" t="s">
        <v>9</v>
      </c>
      <c r="E296" s="25">
        <v>238.4</v>
      </c>
      <c r="F296" s="25">
        <v>239.6</v>
      </c>
      <c r="G296" s="25">
        <v>247.7</v>
      </c>
    </row>
    <row r="297" spans="1:7" s="16" customFormat="1" ht="31.5" customHeight="1">
      <c r="A297" s="31" t="s">
        <v>28</v>
      </c>
      <c r="B297" s="23" t="s">
        <v>107</v>
      </c>
      <c r="C297" s="23" t="s">
        <v>780</v>
      </c>
      <c r="D297" s="23" t="s">
        <v>29</v>
      </c>
      <c r="E297" s="25">
        <v>123</v>
      </c>
      <c r="F297" s="25">
        <v>129.6</v>
      </c>
      <c r="G297" s="25">
        <v>137.69999999999999</v>
      </c>
    </row>
    <row r="298" spans="1:7" s="16" customFormat="1" ht="15.75" customHeight="1">
      <c r="A298" s="31" t="s">
        <v>32</v>
      </c>
      <c r="B298" s="23" t="s">
        <v>107</v>
      </c>
      <c r="C298" s="23" t="s">
        <v>780</v>
      </c>
      <c r="D298" s="23" t="s">
        <v>33</v>
      </c>
      <c r="E298" s="25">
        <v>115.4</v>
      </c>
      <c r="F298" s="25">
        <v>110</v>
      </c>
      <c r="G298" s="25">
        <v>110</v>
      </c>
    </row>
    <row r="299" spans="1:7" s="16" customFormat="1" ht="63" customHeight="1">
      <c r="A299" s="26" t="s">
        <v>170</v>
      </c>
      <c r="B299" s="24" t="s">
        <v>171</v>
      </c>
      <c r="C299" s="27" t="s">
        <v>9</v>
      </c>
      <c r="D299" s="27" t="s">
        <v>9</v>
      </c>
      <c r="E299" s="15">
        <v>2466878.1</v>
      </c>
      <c r="F299" s="15">
        <v>1429747.7</v>
      </c>
      <c r="G299" s="15">
        <v>1559048.5</v>
      </c>
    </row>
    <row r="300" spans="1:7" s="16" customFormat="1" ht="31.5" customHeight="1">
      <c r="A300" s="22" t="s">
        <v>49</v>
      </c>
      <c r="B300" s="23" t="s">
        <v>171</v>
      </c>
      <c r="C300" s="23" t="s">
        <v>14</v>
      </c>
      <c r="D300" s="24" t="s">
        <v>9</v>
      </c>
      <c r="E300" s="25">
        <v>516235.6</v>
      </c>
      <c r="F300" s="25">
        <v>0</v>
      </c>
      <c r="G300" s="25">
        <v>0</v>
      </c>
    </row>
    <row r="301" spans="1:7" s="16" customFormat="1" ht="15.75" customHeight="1">
      <c r="A301" s="22" t="s">
        <v>479</v>
      </c>
      <c r="B301" s="23" t="s">
        <v>171</v>
      </c>
      <c r="C301" s="23" t="s">
        <v>480</v>
      </c>
      <c r="D301" s="24" t="s">
        <v>9</v>
      </c>
      <c r="E301" s="25">
        <v>516235.6</v>
      </c>
      <c r="F301" s="25">
        <v>0</v>
      </c>
      <c r="G301" s="25">
        <v>0</v>
      </c>
    </row>
    <row r="302" spans="1:7" s="16" customFormat="1" ht="47.25" customHeight="1">
      <c r="A302" s="22" t="s">
        <v>533</v>
      </c>
      <c r="B302" s="23" t="s">
        <v>171</v>
      </c>
      <c r="C302" s="23" t="s">
        <v>481</v>
      </c>
      <c r="D302" s="24" t="s">
        <v>9</v>
      </c>
      <c r="E302" s="25">
        <v>516235.6</v>
      </c>
      <c r="F302" s="25">
        <v>0</v>
      </c>
      <c r="G302" s="25">
        <v>0</v>
      </c>
    </row>
    <row r="303" spans="1:7" s="16" customFormat="1" ht="31.5" customHeight="1">
      <c r="A303" s="31" t="s">
        <v>530</v>
      </c>
      <c r="B303" s="23" t="s">
        <v>171</v>
      </c>
      <c r="C303" s="23" t="s">
        <v>596</v>
      </c>
      <c r="D303" s="24" t="s">
        <v>9</v>
      </c>
      <c r="E303" s="25">
        <v>189000</v>
      </c>
      <c r="F303" s="25">
        <v>0</v>
      </c>
      <c r="G303" s="25">
        <v>0</v>
      </c>
    </row>
    <row r="304" spans="1:7" s="16" customFormat="1" ht="31.5" customHeight="1">
      <c r="A304" s="31" t="s">
        <v>119</v>
      </c>
      <c r="B304" s="23" t="s">
        <v>171</v>
      </c>
      <c r="C304" s="23" t="s">
        <v>596</v>
      </c>
      <c r="D304" s="23" t="s">
        <v>120</v>
      </c>
      <c r="E304" s="25">
        <v>189000</v>
      </c>
      <c r="F304" s="25">
        <v>0</v>
      </c>
      <c r="G304" s="25">
        <v>0</v>
      </c>
    </row>
    <row r="305" spans="1:7" s="16" customFormat="1" ht="31.5" customHeight="1">
      <c r="A305" s="31" t="s">
        <v>530</v>
      </c>
      <c r="B305" s="23" t="s">
        <v>171</v>
      </c>
      <c r="C305" s="23" t="s">
        <v>597</v>
      </c>
      <c r="D305" s="24" t="s">
        <v>9</v>
      </c>
      <c r="E305" s="25">
        <v>99000</v>
      </c>
      <c r="F305" s="25">
        <v>0</v>
      </c>
      <c r="G305" s="25">
        <v>0</v>
      </c>
    </row>
    <row r="306" spans="1:7" s="16" customFormat="1" ht="31.5" customHeight="1">
      <c r="A306" s="31" t="s">
        <v>28</v>
      </c>
      <c r="B306" s="23" t="s">
        <v>171</v>
      </c>
      <c r="C306" s="23" t="s">
        <v>597</v>
      </c>
      <c r="D306" s="23" t="s">
        <v>29</v>
      </c>
      <c r="E306" s="25">
        <v>99000</v>
      </c>
      <c r="F306" s="25">
        <v>0</v>
      </c>
      <c r="G306" s="25">
        <v>0</v>
      </c>
    </row>
    <row r="307" spans="1:7" s="16" customFormat="1" ht="31.5" customHeight="1">
      <c r="A307" s="31" t="s">
        <v>530</v>
      </c>
      <c r="B307" s="23" t="s">
        <v>171</v>
      </c>
      <c r="C307" s="23" t="s">
        <v>598</v>
      </c>
      <c r="D307" s="24" t="s">
        <v>9</v>
      </c>
      <c r="E307" s="25">
        <v>1000</v>
      </c>
      <c r="F307" s="25">
        <v>0</v>
      </c>
      <c r="G307" s="25">
        <v>0</v>
      </c>
    </row>
    <row r="308" spans="1:7" s="16" customFormat="1" ht="31.5" customHeight="1">
      <c r="A308" s="31" t="s">
        <v>28</v>
      </c>
      <c r="B308" s="23" t="s">
        <v>171</v>
      </c>
      <c r="C308" s="23" t="s">
        <v>598</v>
      </c>
      <c r="D308" s="23" t="s">
        <v>29</v>
      </c>
      <c r="E308" s="25">
        <v>1000</v>
      </c>
      <c r="F308" s="25">
        <v>0</v>
      </c>
      <c r="G308" s="25">
        <v>0</v>
      </c>
    </row>
    <row r="309" spans="1:7" s="16" customFormat="1" ht="31.5" customHeight="1">
      <c r="A309" s="31" t="s">
        <v>530</v>
      </c>
      <c r="B309" s="23" t="s">
        <v>171</v>
      </c>
      <c r="C309" s="23" t="s">
        <v>599</v>
      </c>
      <c r="D309" s="24" t="s">
        <v>9</v>
      </c>
      <c r="E309" s="25">
        <v>120000</v>
      </c>
      <c r="F309" s="25">
        <v>0</v>
      </c>
      <c r="G309" s="25">
        <v>0</v>
      </c>
    </row>
    <row r="310" spans="1:7" s="16" customFormat="1" ht="31.5" customHeight="1">
      <c r="A310" s="31" t="s">
        <v>119</v>
      </c>
      <c r="B310" s="23" t="s">
        <v>171</v>
      </c>
      <c r="C310" s="23" t="s">
        <v>599</v>
      </c>
      <c r="D310" s="23" t="s">
        <v>120</v>
      </c>
      <c r="E310" s="25">
        <v>120000</v>
      </c>
      <c r="F310" s="25">
        <v>0</v>
      </c>
      <c r="G310" s="25">
        <v>0</v>
      </c>
    </row>
    <row r="311" spans="1:7" s="16" customFormat="1" ht="63" customHeight="1">
      <c r="A311" s="31" t="s">
        <v>783</v>
      </c>
      <c r="B311" s="23" t="s">
        <v>171</v>
      </c>
      <c r="C311" s="23" t="s">
        <v>784</v>
      </c>
      <c r="D311" s="24" t="s">
        <v>9</v>
      </c>
      <c r="E311" s="25">
        <v>62</v>
      </c>
      <c r="F311" s="25">
        <v>0</v>
      </c>
      <c r="G311" s="25">
        <v>0</v>
      </c>
    </row>
    <row r="312" spans="1:7" s="16" customFormat="1" ht="31.5" customHeight="1">
      <c r="A312" s="31" t="s">
        <v>119</v>
      </c>
      <c r="B312" s="23" t="s">
        <v>171</v>
      </c>
      <c r="C312" s="23" t="s">
        <v>784</v>
      </c>
      <c r="D312" s="23" t="s">
        <v>120</v>
      </c>
      <c r="E312" s="25">
        <v>62</v>
      </c>
      <c r="F312" s="25">
        <v>0</v>
      </c>
      <c r="G312" s="25">
        <v>0</v>
      </c>
    </row>
    <row r="313" spans="1:7" s="16" customFormat="1" ht="31.5" customHeight="1">
      <c r="A313" s="31" t="s">
        <v>530</v>
      </c>
      <c r="B313" s="23" t="s">
        <v>171</v>
      </c>
      <c r="C313" s="23" t="s">
        <v>600</v>
      </c>
      <c r="D313" s="24" t="s">
        <v>9</v>
      </c>
      <c r="E313" s="25">
        <v>189.2</v>
      </c>
      <c r="F313" s="25">
        <v>0</v>
      </c>
      <c r="G313" s="25">
        <v>0</v>
      </c>
    </row>
    <row r="314" spans="1:7" s="16" customFormat="1" ht="31.5" customHeight="1">
      <c r="A314" s="31" t="s">
        <v>119</v>
      </c>
      <c r="B314" s="23" t="s">
        <v>171</v>
      </c>
      <c r="C314" s="23" t="s">
        <v>600</v>
      </c>
      <c r="D314" s="23" t="s">
        <v>120</v>
      </c>
      <c r="E314" s="25">
        <v>189.2</v>
      </c>
      <c r="F314" s="25">
        <v>0</v>
      </c>
      <c r="G314" s="25">
        <v>0</v>
      </c>
    </row>
    <row r="315" spans="1:7" s="16" customFormat="1" ht="31.5" customHeight="1">
      <c r="A315" s="31" t="s">
        <v>530</v>
      </c>
      <c r="B315" s="23" t="s">
        <v>171</v>
      </c>
      <c r="C315" s="23" t="s">
        <v>601</v>
      </c>
      <c r="D315" s="24" t="s">
        <v>9</v>
      </c>
      <c r="E315" s="25">
        <v>99.1</v>
      </c>
      <c r="F315" s="25">
        <v>0</v>
      </c>
      <c r="G315" s="25">
        <v>0</v>
      </c>
    </row>
    <row r="316" spans="1:7" s="16" customFormat="1" ht="31.5" customHeight="1">
      <c r="A316" s="31" t="s">
        <v>28</v>
      </c>
      <c r="B316" s="23" t="s">
        <v>171</v>
      </c>
      <c r="C316" s="23" t="s">
        <v>601</v>
      </c>
      <c r="D316" s="23" t="s">
        <v>29</v>
      </c>
      <c r="E316" s="25">
        <v>99.1</v>
      </c>
      <c r="F316" s="25">
        <v>0</v>
      </c>
      <c r="G316" s="25">
        <v>0</v>
      </c>
    </row>
    <row r="317" spans="1:7" s="16" customFormat="1" ht="31.5" customHeight="1">
      <c r="A317" s="31" t="s">
        <v>530</v>
      </c>
      <c r="B317" s="23" t="s">
        <v>171</v>
      </c>
      <c r="C317" s="23" t="s">
        <v>602</v>
      </c>
      <c r="D317" s="24" t="s">
        <v>9</v>
      </c>
      <c r="E317" s="25">
        <v>1</v>
      </c>
      <c r="F317" s="25">
        <v>0</v>
      </c>
      <c r="G317" s="25">
        <v>0</v>
      </c>
    </row>
    <row r="318" spans="1:7" s="16" customFormat="1" ht="31.5" customHeight="1">
      <c r="A318" s="31" t="s">
        <v>28</v>
      </c>
      <c r="B318" s="23" t="s">
        <v>171</v>
      </c>
      <c r="C318" s="23" t="s">
        <v>602</v>
      </c>
      <c r="D318" s="23" t="s">
        <v>29</v>
      </c>
      <c r="E318" s="25">
        <v>1</v>
      </c>
      <c r="F318" s="25">
        <v>0</v>
      </c>
      <c r="G318" s="25">
        <v>0</v>
      </c>
    </row>
    <row r="319" spans="1:7" s="16" customFormat="1" ht="31.5" customHeight="1">
      <c r="A319" s="31" t="s">
        <v>530</v>
      </c>
      <c r="B319" s="23" t="s">
        <v>171</v>
      </c>
      <c r="C319" s="23" t="s">
        <v>603</v>
      </c>
      <c r="D319" s="24" t="s">
        <v>9</v>
      </c>
      <c r="E319" s="25">
        <v>120.1</v>
      </c>
      <c r="F319" s="25">
        <v>0</v>
      </c>
      <c r="G319" s="25">
        <v>0</v>
      </c>
    </row>
    <row r="320" spans="1:7" s="16" customFormat="1" ht="31.5" customHeight="1">
      <c r="A320" s="31" t="s">
        <v>119</v>
      </c>
      <c r="B320" s="23" t="s">
        <v>171</v>
      </c>
      <c r="C320" s="23" t="s">
        <v>603</v>
      </c>
      <c r="D320" s="23" t="s">
        <v>120</v>
      </c>
      <c r="E320" s="25">
        <v>120.1</v>
      </c>
      <c r="F320" s="25">
        <v>0</v>
      </c>
      <c r="G320" s="25">
        <v>0</v>
      </c>
    </row>
    <row r="321" spans="1:7" s="16" customFormat="1" ht="31.5" customHeight="1">
      <c r="A321" s="31" t="s">
        <v>530</v>
      </c>
      <c r="B321" s="23" t="s">
        <v>171</v>
      </c>
      <c r="C321" s="23" t="s">
        <v>604</v>
      </c>
      <c r="D321" s="24" t="s">
        <v>9</v>
      </c>
      <c r="E321" s="25">
        <v>106764.2</v>
      </c>
      <c r="F321" s="25">
        <v>0</v>
      </c>
      <c r="G321" s="25">
        <v>0</v>
      </c>
    </row>
    <row r="322" spans="1:7" s="16" customFormat="1" ht="31.5" customHeight="1">
      <c r="A322" s="31" t="s">
        <v>119</v>
      </c>
      <c r="B322" s="23" t="s">
        <v>171</v>
      </c>
      <c r="C322" s="23" t="s">
        <v>604</v>
      </c>
      <c r="D322" s="23" t="s">
        <v>120</v>
      </c>
      <c r="E322" s="25">
        <v>106764.2</v>
      </c>
      <c r="F322" s="25">
        <v>0</v>
      </c>
      <c r="G322" s="25">
        <v>0</v>
      </c>
    </row>
    <row r="323" spans="1:7" s="16" customFormat="1" ht="31.5" customHeight="1">
      <c r="A323" s="22" t="s">
        <v>139</v>
      </c>
      <c r="B323" s="23" t="s">
        <v>171</v>
      </c>
      <c r="C323" s="23" t="s">
        <v>18</v>
      </c>
      <c r="D323" s="24" t="s">
        <v>9</v>
      </c>
      <c r="E323" s="25">
        <v>82576.900000000009</v>
      </c>
      <c r="F323" s="25">
        <v>58778.9</v>
      </c>
      <c r="G323" s="25">
        <v>58378.9</v>
      </c>
    </row>
    <row r="324" spans="1:7" s="16" customFormat="1" ht="31.5" customHeight="1">
      <c r="A324" s="22" t="s">
        <v>140</v>
      </c>
      <c r="B324" s="23" t="s">
        <v>171</v>
      </c>
      <c r="C324" s="23" t="s">
        <v>141</v>
      </c>
      <c r="D324" s="24" t="s">
        <v>9</v>
      </c>
      <c r="E324" s="25">
        <v>82576.900000000009</v>
      </c>
      <c r="F324" s="25">
        <v>58778.9</v>
      </c>
      <c r="G324" s="25">
        <v>58378.9</v>
      </c>
    </row>
    <row r="325" spans="1:7" s="16" customFormat="1" ht="31.5" customHeight="1">
      <c r="A325" s="22" t="s">
        <v>142</v>
      </c>
      <c r="B325" s="23" t="s">
        <v>171</v>
      </c>
      <c r="C325" s="23" t="s">
        <v>143</v>
      </c>
      <c r="D325" s="24" t="s">
        <v>9</v>
      </c>
      <c r="E325" s="25">
        <v>72441.3</v>
      </c>
      <c r="F325" s="25">
        <v>58778.9</v>
      </c>
      <c r="G325" s="25">
        <v>58378.9</v>
      </c>
    </row>
    <row r="326" spans="1:7" s="16" customFormat="1" ht="15.75" customHeight="1">
      <c r="A326" s="31" t="s">
        <v>144</v>
      </c>
      <c r="B326" s="23" t="s">
        <v>171</v>
      </c>
      <c r="C326" s="23" t="s">
        <v>374</v>
      </c>
      <c r="D326" s="24" t="s">
        <v>9</v>
      </c>
      <c r="E326" s="25">
        <v>72441.3</v>
      </c>
      <c r="F326" s="25">
        <v>58778.9</v>
      </c>
      <c r="G326" s="25">
        <v>58378.9</v>
      </c>
    </row>
    <row r="327" spans="1:7" s="16" customFormat="1" ht="31.5" customHeight="1">
      <c r="A327" s="31" t="s">
        <v>28</v>
      </c>
      <c r="B327" s="23" t="s">
        <v>171</v>
      </c>
      <c r="C327" s="23" t="s">
        <v>374</v>
      </c>
      <c r="D327" s="23" t="s">
        <v>29</v>
      </c>
      <c r="E327" s="25">
        <v>19435.600000000002</v>
      </c>
      <c r="F327" s="25">
        <v>2500</v>
      </c>
      <c r="G327" s="25">
        <v>2500</v>
      </c>
    </row>
    <row r="328" spans="1:7" s="16" customFormat="1" ht="15.75" customHeight="1">
      <c r="A328" s="31" t="s">
        <v>32</v>
      </c>
      <c r="B328" s="23" t="s">
        <v>171</v>
      </c>
      <c r="C328" s="23" t="s">
        <v>374</v>
      </c>
      <c r="D328" s="23" t="s">
        <v>33</v>
      </c>
      <c r="E328" s="134">
        <v>53005.7</v>
      </c>
      <c r="F328" s="25">
        <v>56278.9</v>
      </c>
      <c r="G328" s="25">
        <v>55878.9</v>
      </c>
    </row>
    <row r="329" spans="1:7" s="16" customFormat="1" ht="15.75" customHeight="1">
      <c r="A329" s="31" t="s">
        <v>526</v>
      </c>
      <c r="B329" s="23" t="s">
        <v>171</v>
      </c>
      <c r="C329" s="23" t="s">
        <v>527</v>
      </c>
      <c r="D329" s="23" t="s">
        <v>9</v>
      </c>
      <c r="E329" s="134">
        <v>10135.6</v>
      </c>
      <c r="F329" s="25">
        <v>0</v>
      </c>
      <c r="G329" s="25">
        <v>0</v>
      </c>
    </row>
    <row r="330" spans="1:7" s="16" customFormat="1" ht="31.5" customHeight="1">
      <c r="A330" s="31" t="s">
        <v>638</v>
      </c>
      <c r="B330" s="23" t="s">
        <v>171</v>
      </c>
      <c r="C330" s="23" t="s">
        <v>639</v>
      </c>
      <c r="D330" s="23" t="s">
        <v>9</v>
      </c>
      <c r="E330" s="134">
        <v>9000</v>
      </c>
      <c r="F330" s="25">
        <v>0</v>
      </c>
      <c r="G330" s="25">
        <v>0</v>
      </c>
    </row>
    <row r="331" spans="1:7" s="16" customFormat="1" ht="31.5" customHeight="1">
      <c r="A331" s="31" t="s">
        <v>28</v>
      </c>
      <c r="B331" s="23" t="s">
        <v>171</v>
      </c>
      <c r="C331" s="23" t="s">
        <v>639</v>
      </c>
      <c r="D331" s="23" t="s">
        <v>29</v>
      </c>
      <c r="E331" s="134">
        <v>9000</v>
      </c>
      <c r="F331" s="25">
        <v>0</v>
      </c>
      <c r="G331" s="25">
        <v>0</v>
      </c>
    </row>
    <row r="332" spans="1:7" s="16" customFormat="1" ht="31.5" customHeight="1">
      <c r="A332" s="31" t="s">
        <v>646</v>
      </c>
      <c r="B332" s="23" t="s">
        <v>171</v>
      </c>
      <c r="C332" s="23" t="s">
        <v>647</v>
      </c>
      <c r="D332" s="23" t="s">
        <v>9</v>
      </c>
      <c r="E332" s="134">
        <v>1065.5</v>
      </c>
      <c r="F332" s="25">
        <v>0</v>
      </c>
      <c r="G332" s="25">
        <v>0</v>
      </c>
    </row>
    <row r="333" spans="1:7" s="16" customFormat="1" ht="31.5" customHeight="1">
      <c r="A333" s="31" t="s">
        <v>28</v>
      </c>
      <c r="B333" s="23" t="s">
        <v>171</v>
      </c>
      <c r="C333" s="23" t="s">
        <v>647</v>
      </c>
      <c r="D333" s="23" t="s">
        <v>29</v>
      </c>
      <c r="E333" s="134">
        <v>1065.5</v>
      </c>
      <c r="F333" s="25">
        <v>0</v>
      </c>
      <c r="G333" s="25">
        <v>0</v>
      </c>
    </row>
    <row r="334" spans="1:7" s="16" customFormat="1" ht="31.5" customHeight="1">
      <c r="A334" s="31" t="s">
        <v>646</v>
      </c>
      <c r="B334" s="23" t="s">
        <v>171</v>
      </c>
      <c r="C334" s="23" t="s">
        <v>648</v>
      </c>
      <c r="D334" s="23" t="s">
        <v>9</v>
      </c>
      <c r="E334" s="25">
        <v>5</v>
      </c>
      <c r="F334" s="25">
        <v>0</v>
      </c>
      <c r="G334" s="25">
        <v>0</v>
      </c>
    </row>
    <row r="335" spans="1:7" s="16" customFormat="1" ht="31.5" customHeight="1">
      <c r="A335" s="31" t="s">
        <v>28</v>
      </c>
      <c r="B335" s="23" t="s">
        <v>171</v>
      </c>
      <c r="C335" s="23" t="s">
        <v>648</v>
      </c>
      <c r="D335" s="23" t="s">
        <v>29</v>
      </c>
      <c r="E335" s="25">
        <v>5</v>
      </c>
      <c r="F335" s="25">
        <v>0</v>
      </c>
      <c r="G335" s="25">
        <v>0</v>
      </c>
    </row>
    <row r="336" spans="1:7" s="16" customFormat="1" ht="15.75" customHeight="1">
      <c r="A336" s="31" t="s">
        <v>528</v>
      </c>
      <c r="B336" s="23" t="s">
        <v>171</v>
      </c>
      <c r="C336" s="23" t="s">
        <v>529</v>
      </c>
      <c r="D336" s="23" t="s">
        <v>9</v>
      </c>
      <c r="E336" s="25">
        <v>65.099999999999994</v>
      </c>
      <c r="F336" s="25">
        <v>0</v>
      </c>
      <c r="G336" s="25">
        <v>0</v>
      </c>
    </row>
    <row r="337" spans="1:7" s="16" customFormat="1" ht="31.5" customHeight="1">
      <c r="A337" s="31" t="s">
        <v>28</v>
      </c>
      <c r="B337" s="23" t="s">
        <v>171</v>
      </c>
      <c r="C337" s="23" t="s">
        <v>529</v>
      </c>
      <c r="D337" s="23" t="s">
        <v>29</v>
      </c>
      <c r="E337" s="25">
        <v>65.099999999999994</v>
      </c>
      <c r="F337" s="25">
        <v>0</v>
      </c>
      <c r="G337" s="25">
        <v>0</v>
      </c>
    </row>
    <row r="338" spans="1:7" s="16" customFormat="1" ht="31.5" customHeight="1">
      <c r="A338" s="22" t="s">
        <v>469</v>
      </c>
      <c r="B338" s="23" t="s">
        <v>171</v>
      </c>
      <c r="C338" s="23" t="s">
        <v>470</v>
      </c>
      <c r="D338" s="24" t="s">
        <v>9</v>
      </c>
      <c r="E338" s="25">
        <v>1865095.2000000002</v>
      </c>
      <c r="F338" s="25">
        <v>1370720.8</v>
      </c>
      <c r="G338" s="25">
        <v>1500421.6</v>
      </c>
    </row>
    <row r="339" spans="1:7" s="16" customFormat="1" ht="31.5" customHeight="1">
      <c r="A339" s="22" t="s">
        <v>114</v>
      </c>
      <c r="B339" s="23" t="s">
        <v>171</v>
      </c>
      <c r="C339" s="23" t="s">
        <v>471</v>
      </c>
      <c r="D339" s="24" t="s">
        <v>9</v>
      </c>
      <c r="E339" s="25">
        <v>1113954.6000000001</v>
      </c>
      <c r="F339" s="25">
        <v>901614.79999999993</v>
      </c>
      <c r="G339" s="25">
        <v>1058488.6000000001</v>
      </c>
    </row>
    <row r="340" spans="1:7" s="16" customFormat="1" ht="31.5" customHeight="1">
      <c r="A340" s="22" t="s">
        <v>115</v>
      </c>
      <c r="B340" s="23" t="s">
        <v>171</v>
      </c>
      <c r="C340" s="23" t="s">
        <v>472</v>
      </c>
      <c r="D340" s="24" t="s">
        <v>9</v>
      </c>
      <c r="E340" s="25">
        <v>627779.6</v>
      </c>
      <c r="F340" s="25">
        <v>456782.19999999995</v>
      </c>
      <c r="G340" s="25">
        <v>499583</v>
      </c>
    </row>
    <row r="341" spans="1:7" s="16" customFormat="1" ht="31.5" customHeight="1">
      <c r="A341" s="31" t="s">
        <v>568</v>
      </c>
      <c r="B341" s="23" t="s">
        <v>171</v>
      </c>
      <c r="C341" s="23" t="s">
        <v>569</v>
      </c>
      <c r="D341" s="24" t="s">
        <v>9</v>
      </c>
      <c r="E341" s="25">
        <v>95973.9</v>
      </c>
      <c r="F341" s="25">
        <v>87595</v>
      </c>
      <c r="G341" s="25">
        <v>86369.599999999991</v>
      </c>
    </row>
    <row r="342" spans="1:7" s="16" customFormat="1" ht="31.5" customHeight="1">
      <c r="A342" s="31" t="s">
        <v>28</v>
      </c>
      <c r="B342" s="23" t="s">
        <v>171</v>
      </c>
      <c r="C342" s="23" t="s">
        <v>569</v>
      </c>
      <c r="D342" s="23" t="s">
        <v>29</v>
      </c>
      <c r="E342" s="134">
        <v>32643.099999999995</v>
      </c>
      <c r="F342" s="25">
        <v>30698</v>
      </c>
      <c r="G342" s="25">
        <v>28056.399999999998</v>
      </c>
    </row>
    <row r="343" spans="1:7" s="16" customFormat="1" ht="15.75" customHeight="1">
      <c r="A343" s="31" t="s">
        <v>32</v>
      </c>
      <c r="B343" s="23" t="s">
        <v>171</v>
      </c>
      <c r="C343" s="23" t="s">
        <v>569</v>
      </c>
      <c r="D343" s="23" t="s">
        <v>33</v>
      </c>
      <c r="E343" s="25">
        <v>63330.8</v>
      </c>
      <c r="F343" s="25">
        <v>56897</v>
      </c>
      <c r="G343" s="25">
        <v>58313.2</v>
      </c>
    </row>
    <row r="344" spans="1:7" s="16" customFormat="1" ht="15.75" customHeight="1">
      <c r="A344" s="31" t="s">
        <v>116</v>
      </c>
      <c r="B344" s="23" t="s">
        <v>171</v>
      </c>
      <c r="C344" s="23" t="s">
        <v>605</v>
      </c>
      <c r="D344" s="24" t="s">
        <v>9</v>
      </c>
      <c r="E344" s="25">
        <v>949.3</v>
      </c>
      <c r="F344" s="25">
        <v>987.2</v>
      </c>
      <c r="G344" s="25">
        <v>1026.7</v>
      </c>
    </row>
    <row r="345" spans="1:7" s="16" customFormat="1" ht="31.5" customHeight="1">
      <c r="A345" s="31" t="s">
        <v>28</v>
      </c>
      <c r="B345" s="23" t="s">
        <v>171</v>
      </c>
      <c r="C345" s="23" t="s">
        <v>605</v>
      </c>
      <c r="D345" s="23" t="s">
        <v>29</v>
      </c>
      <c r="E345" s="25">
        <v>949.3</v>
      </c>
      <c r="F345" s="25">
        <v>987.2</v>
      </c>
      <c r="G345" s="25">
        <v>1026.7</v>
      </c>
    </row>
    <row r="346" spans="1:7" s="16" customFormat="1" ht="15.75" customHeight="1">
      <c r="A346" s="31" t="s">
        <v>116</v>
      </c>
      <c r="B346" s="23" t="s">
        <v>171</v>
      </c>
      <c r="C346" s="23" t="s">
        <v>606</v>
      </c>
      <c r="D346" s="24" t="s">
        <v>9</v>
      </c>
      <c r="E346" s="25">
        <v>14054.2</v>
      </c>
      <c r="F346" s="25">
        <v>14054.2</v>
      </c>
      <c r="G346" s="25">
        <v>14054.2</v>
      </c>
    </row>
    <row r="347" spans="1:7" s="16" customFormat="1" ht="31.5" customHeight="1">
      <c r="A347" s="31" t="s">
        <v>28</v>
      </c>
      <c r="B347" s="23" t="s">
        <v>171</v>
      </c>
      <c r="C347" s="23" t="s">
        <v>606</v>
      </c>
      <c r="D347" s="23" t="s">
        <v>29</v>
      </c>
      <c r="E347" s="25">
        <v>14054.2</v>
      </c>
      <c r="F347" s="25">
        <v>14054.2</v>
      </c>
      <c r="G347" s="25">
        <v>14054.2</v>
      </c>
    </row>
    <row r="348" spans="1:7" s="16" customFormat="1" ht="15.75" customHeight="1">
      <c r="A348" s="31" t="s">
        <v>116</v>
      </c>
      <c r="B348" s="23" t="s">
        <v>171</v>
      </c>
      <c r="C348" s="23" t="s">
        <v>386</v>
      </c>
      <c r="D348" s="24" t="s">
        <v>9</v>
      </c>
      <c r="E348" s="25">
        <v>516802.2</v>
      </c>
      <c r="F348" s="25">
        <v>354145.8</v>
      </c>
      <c r="G348" s="25">
        <v>398132.5</v>
      </c>
    </row>
    <row r="349" spans="1:7" s="16" customFormat="1" ht="31.5" customHeight="1">
      <c r="A349" s="31" t="s">
        <v>28</v>
      </c>
      <c r="B349" s="23" t="s">
        <v>171</v>
      </c>
      <c r="C349" s="23" t="s">
        <v>386</v>
      </c>
      <c r="D349" s="23" t="s">
        <v>29</v>
      </c>
      <c r="E349" s="25">
        <v>2455.3000000000002</v>
      </c>
      <c r="F349" s="25">
        <v>2233.8000000000002</v>
      </c>
      <c r="G349" s="25">
        <v>800</v>
      </c>
    </row>
    <row r="350" spans="1:7" s="16" customFormat="1" ht="15.75" customHeight="1">
      <c r="A350" s="31" t="s">
        <v>32</v>
      </c>
      <c r="B350" s="23" t="s">
        <v>171</v>
      </c>
      <c r="C350" s="23" t="s">
        <v>386</v>
      </c>
      <c r="D350" s="23" t="s">
        <v>33</v>
      </c>
      <c r="E350" s="25">
        <v>514346.9</v>
      </c>
      <c r="F350" s="25">
        <v>351912</v>
      </c>
      <c r="G350" s="25">
        <v>397332.5</v>
      </c>
    </row>
    <row r="351" spans="1:7" s="16" customFormat="1" ht="31.5" customHeight="1">
      <c r="A351" s="22" t="s">
        <v>560</v>
      </c>
      <c r="B351" s="23" t="s">
        <v>171</v>
      </c>
      <c r="C351" s="23" t="s">
        <v>473</v>
      </c>
      <c r="D351" s="24" t="s">
        <v>9</v>
      </c>
      <c r="E351" s="25">
        <v>26543.199999999997</v>
      </c>
      <c r="F351" s="25">
        <v>11499.3</v>
      </c>
      <c r="G351" s="25">
        <v>3350</v>
      </c>
    </row>
    <row r="352" spans="1:7" s="16" customFormat="1" ht="47.25" customHeight="1">
      <c r="A352" s="31" t="s">
        <v>561</v>
      </c>
      <c r="B352" s="23" t="s">
        <v>171</v>
      </c>
      <c r="C352" s="23" t="s">
        <v>562</v>
      </c>
      <c r="D352" s="24" t="s">
        <v>9</v>
      </c>
      <c r="E352" s="25">
        <v>14189.5</v>
      </c>
      <c r="F352" s="25">
        <v>3350</v>
      </c>
      <c r="G352" s="25">
        <v>3350</v>
      </c>
    </row>
    <row r="353" spans="1:7" s="16" customFormat="1" ht="31.5" customHeight="1">
      <c r="A353" s="31" t="s">
        <v>28</v>
      </c>
      <c r="B353" s="23" t="s">
        <v>171</v>
      </c>
      <c r="C353" s="23" t="s">
        <v>562</v>
      </c>
      <c r="D353" s="23" t="s">
        <v>29</v>
      </c>
      <c r="E353" s="25">
        <v>13438.5</v>
      </c>
      <c r="F353" s="25">
        <v>3350</v>
      </c>
      <c r="G353" s="25">
        <v>3350</v>
      </c>
    </row>
    <row r="354" spans="1:7" s="16" customFormat="1" ht="15.75" customHeight="1">
      <c r="A354" s="31" t="s">
        <v>32</v>
      </c>
      <c r="B354" s="23" t="s">
        <v>171</v>
      </c>
      <c r="C354" s="23" t="s">
        <v>562</v>
      </c>
      <c r="D354" s="23" t="s">
        <v>33</v>
      </c>
      <c r="E354" s="25">
        <v>751</v>
      </c>
      <c r="F354" s="25">
        <v>0</v>
      </c>
      <c r="G354" s="25">
        <v>0</v>
      </c>
    </row>
    <row r="355" spans="1:7" s="16" customFormat="1" ht="31.5" customHeight="1">
      <c r="A355" s="31" t="s">
        <v>570</v>
      </c>
      <c r="B355" s="23" t="s">
        <v>171</v>
      </c>
      <c r="C355" s="23" t="s">
        <v>387</v>
      </c>
      <c r="D355" s="24" t="s">
        <v>9</v>
      </c>
      <c r="E355" s="25">
        <v>12353.699999999999</v>
      </c>
      <c r="F355" s="25">
        <v>8149.3</v>
      </c>
      <c r="G355" s="25">
        <v>0</v>
      </c>
    </row>
    <row r="356" spans="1:7" s="16" customFormat="1" ht="31.5" customHeight="1">
      <c r="A356" s="31" t="s">
        <v>28</v>
      </c>
      <c r="B356" s="23" t="s">
        <v>171</v>
      </c>
      <c r="C356" s="23" t="s">
        <v>387</v>
      </c>
      <c r="D356" s="23" t="s">
        <v>29</v>
      </c>
      <c r="E356" s="134">
        <v>10421.699999999999</v>
      </c>
      <c r="F356" s="25">
        <v>8149.3</v>
      </c>
      <c r="G356" s="25">
        <v>0</v>
      </c>
    </row>
    <row r="357" spans="1:7" s="16" customFormat="1" ht="15.75" customHeight="1">
      <c r="A357" s="31" t="s">
        <v>32</v>
      </c>
      <c r="B357" s="23" t="s">
        <v>171</v>
      </c>
      <c r="C357" s="23" t="s">
        <v>387</v>
      </c>
      <c r="D357" s="23" t="s">
        <v>33</v>
      </c>
      <c r="E357" s="134">
        <v>1932</v>
      </c>
      <c r="F357" s="25">
        <v>0</v>
      </c>
      <c r="G357" s="25">
        <v>0</v>
      </c>
    </row>
    <row r="358" spans="1:7" s="16" customFormat="1" ht="31.5" customHeight="1">
      <c r="A358" s="31" t="s">
        <v>117</v>
      </c>
      <c r="B358" s="23" t="s">
        <v>171</v>
      </c>
      <c r="C358" s="23" t="s">
        <v>490</v>
      </c>
      <c r="D358" s="23" t="s">
        <v>9</v>
      </c>
      <c r="E358" s="25">
        <v>10022.300000000001</v>
      </c>
      <c r="F358" s="25">
        <v>0</v>
      </c>
      <c r="G358" s="25">
        <v>0</v>
      </c>
    </row>
    <row r="359" spans="1:7" s="16" customFormat="1" ht="47.25" customHeight="1">
      <c r="A359" s="31" t="s">
        <v>649</v>
      </c>
      <c r="B359" s="23" t="s">
        <v>171</v>
      </c>
      <c r="C359" s="23" t="s">
        <v>650</v>
      </c>
      <c r="D359" s="23" t="s">
        <v>9</v>
      </c>
      <c r="E359" s="25">
        <v>8214.6</v>
      </c>
      <c r="F359" s="25">
        <v>0</v>
      </c>
      <c r="G359" s="25">
        <v>0</v>
      </c>
    </row>
    <row r="360" spans="1:7" s="16" customFormat="1" ht="31.5" customHeight="1">
      <c r="A360" s="31" t="s">
        <v>119</v>
      </c>
      <c r="B360" s="23" t="s">
        <v>171</v>
      </c>
      <c r="C360" s="23" t="s">
        <v>650</v>
      </c>
      <c r="D360" s="23" t="s">
        <v>120</v>
      </c>
      <c r="E360" s="25">
        <v>8214.6</v>
      </c>
      <c r="F360" s="25">
        <v>0</v>
      </c>
      <c r="G360" s="25">
        <v>0</v>
      </c>
    </row>
    <row r="361" spans="1:7" s="16" customFormat="1" ht="31.5" customHeight="1">
      <c r="A361" s="31" t="s">
        <v>118</v>
      </c>
      <c r="B361" s="23" t="s">
        <v>171</v>
      </c>
      <c r="C361" s="23" t="s">
        <v>398</v>
      </c>
      <c r="D361" s="23" t="s">
        <v>9</v>
      </c>
      <c r="E361" s="25">
        <v>1807.7</v>
      </c>
      <c r="F361" s="25">
        <v>0</v>
      </c>
      <c r="G361" s="25">
        <v>0</v>
      </c>
    </row>
    <row r="362" spans="1:7" s="16" customFormat="1" ht="31.5" customHeight="1">
      <c r="A362" s="31" t="s">
        <v>119</v>
      </c>
      <c r="B362" s="23" t="s">
        <v>171</v>
      </c>
      <c r="C362" s="23" t="s">
        <v>398</v>
      </c>
      <c r="D362" s="23" t="s">
        <v>120</v>
      </c>
      <c r="E362" s="25">
        <v>1807.7</v>
      </c>
      <c r="F362" s="25">
        <v>0</v>
      </c>
      <c r="G362" s="25">
        <v>0</v>
      </c>
    </row>
    <row r="363" spans="1:7" s="16" customFormat="1" ht="31.5" customHeight="1">
      <c r="A363" s="31" t="s">
        <v>560</v>
      </c>
      <c r="B363" s="23" t="s">
        <v>171</v>
      </c>
      <c r="C363" s="23" t="s">
        <v>643</v>
      </c>
      <c r="D363" s="23" t="s">
        <v>9</v>
      </c>
      <c r="E363" s="25">
        <v>449609.5</v>
      </c>
      <c r="F363" s="25">
        <v>433333.3</v>
      </c>
      <c r="G363" s="25">
        <v>555555.6</v>
      </c>
    </row>
    <row r="364" spans="1:7" s="16" customFormat="1" ht="47.25" customHeight="1">
      <c r="A364" s="31" t="s">
        <v>644</v>
      </c>
      <c r="B364" s="23" t="s">
        <v>171</v>
      </c>
      <c r="C364" s="23" t="s">
        <v>645</v>
      </c>
      <c r="D364" s="23" t="s">
        <v>9</v>
      </c>
      <c r="E364" s="25">
        <v>449609.5</v>
      </c>
      <c r="F364" s="25">
        <v>433333.3</v>
      </c>
      <c r="G364" s="25">
        <v>555555.6</v>
      </c>
    </row>
    <row r="365" spans="1:7" s="16" customFormat="1" ht="31.5" customHeight="1">
      <c r="A365" s="31" t="s">
        <v>28</v>
      </c>
      <c r="B365" s="23" t="s">
        <v>171</v>
      </c>
      <c r="C365" s="23" t="s">
        <v>645</v>
      </c>
      <c r="D365" s="23" t="s">
        <v>29</v>
      </c>
      <c r="E365" s="25">
        <v>122209.29999999999</v>
      </c>
      <c r="F365" s="25">
        <v>135045.20000000001</v>
      </c>
      <c r="G365" s="25">
        <v>280000</v>
      </c>
    </row>
    <row r="366" spans="1:7" s="16" customFormat="1" ht="15.75" customHeight="1">
      <c r="A366" s="31" t="s">
        <v>32</v>
      </c>
      <c r="B366" s="23" t="s">
        <v>171</v>
      </c>
      <c r="C366" s="23" t="s">
        <v>645</v>
      </c>
      <c r="D366" s="23" t="s">
        <v>33</v>
      </c>
      <c r="E366" s="25">
        <v>327400.2</v>
      </c>
      <c r="F366" s="25">
        <v>298288.09999999998</v>
      </c>
      <c r="G366" s="25">
        <v>275555.59999999998</v>
      </c>
    </row>
    <row r="367" spans="1:7" s="16" customFormat="1" ht="31.5" customHeight="1">
      <c r="A367" s="22" t="s">
        <v>121</v>
      </c>
      <c r="B367" s="23" t="s">
        <v>171</v>
      </c>
      <c r="C367" s="23" t="s">
        <v>474</v>
      </c>
      <c r="D367" s="24" t="s">
        <v>9</v>
      </c>
      <c r="E367" s="25">
        <v>83079.999999999985</v>
      </c>
      <c r="F367" s="25">
        <v>36325.699999999997</v>
      </c>
      <c r="G367" s="25">
        <v>34509.5</v>
      </c>
    </row>
    <row r="368" spans="1:7" s="16" customFormat="1" ht="47.25" customHeight="1">
      <c r="A368" s="22" t="s">
        <v>122</v>
      </c>
      <c r="B368" s="23" t="s">
        <v>171</v>
      </c>
      <c r="C368" s="23" t="s">
        <v>475</v>
      </c>
      <c r="D368" s="24" t="s">
        <v>9</v>
      </c>
      <c r="E368" s="25">
        <v>20839.599999999999</v>
      </c>
      <c r="F368" s="25">
        <v>16753.599999999999</v>
      </c>
      <c r="G368" s="25">
        <v>14753.6</v>
      </c>
    </row>
    <row r="369" spans="1:7" s="16" customFormat="1" ht="63" customHeight="1">
      <c r="A369" s="31" t="s">
        <v>571</v>
      </c>
      <c r="B369" s="23" t="s">
        <v>171</v>
      </c>
      <c r="C369" s="23" t="s">
        <v>572</v>
      </c>
      <c r="D369" s="24" t="s">
        <v>9</v>
      </c>
      <c r="E369" s="25">
        <v>3317.1</v>
      </c>
      <c r="F369" s="25">
        <v>2776.6</v>
      </c>
      <c r="G369" s="25">
        <v>2776.6</v>
      </c>
    </row>
    <row r="370" spans="1:7" s="16" customFormat="1" ht="15.75" customHeight="1">
      <c r="A370" s="31" t="s">
        <v>32</v>
      </c>
      <c r="B370" s="23" t="s">
        <v>171</v>
      </c>
      <c r="C370" s="23" t="s">
        <v>572</v>
      </c>
      <c r="D370" s="23" t="s">
        <v>33</v>
      </c>
      <c r="E370" s="25">
        <v>3317.1</v>
      </c>
      <c r="F370" s="25">
        <v>2776.6</v>
      </c>
      <c r="G370" s="25">
        <v>2776.6</v>
      </c>
    </row>
    <row r="371" spans="1:7" s="16" customFormat="1" ht="47.25" customHeight="1">
      <c r="A371" s="31" t="s">
        <v>123</v>
      </c>
      <c r="B371" s="23" t="s">
        <v>171</v>
      </c>
      <c r="C371" s="23" t="s">
        <v>388</v>
      </c>
      <c r="D371" s="24" t="s">
        <v>9</v>
      </c>
      <c r="E371" s="25">
        <v>17522.5</v>
      </c>
      <c r="F371" s="25">
        <v>13977</v>
      </c>
      <c r="G371" s="25">
        <v>11977</v>
      </c>
    </row>
    <row r="372" spans="1:7" s="16" customFormat="1" ht="31.5" customHeight="1">
      <c r="A372" s="31" t="s">
        <v>28</v>
      </c>
      <c r="B372" s="23" t="s">
        <v>171</v>
      </c>
      <c r="C372" s="23" t="s">
        <v>388</v>
      </c>
      <c r="D372" s="23" t="s">
        <v>29</v>
      </c>
      <c r="E372" s="25">
        <v>209.1</v>
      </c>
      <c r="F372" s="25">
        <v>0</v>
      </c>
      <c r="G372" s="25">
        <v>0</v>
      </c>
    </row>
    <row r="373" spans="1:7" s="16" customFormat="1" ht="15.75" customHeight="1">
      <c r="A373" s="31" t="s">
        <v>32</v>
      </c>
      <c r="B373" s="23" t="s">
        <v>171</v>
      </c>
      <c r="C373" s="23" t="s">
        <v>388</v>
      </c>
      <c r="D373" s="23" t="s">
        <v>33</v>
      </c>
      <c r="E373" s="25">
        <v>17313.400000000001</v>
      </c>
      <c r="F373" s="25">
        <v>13977</v>
      </c>
      <c r="G373" s="25">
        <v>11977</v>
      </c>
    </row>
    <row r="374" spans="1:7" s="16" customFormat="1" ht="63" customHeight="1">
      <c r="A374" s="22" t="s">
        <v>124</v>
      </c>
      <c r="B374" s="23" t="s">
        <v>171</v>
      </c>
      <c r="C374" s="23" t="s">
        <v>482</v>
      </c>
      <c r="D374" s="24" t="s">
        <v>9</v>
      </c>
      <c r="E374" s="25">
        <v>45851.199999999997</v>
      </c>
      <c r="F374" s="25">
        <v>6933.9</v>
      </c>
      <c r="G374" s="25">
        <v>7117.7</v>
      </c>
    </row>
    <row r="375" spans="1:7" s="16" customFormat="1" ht="63" customHeight="1">
      <c r="A375" s="31" t="s">
        <v>607</v>
      </c>
      <c r="B375" s="23" t="s">
        <v>171</v>
      </c>
      <c r="C375" s="23" t="s">
        <v>608</v>
      </c>
      <c r="D375" s="24" t="s">
        <v>9</v>
      </c>
      <c r="E375" s="25">
        <v>26328.5</v>
      </c>
      <c r="F375" s="25">
        <v>3500</v>
      </c>
      <c r="G375" s="25">
        <v>3717.7</v>
      </c>
    </row>
    <row r="376" spans="1:7" s="16" customFormat="1" ht="31.5" customHeight="1">
      <c r="A376" s="31" t="s">
        <v>28</v>
      </c>
      <c r="B376" s="23" t="s">
        <v>171</v>
      </c>
      <c r="C376" s="23" t="s">
        <v>608</v>
      </c>
      <c r="D376" s="23" t="s">
        <v>29</v>
      </c>
      <c r="E376" s="25">
        <v>26328.5</v>
      </c>
      <c r="F376" s="25">
        <v>3500</v>
      </c>
      <c r="G376" s="25">
        <v>3717.7</v>
      </c>
    </row>
    <row r="377" spans="1:7" s="16" customFormat="1" ht="47.25" customHeight="1">
      <c r="A377" s="31" t="s">
        <v>125</v>
      </c>
      <c r="B377" s="23" t="s">
        <v>171</v>
      </c>
      <c r="C377" s="23" t="s">
        <v>391</v>
      </c>
      <c r="D377" s="24" t="s">
        <v>9</v>
      </c>
      <c r="E377" s="25">
        <v>19522.7</v>
      </c>
      <c r="F377" s="25">
        <v>3433.9</v>
      </c>
      <c r="G377" s="25">
        <v>3400</v>
      </c>
    </row>
    <row r="378" spans="1:7" s="16" customFormat="1" ht="31.5" customHeight="1">
      <c r="A378" s="31" t="s">
        <v>28</v>
      </c>
      <c r="B378" s="23" t="s">
        <v>171</v>
      </c>
      <c r="C378" s="23" t="s">
        <v>391</v>
      </c>
      <c r="D378" s="23" t="s">
        <v>29</v>
      </c>
      <c r="E378" s="134">
        <v>19522.7</v>
      </c>
      <c r="F378" s="25">
        <v>3433.9</v>
      </c>
      <c r="G378" s="25">
        <v>3400</v>
      </c>
    </row>
    <row r="379" spans="1:7" s="16" customFormat="1" ht="31.5" customHeight="1">
      <c r="A379" s="22" t="s">
        <v>126</v>
      </c>
      <c r="B379" s="23" t="s">
        <v>171</v>
      </c>
      <c r="C379" s="23" t="s">
        <v>476</v>
      </c>
      <c r="D379" s="24" t="s">
        <v>9</v>
      </c>
      <c r="E379" s="134">
        <v>16389.2</v>
      </c>
      <c r="F379" s="25">
        <v>12638.2</v>
      </c>
      <c r="G379" s="25">
        <v>12638.2</v>
      </c>
    </row>
    <row r="380" spans="1:7" s="16" customFormat="1" ht="47.25" customHeight="1">
      <c r="A380" s="31" t="s">
        <v>573</v>
      </c>
      <c r="B380" s="23" t="s">
        <v>171</v>
      </c>
      <c r="C380" s="23" t="s">
        <v>574</v>
      </c>
      <c r="D380" s="24" t="s">
        <v>9</v>
      </c>
      <c r="E380" s="134">
        <v>3823.9</v>
      </c>
      <c r="F380" s="25">
        <v>850</v>
      </c>
      <c r="G380" s="25">
        <v>850</v>
      </c>
    </row>
    <row r="381" spans="1:7" s="16" customFormat="1" ht="31.5" customHeight="1">
      <c r="A381" s="31" t="s">
        <v>28</v>
      </c>
      <c r="B381" s="23" t="s">
        <v>171</v>
      </c>
      <c r="C381" s="23" t="s">
        <v>574</v>
      </c>
      <c r="D381" s="23" t="s">
        <v>29</v>
      </c>
      <c r="E381" s="134">
        <v>2674.5</v>
      </c>
      <c r="F381" s="25">
        <v>0</v>
      </c>
      <c r="G381" s="25">
        <v>0</v>
      </c>
    </row>
    <row r="382" spans="1:7" s="16" customFormat="1" ht="15.75" customHeight="1">
      <c r="A382" s="31" t="s">
        <v>32</v>
      </c>
      <c r="B382" s="23" t="s">
        <v>171</v>
      </c>
      <c r="C382" s="23" t="s">
        <v>574</v>
      </c>
      <c r="D382" s="23" t="s">
        <v>33</v>
      </c>
      <c r="E382" s="134">
        <v>1149.4000000000001</v>
      </c>
      <c r="F382" s="25">
        <v>850</v>
      </c>
      <c r="G382" s="25">
        <v>850</v>
      </c>
    </row>
    <row r="383" spans="1:7" s="16" customFormat="1" ht="31.5" customHeight="1">
      <c r="A383" s="31" t="s">
        <v>127</v>
      </c>
      <c r="B383" s="23" t="s">
        <v>171</v>
      </c>
      <c r="C383" s="23" t="s">
        <v>389</v>
      </c>
      <c r="D383" s="24" t="s">
        <v>9</v>
      </c>
      <c r="E383" s="134">
        <v>12565.300000000001</v>
      </c>
      <c r="F383" s="25">
        <v>11788.2</v>
      </c>
      <c r="G383" s="25">
        <v>11788.2</v>
      </c>
    </row>
    <row r="384" spans="1:7" s="16" customFormat="1" ht="15.75" customHeight="1">
      <c r="A384" s="31" t="s">
        <v>32</v>
      </c>
      <c r="B384" s="23" t="s">
        <v>171</v>
      </c>
      <c r="C384" s="23" t="s">
        <v>389</v>
      </c>
      <c r="D384" s="23" t="s">
        <v>33</v>
      </c>
      <c r="E384" s="134">
        <v>12565.300000000001</v>
      </c>
      <c r="F384" s="25">
        <v>11788.2</v>
      </c>
      <c r="G384" s="25">
        <v>11788.2</v>
      </c>
    </row>
    <row r="385" spans="1:7" s="16" customFormat="1" ht="31.5" customHeight="1">
      <c r="A385" s="22" t="s">
        <v>477</v>
      </c>
      <c r="B385" s="23" t="s">
        <v>171</v>
      </c>
      <c r="C385" s="23" t="s">
        <v>478</v>
      </c>
      <c r="D385" s="24" t="s">
        <v>9</v>
      </c>
      <c r="E385" s="134">
        <v>634404</v>
      </c>
      <c r="F385" s="25">
        <v>399796.5</v>
      </c>
      <c r="G385" s="25">
        <v>373659.7</v>
      </c>
    </row>
    <row r="386" spans="1:7" s="16" customFormat="1" ht="31.5" customHeight="1">
      <c r="A386" s="22" t="s">
        <v>483</v>
      </c>
      <c r="B386" s="23" t="s">
        <v>171</v>
      </c>
      <c r="C386" s="23" t="s">
        <v>484</v>
      </c>
      <c r="D386" s="24" t="s">
        <v>9</v>
      </c>
      <c r="E386" s="25">
        <v>57982.399999999994</v>
      </c>
      <c r="F386" s="25">
        <v>65908.2</v>
      </c>
      <c r="G386" s="25">
        <v>68544.5</v>
      </c>
    </row>
    <row r="387" spans="1:7" s="16" customFormat="1" ht="31.5" customHeight="1">
      <c r="A387" s="22" t="s">
        <v>485</v>
      </c>
      <c r="B387" s="23" t="s">
        <v>171</v>
      </c>
      <c r="C387" s="23" t="s">
        <v>651</v>
      </c>
      <c r="D387" s="23" t="s">
        <v>9</v>
      </c>
      <c r="E387" s="25">
        <v>175</v>
      </c>
      <c r="F387" s="25">
        <v>0</v>
      </c>
      <c r="G387" s="25">
        <v>0</v>
      </c>
    </row>
    <row r="388" spans="1:7" s="16" customFormat="1" ht="15.75" customHeight="1">
      <c r="A388" s="22" t="s">
        <v>32</v>
      </c>
      <c r="B388" s="23" t="s">
        <v>171</v>
      </c>
      <c r="C388" s="23" t="s">
        <v>651</v>
      </c>
      <c r="D388" s="23" t="s">
        <v>33</v>
      </c>
      <c r="E388" s="25">
        <v>175</v>
      </c>
      <c r="F388" s="25">
        <v>0</v>
      </c>
      <c r="G388" s="25">
        <v>0</v>
      </c>
    </row>
    <row r="389" spans="1:7" s="16" customFormat="1" ht="31.5" customHeight="1">
      <c r="A389" s="31" t="s">
        <v>485</v>
      </c>
      <c r="B389" s="23" t="s">
        <v>171</v>
      </c>
      <c r="C389" s="23" t="s">
        <v>392</v>
      </c>
      <c r="D389" s="24" t="s">
        <v>9</v>
      </c>
      <c r="E389" s="25">
        <v>57807.399999999994</v>
      </c>
      <c r="F389" s="25">
        <v>65908.2</v>
      </c>
      <c r="G389" s="25">
        <v>68544.5</v>
      </c>
    </row>
    <row r="390" spans="1:7" s="16" customFormat="1" ht="15.75" customHeight="1">
      <c r="A390" s="31" t="s">
        <v>32</v>
      </c>
      <c r="B390" s="23" t="s">
        <v>171</v>
      </c>
      <c r="C390" s="23" t="s">
        <v>392</v>
      </c>
      <c r="D390" s="23" t="s">
        <v>33</v>
      </c>
      <c r="E390" s="25">
        <v>57807.399999999994</v>
      </c>
      <c r="F390" s="25">
        <v>65908.2</v>
      </c>
      <c r="G390" s="25">
        <v>68544.5</v>
      </c>
    </row>
    <row r="391" spans="1:7" s="16" customFormat="1" ht="47.25" customHeight="1">
      <c r="A391" s="22" t="s">
        <v>575</v>
      </c>
      <c r="B391" s="23" t="s">
        <v>171</v>
      </c>
      <c r="C391" s="23" t="s">
        <v>576</v>
      </c>
      <c r="D391" s="24" t="s">
        <v>9</v>
      </c>
      <c r="E391" s="25">
        <v>528800</v>
      </c>
      <c r="F391" s="25">
        <v>289939.09999999998</v>
      </c>
      <c r="G391" s="25">
        <v>283932.3</v>
      </c>
    </row>
    <row r="392" spans="1:7" s="16" customFormat="1" ht="31.5" customHeight="1">
      <c r="A392" s="31" t="s">
        <v>577</v>
      </c>
      <c r="B392" s="23" t="s">
        <v>171</v>
      </c>
      <c r="C392" s="23" t="s">
        <v>578</v>
      </c>
      <c r="D392" s="24" t="s">
        <v>9</v>
      </c>
      <c r="E392" s="25">
        <v>523129.9</v>
      </c>
      <c r="F392" s="25">
        <v>286339.09999999998</v>
      </c>
      <c r="G392" s="25">
        <v>280332.3</v>
      </c>
    </row>
    <row r="393" spans="1:7" s="16" customFormat="1" ht="31.5" customHeight="1">
      <c r="A393" s="31" t="s">
        <v>28</v>
      </c>
      <c r="B393" s="23" t="s">
        <v>171</v>
      </c>
      <c r="C393" s="23" t="s">
        <v>578</v>
      </c>
      <c r="D393" s="23" t="s">
        <v>29</v>
      </c>
      <c r="E393" s="134">
        <v>523129.9</v>
      </c>
      <c r="F393" s="25">
        <v>286339.09999999998</v>
      </c>
      <c r="G393" s="25">
        <v>280332.3</v>
      </c>
    </row>
    <row r="394" spans="1:7" s="16" customFormat="1" ht="31.5" customHeight="1">
      <c r="A394" s="31" t="s">
        <v>577</v>
      </c>
      <c r="B394" s="23" t="s">
        <v>171</v>
      </c>
      <c r="C394" s="23" t="s">
        <v>579</v>
      </c>
      <c r="D394" s="24" t="s">
        <v>9</v>
      </c>
      <c r="E394" s="25">
        <v>5670.1000000000058</v>
      </c>
      <c r="F394" s="25">
        <v>3600</v>
      </c>
      <c r="G394" s="25">
        <v>3600</v>
      </c>
    </row>
    <row r="395" spans="1:7" s="16" customFormat="1" ht="31.5" customHeight="1">
      <c r="A395" s="31" t="s">
        <v>28</v>
      </c>
      <c r="B395" s="23" t="s">
        <v>171</v>
      </c>
      <c r="C395" s="23" t="s">
        <v>579</v>
      </c>
      <c r="D395" s="23" t="s">
        <v>29</v>
      </c>
      <c r="E395" s="25">
        <v>5670.1000000000058</v>
      </c>
      <c r="F395" s="25">
        <v>3600</v>
      </c>
      <c r="G395" s="25">
        <v>3600</v>
      </c>
    </row>
    <row r="396" spans="1:7" s="16" customFormat="1" ht="31.5" customHeight="1">
      <c r="A396" s="31" t="s">
        <v>785</v>
      </c>
      <c r="B396" s="23" t="s">
        <v>171</v>
      </c>
      <c r="C396" s="23" t="s">
        <v>738</v>
      </c>
      <c r="D396" s="23" t="s">
        <v>9</v>
      </c>
      <c r="E396" s="25">
        <v>47621.600000000006</v>
      </c>
      <c r="F396" s="25">
        <v>43949.2</v>
      </c>
      <c r="G396" s="25">
        <v>21182.9</v>
      </c>
    </row>
    <row r="397" spans="1:7" s="16" customFormat="1" ht="31.5" customHeight="1">
      <c r="A397" s="31" t="s">
        <v>739</v>
      </c>
      <c r="B397" s="23" t="s">
        <v>171</v>
      </c>
      <c r="C397" s="23" t="s">
        <v>740</v>
      </c>
      <c r="D397" s="23" t="s">
        <v>9</v>
      </c>
      <c r="E397" s="25">
        <v>47621.600000000006</v>
      </c>
      <c r="F397" s="25">
        <v>43949.2</v>
      </c>
      <c r="G397" s="25">
        <v>21182.9</v>
      </c>
    </row>
    <row r="398" spans="1:7" s="16" customFormat="1" ht="31.5" customHeight="1">
      <c r="A398" s="31" t="s">
        <v>28</v>
      </c>
      <c r="B398" s="23" t="s">
        <v>171</v>
      </c>
      <c r="C398" s="23" t="s">
        <v>740</v>
      </c>
      <c r="D398" s="23" t="s">
        <v>29</v>
      </c>
      <c r="E398" s="25">
        <v>16130</v>
      </c>
      <c r="F398" s="25">
        <v>16130</v>
      </c>
      <c r="G398" s="25">
        <v>0</v>
      </c>
    </row>
    <row r="399" spans="1:7" s="16" customFormat="1" ht="15.75" customHeight="1">
      <c r="A399" s="31" t="s">
        <v>32</v>
      </c>
      <c r="B399" s="23" t="s">
        <v>171</v>
      </c>
      <c r="C399" s="23" t="s">
        <v>740</v>
      </c>
      <c r="D399" s="23" t="s">
        <v>33</v>
      </c>
      <c r="E399" s="134">
        <v>31491.600000000002</v>
      </c>
      <c r="F399" s="25">
        <v>27819.200000000001</v>
      </c>
      <c r="G399" s="25">
        <v>21182.9</v>
      </c>
    </row>
    <row r="400" spans="1:7" s="16" customFormat="1" ht="31.5" customHeight="1">
      <c r="A400" s="22" t="s">
        <v>74</v>
      </c>
      <c r="B400" s="23" t="s">
        <v>171</v>
      </c>
      <c r="C400" s="23" t="s">
        <v>486</v>
      </c>
      <c r="D400" s="24" t="s">
        <v>9</v>
      </c>
      <c r="E400" s="25">
        <v>33656.6</v>
      </c>
      <c r="F400" s="25">
        <v>32983.800000000003</v>
      </c>
      <c r="G400" s="25">
        <v>33763.800000000003</v>
      </c>
    </row>
    <row r="401" spans="1:7" s="16" customFormat="1" ht="47.25" customHeight="1">
      <c r="A401" s="22" t="s">
        <v>76</v>
      </c>
      <c r="B401" s="23" t="s">
        <v>171</v>
      </c>
      <c r="C401" s="23" t="s">
        <v>487</v>
      </c>
      <c r="D401" s="24" t="s">
        <v>9</v>
      </c>
      <c r="E401" s="25">
        <v>33582.199999999997</v>
      </c>
      <c r="F401" s="25">
        <v>32909.4</v>
      </c>
      <c r="G401" s="25">
        <v>33689.4</v>
      </c>
    </row>
    <row r="402" spans="1:7" s="16" customFormat="1" ht="31.5" customHeight="1">
      <c r="A402" s="31" t="s">
        <v>25</v>
      </c>
      <c r="B402" s="23" t="s">
        <v>171</v>
      </c>
      <c r="C402" s="23" t="s">
        <v>393</v>
      </c>
      <c r="D402" s="24" t="s">
        <v>9</v>
      </c>
      <c r="E402" s="25">
        <v>33582.199999999997</v>
      </c>
      <c r="F402" s="25">
        <v>32909.4</v>
      </c>
      <c r="G402" s="25">
        <v>33689.4</v>
      </c>
    </row>
    <row r="403" spans="1:7" s="16" customFormat="1" ht="63" customHeight="1">
      <c r="A403" s="31" t="s">
        <v>26</v>
      </c>
      <c r="B403" s="23" t="s">
        <v>171</v>
      </c>
      <c r="C403" s="23" t="s">
        <v>393</v>
      </c>
      <c r="D403" s="23" t="s">
        <v>27</v>
      </c>
      <c r="E403" s="25">
        <v>31744.799999999999</v>
      </c>
      <c r="F403" s="25">
        <v>30586.7</v>
      </c>
      <c r="G403" s="25">
        <v>31366.7</v>
      </c>
    </row>
    <row r="404" spans="1:7" s="16" customFormat="1" ht="31.5" customHeight="1">
      <c r="A404" s="31" t="s">
        <v>28</v>
      </c>
      <c r="B404" s="23" t="s">
        <v>171</v>
      </c>
      <c r="C404" s="23" t="s">
        <v>393</v>
      </c>
      <c r="D404" s="23" t="s">
        <v>29</v>
      </c>
      <c r="E404" s="25">
        <v>1812.3999999999999</v>
      </c>
      <c r="F404" s="25">
        <v>2297.6999999999998</v>
      </c>
      <c r="G404" s="25">
        <v>2297.6999999999998</v>
      </c>
    </row>
    <row r="405" spans="1:7" s="16" customFormat="1" ht="15.75" customHeight="1">
      <c r="A405" s="31" t="s">
        <v>37</v>
      </c>
      <c r="B405" s="23" t="s">
        <v>171</v>
      </c>
      <c r="C405" s="23" t="s">
        <v>393</v>
      </c>
      <c r="D405" s="23" t="s">
        <v>38</v>
      </c>
      <c r="E405" s="25">
        <v>25</v>
      </c>
      <c r="F405" s="25">
        <v>25</v>
      </c>
      <c r="G405" s="25">
        <v>25</v>
      </c>
    </row>
    <row r="406" spans="1:7" s="16" customFormat="1" ht="31.5" customHeight="1">
      <c r="A406" s="22" t="s">
        <v>172</v>
      </c>
      <c r="B406" s="23" t="s">
        <v>171</v>
      </c>
      <c r="C406" s="23" t="s">
        <v>488</v>
      </c>
      <c r="D406" s="24" t="s">
        <v>9</v>
      </c>
      <c r="E406" s="25">
        <v>74.400000000000006</v>
      </c>
      <c r="F406" s="25">
        <v>74.400000000000006</v>
      </c>
      <c r="G406" s="25">
        <v>74.400000000000006</v>
      </c>
    </row>
    <row r="407" spans="1:7" s="16" customFormat="1" ht="31.5" customHeight="1">
      <c r="A407" s="31" t="s">
        <v>31</v>
      </c>
      <c r="B407" s="23" t="s">
        <v>171</v>
      </c>
      <c r="C407" s="23" t="s">
        <v>394</v>
      </c>
      <c r="D407" s="24" t="s">
        <v>9</v>
      </c>
      <c r="E407" s="25">
        <v>74.400000000000006</v>
      </c>
      <c r="F407" s="25">
        <v>74.400000000000006</v>
      </c>
      <c r="G407" s="25">
        <v>74.400000000000006</v>
      </c>
    </row>
    <row r="408" spans="1:7" s="16" customFormat="1" ht="31.5" customHeight="1">
      <c r="A408" s="31" t="s">
        <v>28</v>
      </c>
      <c r="B408" s="23" t="s">
        <v>171</v>
      </c>
      <c r="C408" s="23" t="s">
        <v>394</v>
      </c>
      <c r="D408" s="23" t="s">
        <v>29</v>
      </c>
      <c r="E408" s="25">
        <v>72</v>
      </c>
      <c r="F408" s="25">
        <v>72</v>
      </c>
      <c r="G408" s="25">
        <v>72</v>
      </c>
    </row>
    <row r="409" spans="1:7" s="16" customFormat="1" ht="15.75" customHeight="1">
      <c r="A409" s="31" t="s">
        <v>32</v>
      </c>
      <c r="B409" s="23" t="s">
        <v>171</v>
      </c>
      <c r="C409" s="23" t="s">
        <v>394</v>
      </c>
      <c r="D409" s="23" t="s">
        <v>33</v>
      </c>
      <c r="E409" s="25">
        <v>2.4</v>
      </c>
      <c r="F409" s="25">
        <v>2.4</v>
      </c>
      <c r="G409" s="25">
        <v>2.4</v>
      </c>
    </row>
    <row r="410" spans="1:7" s="16" customFormat="1" ht="15.75" customHeight="1">
      <c r="A410" s="22" t="s">
        <v>23</v>
      </c>
      <c r="B410" s="23" t="s">
        <v>171</v>
      </c>
      <c r="C410" s="23" t="s">
        <v>11</v>
      </c>
      <c r="D410" s="24" t="s">
        <v>9</v>
      </c>
      <c r="E410" s="25">
        <v>2970.3999999999996</v>
      </c>
      <c r="F410" s="25">
        <v>248</v>
      </c>
      <c r="G410" s="25">
        <v>248</v>
      </c>
    </row>
    <row r="411" spans="1:7" s="16" customFormat="1" ht="31.5" customHeight="1">
      <c r="A411" s="31" t="s">
        <v>345</v>
      </c>
      <c r="B411" s="23" t="s">
        <v>171</v>
      </c>
      <c r="C411" s="23" t="s">
        <v>347</v>
      </c>
      <c r="D411" s="24" t="s">
        <v>9</v>
      </c>
      <c r="E411" s="25">
        <v>25.5</v>
      </c>
      <c r="F411" s="25">
        <v>48</v>
      </c>
      <c r="G411" s="25">
        <v>48</v>
      </c>
    </row>
    <row r="412" spans="1:7" s="16" customFormat="1" ht="31.5" customHeight="1">
      <c r="A412" s="31" t="s">
        <v>28</v>
      </c>
      <c r="B412" s="23" t="s">
        <v>171</v>
      </c>
      <c r="C412" s="23" t="s">
        <v>347</v>
      </c>
      <c r="D412" s="23" t="s">
        <v>29</v>
      </c>
      <c r="E412" s="134">
        <v>25.5</v>
      </c>
      <c r="F412" s="25">
        <v>48</v>
      </c>
      <c r="G412" s="25">
        <v>48</v>
      </c>
    </row>
    <row r="413" spans="1:7" s="16" customFormat="1" ht="31.5" customHeight="1">
      <c r="A413" s="31" t="s">
        <v>99</v>
      </c>
      <c r="B413" s="23" t="s">
        <v>171</v>
      </c>
      <c r="C413" s="23" t="s">
        <v>368</v>
      </c>
      <c r="D413" s="24" t="s">
        <v>9</v>
      </c>
      <c r="E413" s="25">
        <v>2944.8999999999996</v>
      </c>
      <c r="F413" s="25">
        <v>200</v>
      </c>
      <c r="G413" s="25">
        <v>200</v>
      </c>
    </row>
    <row r="414" spans="1:7" s="16" customFormat="1" ht="15.75" customHeight="1">
      <c r="A414" s="31" t="s">
        <v>32</v>
      </c>
      <c r="B414" s="23" t="s">
        <v>171</v>
      </c>
      <c r="C414" s="23" t="s">
        <v>368</v>
      </c>
      <c r="D414" s="23" t="s">
        <v>33</v>
      </c>
      <c r="E414" s="25">
        <v>2944.8999999999996</v>
      </c>
      <c r="F414" s="25">
        <v>200</v>
      </c>
      <c r="G414" s="25">
        <v>200</v>
      </c>
    </row>
    <row r="415" spans="1:7" s="16" customFormat="1" ht="78.75" customHeight="1">
      <c r="A415" s="26" t="s">
        <v>173</v>
      </c>
      <c r="B415" s="24" t="s">
        <v>174</v>
      </c>
      <c r="C415" s="27" t="s">
        <v>9</v>
      </c>
      <c r="D415" s="27" t="s">
        <v>9</v>
      </c>
      <c r="E415" s="15">
        <v>505595.60000000003</v>
      </c>
      <c r="F415" s="15">
        <v>315636.10000000003</v>
      </c>
      <c r="G415" s="15">
        <v>506971.39999999997</v>
      </c>
    </row>
    <row r="416" spans="1:7" s="16" customFormat="1" ht="15.75" customHeight="1">
      <c r="A416" s="22" t="s">
        <v>175</v>
      </c>
      <c r="B416" s="23" t="s">
        <v>174</v>
      </c>
      <c r="C416" s="23" t="s">
        <v>13</v>
      </c>
      <c r="D416" s="24" t="s">
        <v>9</v>
      </c>
      <c r="E416" s="25">
        <v>4688.8999999999996</v>
      </c>
      <c r="F416" s="25">
        <v>0</v>
      </c>
      <c r="G416" s="25">
        <v>0</v>
      </c>
    </row>
    <row r="417" spans="1:7" s="16" customFormat="1" ht="31.5" customHeight="1">
      <c r="A417" s="22" t="s">
        <v>236</v>
      </c>
      <c r="B417" s="23" t="s">
        <v>174</v>
      </c>
      <c r="C417" s="23" t="s">
        <v>237</v>
      </c>
      <c r="D417" s="24" t="s">
        <v>9</v>
      </c>
      <c r="E417" s="25">
        <v>4688.8999999999996</v>
      </c>
      <c r="F417" s="25">
        <v>0</v>
      </c>
      <c r="G417" s="25">
        <v>0</v>
      </c>
    </row>
    <row r="418" spans="1:7" s="16" customFormat="1" ht="47.25" customHeight="1">
      <c r="A418" s="22" t="s">
        <v>580</v>
      </c>
      <c r="B418" s="23" t="s">
        <v>174</v>
      </c>
      <c r="C418" s="23" t="s">
        <v>238</v>
      </c>
      <c r="D418" s="24" t="s">
        <v>9</v>
      </c>
      <c r="E418" s="25">
        <v>4688.8999999999996</v>
      </c>
      <c r="F418" s="25">
        <v>0</v>
      </c>
      <c r="G418" s="25">
        <v>0</v>
      </c>
    </row>
    <row r="419" spans="1:7" s="16" customFormat="1" ht="31.5" customHeight="1">
      <c r="A419" s="31" t="s">
        <v>581</v>
      </c>
      <c r="B419" s="23" t="s">
        <v>174</v>
      </c>
      <c r="C419" s="23" t="s">
        <v>395</v>
      </c>
      <c r="D419" s="24" t="s">
        <v>9</v>
      </c>
      <c r="E419" s="25">
        <v>4688.8999999999996</v>
      </c>
      <c r="F419" s="25">
        <v>0</v>
      </c>
      <c r="G419" s="25">
        <v>0</v>
      </c>
    </row>
    <row r="420" spans="1:7" s="16" customFormat="1" ht="31.5" customHeight="1">
      <c r="A420" s="31" t="s">
        <v>119</v>
      </c>
      <c r="B420" s="23" t="s">
        <v>174</v>
      </c>
      <c r="C420" s="23" t="s">
        <v>395</v>
      </c>
      <c r="D420" s="23" t="s">
        <v>120</v>
      </c>
      <c r="E420" s="25">
        <v>4688.8999999999996</v>
      </c>
      <c r="F420" s="25">
        <v>0</v>
      </c>
      <c r="G420" s="25">
        <v>0</v>
      </c>
    </row>
    <row r="421" spans="1:7" s="16" customFormat="1" ht="31.5" customHeight="1">
      <c r="A421" s="22" t="s">
        <v>43</v>
      </c>
      <c r="B421" s="23" t="s">
        <v>174</v>
      </c>
      <c r="C421" s="23" t="s">
        <v>10</v>
      </c>
      <c r="D421" s="24" t="s">
        <v>9</v>
      </c>
      <c r="E421" s="25">
        <v>259698.2</v>
      </c>
      <c r="F421" s="25">
        <v>0</v>
      </c>
      <c r="G421" s="25">
        <v>2900</v>
      </c>
    </row>
    <row r="422" spans="1:7" s="16" customFormat="1" ht="31.5" customHeight="1">
      <c r="A422" s="22" t="s">
        <v>44</v>
      </c>
      <c r="B422" s="23" t="s">
        <v>174</v>
      </c>
      <c r="C422" s="23" t="s">
        <v>45</v>
      </c>
      <c r="D422" s="24" t="s">
        <v>9</v>
      </c>
      <c r="E422" s="25">
        <v>0</v>
      </c>
      <c r="F422" s="25">
        <v>0</v>
      </c>
      <c r="G422" s="25">
        <v>2900</v>
      </c>
    </row>
    <row r="423" spans="1:7" s="16" customFormat="1" ht="31.5" customHeight="1">
      <c r="A423" s="22" t="s">
        <v>178</v>
      </c>
      <c r="B423" s="23" t="s">
        <v>174</v>
      </c>
      <c r="C423" s="23" t="s">
        <v>179</v>
      </c>
      <c r="D423" s="24" t="s">
        <v>9</v>
      </c>
      <c r="E423" s="25">
        <v>0</v>
      </c>
      <c r="F423" s="25">
        <v>0</v>
      </c>
      <c r="G423" s="25">
        <v>2900</v>
      </c>
    </row>
    <row r="424" spans="1:7" s="16" customFormat="1" ht="15.75" customHeight="1">
      <c r="A424" s="31" t="s">
        <v>180</v>
      </c>
      <c r="B424" s="23" t="s">
        <v>174</v>
      </c>
      <c r="C424" s="23" t="s">
        <v>396</v>
      </c>
      <c r="D424" s="24" t="s">
        <v>9</v>
      </c>
      <c r="E424" s="25">
        <v>0</v>
      </c>
      <c r="F424" s="25">
        <v>0</v>
      </c>
      <c r="G424" s="25">
        <v>2900</v>
      </c>
    </row>
    <row r="425" spans="1:7" s="16" customFormat="1" ht="31.5" customHeight="1">
      <c r="A425" s="31" t="s">
        <v>119</v>
      </c>
      <c r="B425" s="23" t="s">
        <v>174</v>
      </c>
      <c r="C425" s="23" t="s">
        <v>396</v>
      </c>
      <c r="D425" s="23" t="s">
        <v>120</v>
      </c>
      <c r="E425" s="25">
        <v>0</v>
      </c>
      <c r="F425" s="25">
        <v>0</v>
      </c>
      <c r="G425" s="25">
        <v>2900</v>
      </c>
    </row>
    <row r="426" spans="1:7" s="16" customFormat="1" ht="31.5" customHeight="1">
      <c r="A426" s="31" t="s">
        <v>181</v>
      </c>
      <c r="B426" s="23" t="s">
        <v>174</v>
      </c>
      <c r="C426" s="23" t="s">
        <v>182</v>
      </c>
      <c r="D426" s="23" t="s">
        <v>9</v>
      </c>
      <c r="E426" s="25">
        <v>259698.2</v>
      </c>
      <c r="F426" s="25">
        <v>0</v>
      </c>
      <c r="G426" s="25">
        <v>0</v>
      </c>
    </row>
    <row r="427" spans="1:7" s="16" customFormat="1" ht="31.5" customHeight="1">
      <c r="A427" s="31" t="s">
        <v>652</v>
      </c>
      <c r="B427" s="23" t="s">
        <v>174</v>
      </c>
      <c r="C427" s="23" t="s">
        <v>653</v>
      </c>
      <c r="D427" s="23" t="s">
        <v>9</v>
      </c>
      <c r="E427" s="25">
        <v>259698.2</v>
      </c>
      <c r="F427" s="25">
        <v>0</v>
      </c>
      <c r="G427" s="25">
        <v>0</v>
      </c>
    </row>
    <row r="428" spans="1:7" s="16" customFormat="1" ht="15.75" customHeight="1">
      <c r="A428" s="31" t="s">
        <v>654</v>
      </c>
      <c r="B428" s="23" t="s">
        <v>174</v>
      </c>
      <c r="C428" s="23" t="s">
        <v>741</v>
      </c>
      <c r="D428" s="23" t="s">
        <v>9</v>
      </c>
      <c r="E428" s="25">
        <v>259481.7</v>
      </c>
      <c r="F428" s="25">
        <v>0</v>
      </c>
      <c r="G428" s="25">
        <v>0</v>
      </c>
    </row>
    <row r="429" spans="1:7" s="16" customFormat="1" ht="31.5" customHeight="1">
      <c r="A429" s="31" t="s">
        <v>119</v>
      </c>
      <c r="B429" s="23" t="s">
        <v>174</v>
      </c>
      <c r="C429" s="23" t="s">
        <v>741</v>
      </c>
      <c r="D429" s="23" t="s">
        <v>120</v>
      </c>
      <c r="E429" s="25">
        <v>259481.7</v>
      </c>
      <c r="F429" s="25">
        <v>0</v>
      </c>
      <c r="G429" s="25">
        <v>0</v>
      </c>
    </row>
    <row r="430" spans="1:7" s="16" customFormat="1" ht="15.75" customHeight="1">
      <c r="A430" s="31" t="s">
        <v>654</v>
      </c>
      <c r="B430" s="23" t="s">
        <v>174</v>
      </c>
      <c r="C430" s="23" t="s">
        <v>657</v>
      </c>
      <c r="D430" s="23" t="s">
        <v>9</v>
      </c>
      <c r="E430" s="25">
        <v>216.5</v>
      </c>
      <c r="F430" s="25">
        <v>0</v>
      </c>
      <c r="G430" s="25">
        <v>0</v>
      </c>
    </row>
    <row r="431" spans="1:7" s="16" customFormat="1" ht="31.5" customHeight="1">
      <c r="A431" s="31" t="s">
        <v>119</v>
      </c>
      <c r="B431" s="23" t="s">
        <v>174</v>
      </c>
      <c r="C431" s="23" t="s">
        <v>657</v>
      </c>
      <c r="D431" s="23" t="s">
        <v>120</v>
      </c>
      <c r="E431" s="134">
        <v>216.5</v>
      </c>
      <c r="F431" s="25">
        <v>0</v>
      </c>
      <c r="G431" s="25">
        <v>0</v>
      </c>
    </row>
    <row r="432" spans="1:7" s="16" customFormat="1" ht="31.5" customHeight="1">
      <c r="A432" s="22" t="s">
        <v>108</v>
      </c>
      <c r="B432" s="23" t="s">
        <v>174</v>
      </c>
      <c r="C432" s="23" t="s">
        <v>16</v>
      </c>
      <c r="D432" s="24" t="s">
        <v>9</v>
      </c>
      <c r="E432" s="25">
        <v>81530.300000000017</v>
      </c>
      <c r="F432" s="25">
        <v>80795.199999999997</v>
      </c>
      <c r="G432" s="25">
        <v>80881.099999999991</v>
      </c>
    </row>
    <row r="433" spans="1:7" s="16" customFormat="1" ht="31.5" customHeight="1">
      <c r="A433" s="22" t="s">
        <v>183</v>
      </c>
      <c r="B433" s="23" t="s">
        <v>174</v>
      </c>
      <c r="C433" s="23" t="s">
        <v>184</v>
      </c>
      <c r="D433" s="24" t="s">
        <v>9</v>
      </c>
      <c r="E433" s="25">
        <v>568</v>
      </c>
      <c r="F433" s="25">
        <v>1732.8</v>
      </c>
      <c r="G433" s="25">
        <v>1818.7</v>
      </c>
    </row>
    <row r="434" spans="1:7" s="16" customFormat="1" ht="31.5" customHeight="1">
      <c r="A434" s="22" t="s">
        <v>185</v>
      </c>
      <c r="B434" s="23" t="s">
        <v>174</v>
      </c>
      <c r="C434" s="23" t="s">
        <v>186</v>
      </c>
      <c r="D434" s="24" t="s">
        <v>9</v>
      </c>
      <c r="E434" s="25">
        <v>568</v>
      </c>
      <c r="F434" s="25">
        <v>1732.8</v>
      </c>
      <c r="G434" s="25">
        <v>1818.7</v>
      </c>
    </row>
    <row r="435" spans="1:7" s="16" customFormat="1" ht="15.75" customHeight="1">
      <c r="A435" s="22" t="s">
        <v>187</v>
      </c>
      <c r="B435" s="23" t="s">
        <v>174</v>
      </c>
      <c r="C435" s="23" t="s">
        <v>742</v>
      </c>
      <c r="D435" s="24" t="s">
        <v>9</v>
      </c>
      <c r="E435" s="25">
        <v>68</v>
      </c>
      <c r="F435" s="25">
        <v>0</v>
      </c>
      <c r="G435" s="25">
        <v>0</v>
      </c>
    </row>
    <row r="436" spans="1:7" s="16" customFormat="1" ht="31.5" customHeight="1">
      <c r="A436" s="22" t="s">
        <v>28</v>
      </c>
      <c r="B436" s="23" t="s">
        <v>174</v>
      </c>
      <c r="C436" s="23" t="s">
        <v>742</v>
      </c>
      <c r="D436" s="23" t="s">
        <v>29</v>
      </c>
      <c r="E436" s="134">
        <v>68</v>
      </c>
      <c r="F436" s="25">
        <v>0</v>
      </c>
      <c r="G436" s="25">
        <v>0</v>
      </c>
    </row>
    <row r="437" spans="1:7" s="16" customFormat="1" ht="15.75" customHeight="1">
      <c r="A437" s="31" t="s">
        <v>187</v>
      </c>
      <c r="B437" s="23" t="s">
        <v>174</v>
      </c>
      <c r="C437" s="23" t="s">
        <v>399</v>
      </c>
      <c r="D437" s="24" t="s">
        <v>9</v>
      </c>
      <c r="E437" s="25">
        <v>500</v>
      </c>
      <c r="F437" s="25">
        <v>1732.8</v>
      </c>
      <c r="G437" s="25">
        <v>1818.7</v>
      </c>
    </row>
    <row r="438" spans="1:7" s="16" customFormat="1" ht="31.5" customHeight="1">
      <c r="A438" s="31" t="s">
        <v>28</v>
      </c>
      <c r="B438" s="23" t="s">
        <v>174</v>
      </c>
      <c r="C438" s="23" t="s">
        <v>399</v>
      </c>
      <c r="D438" s="23" t="s">
        <v>29</v>
      </c>
      <c r="E438" s="25">
        <v>500</v>
      </c>
      <c r="F438" s="25">
        <v>1732.8</v>
      </c>
      <c r="G438" s="25">
        <v>1818.7</v>
      </c>
    </row>
    <row r="439" spans="1:7" s="16" customFormat="1" ht="31.5" customHeight="1">
      <c r="A439" s="22" t="s">
        <v>109</v>
      </c>
      <c r="B439" s="23" t="s">
        <v>174</v>
      </c>
      <c r="C439" s="23" t="s">
        <v>110</v>
      </c>
      <c r="D439" s="24" t="s">
        <v>9</v>
      </c>
      <c r="E439" s="25">
        <v>670.1</v>
      </c>
      <c r="F439" s="25">
        <v>2000</v>
      </c>
      <c r="G439" s="25">
        <v>2000</v>
      </c>
    </row>
    <row r="440" spans="1:7" s="16" customFormat="1" ht="47.25" customHeight="1">
      <c r="A440" s="22" t="s">
        <v>111</v>
      </c>
      <c r="B440" s="23" t="s">
        <v>174</v>
      </c>
      <c r="C440" s="23" t="s">
        <v>112</v>
      </c>
      <c r="D440" s="24" t="s">
        <v>9</v>
      </c>
      <c r="E440" s="25">
        <v>670.1</v>
      </c>
      <c r="F440" s="25">
        <v>2000</v>
      </c>
      <c r="G440" s="25">
        <v>2000</v>
      </c>
    </row>
    <row r="441" spans="1:7" s="16" customFormat="1" ht="31.5" customHeight="1">
      <c r="A441" s="31" t="s">
        <v>113</v>
      </c>
      <c r="B441" s="23" t="s">
        <v>174</v>
      </c>
      <c r="C441" s="23" t="s">
        <v>372</v>
      </c>
      <c r="D441" s="24" t="s">
        <v>9</v>
      </c>
      <c r="E441" s="25">
        <v>670.1</v>
      </c>
      <c r="F441" s="25">
        <v>2000</v>
      </c>
      <c r="G441" s="25">
        <v>2000</v>
      </c>
    </row>
    <row r="442" spans="1:7" s="16" customFormat="1" ht="31.5" customHeight="1">
      <c r="A442" s="31" t="s">
        <v>28</v>
      </c>
      <c r="B442" s="23" t="s">
        <v>174</v>
      </c>
      <c r="C442" s="23" t="s">
        <v>372</v>
      </c>
      <c r="D442" s="23" t="s">
        <v>29</v>
      </c>
      <c r="E442" s="25">
        <v>670.1</v>
      </c>
      <c r="F442" s="25">
        <v>2000</v>
      </c>
      <c r="G442" s="25">
        <v>2000</v>
      </c>
    </row>
    <row r="443" spans="1:7" s="16" customFormat="1" ht="31.5" customHeight="1">
      <c r="A443" s="22" t="s">
        <v>74</v>
      </c>
      <c r="B443" s="23" t="s">
        <v>174</v>
      </c>
      <c r="C443" s="23" t="s">
        <v>188</v>
      </c>
      <c r="D443" s="24" t="s">
        <v>9</v>
      </c>
      <c r="E443" s="25">
        <v>80292.200000000012</v>
      </c>
      <c r="F443" s="25">
        <v>77062.399999999994</v>
      </c>
      <c r="G443" s="25">
        <v>77062.399999999994</v>
      </c>
    </row>
    <row r="444" spans="1:7" s="16" customFormat="1" ht="47.25" customHeight="1">
      <c r="A444" s="22" t="s">
        <v>55</v>
      </c>
      <c r="B444" s="23" t="s">
        <v>174</v>
      </c>
      <c r="C444" s="23" t="s">
        <v>189</v>
      </c>
      <c r="D444" s="24" t="s">
        <v>9</v>
      </c>
      <c r="E444" s="25">
        <v>27450</v>
      </c>
      <c r="F444" s="25">
        <v>27444.799999999999</v>
      </c>
      <c r="G444" s="25">
        <v>27444.799999999999</v>
      </c>
    </row>
    <row r="445" spans="1:7" s="16" customFormat="1" ht="31.5" customHeight="1">
      <c r="A445" s="31" t="s">
        <v>57</v>
      </c>
      <c r="B445" s="23" t="s">
        <v>174</v>
      </c>
      <c r="C445" s="23" t="s">
        <v>400</v>
      </c>
      <c r="D445" s="24" t="s">
        <v>9</v>
      </c>
      <c r="E445" s="25">
        <v>27450</v>
      </c>
      <c r="F445" s="25">
        <v>27444.799999999999</v>
      </c>
      <c r="G445" s="25">
        <v>27444.799999999999</v>
      </c>
    </row>
    <row r="446" spans="1:7" s="16" customFormat="1" ht="31.5" customHeight="1">
      <c r="A446" s="31" t="s">
        <v>58</v>
      </c>
      <c r="B446" s="23" t="s">
        <v>174</v>
      </c>
      <c r="C446" s="23" t="s">
        <v>400</v>
      </c>
      <c r="D446" s="23" t="s">
        <v>59</v>
      </c>
      <c r="E446" s="134">
        <v>27450</v>
      </c>
      <c r="F446" s="25">
        <v>27444.799999999999</v>
      </c>
      <c r="G446" s="25">
        <v>27444.799999999999</v>
      </c>
    </row>
    <row r="447" spans="1:7" s="16" customFormat="1" ht="47.25" customHeight="1">
      <c r="A447" s="22" t="s">
        <v>76</v>
      </c>
      <c r="B447" s="23" t="s">
        <v>174</v>
      </c>
      <c r="C447" s="23" t="s">
        <v>190</v>
      </c>
      <c r="D447" s="24" t="s">
        <v>9</v>
      </c>
      <c r="E447" s="134">
        <v>52842.200000000004</v>
      </c>
      <c r="F447" s="25">
        <v>49617.599999999999</v>
      </c>
      <c r="G447" s="25">
        <v>49617.599999999999</v>
      </c>
    </row>
    <row r="448" spans="1:7" s="16" customFormat="1" ht="31.5" customHeight="1">
      <c r="A448" s="31" t="s">
        <v>25</v>
      </c>
      <c r="B448" s="23" t="s">
        <v>174</v>
      </c>
      <c r="C448" s="23" t="s">
        <v>401</v>
      </c>
      <c r="D448" s="24" t="s">
        <v>9</v>
      </c>
      <c r="E448" s="134">
        <v>52842.200000000004</v>
      </c>
      <c r="F448" s="25">
        <v>49617.599999999999</v>
      </c>
      <c r="G448" s="25">
        <v>49617.599999999999</v>
      </c>
    </row>
    <row r="449" spans="1:7" s="16" customFormat="1" ht="63" customHeight="1">
      <c r="A449" s="31" t="s">
        <v>26</v>
      </c>
      <c r="B449" s="23" t="s">
        <v>174</v>
      </c>
      <c r="C449" s="23" t="s">
        <v>401</v>
      </c>
      <c r="D449" s="23" t="s">
        <v>27</v>
      </c>
      <c r="E449" s="134">
        <v>51362.000000000007</v>
      </c>
      <c r="F449" s="25">
        <v>48205.599999999999</v>
      </c>
      <c r="G449" s="25">
        <v>48205.599999999999</v>
      </c>
    </row>
    <row r="450" spans="1:7" s="16" customFormat="1" ht="31.5" customHeight="1">
      <c r="A450" s="31" t="s">
        <v>28</v>
      </c>
      <c r="B450" s="23" t="s">
        <v>174</v>
      </c>
      <c r="C450" s="23" t="s">
        <v>401</v>
      </c>
      <c r="D450" s="23" t="s">
        <v>29</v>
      </c>
      <c r="E450" s="25">
        <v>1470.2</v>
      </c>
      <c r="F450" s="25">
        <v>1402</v>
      </c>
      <c r="G450" s="25">
        <v>1402</v>
      </c>
    </row>
    <row r="451" spans="1:7" s="16" customFormat="1" ht="15.75" customHeight="1">
      <c r="A451" s="31" t="s">
        <v>32</v>
      </c>
      <c r="B451" s="23" t="s">
        <v>174</v>
      </c>
      <c r="C451" s="23" t="s">
        <v>401</v>
      </c>
      <c r="D451" s="23" t="s">
        <v>33</v>
      </c>
      <c r="E451" s="25">
        <v>10</v>
      </c>
      <c r="F451" s="25">
        <v>10</v>
      </c>
      <c r="G451" s="25">
        <v>10</v>
      </c>
    </row>
    <row r="452" spans="1:7" s="16" customFormat="1" ht="31.5" customHeight="1">
      <c r="A452" s="22" t="s">
        <v>191</v>
      </c>
      <c r="B452" s="23" t="s">
        <v>174</v>
      </c>
      <c r="C452" s="23" t="s">
        <v>19</v>
      </c>
      <c r="D452" s="24" t="s">
        <v>9</v>
      </c>
      <c r="E452" s="25">
        <v>5156.1000000000004</v>
      </c>
      <c r="F452" s="25">
        <v>8331.7000000000007</v>
      </c>
      <c r="G452" s="25">
        <v>2000</v>
      </c>
    </row>
    <row r="453" spans="1:7" s="16" customFormat="1" ht="15.75" customHeight="1">
      <c r="A453" s="22" t="s">
        <v>192</v>
      </c>
      <c r="B453" s="23" t="s">
        <v>174</v>
      </c>
      <c r="C453" s="23" t="s">
        <v>193</v>
      </c>
      <c r="D453" s="24" t="s">
        <v>9</v>
      </c>
      <c r="E453" s="25">
        <v>5156.1000000000004</v>
      </c>
      <c r="F453" s="25">
        <v>8331.7000000000007</v>
      </c>
      <c r="G453" s="25">
        <v>2000</v>
      </c>
    </row>
    <row r="454" spans="1:7" s="16" customFormat="1" ht="31.5" customHeight="1">
      <c r="A454" s="22" t="s">
        <v>194</v>
      </c>
      <c r="B454" s="23" t="s">
        <v>174</v>
      </c>
      <c r="C454" s="23" t="s">
        <v>195</v>
      </c>
      <c r="D454" s="24" t="s">
        <v>9</v>
      </c>
      <c r="E454" s="25">
        <v>5156.1000000000004</v>
      </c>
      <c r="F454" s="25">
        <v>8331.7000000000007</v>
      </c>
      <c r="G454" s="25">
        <v>2000</v>
      </c>
    </row>
    <row r="455" spans="1:7" s="16" customFormat="1" ht="31.5" customHeight="1">
      <c r="A455" s="31" t="s">
        <v>196</v>
      </c>
      <c r="B455" s="23" t="s">
        <v>174</v>
      </c>
      <c r="C455" s="23" t="s">
        <v>402</v>
      </c>
      <c r="D455" s="24" t="s">
        <v>9</v>
      </c>
      <c r="E455" s="25">
        <v>5156.1000000000004</v>
      </c>
      <c r="F455" s="25">
        <v>8331.7000000000007</v>
      </c>
      <c r="G455" s="25">
        <v>2000</v>
      </c>
    </row>
    <row r="456" spans="1:7" s="16" customFormat="1" ht="31.5" customHeight="1">
      <c r="A456" s="31" t="s">
        <v>119</v>
      </c>
      <c r="B456" s="23" t="s">
        <v>174</v>
      </c>
      <c r="C456" s="23" t="s">
        <v>402</v>
      </c>
      <c r="D456" s="23" t="s">
        <v>120</v>
      </c>
      <c r="E456" s="25">
        <v>5156.1000000000004</v>
      </c>
      <c r="F456" s="25">
        <v>8331.7000000000007</v>
      </c>
      <c r="G456" s="25">
        <v>2000</v>
      </c>
    </row>
    <row r="457" spans="1:7" s="16" customFormat="1" ht="31.5" customHeight="1">
      <c r="A457" s="31" t="s">
        <v>134</v>
      </c>
      <c r="B457" s="23" t="s">
        <v>174</v>
      </c>
      <c r="C457" s="23" t="s">
        <v>17</v>
      </c>
      <c r="D457" s="23" t="s">
        <v>9</v>
      </c>
      <c r="E457" s="25">
        <v>75</v>
      </c>
      <c r="F457" s="25">
        <v>0</v>
      </c>
      <c r="G457" s="25">
        <v>0</v>
      </c>
    </row>
    <row r="458" spans="1:7" s="16" customFormat="1" ht="15.75" customHeight="1">
      <c r="A458" s="31" t="s">
        <v>135</v>
      </c>
      <c r="B458" s="23" t="s">
        <v>174</v>
      </c>
      <c r="C458" s="23" t="s">
        <v>136</v>
      </c>
      <c r="D458" s="23" t="s">
        <v>9</v>
      </c>
      <c r="E458" s="25">
        <v>75</v>
      </c>
      <c r="F458" s="25">
        <v>0</v>
      </c>
      <c r="G458" s="25">
        <v>0</v>
      </c>
    </row>
    <row r="459" spans="1:7" s="16" customFormat="1" ht="47.25" customHeight="1">
      <c r="A459" s="31" t="s">
        <v>512</v>
      </c>
      <c r="B459" s="23" t="s">
        <v>174</v>
      </c>
      <c r="C459" s="23" t="s">
        <v>137</v>
      </c>
      <c r="D459" s="23" t="s">
        <v>9</v>
      </c>
      <c r="E459" s="25">
        <v>75</v>
      </c>
      <c r="F459" s="25">
        <v>0</v>
      </c>
      <c r="G459" s="25">
        <v>0</v>
      </c>
    </row>
    <row r="460" spans="1:7" s="16" customFormat="1" ht="47.25" customHeight="1">
      <c r="A460" s="31" t="s">
        <v>138</v>
      </c>
      <c r="B460" s="23" t="s">
        <v>174</v>
      </c>
      <c r="C460" s="23" t="s">
        <v>373</v>
      </c>
      <c r="D460" s="23" t="s">
        <v>9</v>
      </c>
      <c r="E460" s="25">
        <v>75</v>
      </c>
      <c r="F460" s="25">
        <v>0</v>
      </c>
      <c r="G460" s="25">
        <v>0</v>
      </c>
    </row>
    <row r="461" spans="1:7" s="16" customFormat="1" ht="31.5" customHeight="1">
      <c r="A461" s="31" t="s">
        <v>58</v>
      </c>
      <c r="B461" s="23" t="s">
        <v>174</v>
      </c>
      <c r="C461" s="23" t="s">
        <v>373</v>
      </c>
      <c r="D461" s="23" t="s">
        <v>59</v>
      </c>
      <c r="E461" s="25">
        <v>75</v>
      </c>
      <c r="F461" s="25">
        <v>0</v>
      </c>
      <c r="G461" s="25">
        <v>0</v>
      </c>
    </row>
    <row r="462" spans="1:7" s="16" customFormat="1" ht="31.5" customHeight="1">
      <c r="A462" s="22" t="s">
        <v>139</v>
      </c>
      <c r="B462" s="23" t="s">
        <v>174</v>
      </c>
      <c r="C462" s="23" t="s">
        <v>18</v>
      </c>
      <c r="D462" s="24" t="s">
        <v>9</v>
      </c>
      <c r="E462" s="25">
        <v>34165</v>
      </c>
      <c r="F462" s="25">
        <v>0</v>
      </c>
      <c r="G462" s="25">
        <v>89000</v>
      </c>
    </row>
    <row r="463" spans="1:7" s="16" customFormat="1" ht="31.5" customHeight="1">
      <c r="A463" s="22" t="s">
        <v>140</v>
      </c>
      <c r="B463" s="23" t="s">
        <v>174</v>
      </c>
      <c r="C463" s="23" t="s">
        <v>141</v>
      </c>
      <c r="D463" s="24" t="s">
        <v>9</v>
      </c>
      <c r="E463" s="25">
        <v>34165</v>
      </c>
      <c r="F463" s="25">
        <v>0</v>
      </c>
      <c r="G463" s="25">
        <v>89000</v>
      </c>
    </row>
    <row r="464" spans="1:7" s="16" customFormat="1" ht="31.5" customHeight="1">
      <c r="A464" s="22" t="s">
        <v>197</v>
      </c>
      <c r="B464" s="23" t="s">
        <v>174</v>
      </c>
      <c r="C464" s="23" t="s">
        <v>198</v>
      </c>
      <c r="D464" s="24" t="s">
        <v>9</v>
      </c>
      <c r="E464" s="25">
        <v>33575</v>
      </c>
      <c r="F464" s="25">
        <v>0</v>
      </c>
      <c r="G464" s="25">
        <v>89000</v>
      </c>
    </row>
    <row r="465" spans="1:7" s="16" customFormat="1" ht="15.75" customHeight="1">
      <c r="A465" s="31" t="s">
        <v>199</v>
      </c>
      <c r="B465" s="23" t="s">
        <v>174</v>
      </c>
      <c r="C465" s="23" t="s">
        <v>403</v>
      </c>
      <c r="D465" s="24" t="s">
        <v>9</v>
      </c>
      <c r="E465" s="25">
        <v>33575</v>
      </c>
      <c r="F465" s="25">
        <v>0</v>
      </c>
      <c r="G465" s="25">
        <v>89000</v>
      </c>
    </row>
    <row r="466" spans="1:7" s="16" customFormat="1" ht="31.5" customHeight="1">
      <c r="A466" s="31" t="s">
        <v>119</v>
      </c>
      <c r="B466" s="23" t="s">
        <v>174</v>
      </c>
      <c r="C466" s="23" t="s">
        <v>403</v>
      </c>
      <c r="D466" s="23" t="s">
        <v>120</v>
      </c>
      <c r="E466" s="25">
        <v>33575</v>
      </c>
      <c r="F466" s="25">
        <v>0</v>
      </c>
      <c r="G466" s="25">
        <v>89000</v>
      </c>
    </row>
    <row r="467" spans="1:7" s="16" customFormat="1" ht="47.25" customHeight="1">
      <c r="A467" s="22" t="s">
        <v>582</v>
      </c>
      <c r="B467" s="23" t="s">
        <v>174</v>
      </c>
      <c r="C467" s="23" t="s">
        <v>583</v>
      </c>
      <c r="D467" s="24" t="s">
        <v>9</v>
      </c>
      <c r="E467" s="25">
        <v>590</v>
      </c>
      <c r="F467" s="25">
        <v>0</v>
      </c>
      <c r="G467" s="25">
        <v>0</v>
      </c>
    </row>
    <row r="468" spans="1:7" s="16" customFormat="1" ht="31.5" customHeight="1">
      <c r="A468" s="31" t="s">
        <v>584</v>
      </c>
      <c r="B468" s="23" t="s">
        <v>174</v>
      </c>
      <c r="C468" s="23" t="s">
        <v>585</v>
      </c>
      <c r="D468" s="24" t="s">
        <v>9</v>
      </c>
      <c r="E468" s="25">
        <v>590</v>
      </c>
      <c r="F468" s="25">
        <v>0</v>
      </c>
      <c r="G468" s="25">
        <v>0</v>
      </c>
    </row>
    <row r="469" spans="1:7" s="16" customFormat="1" ht="31.5" customHeight="1">
      <c r="A469" s="31" t="s">
        <v>119</v>
      </c>
      <c r="B469" s="23" t="s">
        <v>174</v>
      </c>
      <c r="C469" s="23" t="s">
        <v>585</v>
      </c>
      <c r="D469" s="23" t="s">
        <v>120</v>
      </c>
      <c r="E469" s="25">
        <v>590</v>
      </c>
      <c r="F469" s="25">
        <v>0</v>
      </c>
      <c r="G469" s="25">
        <v>0</v>
      </c>
    </row>
    <row r="470" spans="1:7" s="16" customFormat="1" ht="31.5" customHeight="1">
      <c r="A470" s="22" t="s">
        <v>454</v>
      </c>
      <c r="B470" s="23" t="s">
        <v>174</v>
      </c>
      <c r="C470" s="23" t="s">
        <v>15</v>
      </c>
      <c r="D470" s="24" t="s">
        <v>9</v>
      </c>
      <c r="E470" s="25">
        <v>119757.10000000002</v>
      </c>
      <c r="F470" s="25">
        <v>226020.30000000002</v>
      </c>
      <c r="G470" s="25">
        <v>330431.8</v>
      </c>
    </row>
    <row r="471" spans="1:7" s="16" customFormat="1" ht="31.5" customHeight="1">
      <c r="A471" s="22" t="s">
        <v>79</v>
      </c>
      <c r="B471" s="23" t="s">
        <v>174</v>
      </c>
      <c r="C471" s="23" t="s">
        <v>80</v>
      </c>
      <c r="D471" s="24" t="s">
        <v>9</v>
      </c>
      <c r="E471" s="25">
        <v>79049.600000000006</v>
      </c>
      <c r="F471" s="25">
        <v>0</v>
      </c>
      <c r="G471" s="25">
        <v>47078.2</v>
      </c>
    </row>
    <row r="472" spans="1:7" s="16" customFormat="1" ht="31.5" customHeight="1">
      <c r="A472" s="22" t="s">
        <v>586</v>
      </c>
      <c r="B472" s="23" t="s">
        <v>174</v>
      </c>
      <c r="C472" s="23" t="s">
        <v>162</v>
      </c>
      <c r="D472" s="24" t="s">
        <v>9</v>
      </c>
      <c r="E472" s="25">
        <v>79049.600000000006</v>
      </c>
      <c r="F472" s="25">
        <v>0</v>
      </c>
      <c r="G472" s="25">
        <v>47078.2</v>
      </c>
    </row>
    <row r="473" spans="1:7" s="16" customFormat="1" ht="15.75" customHeight="1">
      <c r="A473" s="22" t="s">
        <v>587</v>
      </c>
      <c r="B473" s="23" t="s">
        <v>174</v>
      </c>
      <c r="C473" s="23" t="s">
        <v>743</v>
      </c>
      <c r="D473" s="23" t="s">
        <v>9</v>
      </c>
      <c r="E473" s="25">
        <v>25759.9</v>
      </c>
      <c r="F473" s="25">
        <v>0</v>
      </c>
      <c r="G473" s="25">
        <v>0</v>
      </c>
    </row>
    <row r="474" spans="1:7" s="16" customFormat="1" ht="31.5" customHeight="1">
      <c r="A474" s="22" t="s">
        <v>119</v>
      </c>
      <c r="B474" s="23" t="s">
        <v>174</v>
      </c>
      <c r="C474" s="23" t="s">
        <v>743</v>
      </c>
      <c r="D474" s="23" t="s">
        <v>120</v>
      </c>
      <c r="E474" s="25">
        <v>25759.9</v>
      </c>
      <c r="F474" s="25">
        <v>0</v>
      </c>
      <c r="G474" s="25">
        <v>0</v>
      </c>
    </row>
    <row r="475" spans="1:7" s="16" customFormat="1" ht="15.75" customHeight="1">
      <c r="A475" s="31" t="s">
        <v>587</v>
      </c>
      <c r="B475" s="23" t="s">
        <v>174</v>
      </c>
      <c r="C475" s="23" t="s">
        <v>404</v>
      </c>
      <c r="D475" s="24" t="s">
        <v>9</v>
      </c>
      <c r="E475" s="25">
        <v>53289.7</v>
      </c>
      <c r="F475" s="25">
        <v>0</v>
      </c>
      <c r="G475" s="25">
        <v>47078.2</v>
      </c>
    </row>
    <row r="476" spans="1:7" s="16" customFormat="1" ht="31.5" customHeight="1">
      <c r="A476" s="31" t="s">
        <v>119</v>
      </c>
      <c r="B476" s="23" t="s">
        <v>174</v>
      </c>
      <c r="C476" s="23" t="s">
        <v>404</v>
      </c>
      <c r="D476" s="23" t="s">
        <v>120</v>
      </c>
      <c r="E476" s="25">
        <v>53289.7</v>
      </c>
      <c r="F476" s="25">
        <v>0</v>
      </c>
      <c r="G476" s="25">
        <v>47078.2</v>
      </c>
    </row>
    <row r="477" spans="1:7" s="16" customFormat="1" ht="47.25" customHeight="1">
      <c r="A477" s="22" t="s">
        <v>464</v>
      </c>
      <c r="B477" s="23" t="s">
        <v>174</v>
      </c>
      <c r="C477" s="23" t="s">
        <v>465</v>
      </c>
      <c r="D477" s="24" t="s">
        <v>9</v>
      </c>
      <c r="E477" s="25">
        <v>40695.60000000002</v>
      </c>
      <c r="F477" s="25">
        <v>226008.1</v>
      </c>
      <c r="G477" s="25">
        <v>283341.39999999997</v>
      </c>
    </row>
    <row r="478" spans="1:7" s="16" customFormat="1" ht="31.5" customHeight="1">
      <c r="A478" s="22" t="s">
        <v>588</v>
      </c>
      <c r="B478" s="23" t="s">
        <v>174</v>
      </c>
      <c r="C478" s="23" t="s">
        <v>489</v>
      </c>
      <c r="D478" s="24" t="s">
        <v>9</v>
      </c>
      <c r="E478" s="25">
        <v>14061.8</v>
      </c>
      <c r="F478" s="25">
        <v>4112.3999999999996</v>
      </c>
      <c r="G478" s="25">
        <v>7566.2999999999993</v>
      </c>
    </row>
    <row r="479" spans="1:7" s="16" customFormat="1" ht="31.5" customHeight="1">
      <c r="A479" s="31" t="s">
        <v>589</v>
      </c>
      <c r="B479" s="23" t="s">
        <v>174</v>
      </c>
      <c r="C479" s="23" t="s">
        <v>397</v>
      </c>
      <c r="D479" s="24" t="s">
        <v>9</v>
      </c>
      <c r="E479" s="25">
        <v>14061.8</v>
      </c>
      <c r="F479" s="25">
        <v>4112.3999999999996</v>
      </c>
      <c r="G479" s="25">
        <v>7566.2999999999993</v>
      </c>
    </row>
    <row r="480" spans="1:7" s="16" customFormat="1" ht="31.5" customHeight="1">
      <c r="A480" s="31" t="s">
        <v>119</v>
      </c>
      <c r="B480" s="23" t="s">
        <v>174</v>
      </c>
      <c r="C480" s="23" t="s">
        <v>397</v>
      </c>
      <c r="D480" s="23" t="s">
        <v>120</v>
      </c>
      <c r="E480" s="134">
        <v>14061.8</v>
      </c>
      <c r="F480" s="25">
        <v>4112.3999999999996</v>
      </c>
      <c r="G480" s="25">
        <v>7566.2999999999993</v>
      </c>
    </row>
    <row r="481" spans="1:7" s="16" customFormat="1" ht="31.5" customHeight="1">
      <c r="A481" s="31" t="s">
        <v>588</v>
      </c>
      <c r="B481" s="23" t="s">
        <v>174</v>
      </c>
      <c r="C481" s="23" t="s">
        <v>658</v>
      </c>
      <c r="D481" s="23" t="s">
        <v>9</v>
      </c>
      <c r="E481" s="25">
        <v>26633.800000000017</v>
      </c>
      <c r="F481" s="25">
        <v>221895.7</v>
      </c>
      <c r="G481" s="25">
        <v>275775.09999999998</v>
      </c>
    </row>
    <row r="482" spans="1:7" s="16" customFormat="1" ht="51.75" customHeight="1">
      <c r="A482" s="31" t="s">
        <v>779</v>
      </c>
      <c r="B482" s="23" t="s">
        <v>174</v>
      </c>
      <c r="C482" s="23" t="s">
        <v>660</v>
      </c>
      <c r="D482" s="23" t="s">
        <v>9</v>
      </c>
      <c r="E482" s="25">
        <v>26633.800000000017</v>
      </c>
      <c r="F482" s="25">
        <v>221895.7</v>
      </c>
      <c r="G482" s="25">
        <v>275775.09999999998</v>
      </c>
    </row>
    <row r="483" spans="1:7" s="16" customFormat="1" ht="31.5" customHeight="1">
      <c r="A483" s="31" t="s">
        <v>119</v>
      </c>
      <c r="B483" s="23" t="s">
        <v>174</v>
      </c>
      <c r="C483" s="23" t="s">
        <v>660</v>
      </c>
      <c r="D483" s="23" t="s">
        <v>120</v>
      </c>
      <c r="E483" s="25">
        <v>26633.800000000017</v>
      </c>
      <c r="F483" s="25">
        <v>221895.7</v>
      </c>
      <c r="G483" s="25">
        <v>275775.09999999998</v>
      </c>
    </row>
    <row r="484" spans="1:7" s="16" customFormat="1" ht="31.5" customHeight="1">
      <c r="A484" s="31" t="s">
        <v>74</v>
      </c>
      <c r="B484" s="23" t="s">
        <v>174</v>
      </c>
      <c r="C484" s="23" t="s">
        <v>497</v>
      </c>
      <c r="D484" s="23" t="s">
        <v>9</v>
      </c>
      <c r="E484" s="25">
        <v>11.9</v>
      </c>
      <c r="F484" s="25">
        <v>12.200000000000001</v>
      </c>
      <c r="G484" s="25">
        <v>12.200000000000001</v>
      </c>
    </row>
    <row r="485" spans="1:7" s="16" customFormat="1" ht="47.25" customHeight="1">
      <c r="A485" s="31" t="s">
        <v>76</v>
      </c>
      <c r="B485" s="23" t="s">
        <v>174</v>
      </c>
      <c r="C485" s="23" t="s">
        <v>498</v>
      </c>
      <c r="D485" s="23" t="s">
        <v>9</v>
      </c>
      <c r="E485" s="25">
        <v>11.9</v>
      </c>
      <c r="F485" s="25">
        <v>12.200000000000001</v>
      </c>
      <c r="G485" s="25">
        <v>12.200000000000001</v>
      </c>
    </row>
    <row r="486" spans="1:7" s="16" customFormat="1" ht="78.75" customHeight="1">
      <c r="A486" s="31" t="s">
        <v>595</v>
      </c>
      <c r="B486" s="23" t="s">
        <v>174</v>
      </c>
      <c r="C486" s="23" t="s">
        <v>513</v>
      </c>
      <c r="D486" s="23" t="s">
        <v>9</v>
      </c>
      <c r="E486" s="25">
        <v>11.9</v>
      </c>
      <c r="F486" s="25">
        <v>12.200000000000001</v>
      </c>
      <c r="G486" s="25">
        <v>12.200000000000001</v>
      </c>
    </row>
    <row r="487" spans="1:7" s="16" customFormat="1" ht="63" customHeight="1">
      <c r="A487" s="31" t="s">
        <v>26</v>
      </c>
      <c r="B487" s="23" t="s">
        <v>174</v>
      </c>
      <c r="C487" s="23" t="s">
        <v>513</v>
      </c>
      <c r="D487" s="23" t="s">
        <v>27</v>
      </c>
      <c r="E487" s="25">
        <v>11.9</v>
      </c>
      <c r="F487" s="25">
        <v>12.200000000000001</v>
      </c>
      <c r="G487" s="25">
        <v>12.200000000000001</v>
      </c>
    </row>
    <row r="488" spans="1:7" s="16" customFormat="1" ht="31.5" customHeight="1">
      <c r="A488" s="22" t="s">
        <v>469</v>
      </c>
      <c r="B488" s="23" t="s">
        <v>174</v>
      </c>
      <c r="C488" s="23" t="s">
        <v>470</v>
      </c>
      <c r="D488" s="24" t="s">
        <v>9</v>
      </c>
      <c r="E488" s="25">
        <v>50</v>
      </c>
      <c r="F488" s="25">
        <v>0</v>
      </c>
      <c r="G488" s="25">
        <v>1355.5</v>
      </c>
    </row>
    <row r="489" spans="1:7" s="16" customFormat="1" ht="31.5" customHeight="1">
      <c r="A489" s="22" t="s">
        <v>114</v>
      </c>
      <c r="B489" s="23" t="s">
        <v>174</v>
      </c>
      <c r="C489" s="23" t="s">
        <v>471</v>
      </c>
      <c r="D489" s="24" t="s">
        <v>9</v>
      </c>
      <c r="E489" s="25">
        <v>50</v>
      </c>
      <c r="F489" s="25">
        <v>0</v>
      </c>
      <c r="G489" s="25">
        <v>1355.5</v>
      </c>
    </row>
    <row r="490" spans="1:7" s="16" customFormat="1" ht="31.5" customHeight="1">
      <c r="A490" s="22" t="s">
        <v>117</v>
      </c>
      <c r="B490" s="23" t="s">
        <v>174</v>
      </c>
      <c r="C490" s="23" t="s">
        <v>490</v>
      </c>
      <c r="D490" s="24" t="s">
        <v>9</v>
      </c>
      <c r="E490" s="25">
        <v>50</v>
      </c>
      <c r="F490" s="25">
        <v>0</v>
      </c>
      <c r="G490" s="25">
        <v>1355.5</v>
      </c>
    </row>
    <row r="491" spans="1:7" s="16" customFormat="1" ht="47.25" customHeight="1">
      <c r="A491" s="22" t="s">
        <v>649</v>
      </c>
      <c r="B491" s="23" t="s">
        <v>174</v>
      </c>
      <c r="C491" s="23" t="s">
        <v>650</v>
      </c>
      <c r="D491" s="23" t="s">
        <v>9</v>
      </c>
      <c r="E491" s="25">
        <v>50</v>
      </c>
      <c r="F491" s="25">
        <v>0</v>
      </c>
      <c r="G491" s="25">
        <v>0</v>
      </c>
    </row>
    <row r="492" spans="1:7" s="16" customFormat="1" ht="31.5" customHeight="1">
      <c r="A492" s="22" t="s">
        <v>119</v>
      </c>
      <c r="B492" s="23" t="s">
        <v>174</v>
      </c>
      <c r="C492" s="23" t="s">
        <v>650</v>
      </c>
      <c r="D492" s="23" t="s">
        <v>120</v>
      </c>
      <c r="E492" s="25">
        <v>50</v>
      </c>
      <c r="F492" s="25">
        <v>0</v>
      </c>
      <c r="G492" s="25">
        <v>0</v>
      </c>
    </row>
    <row r="493" spans="1:7" s="16" customFormat="1" ht="31.5" customHeight="1">
      <c r="A493" s="31" t="s">
        <v>118</v>
      </c>
      <c r="B493" s="23" t="s">
        <v>174</v>
      </c>
      <c r="C493" s="23" t="s">
        <v>398</v>
      </c>
      <c r="D493" s="24" t="s">
        <v>9</v>
      </c>
      <c r="E493" s="25">
        <v>0</v>
      </c>
      <c r="F493" s="25">
        <v>0</v>
      </c>
      <c r="G493" s="25">
        <v>1355.5</v>
      </c>
    </row>
    <row r="494" spans="1:7" s="16" customFormat="1" ht="31.5" customHeight="1">
      <c r="A494" s="31" t="s">
        <v>119</v>
      </c>
      <c r="B494" s="23" t="s">
        <v>174</v>
      </c>
      <c r="C494" s="23" t="s">
        <v>398</v>
      </c>
      <c r="D494" s="23" t="s">
        <v>120</v>
      </c>
      <c r="E494" s="25">
        <v>0</v>
      </c>
      <c r="F494" s="25">
        <v>0</v>
      </c>
      <c r="G494" s="25">
        <v>1355.5</v>
      </c>
    </row>
    <row r="495" spans="1:7" s="16" customFormat="1" ht="15.75" customHeight="1">
      <c r="A495" s="22" t="s">
        <v>23</v>
      </c>
      <c r="B495" s="23" t="s">
        <v>174</v>
      </c>
      <c r="C495" s="23" t="s">
        <v>11</v>
      </c>
      <c r="D495" s="24" t="s">
        <v>9</v>
      </c>
      <c r="E495" s="25">
        <v>475</v>
      </c>
      <c r="F495" s="25">
        <v>488.9</v>
      </c>
      <c r="G495" s="25">
        <v>403</v>
      </c>
    </row>
    <row r="496" spans="1:7" s="16" customFormat="1" ht="31.5" customHeight="1">
      <c r="A496" s="31" t="s">
        <v>345</v>
      </c>
      <c r="B496" s="23" t="s">
        <v>174</v>
      </c>
      <c r="C496" s="23" t="s">
        <v>347</v>
      </c>
      <c r="D496" s="24" t="s">
        <v>9</v>
      </c>
      <c r="E496" s="25">
        <v>70</v>
      </c>
      <c r="F496" s="25">
        <v>83</v>
      </c>
      <c r="G496" s="25">
        <v>83</v>
      </c>
    </row>
    <row r="497" spans="1:7" s="16" customFormat="1" ht="31.5" customHeight="1">
      <c r="A497" s="31" t="s">
        <v>28</v>
      </c>
      <c r="B497" s="23" t="s">
        <v>174</v>
      </c>
      <c r="C497" s="23" t="s">
        <v>347</v>
      </c>
      <c r="D497" s="23" t="s">
        <v>29</v>
      </c>
      <c r="E497" s="25">
        <v>70</v>
      </c>
      <c r="F497" s="25">
        <v>83</v>
      </c>
      <c r="G497" s="25">
        <v>83</v>
      </c>
    </row>
    <row r="498" spans="1:7" s="16" customFormat="1" ht="31.5" customHeight="1">
      <c r="A498" s="31" t="s">
        <v>99</v>
      </c>
      <c r="B498" s="23" t="s">
        <v>174</v>
      </c>
      <c r="C498" s="23" t="s">
        <v>368</v>
      </c>
      <c r="D498" s="24" t="s">
        <v>9</v>
      </c>
      <c r="E498" s="25">
        <v>50</v>
      </c>
      <c r="F498" s="25">
        <v>50</v>
      </c>
      <c r="G498" s="25">
        <v>50</v>
      </c>
    </row>
    <row r="499" spans="1:7" s="16" customFormat="1" ht="15.75" customHeight="1">
      <c r="A499" s="31" t="s">
        <v>32</v>
      </c>
      <c r="B499" s="23" t="s">
        <v>174</v>
      </c>
      <c r="C499" s="23" t="s">
        <v>368</v>
      </c>
      <c r="D499" s="23" t="s">
        <v>33</v>
      </c>
      <c r="E499" s="25">
        <v>50</v>
      </c>
      <c r="F499" s="25">
        <v>50</v>
      </c>
      <c r="G499" s="25">
        <v>50</v>
      </c>
    </row>
    <row r="500" spans="1:7" s="16" customFormat="1" ht="31.5" customHeight="1">
      <c r="A500" s="31" t="s">
        <v>167</v>
      </c>
      <c r="B500" s="23" t="s">
        <v>174</v>
      </c>
      <c r="C500" s="23" t="s">
        <v>168</v>
      </c>
      <c r="D500" s="24" t="s">
        <v>9</v>
      </c>
      <c r="E500" s="25">
        <v>355</v>
      </c>
      <c r="F500" s="25">
        <v>355.9</v>
      </c>
      <c r="G500" s="25">
        <v>270</v>
      </c>
    </row>
    <row r="501" spans="1:7" s="16" customFormat="1" ht="31.5" customHeight="1">
      <c r="A501" s="31" t="s">
        <v>58</v>
      </c>
      <c r="B501" s="23" t="s">
        <v>174</v>
      </c>
      <c r="C501" s="23" t="s">
        <v>168</v>
      </c>
      <c r="D501" s="23" t="s">
        <v>59</v>
      </c>
      <c r="E501" s="25">
        <v>355</v>
      </c>
      <c r="F501" s="25">
        <v>355.9</v>
      </c>
      <c r="G501" s="25">
        <v>270</v>
      </c>
    </row>
    <row r="502" spans="1:7" s="16" customFormat="1" ht="63" customHeight="1">
      <c r="A502" s="26" t="s">
        <v>200</v>
      </c>
      <c r="B502" s="24" t="s">
        <v>201</v>
      </c>
      <c r="C502" s="27" t="s">
        <v>9</v>
      </c>
      <c r="D502" s="27" t="s">
        <v>9</v>
      </c>
      <c r="E502" s="15">
        <v>869106.8</v>
      </c>
      <c r="F502" s="15">
        <v>802113.50000000012</v>
      </c>
      <c r="G502" s="15">
        <v>627606.70000000007</v>
      </c>
    </row>
    <row r="503" spans="1:7" s="16" customFormat="1" ht="31.5" customHeight="1">
      <c r="A503" s="22" t="s">
        <v>43</v>
      </c>
      <c r="B503" s="23" t="s">
        <v>201</v>
      </c>
      <c r="C503" s="23" t="s">
        <v>10</v>
      </c>
      <c r="D503" s="24" t="s">
        <v>9</v>
      </c>
      <c r="E503" s="25">
        <v>53433.3</v>
      </c>
      <c r="F503" s="25">
        <v>193227.7</v>
      </c>
      <c r="G503" s="25">
        <v>16227.7</v>
      </c>
    </row>
    <row r="504" spans="1:7" s="16" customFormat="1" ht="31.5" customHeight="1">
      <c r="A504" s="22" t="s">
        <v>44</v>
      </c>
      <c r="B504" s="23" t="s">
        <v>201</v>
      </c>
      <c r="C504" s="23" t="s">
        <v>45</v>
      </c>
      <c r="D504" s="24" t="s">
        <v>9</v>
      </c>
      <c r="E504" s="25">
        <v>53433.3</v>
      </c>
      <c r="F504" s="25">
        <v>193227.7</v>
      </c>
      <c r="G504" s="25">
        <v>16227.7</v>
      </c>
    </row>
    <row r="505" spans="1:7" s="16" customFormat="1" ht="47.25" customHeight="1">
      <c r="A505" s="22" t="s">
        <v>46</v>
      </c>
      <c r="B505" s="23" t="s">
        <v>201</v>
      </c>
      <c r="C505" s="23" t="s">
        <v>47</v>
      </c>
      <c r="D505" s="24" t="s">
        <v>9</v>
      </c>
      <c r="E505" s="25">
        <v>53433.3</v>
      </c>
      <c r="F505" s="25">
        <v>193227.7</v>
      </c>
      <c r="G505" s="25">
        <v>16227.7</v>
      </c>
    </row>
    <row r="506" spans="1:7" s="16" customFormat="1" ht="47.25" customHeight="1">
      <c r="A506" s="31" t="s">
        <v>48</v>
      </c>
      <c r="B506" s="23" t="s">
        <v>201</v>
      </c>
      <c r="C506" s="23" t="s">
        <v>353</v>
      </c>
      <c r="D506" s="24" t="s">
        <v>9</v>
      </c>
      <c r="E506" s="25">
        <v>53433.3</v>
      </c>
      <c r="F506" s="25">
        <v>193227.7</v>
      </c>
      <c r="G506" s="25">
        <v>16227.7</v>
      </c>
    </row>
    <row r="507" spans="1:7" s="16" customFormat="1" ht="31.5" customHeight="1">
      <c r="A507" s="31" t="s">
        <v>28</v>
      </c>
      <c r="B507" s="23" t="s">
        <v>201</v>
      </c>
      <c r="C507" s="23" t="s">
        <v>353</v>
      </c>
      <c r="D507" s="23" t="s">
        <v>29</v>
      </c>
      <c r="E507" s="134">
        <v>53433.3</v>
      </c>
      <c r="F507" s="25">
        <v>193227.7</v>
      </c>
      <c r="G507" s="25">
        <v>16227.7</v>
      </c>
    </row>
    <row r="508" spans="1:7" s="16" customFormat="1" ht="31.5" customHeight="1">
      <c r="A508" s="22" t="s">
        <v>139</v>
      </c>
      <c r="B508" s="23" t="s">
        <v>201</v>
      </c>
      <c r="C508" s="23" t="s">
        <v>18</v>
      </c>
      <c r="D508" s="24" t="s">
        <v>9</v>
      </c>
      <c r="E508" s="134">
        <v>608787.5</v>
      </c>
      <c r="F508" s="25">
        <v>429709.6</v>
      </c>
      <c r="G508" s="25">
        <v>430343.60000000003</v>
      </c>
    </row>
    <row r="509" spans="1:7" s="16" customFormat="1" ht="31.5" customHeight="1">
      <c r="A509" s="22" t="s">
        <v>140</v>
      </c>
      <c r="B509" s="23" t="s">
        <v>201</v>
      </c>
      <c r="C509" s="23" t="s">
        <v>141</v>
      </c>
      <c r="D509" s="24" t="s">
        <v>9</v>
      </c>
      <c r="E509" s="134">
        <v>608787.5</v>
      </c>
      <c r="F509" s="25">
        <v>429709.6</v>
      </c>
      <c r="G509" s="25">
        <v>430343.60000000003</v>
      </c>
    </row>
    <row r="510" spans="1:7" s="16" customFormat="1" ht="31.5" customHeight="1">
      <c r="A510" s="22" t="s">
        <v>142</v>
      </c>
      <c r="B510" s="23" t="s">
        <v>201</v>
      </c>
      <c r="C510" s="23" t="s">
        <v>143</v>
      </c>
      <c r="D510" s="24" t="s">
        <v>9</v>
      </c>
      <c r="E510" s="134">
        <v>234224.30000000002</v>
      </c>
      <c r="F510" s="25">
        <v>200954.6</v>
      </c>
      <c r="G510" s="25">
        <v>183564.2</v>
      </c>
    </row>
    <row r="511" spans="1:7" s="16" customFormat="1" ht="15.75" customHeight="1">
      <c r="A511" s="31" t="s">
        <v>144</v>
      </c>
      <c r="B511" s="23" t="s">
        <v>201</v>
      </c>
      <c r="C511" s="23" t="s">
        <v>374</v>
      </c>
      <c r="D511" s="24" t="s">
        <v>9</v>
      </c>
      <c r="E511" s="134">
        <v>234224.30000000002</v>
      </c>
      <c r="F511" s="25">
        <v>200954.6</v>
      </c>
      <c r="G511" s="25">
        <v>183564.2</v>
      </c>
    </row>
    <row r="512" spans="1:7" s="16" customFormat="1" ht="31.5" customHeight="1">
      <c r="A512" s="31" t="s">
        <v>28</v>
      </c>
      <c r="B512" s="23" t="s">
        <v>201</v>
      </c>
      <c r="C512" s="23" t="s">
        <v>374</v>
      </c>
      <c r="D512" s="23" t="s">
        <v>29</v>
      </c>
      <c r="E512" s="134">
        <v>121356.50000000001</v>
      </c>
      <c r="F512" s="25">
        <v>110705.60000000001</v>
      </c>
      <c r="G512" s="25">
        <v>93315.199999999997</v>
      </c>
    </row>
    <row r="513" spans="1:7" s="16" customFormat="1" ht="15.75" customHeight="1">
      <c r="A513" s="31" t="s">
        <v>32</v>
      </c>
      <c r="B513" s="23" t="s">
        <v>201</v>
      </c>
      <c r="C513" s="23" t="s">
        <v>374</v>
      </c>
      <c r="D513" s="23" t="s">
        <v>33</v>
      </c>
      <c r="E513" s="134">
        <v>112867.8</v>
      </c>
      <c r="F513" s="25">
        <v>90249</v>
      </c>
      <c r="G513" s="25">
        <v>90249</v>
      </c>
    </row>
    <row r="514" spans="1:7" s="16" customFormat="1" ht="47.25" customHeight="1">
      <c r="A514" s="22" t="s">
        <v>145</v>
      </c>
      <c r="B514" s="23" t="s">
        <v>201</v>
      </c>
      <c r="C514" s="23" t="s">
        <v>146</v>
      </c>
      <c r="D514" s="24" t="s">
        <v>9</v>
      </c>
      <c r="E514" s="134">
        <v>1868.1</v>
      </c>
      <c r="F514" s="25">
        <v>907.80000000000007</v>
      </c>
      <c r="G514" s="25">
        <v>812.69999999999993</v>
      </c>
    </row>
    <row r="515" spans="1:7" s="16" customFormat="1" ht="47.25" customHeight="1">
      <c r="A515" s="31" t="s">
        <v>147</v>
      </c>
      <c r="B515" s="23" t="s">
        <v>201</v>
      </c>
      <c r="C515" s="23" t="s">
        <v>148</v>
      </c>
      <c r="D515" s="24" t="s">
        <v>9</v>
      </c>
      <c r="E515" s="25">
        <v>1868.1</v>
      </c>
      <c r="F515" s="25">
        <v>907.80000000000007</v>
      </c>
      <c r="G515" s="25">
        <v>812.69999999999993</v>
      </c>
    </row>
    <row r="516" spans="1:7" s="16" customFormat="1" ht="63" customHeight="1">
      <c r="A516" s="31" t="s">
        <v>26</v>
      </c>
      <c r="B516" s="23" t="s">
        <v>201</v>
      </c>
      <c r="C516" s="23" t="s">
        <v>148</v>
      </c>
      <c r="D516" s="23" t="s">
        <v>27</v>
      </c>
      <c r="E516" s="25">
        <v>86</v>
      </c>
      <c r="F516" s="25">
        <v>71.099999999999994</v>
      </c>
      <c r="G516" s="25">
        <v>71.099999999999994</v>
      </c>
    </row>
    <row r="517" spans="1:7" s="16" customFormat="1" ht="31.5" customHeight="1">
      <c r="A517" s="31" t="s">
        <v>28</v>
      </c>
      <c r="B517" s="23" t="s">
        <v>201</v>
      </c>
      <c r="C517" s="23" t="s">
        <v>148</v>
      </c>
      <c r="D517" s="23" t="s">
        <v>29</v>
      </c>
      <c r="E517" s="25">
        <v>1782.1</v>
      </c>
      <c r="F517" s="25">
        <v>836.7</v>
      </c>
      <c r="G517" s="25">
        <v>741.59999999999991</v>
      </c>
    </row>
    <row r="518" spans="1:7" s="16" customFormat="1" ht="15.75" customHeight="1">
      <c r="A518" s="22" t="s">
        <v>149</v>
      </c>
      <c r="B518" s="23" t="s">
        <v>201</v>
      </c>
      <c r="C518" s="23" t="s">
        <v>150</v>
      </c>
      <c r="D518" s="24" t="s">
        <v>9</v>
      </c>
      <c r="E518" s="25">
        <v>28330.6</v>
      </c>
      <c r="F518" s="25">
        <v>8438.2999999999993</v>
      </c>
      <c r="G518" s="25">
        <v>16770</v>
      </c>
    </row>
    <row r="519" spans="1:7" s="16" customFormat="1" ht="15.75" customHeight="1">
      <c r="A519" s="31" t="s">
        <v>151</v>
      </c>
      <c r="B519" s="23" t="s">
        <v>201</v>
      </c>
      <c r="C519" s="23" t="s">
        <v>375</v>
      </c>
      <c r="D519" s="24" t="s">
        <v>9</v>
      </c>
      <c r="E519" s="25">
        <v>28330.6</v>
      </c>
      <c r="F519" s="25">
        <v>8438.2999999999993</v>
      </c>
      <c r="G519" s="25">
        <v>16770</v>
      </c>
    </row>
    <row r="520" spans="1:7" s="16" customFormat="1" ht="31.5" customHeight="1">
      <c r="A520" s="31" t="s">
        <v>28</v>
      </c>
      <c r="B520" s="23" t="s">
        <v>201</v>
      </c>
      <c r="C520" s="23" t="s">
        <v>375</v>
      </c>
      <c r="D520" s="23" t="s">
        <v>29</v>
      </c>
      <c r="E520" s="134">
        <v>28330.6</v>
      </c>
      <c r="F520" s="25">
        <v>8438.2999999999993</v>
      </c>
      <c r="G520" s="25">
        <v>16770</v>
      </c>
    </row>
    <row r="521" spans="1:7" s="16" customFormat="1" ht="15.75" customHeight="1">
      <c r="A521" s="22" t="s">
        <v>152</v>
      </c>
      <c r="B521" s="23" t="s">
        <v>201</v>
      </c>
      <c r="C521" s="23" t="s">
        <v>153</v>
      </c>
      <c r="D521" s="24" t="s">
        <v>9</v>
      </c>
      <c r="E521" s="134">
        <v>122465.8</v>
      </c>
      <c r="F521" s="25">
        <v>75332.5</v>
      </c>
      <c r="G521" s="25">
        <v>100623.5</v>
      </c>
    </row>
    <row r="522" spans="1:7" s="16" customFormat="1" ht="15.75" customHeight="1">
      <c r="A522" s="31" t="s">
        <v>154</v>
      </c>
      <c r="B522" s="23" t="s">
        <v>201</v>
      </c>
      <c r="C522" s="23" t="s">
        <v>376</v>
      </c>
      <c r="D522" s="24" t="s">
        <v>9</v>
      </c>
      <c r="E522" s="134">
        <v>122465.8</v>
      </c>
      <c r="F522" s="25">
        <v>75332.5</v>
      </c>
      <c r="G522" s="25">
        <v>100623.5</v>
      </c>
    </row>
    <row r="523" spans="1:7" s="16" customFormat="1" ht="31.5" customHeight="1">
      <c r="A523" s="31" t="s">
        <v>28</v>
      </c>
      <c r="B523" s="23" t="s">
        <v>201</v>
      </c>
      <c r="C523" s="23" t="s">
        <v>376</v>
      </c>
      <c r="D523" s="23" t="s">
        <v>29</v>
      </c>
      <c r="E523" s="134">
        <v>25391.3</v>
      </c>
      <c r="F523" s="25">
        <v>4415</v>
      </c>
      <c r="G523" s="25">
        <v>20725</v>
      </c>
    </row>
    <row r="524" spans="1:7" s="16" customFormat="1" ht="15.75" customHeight="1">
      <c r="A524" s="31" t="s">
        <v>32</v>
      </c>
      <c r="B524" s="23" t="s">
        <v>201</v>
      </c>
      <c r="C524" s="23" t="s">
        <v>376</v>
      </c>
      <c r="D524" s="23" t="s">
        <v>33</v>
      </c>
      <c r="E524" s="134">
        <v>97074.5</v>
      </c>
      <c r="F524" s="25">
        <v>70917.5</v>
      </c>
      <c r="G524" s="25">
        <v>79898.5</v>
      </c>
    </row>
    <row r="525" spans="1:7" s="16" customFormat="1" ht="31.5" customHeight="1">
      <c r="A525" s="22" t="s">
        <v>556</v>
      </c>
      <c r="B525" s="23" t="s">
        <v>201</v>
      </c>
      <c r="C525" s="23" t="s">
        <v>155</v>
      </c>
      <c r="D525" s="24" t="s">
        <v>9</v>
      </c>
      <c r="E525" s="134">
        <v>63556</v>
      </c>
      <c r="F525" s="25">
        <v>6872.2</v>
      </c>
      <c r="G525" s="25">
        <v>0</v>
      </c>
    </row>
    <row r="526" spans="1:7" s="16" customFormat="1" ht="47.25" customHeight="1">
      <c r="A526" s="31" t="s">
        <v>557</v>
      </c>
      <c r="B526" s="23" t="s">
        <v>201</v>
      </c>
      <c r="C526" s="23" t="s">
        <v>558</v>
      </c>
      <c r="D526" s="24" t="s">
        <v>9</v>
      </c>
      <c r="E526" s="25">
        <v>22585</v>
      </c>
      <c r="F526" s="25">
        <v>1000</v>
      </c>
      <c r="G526" s="25">
        <v>0</v>
      </c>
    </row>
    <row r="527" spans="1:7" s="16" customFormat="1" ht="31.5" customHeight="1">
      <c r="A527" s="31" t="s">
        <v>28</v>
      </c>
      <c r="B527" s="23" t="s">
        <v>201</v>
      </c>
      <c r="C527" s="23" t="s">
        <v>558</v>
      </c>
      <c r="D527" s="23" t="s">
        <v>29</v>
      </c>
      <c r="E527" s="25">
        <v>22585</v>
      </c>
      <c r="F527" s="25">
        <v>1000</v>
      </c>
      <c r="G527" s="25">
        <v>0</v>
      </c>
    </row>
    <row r="528" spans="1:7" s="16" customFormat="1" ht="15.75" customHeight="1">
      <c r="A528" s="31" t="s">
        <v>559</v>
      </c>
      <c r="B528" s="23" t="s">
        <v>201</v>
      </c>
      <c r="C528" s="23" t="s">
        <v>377</v>
      </c>
      <c r="D528" s="24" t="s">
        <v>9</v>
      </c>
      <c r="E528" s="25">
        <v>40971</v>
      </c>
      <c r="F528" s="25">
        <v>5872.2</v>
      </c>
      <c r="G528" s="25">
        <v>0</v>
      </c>
    </row>
    <row r="529" spans="1:7" s="16" customFormat="1" ht="31.5" customHeight="1">
      <c r="A529" s="31" t="s">
        <v>28</v>
      </c>
      <c r="B529" s="23" t="s">
        <v>201</v>
      </c>
      <c r="C529" s="23" t="s">
        <v>377</v>
      </c>
      <c r="D529" s="23" t="s">
        <v>29</v>
      </c>
      <c r="E529" s="25">
        <v>40952.5</v>
      </c>
      <c r="F529" s="25">
        <v>5872.2</v>
      </c>
      <c r="G529" s="25">
        <v>0</v>
      </c>
    </row>
    <row r="530" spans="1:7" s="16" customFormat="1" ht="15.75" customHeight="1">
      <c r="A530" s="31" t="s">
        <v>32</v>
      </c>
      <c r="B530" s="23" t="s">
        <v>201</v>
      </c>
      <c r="C530" s="23" t="s">
        <v>377</v>
      </c>
      <c r="D530" s="23" t="s">
        <v>33</v>
      </c>
      <c r="E530" s="25">
        <v>18.5</v>
      </c>
      <c r="F530" s="25">
        <v>0</v>
      </c>
      <c r="G530" s="25">
        <v>0</v>
      </c>
    </row>
    <row r="531" spans="1:7" s="16" customFormat="1" ht="31.5" customHeight="1">
      <c r="A531" s="22" t="s">
        <v>197</v>
      </c>
      <c r="B531" s="23" t="s">
        <v>201</v>
      </c>
      <c r="C531" s="23" t="s">
        <v>198</v>
      </c>
      <c r="D531" s="24" t="s">
        <v>9</v>
      </c>
      <c r="E531" s="25">
        <v>2280</v>
      </c>
      <c r="F531" s="25">
        <v>5320</v>
      </c>
      <c r="G531" s="25">
        <v>0</v>
      </c>
    </row>
    <row r="532" spans="1:7" s="16" customFormat="1" ht="15.75" customHeight="1">
      <c r="A532" s="31" t="s">
        <v>199</v>
      </c>
      <c r="B532" s="23" t="s">
        <v>201</v>
      </c>
      <c r="C532" s="23" t="s">
        <v>403</v>
      </c>
      <c r="D532" s="24" t="s">
        <v>9</v>
      </c>
      <c r="E532" s="25">
        <v>2280</v>
      </c>
      <c r="F532" s="25">
        <v>5320</v>
      </c>
      <c r="G532" s="25">
        <v>0</v>
      </c>
    </row>
    <row r="533" spans="1:7" s="16" customFormat="1" ht="31.5" customHeight="1">
      <c r="A533" s="31" t="s">
        <v>119</v>
      </c>
      <c r="B533" s="23" t="s">
        <v>201</v>
      </c>
      <c r="C533" s="23" t="s">
        <v>403</v>
      </c>
      <c r="D533" s="23" t="s">
        <v>120</v>
      </c>
      <c r="E533" s="25">
        <v>2280</v>
      </c>
      <c r="F533" s="25">
        <v>5320</v>
      </c>
      <c r="G533" s="25">
        <v>0</v>
      </c>
    </row>
    <row r="534" spans="1:7" s="16" customFormat="1" ht="31.5" customHeight="1">
      <c r="A534" s="22" t="s">
        <v>491</v>
      </c>
      <c r="B534" s="23" t="s">
        <v>201</v>
      </c>
      <c r="C534" s="23" t="s">
        <v>492</v>
      </c>
      <c r="D534" s="24" t="s">
        <v>9</v>
      </c>
      <c r="E534" s="25">
        <v>49300</v>
      </c>
      <c r="F534" s="25">
        <v>35000</v>
      </c>
      <c r="G534" s="25">
        <v>35000</v>
      </c>
    </row>
    <row r="535" spans="1:7" s="16" customFormat="1" ht="31.5" customHeight="1">
      <c r="A535" s="31" t="s">
        <v>493</v>
      </c>
      <c r="B535" s="23" t="s">
        <v>201</v>
      </c>
      <c r="C535" s="23" t="s">
        <v>405</v>
      </c>
      <c r="D535" s="24" t="s">
        <v>9</v>
      </c>
      <c r="E535" s="25">
        <v>49300</v>
      </c>
      <c r="F535" s="25">
        <v>35000</v>
      </c>
      <c r="G535" s="25">
        <v>35000</v>
      </c>
    </row>
    <row r="536" spans="1:7" s="16" customFormat="1" ht="15.75" customHeight="1">
      <c r="A536" s="31" t="s">
        <v>32</v>
      </c>
      <c r="B536" s="23" t="s">
        <v>201</v>
      </c>
      <c r="C536" s="23" t="s">
        <v>405</v>
      </c>
      <c r="D536" s="23" t="s">
        <v>33</v>
      </c>
      <c r="E536" s="25">
        <v>49300</v>
      </c>
      <c r="F536" s="25">
        <v>35000</v>
      </c>
      <c r="G536" s="25">
        <v>35000</v>
      </c>
    </row>
    <row r="537" spans="1:7" s="16" customFormat="1" ht="15.75" customHeight="1">
      <c r="A537" s="22" t="s">
        <v>526</v>
      </c>
      <c r="B537" s="23" t="s">
        <v>201</v>
      </c>
      <c r="C537" s="23" t="s">
        <v>527</v>
      </c>
      <c r="D537" s="24" t="s">
        <v>9</v>
      </c>
      <c r="E537" s="25">
        <v>10608.8</v>
      </c>
      <c r="F537" s="25">
        <v>0</v>
      </c>
      <c r="G537" s="25">
        <v>0</v>
      </c>
    </row>
    <row r="538" spans="1:7" s="16" customFormat="1" ht="31.5" customHeight="1">
      <c r="A538" s="22" t="s">
        <v>638</v>
      </c>
      <c r="B538" s="23" t="s">
        <v>201</v>
      </c>
      <c r="C538" s="23" t="s">
        <v>639</v>
      </c>
      <c r="D538" s="24" t="s">
        <v>9</v>
      </c>
      <c r="E538" s="25">
        <v>3500</v>
      </c>
      <c r="F538" s="25">
        <v>0</v>
      </c>
      <c r="G538" s="25">
        <v>0</v>
      </c>
    </row>
    <row r="539" spans="1:7" s="16" customFormat="1" ht="31.5" customHeight="1">
      <c r="A539" s="22" t="s">
        <v>28</v>
      </c>
      <c r="B539" s="23" t="s">
        <v>201</v>
      </c>
      <c r="C539" s="23" t="s">
        <v>639</v>
      </c>
      <c r="D539" s="23" t="s">
        <v>29</v>
      </c>
      <c r="E539" s="25">
        <v>3500</v>
      </c>
      <c r="F539" s="25">
        <v>0</v>
      </c>
      <c r="G539" s="25">
        <v>0</v>
      </c>
    </row>
    <row r="540" spans="1:7" s="16" customFormat="1" ht="31.5" customHeight="1">
      <c r="A540" s="22" t="s">
        <v>646</v>
      </c>
      <c r="B540" s="23" t="s">
        <v>201</v>
      </c>
      <c r="C540" s="23" t="s">
        <v>647</v>
      </c>
      <c r="D540" s="23" t="s">
        <v>9</v>
      </c>
      <c r="E540" s="25">
        <v>4154.7</v>
      </c>
      <c r="F540" s="25">
        <v>0</v>
      </c>
      <c r="G540" s="25">
        <v>0</v>
      </c>
    </row>
    <row r="541" spans="1:7" s="16" customFormat="1" ht="31.5" customHeight="1">
      <c r="A541" s="22" t="s">
        <v>28</v>
      </c>
      <c r="B541" s="23" t="s">
        <v>201</v>
      </c>
      <c r="C541" s="23" t="s">
        <v>647</v>
      </c>
      <c r="D541" s="23" t="s">
        <v>29</v>
      </c>
      <c r="E541" s="134">
        <v>4154.7</v>
      </c>
      <c r="F541" s="25">
        <v>0</v>
      </c>
      <c r="G541" s="25">
        <v>0</v>
      </c>
    </row>
    <row r="542" spans="1:7" s="16" customFormat="1" ht="31.5" customHeight="1">
      <c r="A542" s="22" t="s">
        <v>646</v>
      </c>
      <c r="B542" s="23" t="s">
        <v>201</v>
      </c>
      <c r="C542" s="23" t="s">
        <v>648</v>
      </c>
      <c r="D542" s="23" t="s">
        <v>9</v>
      </c>
      <c r="E542" s="134">
        <v>67.099999999999994</v>
      </c>
      <c r="F542" s="25">
        <v>0</v>
      </c>
      <c r="G542" s="25">
        <v>0</v>
      </c>
    </row>
    <row r="543" spans="1:7" s="16" customFormat="1" ht="31.5" customHeight="1">
      <c r="A543" s="22" t="s">
        <v>28</v>
      </c>
      <c r="B543" s="23" t="s">
        <v>201</v>
      </c>
      <c r="C543" s="23" t="s">
        <v>648</v>
      </c>
      <c r="D543" s="23" t="s">
        <v>29</v>
      </c>
      <c r="E543" s="134">
        <v>67.099999999999994</v>
      </c>
      <c r="F543" s="25">
        <v>0</v>
      </c>
      <c r="G543" s="25">
        <v>0</v>
      </c>
    </row>
    <row r="544" spans="1:7" s="16" customFormat="1" ht="15.75" customHeight="1">
      <c r="A544" s="31" t="s">
        <v>528</v>
      </c>
      <c r="B544" s="23" t="s">
        <v>201</v>
      </c>
      <c r="C544" s="23" t="s">
        <v>529</v>
      </c>
      <c r="D544" s="23" t="s">
        <v>9</v>
      </c>
      <c r="E544" s="134">
        <v>2341.6999999999998</v>
      </c>
      <c r="F544" s="25">
        <v>0</v>
      </c>
      <c r="G544" s="25">
        <v>0</v>
      </c>
    </row>
    <row r="545" spans="1:7" s="16" customFormat="1" ht="31.5" customHeight="1">
      <c r="A545" s="31" t="s">
        <v>28</v>
      </c>
      <c r="B545" s="23" t="s">
        <v>201</v>
      </c>
      <c r="C545" s="23" t="s">
        <v>529</v>
      </c>
      <c r="D545" s="23" t="s">
        <v>29</v>
      </c>
      <c r="E545" s="134">
        <v>2341.6999999999998</v>
      </c>
      <c r="F545" s="25">
        <v>0</v>
      </c>
      <c r="G545" s="25">
        <v>0</v>
      </c>
    </row>
    <row r="546" spans="1:7" s="16" customFormat="1" ht="15.75" customHeight="1">
      <c r="A546" s="31" t="s">
        <v>661</v>
      </c>
      <c r="B546" s="23" t="s">
        <v>201</v>
      </c>
      <c r="C546" s="23" t="s">
        <v>662</v>
      </c>
      <c r="D546" s="23" t="s">
        <v>9</v>
      </c>
      <c r="E546" s="134">
        <v>545.29999999999995</v>
      </c>
      <c r="F546" s="25">
        <v>0</v>
      </c>
      <c r="G546" s="25">
        <v>0</v>
      </c>
    </row>
    <row r="547" spans="1:7" s="16" customFormat="1" ht="31.5" customHeight="1">
      <c r="A547" s="31" t="s">
        <v>28</v>
      </c>
      <c r="B547" s="23" t="s">
        <v>201</v>
      </c>
      <c r="C547" s="23" t="s">
        <v>662</v>
      </c>
      <c r="D547" s="23" t="s">
        <v>29</v>
      </c>
      <c r="E547" s="134">
        <v>545.29999999999995</v>
      </c>
      <c r="F547" s="25">
        <v>0</v>
      </c>
      <c r="G547" s="25">
        <v>0</v>
      </c>
    </row>
    <row r="548" spans="1:7" s="16" customFormat="1" ht="31.5" customHeight="1">
      <c r="A548" s="31" t="s">
        <v>556</v>
      </c>
      <c r="B548" s="23" t="s">
        <v>201</v>
      </c>
      <c r="C548" s="23" t="s">
        <v>640</v>
      </c>
      <c r="D548" s="23" t="s">
        <v>9</v>
      </c>
      <c r="E548" s="134">
        <v>96153.900000000009</v>
      </c>
      <c r="F548" s="25">
        <v>96884.2</v>
      </c>
      <c r="G548" s="25">
        <v>93573.2</v>
      </c>
    </row>
    <row r="549" spans="1:7" s="16" customFormat="1" ht="47.25" customHeight="1">
      <c r="A549" s="31" t="s">
        <v>641</v>
      </c>
      <c r="B549" s="23" t="s">
        <v>201</v>
      </c>
      <c r="C549" s="23" t="s">
        <v>642</v>
      </c>
      <c r="D549" s="23" t="s">
        <v>9</v>
      </c>
      <c r="E549" s="25">
        <v>96153.900000000009</v>
      </c>
      <c r="F549" s="25">
        <v>96884.2</v>
      </c>
      <c r="G549" s="25">
        <v>93573.2</v>
      </c>
    </row>
    <row r="550" spans="1:7" s="16" customFormat="1" ht="31.5" customHeight="1">
      <c r="A550" s="31" t="s">
        <v>28</v>
      </c>
      <c r="B550" s="23" t="s">
        <v>201</v>
      </c>
      <c r="C550" s="23" t="s">
        <v>642</v>
      </c>
      <c r="D550" s="23" t="s">
        <v>29</v>
      </c>
      <c r="E550" s="25">
        <v>96153.900000000009</v>
      </c>
      <c r="F550" s="25">
        <v>96884.2</v>
      </c>
      <c r="G550" s="25">
        <v>93573.2</v>
      </c>
    </row>
    <row r="551" spans="1:7" s="16" customFormat="1" ht="31.5" customHeight="1">
      <c r="A551" s="22" t="s">
        <v>454</v>
      </c>
      <c r="B551" s="23" t="s">
        <v>201</v>
      </c>
      <c r="C551" s="23" t="s">
        <v>15</v>
      </c>
      <c r="D551" s="24" t="s">
        <v>9</v>
      </c>
      <c r="E551" s="25">
        <v>197410.90000000002</v>
      </c>
      <c r="F551" s="25">
        <v>178771.3</v>
      </c>
      <c r="G551" s="25">
        <v>180630.5</v>
      </c>
    </row>
    <row r="552" spans="1:7" s="16" customFormat="1" ht="31.5" customHeight="1">
      <c r="A552" s="22" t="s">
        <v>79</v>
      </c>
      <c r="B552" s="23" t="s">
        <v>201</v>
      </c>
      <c r="C552" s="23" t="s">
        <v>80</v>
      </c>
      <c r="D552" s="24" t="s">
        <v>9</v>
      </c>
      <c r="E552" s="25">
        <v>25335.199999999997</v>
      </c>
      <c r="F552" s="25">
        <v>3689.2</v>
      </c>
      <c r="G552" s="25">
        <v>5260</v>
      </c>
    </row>
    <row r="553" spans="1:7" s="16" customFormat="1" ht="94.5" customHeight="1">
      <c r="A553" s="22" t="s">
        <v>202</v>
      </c>
      <c r="B553" s="23" t="s">
        <v>201</v>
      </c>
      <c r="C553" s="23" t="s">
        <v>157</v>
      </c>
      <c r="D553" s="24" t="s">
        <v>9</v>
      </c>
      <c r="E553" s="25">
        <v>283.5</v>
      </c>
      <c r="F553" s="25">
        <v>100</v>
      </c>
      <c r="G553" s="25">
        <v>100</v>
      </c>
    </row>
    <row r="554" spans="1:7" s="16" customFormat="1" ht="94.5" customHeight="1">
      <c r="A554" s="31" t="s">
        <v>203</v>
      </c>
      <c r="B554" s="23" t="s">
        <v>201</v>
      </c>
      <c r="C554" s="23" t="s">
        <v>410</v>
      </c>
      <c r="D554" s="24" t="s">
        <v>9</v>
      </c>
      <c r="E554" s="25">
        <v>283.5</v>
      </c>
      <c r="F554" s="25">
        <v>100</v>
      </c>
      <c r="G554" s="25">
        <v>100</v>
      </c>
    </row>
    <row r="555" spans="1:7" s="16" customFormat="1" ht="31.5" customHeight="1">
      <c r="A555" s="31" t="s">
        <v>28</v>
      </c>
      <c r="B555" s="23" t="s">
        <v>201</v>
      </c>
      <c r="C555" s="23" t="s">
        <v>410</v>
      </c>
      <c r="D555" s="23" t="s">
        <v>29</v>
      </c>
      <c r="E555" s="134">
        <v>283.5</v>
      </c>
      <c r="F555" s="25">
        <v>100</v>
      </c>
      <c r="G555" s="25">
        <v>100</v>
      </c>
    </row>
    <row r="556" spans="1:7" s="16" customFormat="1" ht="63" customHeight="1">
      <c r="A556" s="22" t="s">
        <v>156</v>
      </c>
      <c r="B556" s="23" t="s">
        <v>201</v>
      </c>
      <c r="C556" s="23" t="s">
        <v>458</v>
      </c>
      <c r="D556" s="24" t="s">
        <v>9</v>
      </c>
      <c r="E556" s="25">
        <v>11230.399999999998</v>
      </c>
      <c r="F556" s="25">
        <v>200</v>
      </c>
      <c r="G556" s="25">
        <v>200</v>
      </c>
    </row>
    <row r="557" spans="1:7" s="16" customFormat="1" ht="47.25" customHeight="1">
      <c r="A557" s="31" t="s">
        <v>158</v>
      </c>
      <c r="B557" s="23" t="s">
        <v>201</v>
      </c>
      <c r="C557" s="23" t="s">
        <v>379</v>
      </c>
      <c r="D557" s="24" t="s">
        <v>9</v>
      </c>
      <c r="E557" s="25">
        <v>11230.399999999998</v>
      </c>
      <c r="F557" s="25">
        <v>200</v>
      </c>
      <c r="G557" s="25">
        <v>200</v>
      </c>
    </row>
    <row r="558" spans="1:7" s="16" customFormat="1" ht="31.5" customHeight="1">
      <c r="A558" s="31" t="s">
        <v>28</v>
      </c>
      <c r="B558" s="23" t="s">
        <v>201</v>
      </c>
      <c r="C558" s="23" t="s">
        <v>379</v>
      </c>
      <c r="D558" s="23" t="s">
        <v>29</v>
      </c>
      <c r="E558" s="25">
        <v>11230.399999999998</v>
      </c>
      <c r="F558" s="25">
        <v>200</v>
      </c>
      <c r="G558" s="25">
        <v>200</v>
      </c>
    </row>
    <row r="559" spans="1:7" s="16" customFormat="1" ht="47.25" customHeight="1">
      <c r="A559" s="22" t="s">
        <v>460</v>
      </c>
      <c r="B559" s="23" t="s">
        <v>201</v>
      </c>
      <c r="C559" s="23" t="s">
        <v>461</v>
      </c>
      <c r="D559" s="24" t="s">
        <v>9</v>
      </c>
      <c r="E559" s="25">
        <v>40</v>
      </c>
      <c r="F559" s="25">
        <v>40</v>
      </c>
      <c r="G559" s="25">
        <v>40</v>
      </c>
    </row>
    <row r="560" spans="1:7" s="16" customFormat="1" ht="31.5" customHeight="1">
      <c r="A560" s="31" t="s">
        <v>462</v>
      </c>
      <c r="B560" s="23" t="s">
        <v>201</v>
      </c>
      <c r="C560" s="23" t="s">
        <v>381</v>
      </c>
      <c r="D560" s="24" t="s">
        <v>9</v>
      </c>
      <c r="E560" s="25">
        <v>40</v>
      </c>
      <c r="F560" s="25">
        <v>40</v>
      </c>
      <c r="G560" s="25">
        <v>40</v>
      </c>
    </row>
    <row r="561" spans="1:7" s="16" customFormat="1" ht="31.5" customHeight="1">
      <c r="A561" s="31" t="s">
        <v>28</v>
      </c>
      <c r="B561" s="23" t="s">
        <v>201</v>
      </c>
      <c r="C561" s="23" t="s">
        <v>381</v>
      </c>
      <c r="D561" s="23" t="s">
        <v>29</v>
      </c>
      <c r="E561" s="25">
        <v>10</v>
      </c>
      <c r="F561" s="25">
        <v>10</v>
      </c>
      <c r="G561" s="25">
        <v>10</v>
      </c>
    </row>
    <row r="562" spans="1:7" s="16" customFormat="1" ht="15.75" customHeight="1">
      <c r="A562" s="31" t="s">
        <v>37</v>
      </c>
      <c r="B562" s="23" t="s">
        <v>201</v>
      </c>
      <c r="C562" s="23" t="s">
        <v>381</v>
      </c>
      <c r="D562" s="23" t="s">
        <v>38</v>
      </c>
      <c r="E562" s="25">
        <v>30</v>
      </c>
      <c r="F562" s="25">
        <v>30</v>
      </c>
      <c r="G562" s="25">
        <v>30</v>
      </c>
    </row>
    <row r="563" spans="1:7" s="16" customFormat="1" ht="31.5" customHeight="1">
      <c r="A563" s="22" t="s">
        <v>161</v>
      </c>
      <c r="B563" s="23" t="s">
        <v>201</v>
      </c>
      <c r="C563" s="23" t="s">
        <v>463</v>
      </c>
      <c r="D563" s="24" t="s">
        <v>9</v>
      </c>
      <c r="E563" s="25">
        <v>9100.4</v>
      </c>
      <c r="F563" s="25">
        <v>3349.2</v>
      </c>
      <c r="G563" s="25">
        <v>4920</v>
      </c>
    </row>
    <row r="564" spans="1:7" s="16" customFormat="1" ht="15.75" customHeight="1">
      <c r="A564" s="31" t="s">
        <v>163</v>
      </c>
      <c r="B564" s="23" t="s">
        <v>201</v>
      </c>
      <c r="C564" s="23" t="s">
        <v>382</v>
      </c>
      <c r="D564" s="24" t="s">
        <v>9</v>
      </c>
      <c r="E564" s="25">
        <v>9100.4</v>
      </c>
      <c r="F564" s="25">
        <v>3349.2</v>
      </c>
      <c r="G564" s="25">
        <v>4920</v>
      </c>
    </row>
    <row r="565" spans="1:7" s="16" customFormat="1" ht="31.5" customHeight="1">
      <c r="A565" s="31" t="s">
        <v>28</v>
      </c>
      <c r="B565" s="23" t="s">
        <v>201</v>
      </c>
      <c r="C565" s="23" t="s">
        <v>382</v>
      </c>
      <c r="D565" s="23" t="s">
        <v>29</v>
      </c>
      <c r="E565" s="134">
        <v>9100.4</v>
      </c>
      <c r="F565" s="25">
        <v>3349.2</v>
      </c>
      <c r="G565" s="25">
        <v>4920</v>
      </c>
    </row>
    <row r="566" spans="1:7" s="16" customFormat="1" ht="47.25" customHeight="1">
      <c r="A566" s="22" t="s">
        <v>164</v>
      </c>
      <c r="B566" s="23" t="s">
        <v>201</v>
      </c>
      <c r="C566" s="23" t="s">
        <v>165</v>
      </c>
      <c r="D566" s="24" t="s">
        <v>9</v>
      </c>
      <c r="E566" s="25">
        <v>4680.8999999999996</v>
      </c>
      <c r="F566" s="25">
        <v>0</v>
      </c>
      <c r="G566" s="25">
        <v>0</v>
      </c>
    </row>
    <row r="567" spans="1:7" s="16" customFormat="1" ht="31.5" customHeight="1">
      <c r="A567" s="31" t="s">
        <v>166</v>
      </c>
      <c r="B567" s="23" t="s">
        <v>201</v>
      </c>
      <c r="C567" s="23" t="s">
        <v>378</v>
      </c>
      <c r="D567" s="24" t="s">
        <v>9</v>
      </c>
      <c r="E567" s="25">
        <v>4680.8999999999996</v>
      </c>
      <c r="F567" s="25">
        <v>0</v>
      </c>
      <c r="G567" s="25">
        <v>0</v>
      </c>
    </row>
    <row r="568" spans="1:7" s="16" customFormat="1" ht="31.5" customHeight="1">
      <c r="A568" s="31" t="s">
        <v>28</v>
      </c>
      <c r="B568" s="23" t="s">
        <v>201</v>
      </c>
      <c r="C568" s="23" t="s">
        <v>378</v>
      </c>
      <c r="D568" s="23" t="s">
        <v>29</v>
      </c>
      <c r="E568" s="25">
        <v>4680.8999999999996</v>
      </c>
      <c r="F568" s="25">
        <v>0</v>
      </c>
      <c r="G568" s="25">
        <v>0</v>
      </c>
    </row>
    <row r="569" spans="1:7" s="16" customFormat="1" ht="47.25" customHeight="1">
      <c r="A569" s="22" t="s">
        <v>464</v>
      </c>
      <c r="B569" s="23" t="s">
        <v>201</v>
      </c>
      <c r="C569" s="23" t="s">
        <v>465</v>
      </c>
      <c r="D569" s="24" t="s">
        <v>9</v>
      </c>
      <c r="E569" s="25">
        <v>114480.70000000001</v>
      </c>
      <c r="F569" s="25">
        <v>119404.1</v>
      </c>
      <c r="G569" s="25">
        <v>119692.5</v>
      </c>
    </row>
    <row r="570" spans="1:7" s="16" customFormat="1" ht="78.75" customHeight="1">
      <c r="A570" s="22" t="s">
        <v>494</v>
      </c>
      <c r="B570" s="23" t="s">
        <v>201</v>
      </c>
      <c r="C570" s="23" t="s">
        <v>495</v>
      </c>
      <c r="D570" s="24" t="s">
        <v>9</v>
      </c>
      <c r="E570" s="25">
        <v>60112.3</v>
      </c>
      <c r="F570" s="25">
        <v>60112.3</v>
      </c>
      <c r="G570" s="25">
        <v>60112.3</v>
      </c>
    </row>
    <row r="571" spans="1:7" s="16" customFormat="1" ht="63" customHeight="1">
      <c r="A571" s="31" t="s">
        <v>496</v>
      </c>
      <c r="B571" s="23" t="s">
        <v>201</v>
      </c>
      <c r="C571" s="23" t="s">
        <v>406</v>
      </c>
      <c r="D571" s="24" t="s">
        <v>9</v>
      </c>
      <c r="E571" s="25">
        <v>60112.3</v>
      </c>
      <c r="F571" s="25">
        <v>60112.3</v>
      </c>
      <c r="G571" s="25">
        <v>60112.3</v>
      </c>
    </row>
    <row r="572" spans="1:7" s="16" customFormat="1" ht="15.75" customHeight="1">
      <c r="A572" s="31" t="s">
        <v>32</v>
      </c>
      <c r="B572" s="23" t="s">
        <v>201</v>
      </c>
      <c r="C572" s="23" t="s">
        <v>406</v>
      </c>
      <c r="D572" s="23" t="s">
        <v>33</v>
      </c>
      <c r="E572" s="25">
        <v>60112.3</v>
      </c>
      <c r="F572" s="25">
        <v>60112.3</v>
      </c>
      <c r="G572" s="25">
        <v>60112.3</v>
      </c>
    </row>
    <row r="573" spans="1:7" s="16" customFormat="1" ht="47.25" customHeight="1">
      <c r="A573" s="22" t="s">
        <v>128</v>
      </c>
      <c r="B573" s="23" t="s">
        <v>201</v>
      </c>
      <c r="C573" s="23" t="s">
        <v>466</v>
      </c>
      <c r="D573" s="24" t="s">
        <v>9</v>
      </c>
      <c r="E573" s="25">
        <v>5059.9000000000005</v>
      </c>
      <c r="F573" s="25">
        <v>6950</v>
      </c>
      <c r="G573" s="25">
        <v>4950</v>
      </c>
    </row>
    <row r="574" spans="1:7" s="16" customFormat="1" ht="31.5" customHeight="1">
      <c r="A574" s="31" t="s">
        <v>129</v>
      </c>
      <c r="B574" s="23" t="s">
        <v>201</v>
      </c>
      <c r="C574" s="23" t="s">
        <v>383</v>
      </c>
      <c r="D574" s="24" t="s">
        <v>9</v>
      </c>
      <c r="E574" s="25">
        <v>5059.9000000000005</v>
      </c>
      <c r="F574" s="25">
        <v>6950</v>
      </c>
      <c r="G574" s="25">
        <v>4950</v>
      </c>
    </row>
    <row r="575" spans="1:7" s="16" customFormat="1" ht="31.5" customHeight="1">
      <c r="A575" s="31" t="s">
        <v>28</v>
      </c>
      <c r="B575" s="23" t="s">
        <v>201</v>
      </c>
      <c r="C575" s="23" t="s">
        <v>383</v>
      </c>
      <c r="D575" s="23" t="s">
        <v>29</v>
      </c>
      <c r="E575" s="25">
        <v>5059.9000000000005</v>
      </c>
      <c r="F575" s="25">
        <v>6950</v>
      </c>
      <c r="G575" s="25">
        <v>4950</v>
      </c>
    </row>
    <row r="576" spans="1:7" s="16" customFormat="1" ht="31.5" customHeight="1">
      <c r="A576" s="22" t="s">
        <v>130</v>
      </c>
      <c r="B576" s="23" t="s">
        <v>201</v>
      </c>
      <c r="C576" s="23" t="s">
        <v>467</v>
      </c>
      <c r="D576" s="24" t="s">
        <v>9</v>
      </c>
      <c r="E576" s="25">
        <v>44174.700000000004</v>
      </c>
      <c r="F576" s="25">
        <v>44980.800000000003</v>
      </c>
      <c r="G576" s="25">
        <v>46769.2</v>
      </c>
    </row>
    <row r="577" spans="1:7" s="16" customFormat="1" ht="31.5" customHeight="1">
      <c r="A577" s="31" t="s">
        <v>131</v>
      </c>
      <c r="B577" s="23" t="s">
        <v>201</v>
      </c>
      <c r="C577" s="23" t="s">
        <v>384</v>
      </c>
      <c r="D577" s="24" t="s">
        <v>9</v>
      </c>
      <c r="E577" s="25">
        <v>44174.700000000004</v>
      </c>
      <c r="F577" s="25">
        <v>44980.800000000003</v>
      </c>
      <c r="G577" s="25">
        <v>46769.2</v>
      </c>
    </row>
    <row r="578" spans="1:7" s="16" customFormat="1" ht="15.75" customHeight="1">
      <c r="A578" s="31" t="s">
        <v>32</v>
      </c>
      <c r="B578" s="23" t="s">
        <v>201</v>
      </c>
      <c r="C578" s="23" t="s">
        <v>384</v>
      </c>
      <c r="D578" s="23" t="s">
        <v>33</v>
      </c>
      <c r="E578" s="25">
        <v>44174.700000000004</v>
      </c>
      <c r="F578" s="25">
        <v>44980.800000000003</v>
      </c>
      <c r="G578" s="25">
        <v>46769.2</v>
      </c>
    </row>
    <row r="579" spans="1:7" s="16" customFormat="1" ht="31.5" customHeight="1">
      <c r="A579" s="22" t="s">
        <v>132</v>
      </c>
      <c r="B579" s="23" t="s">
        <v>201</v>
      </c>
      <c r="C579" s="23" t="s">
        <v>468</v>
      </c>
      <c r="D579" s="24" t="s">
        <v>9</v>
      </c>
      <c r="E579" s="25">
        <v>5133.7999999999993</v>
      </c>
      <c r="F579" s="25">
        <v>7361</v>
      </c>
      <c r="G579" s="25">
        <v>7861</v>
      </c>
    </row>
    <row r="580" spans="1:7" s="16" customFormat="1" ht="31.5" customHeight="1">
      <c r="A580" s="31" t="s">
        <v>133</v>
      </c>
      <c r="B580" s="23" t="s">
        <v>201</v>
      </c>
      <c r="C580" s="23" t="s">
        <v>385</v>
      </c>
      <c r="D580" s="24" t="s">
        <v>9</v>
      </c>
      <c r="E580" s="25">
        <v>5133.7999999999993</v>
      </c>
      <c r="F580" s="25">
        <v>7361</v>
      </c>
      <c r="G580" s="25">
        <v>7861</v>
      </c>
    </row>
    <row r="581" spans="1:7" s="16" customFormat="1" ht="31.5" customHeight="1">
      <c r="A581" s="31" t="s">
        <v>28</v>
      </c>
      <c r="B581" s="23" t="s">
        <v>201</v>
      </c>
      <c r="C581" s="23" t="s">
        <v>385</v>
      </c>
      <c r="D581" s="23" t="s">
        <v>29</v>
      </c>
      <c r="E581" s="25">
        <v>5133.7999999999993</v>
      </c>
      <c r="F581" s="25">
        <v>7361</v>
      </c>
      <c r="G581" s="25">
        <v>7861</v>
      </c>
    </row>
    <row r="582" spans="1:7" s="16" customFormat="1" ht="31.5" customHeight="1">
      <c r="A582" s="22" t="s">
        <v>74</v>
      </c>
      <c r="B582" s="23" t="s">
        <v>201</v>
      </c>
      <c r="C582" s="23" t="s">
        <v>497</v>
      </c>
      <c r="D582" s="24" t="s">
        <v>9</v>
      </c>
      <c r="E582" s="25">
        <v>57595.000000000007</v>
      </c>
      <c r="F582" s="25">
        <v>55678</v>
      </c>
      <c r="G582" s="25">
        <v>55678</v>
      </c>
    </row>
    <row r="583" spans="1:7" s="16" customFormat="1" ht="47.25" customHeight="1">
      <c r="A583" s="22" t="s">
        <v>76</v>
      </c>
      <c r="B583" s="23" t="s">
        <v>201</v>
      </c>
      <c r="C583" s="23" t="s">
        <v>498</v>
      </c>
      <c r="D583" s="24" t="s">
        <v>9</v>
      </c>
      <c r="E583" s="25">
        <v>57480.000000000007</v>
      </c>
      <c r="F583" s="25">
        <v>55613</v>
      </c>
      <c r="G583" s="25">
        <v>55613</v>
      </c>
    </row>
    <row r="584" spans="1:7" s="16" customFormat="1" ht="78.75" customHeight="1">
      <c r="A584" s="31" t="s">
        <v>499</v>
      </c>
      <c r="B584" s="23" t="s">
        <v>201</v>
      </c>
      <c r="C584" s="23" t="s">
        <v>407</v>
      </c>
      <c r="D584" s="24" t="s">
        <v>9</v>
      </c>
      <c r="E584" s="25">
        <v>106.5</v>
      </c>
      <c r="F584" s="25">
        <v>106.5</v>
      </c>
      <c r="G584" s="25">
        <v>106.5</v>
      </c>
    </row>
    <row r="585" spans="1:7" s="16" customFormat="1" ht="63" customHeight="1">
      <c r="A585" s="31" t="s">
        <v>26</v>
      </c>
      <c r="B585" s="23" t="s">
        <v>201</v>
      </c>
      <c r="C585" s="23" t="s">
        <v>407</v>
      </c>
      <c r="D585" s="23" t="s">
        <v>27</v>
      </c>
      <c r="E585" s="25">
        <v>101.5</v>
      </c>
      <c r="F585" s="25">
        <v>101.5</v>
      </c>
      <c r="G585" s="25">
        <v>101.5</v>
      </c>
    </row>
    <row r="586" spans="1:7" s="16" customFormat="1" ht="31.5" customHeight="1">
      <c r="A586" s="31" t="s">
        <v>28</v>
      </c>
      <c r="B586" s="23" t="s">
        <v>201</v>
      </c>
      <c r="C586" s="23" t="s">
        <v>407</v>
      </c>
      <c r="D586" s="23" t="s">
        <v>29</v>
      </c>
      <c r="E586" s="25">
        <v>5</v>
      </c>
      <c r="F586" s="25">
        <v>5</v>
      </c>
      <c r="G586" s="25">
        <v>5</v>
      </c>
    </row>
    <row r="587" spans="1:7" s="16" customFormat="1" ht="78.75" customHeight="1">
      <c r="A587" s="31" t="s">
        <v>595</v>
      </c>
      <c r="B587" s="23" t="s">
        <v>201</v>
      </c>
      <c r="C587" s="23" t="s">
        <v>513</v>
      </c>
      <c r="D587" s="23" t="s">
        <v>9</v>
      </c>
      <c r="E587" s="25">
        <v>11.9</v>
      </c>
      <c r="F587" s="25">
        <v>12.200000000000001</v>
      </c>
      <c r="G587" s="25">
        <v>12.200000000000001</v>
      </c>
    </row>
    <row r="588" spans="1:7" s="16" customFormat="1" ht="63" customHeight="1">
      <c r="A588" s="31" t="s">
        <v>26</v>
      </c>
      <c r="B588" s="23" t="s">
        <v>201</v>
      </c>
      <c r="C588" s="23" t="s">
        <v>513</v>
      </c>
      <c r="D588" s="23" t="s">
        <v>27</v>
      </c>
      <c r="E588" s="25">
        <v>11.9</v>
      </c>
      <c r="F588" s="25">
        <v>12.200000000000001</v>
      </c>
      <c r="G588" s="25">
        <v>12.200000000000001</v>
      </c>
    </row>
    <row r="589" spans="1:7" s="16" customFormat="1" ht="31.5" customHeight="1">
      <c r="A589" s="31" t="s">
        <v>25</v>
      </c>
      <c r="B589" s="23" t="s">
        <v>201</v>
      </c>
      <c r="C589" s="23" t="s">
        <v>408</v>
      </c>
      <c r="D589" s="24" t="s">
        <v>9</v>
      </c>
      <c r="E589" s="25">
        <v>57361.600000000006</v>
      </c>
      <c r="F589" s="25">
        <v>55494.3</v>
      </c>
      <c r="G589" s="25">
        <v>55494.3</v>
      </c>
    </row>
    <row r="590" spans="1:7" s="16" customFormat="1" ht="63" customHeight="1">
      <c r="A590" s="31" t="s">
        <v>26</v>
      </c>
      <c r="B590" s="23" t="s">
        <v>201</v>
      </c>
      <c r="C590" s="23" t="s">
        <v>408</v>
      </c>
      <c r="D590" s="23" t="s">
        <v>27</v>
      </c>
      <c r="E590" s="25">
        <v>53863.8</v>
      </c>
      <c r="F590" s="25">
        <v>51613.5</v>
      </c>
      <c r="G590" s="25">
        <v>51613.5</v>
      </c>
    </row>
    <row r="591" spans="1:7" s="16" customFormat="1" ht="31.5" customHeight="1">
      <c r="A591" s="31" t="s">
        <v>28</v>
      </c>
      <c r="B591" s="23" t="s">
        <v>201</v>
      </c>
      <c r="C591" s="23" t="s">
        <v>408</v>
      </c>
      <c r="D591" s="23" t="s">
        <v>29</v>
      </c>
      <c r="E591" s="25">
        <v>3281.8</v>
      </c>
      <c r="F591" s="25">
        <v>3870.8</v>
      </c>
      <c r="G591" s="25">
        <v>3870.8</v>
      </c>
    </row>
    <row r="592" spans="1:7" s="16" customFormat="1" ht="15.75" customHeight="1">
      <c r="A592" s="31" t="s">
        <v>37</v>
      </c>
      <c r="B592" s="23" t="s">
        <v>201</v>
      </c>
      <c r="C592" s="23" t="s">
        <v>408</v>
      </c>
      <c r="D592" s="23" t="s">
        <v>38</v>
      </c>
      <c r="E592" s="25">
        <v>6</v>
      </c>
      <c r="F592" s="25">
        <v>0</v>
      </c>
      <c r="G592" s="25">
        <v>0</v>
      </c>
    </row>
    <row r="593" spans="1:7" s="16" customFormat="1" ht="15.75" customHeight="1">
      <c r="A593" s="31" t="s">
        <v>32</v>
      </c>
      <c r="B593" s="23" t="s">
        <v>201</v>
      </c>
      <c r="C593" s="23" t="s">
        <v>408</v>
      </c>
      <c r="D593" s="23" t="s">
        <v>33</v>
      </c>
      <c r="E593" s="134">
        <v>210</v>
      </c>
      <c r="F593" s="25">
        <v>10</v>
      </c>
      <c r="G593" s="25">
        <v>10</v>
      </c>
    </row>
    <row r="594" spans="1:7" s="16" customFormat="1" ht="31.5" customHeight="1">
      <c r="A594" s="22" t="s">
        <v>172</v>
      </c>
      <c r="B594" s="23" t="s">
        <v>201</v>
      </c>
      <c r="C594" s="23" t="s">
        <v>500</v>
      </c>
      <c r="D594" s="24" t="s">
        <v>9</v>
      </c>
      <c r="E594" s="25">
        <v>115</v>
      </c>
      <c r="F594" s="25">
        <v>65</v>
      </c>
      <c r="G594" s="25">
        <v>65</v>
      </c>
    </row>
    <row r="595" spans="1:7" s="16" customFormat="1" ht="31.5" customHeight="1">
      <c r="A595" s="31" t="s">
        <v>31</v>
      </c>
      <c r="B595" s="23" t="s">
        <v>201</v>
      </c>
      <c r="C595" s="23" t="s">
        <v>409</v>
      </c>
      <c r="D595" s="24" t="s">
        <v>9</v>
      </c>
      <c r="E595" s="25">
        <v>115</v>
      </c>
      <c r="F595" s="25">
        <v>65</v>
      </c>
      <c r="G595" s="25">
        <v>65</v>
      </c>
    </row>
    <row r="596" spans="1:7" s="16" customFormat="1" ht="31.5" customHeight="1">
      <c r="A596" s="31" t="s">
        <v>28</v>
      </c>
      <c r="B596" s="23" t="s">
        <v>201</v>
      </c>
      <c r="C596" s="23" t="s">
        <v>409</v>
      </c>
      <c r="D596" s="23" t="s">
        <v>29</v>
      </c>
      <c r="E596" s="25">
        <v>115</v>
      </c>
      <c r="F596" s="25">
        <v>65</v>
      </c>
      <c r="G596" s="25">
        <v>65</v>
      </c>
    </row>
    <row r="597" spans="1:7" s="16" customFormat="1" ht="31.5" customHeight="1">
      <c r="A597" s="22" t="s">
        <v>469</v>
      </c>
      <c r="B597" s="23" t="s">
        <v>201</v>
      </c>
      <c r="C597" s="23" t="s">
        <v>470</v>
      </c>
      <c r="D597" s="24" t="s">
        <v>9</v>
      </c>
      <c r="E597" s="25">
        <v>8913.2000000000007</v>
      </c>
      <c r="F597" s="25">
        <v>0</v>
      </c>
      <c r="G597" s="25">
        <v>0</v>
      </c>
    </row>
    <row r="598" spans="1:7" s="16" customFormat="1" ht="31.5" customHeight="1">
      <c r="A598" s="22" t="s">
        <v>114</v>
      </c>
      <c r="B598" s="23" t="s">
        <v>201</v>
      </c>
      <c r="C598" s="23" t="s">
        <v>471</v>
      </c>
      <c r="D598" s="24" t="s">
        <v>9</v>
      </c>
      <c r="E598" s="25">
        <v>8913.2000000000007</v>
      </c>
      <c r="F598" s="25">
        <v>0</v>
      </c>
      <c r="G598" s="25">
        <v>0</v>
      </c>
    </row>
    <row r="599" spans="1:7" s="16" customFormat="1" ht="31.5" customHeight="1">
      <c r="A599" s="22" t="s">
        <v>560</v>
      </c>
      <c r="B599" s="23" t="s">
        <v>201</v>
      </c>
      <c r="C599" s="23" t="s">
        <v>473</v>
      </c>
      <c r="D599" s="24" t="s">
        <v>9</v>
      </c>
      <c r="E599" s="25">
        <v>8913.2000000000007</v>
      </c>
      <c r="F599" s="25">
        <v>0</v>
      </c>
      <c r="G599" s="25">
        <v>0</v>
      </c>
    </row>
    <row r="600" spans="1:7" s="16" customFormat="1" ht="47.25" customHeight="1">
      <c r="A600" s="31" t="s">
        <v>561</v>
      </c>
      <c r="B600" s="23" t="s">
        <v>201</v>
      </c>
      <c r="C600" s="23" t="s">
        <v>562</v>
      </c>
      <c r="D600" s="24" t="s">
        <v>9</v>
      </c>
      <c r="E600" s="25">
        <v>8713.5</v>
      </c>
      <c r="F600" s="25">
        <v>0</v>
      </c>
      <c r="G600" s="25">
        <v>0</v>
      </c>
    </row>
    <row r="601" spans="1:7" s="16" customFormat="1" ht="31.5" customHeight="1">
      <c r="A601" s="31" t="s">
        <v>28</v>
      </c>
      <c r="B601" s="23" t="s">
        <v>201</v>
      </c>
      <c r="C601" s="23" t="s">
        <v>562</v>
      </c>
      <c r="D601" s="23" t="s">
        <v>29</v>
      </c>
      <c r="E601" s="25">
        <v>8713.5</v>
      </c>
      <c r="F601" s="25">
        <v>0</v>
      </c>
      <c r="G601" s="25">
        <v>0</v>
      </c>
    </row>
    <row r="602" spans="1:7" s="16" customFormat="1" ht="31.5" customHeight="1">
      <c r="A602" s="31" t="s">
        <v>570</v>
      </c>
      <c r="B602" s="23" t="s">
        <v>201</v>
      </c>
      <c r="C602" s="23" t="s">
        <v>387</v>
      </c>
      <c r="D602" s="24" t="s">
        <v>9</v>
      </c>
      <c r="E602" s="25">
        <v>199.7</v>
      </c>
      <c r="F602" s="25">
        <v>0</v>
      </c>
      <c r="G602" s="25">
        <v>0</v>
      </c>
    </row>
    <row r="603" spans="1:7" s="16" customFormat="1" ht="31.5" customHeight="1">
      <c r="A603" s="31" t="s">
        <v>28</v>
      </c>
      <c r="B603" s="23" t="s">
        <v>201</v>
      </c>
      <c r="C603" s="23" t="s">
        <v>387</v>
      </c>
      <c r="D603" s="23" t="s">
        <v>29</v>
      </c>
      <c r="E603" s="25">
        <v>199.7</v>
      </c>
      <c r="F603" s="25">
        <v>0</v>
      </c>
      <c r="G603" s="25">
        <v>0</v>
      </c>
    </row>
    <row r="604" spans="1:7" s="16" customFormat="1" ht="15.75" customHeight="1">
      <c r="A604" s="22" t="s">
        <v>23</v>
      </c>
      <c r="B604" s="23" t="s">
        <v>201</v>
      </c>
      <c r="C604" s="23" t="s">
        <v>11</v>
      </c>
      <c r="D604" s="24" t="s">
        <v>9</v>
      </c>
      <c r="E604" s="25">
        <v>561.9</v>
      </c>
      <c r="F604" s="25">
        <v>404.9</v>
      </c>
      <c r="G604" s="25">
        <v>404.9</v>
      </c>
    </row>
    <row r="605" spans="1:7" s="16" customFormat="1" ht="31.5" customHeight="1">
      <c r="A605" s="31" t="s">
        <v>345</v>
      </c>
      <c r="B605" s="23" t="s">
        <v>201</v>
      </c>
      <c r="C605" s="23" t="s">
        <v>347</v>
      </c>
      <c r="D605" s="24" t="s">
        <v>9</v>
      </c>
      <c r="E605" s="25">
        <v>40.200000000000003</v>
      </c>
      <c r="F605" s="25">
        <v>80</v>
      </c>
      <c r="G605" s="25">
        <v>80</v>
      </c>
    </row>
    <row r="606" spans="1:7" s="16" customFormat="1" ht="31.5" customHeight="1">
      <c r="A606" s="31" t="s">
        <v>28</v>
      </c>
      <c r="B606" s="23" t="s">
        <v>201</v>
      </c>
      <c r="C606" s="23" t="s">
        <v>347</v>
      </c>
      <c r="D606" s="23" t="s">
        <v>29</v>
      </c>
      <c r="E606" s="25">
        <v>40.200000000000003</v>
      </c>
      <c r="F606" s="25">
        <v>80</v>
      </c>
      <c r="G606" s="25">
        <v>80</v>
      </c>
    </row>
    <row r="607" spans="1:7" s="16" customFormat="1" ht="31.5" customHeight="1">
      <c r="A607" s="31" t="s">
        <v>99</v>
      </c>
      <c r="B607" s="23" t="s">
        <v>201</v>
      </c>
      <c r="C607" s="23" t="s">
        <v>368</v>
      </c>
      <c r="D607" s="24" t="s">
        <v>9</v>
      </c>
      <c r="E607" s="25">
        <v>500.9</v>
      </c>
      <c r="F607" s="25">
        <v>300</v>
      </c>
      <c r="G607" s="25">
        <v>300</v>
      </c>
    </row>
    <row r="608" spans="1:7" s="16" customFormat="1" ht="15.75" customHeight="1">
      <c r="A608" s="31" t="s">
        <v>32</v>
      </c>
      <c r="B608" s="23" t="s">
        <v>201</v>
      </c>
      <c r="C608" s="23" t="s">
        <v>368</v>
      </c>
      <c r="D608" s="23" t="s">
        <v>33</v>
      </c>
      <c r="E608" s="25">
        <v>500.9</v>
      </c>
      <c r="F608" s="25">
        <v>300</v>
      </c>
      <c r="G608" s="25">
        <v>300</v>
      </c>
    </row>
    <row r="609" spans="1:7" s="16" customFormat="1" ht="31.5" customHeight="1">
      <c r="A609" s="22" t="s">
        <v>25</v>
      </c>
      <c r="B609" s="23" t="s">
        <v>201</v>
      </c>
      <c r="C609" s="23" t="s">
        <v>24</v>
      </c>
      <c r="D609" s="24" t="s">
        <v>9</v>
      </c>
      <c r="E609" s="25">
        <v>20.8</v>
      </c>
      <c r="F609" s="25">
        <v>24.9</v>
      </c>
      <c r="G609" s="25">
        <v>24.9</v>
      </c>
    </row>
    <row r="610" spans="1:7" s="16" customFormat="1" ht="78.75" customHeight="1">
      <c r="A610" s="31" t="s">
        <v>457</v>
      </c>
      <c r="B610" s="23" t="s">
        <v>201</v>
      </c>
      <c r="C610" s="23" t="s">
        <v>346</v>
      </c>
      <c r="D610" s="24" t="s">
        <v>9</v>
      </c>
      <c r="E610" s="25">
        <v>20.8</v>
      </c>
      <c r="F610" s="25">
        <v>24.9</v>
      </c>
      <c r="G610" s="25">
        <v>24.9</v>
      </c>
    </row>
    <row r="611" spans="1:7" s="16" customFormat="1" ht="63" customHeight="1">
      <c r="A611" s="31" t="s">
        <v>26</v>
      </c>
      <c r="B611" s="23" t="s">
        <v>201</v>
      </c>
      <c r="C611" s="23" t="s">
        <v>346</v>
      </c>
      <c r="D611" s="23" t="s">
        <v>27</v>
      </c>
      <c r="E611" s="25">
        <v>20.8</v>
      </c>
      <c r="F611" s="25">
        <v>24.9</v>
      </c>
      <c r="G611" s="25">
        <v>24.9</v>
      </c>
    </row>
    <row r="612" spans="1:7" s="16" customFormat="1" ht="63" customHeight="1">
      <c r="A612" s="26" t="s">
        <v>204</v>
      </c>
      <c r="B612" s="24" t="s">
        <v>205</v>
      </c>
      <c r="C612" s="27" t="s">
        <v>9</v>
      </c>
      <c r="D612" s="27" t="s">
        <v>9</v>
      </c>
      <c r="E612" s="15">
        <v>29927.399999999998</v>
      </c>
      <c r="F612" s="15">
        <v>30148.600000000002</v>
      </c>
      <c r="G612" s="15">
        <v>30148.600000000002</v>
      </c>
    </row>
    <row r="613" spans="1:7" s="16" customFormat="1" ht="31.5" customHeight="1">
      <c r="A613" s="22" t="s">
        <v>73</v>
      </c>
      <c r="B613" s="23" t="s">
        <v>205</v>
      </c>
      <c r="C613" s="23" t="s">
        <v>12</v>
      </c>
      <c r="D613" s="24" t="s">
        <v>9</v>
      </c>
      <c r="E613" s="25">
        <v>29827.399999999998</v>
      </c>
      <c r="F613" s="25">
        <v>30048.600000000002</v>
      </c>
      <c r="G613" s="25">
        <v>30048.600000000002</v>
      </c>
    </row>
    <row r="614" spans="1:7" s="16" customFormat="1" ht="31.5" customHeight="1">
      <c r="A614" s="22" t="s">
        <v>74</v>
      </c>
      <c r="B614" s="23" t="s">
        <v>205</v>
      </c>
      <c r="C614" s="23" t="s">
        <v>75</v>
      </c>
      <c r="D614" s="24" t="s">
        <v>9</v>
      </c>
      <c r="E614" s="25">
        <v>29827.399999999998</v>
      </c>
      <c r="F614" s="25">
        <v>30048.600000000002</v>
      </c>
      <c r="G614" s="25">
        <v>30048.600000000002</v>
      </c>
    </row>
    <row r="615" spans="1:7" s="16" customFormat="1" ht="47.25" customHeight="1">
      <c r="A615" s="22" t="s">
        <v>76</v>
      </c>
      <c r="B615" s="23" t="s">
        <v>205</v>
      </c>
      <c r="C615" s="23" t="s">
        <v>77</v>
      </c>
      <c r="D615" s="24" t="s">
        <v>9</v>
      </c>
      <c r="E615" s="25">
        <v>29827.399999999998</v>
      </c>
      <c r="F615" s="25">
        <v>30048.600000000002</v>
      </c>
      <c r="G615" s="25">
        <v>30048.600000000002</v>
      </c>
    </row>
    <row r="616" spans="1:7" s="16" customFormat="1" ht="78.75" customHeight="1">
      <c r="A616" s="31" t="s">
        <v>453</v>
      </c>
      <c r="B616" s="23" t="s">
        <v>205</v>
      </c>
      <c r="C616" s="23" t="s">
        <v>78</v>
      </c>
      <c r="D616" s="24" t="s">
        <v>9</v>
      </c>
      <c r="E616" s="25">
        <v>29827.399999999998</v>
      </c>
      <c r="F616" s="25">
        <v>30048.600000000002</v>
      </c>
      <c r="G616" s="25">
        <v>30048.600000000002</v>
      </c>
    </row>
    <row r="617" spans="1:7" s="16" customFormat="1" ht="63" customHeight="1">
      <c r="A617" s="31" t="s">
        <v>26</v>
      </c>
      <c r="B617" s="23" t="s">
        <v>205</v>
      </c>
      <c r="C617" s="23" t="s">
        <v>78</v>
      </c>
      <c r="D617" s="23" t="s">
        <v>27</v>
      </c>
      <c r="E617" s="25">
        <v>27520.6</v>
      </c>
      <c r="F617" s="25">
        <v>28463.7</v>
      </c>
      <c r="G617" s="25">
        <v>28463.7</v>
      </c>
    </row>
    <row r="618" spans="1:7" s="16" customFormat="1" ht="31.5" customHeight="1">
      <c r="A618" s="31" t="s">
        <v>28</v>
      </c>
      <c r="B618" s="23" t="s">
        <v>205</v>
      </c>
      <c r="C618" s="23" t="s">
        <v>78</v>
      </c>
      <c r="D618" s="23" t="s">
        <v>29</v>
      </c>
      <c r="E618" s="25">
        <v>2058.8000000000002</v>
      </c>
      <c r="F618" s="25">
        <v>1536.4</v>
      </c>
      <c r="G618" s="25">
        <v>1536.4</v>
      </c>
    </row>
    <row r="619" spans="1:7" s="16" customFormat="1" ht="15.75" customHeight="1">
      <c r="A619" s="31" t="s">
        <v>37</v>
      </c>
      <c r="B619" s="23" t="s">
        <v>205</v>
      </c>
      <c r="C619" s="23" t="s">
        <v>78</v>
      </c>
      <c r="D619" s="23" t="s">
        <v>38</v>
      </c>
      <c r="E619" s="25">
        <v>0</v>
      </c>
      <c r="F619" s="25">
        <v>5</v>
      </c>
      <c r="G619" s="25">
        <v>5</v>
      </c>
    </row>
    <row r="620" spans="1:7" s="16" customFormat="1" ht="15.75" customHeight="1">
      <c r="A620" s="31" t="s">
        <v>32</v>
      </c>
      <c r="B620" s="23" t="s">
        <v>205</v>
      </c>
      <c r="C620" s="23" t="s">
        <v>78</v>
      </c>
      <c r="D620" s="23" t="s">
        <v>33</v>
      </c>
      <c r="E620" s="25">
        <v>248</v>
      </c>
      <c r="F620" s="25">
        <v>43.5</v>
      </c>
      <c r="G620" s="25">
        <v>43.5</v>
      </c>
    </row>
    <row r="621" spans="1:7" s="16" customFormat="1" ht="15.75" customHeight="1">
      <c r="A621" s="22" t="s">
        <v>23</v>
      </c>
      <c r="B621" s="23" t="s">
        <v>205</v>
      </c>
      <c r="C621" s="23" t="s">
        <v>11</v>
      </c>
      <c r="D621" s="24" t="s">
        <v>9</v>
      </c>
      <c r="E621" s="25">
        <v>100</v>
      </c>
      <c r="F621" s="25">
        <v>100</v>
      </c>
      <c r="G621" s="25">
        <v>100</v>
      </c>
    </row>
    <row r="622" spans="1:7" s="16" customFormat="1" ht="31.5" customHeight="1">
      <c r="A622" s="31" t="s">
        <v>345</v>
      </c>
      <c r="B622" s="23" t="s">
        <v>205</v>
      </c>
      <c r="C622" s="23" t="s">
        <v>347</v>
      </c>
      <c r="D622" s="24" t="s">
        <v>9</v>
      </c>
      <c r="E622" s="25">
        <v>100</v>
      </c>
      <c r="F622" s="25">
        <v>100</v>
      </c>
      <c r="G622" s="25">
        <v>100</v>
      </c>
    </row>
    <row r="623" spans="1:7" s="16" customFormat="1" ht="31.5" customHeight="1">
      <c r="A623" s="31" t="s">
        <v>28</v>
      </c>
      <c r="B623" s="23" t="s">
        <v>205</v>
      </c>
      <c r="C623" s="23" t="s">
        <v>347</v>
      </c>
      <c r="D623" s="23" t="s">
        <v>29</v>
      </c>
      <c r="E623" s="25">
        <v>100</v>
      </c>
      <c r="F623" s="25">
        <v>100</v>
      </c>
      <c r="G623" s="25">
        <v>100</v>
      </c>
    </row>
    <row r="624" spans="1:7" s="16" customFormat="1" ht="47.25" customHeight="1">
      <c r="A624" s="26" t="s">
        <v>206</v>
      </c>
      <c r="B624" s="24" t="s">
        <v>207</v>
      </c>
      <c r="C624" s="27" t="s">
        <v>9</v>
      </c>
      <c r="D624" s="27" t="s">
        <v>9</v>
      </c>
      <c r="E624" s="15">
        <v>475227.5</v>
      </c>
      <c r="F624" s="15">
        <v>666143.10000000009</v>
      </c>
      <c r="G624" s="15">
        <v>678983.1</v>
      </c>
    </row>
    <row r="625" spans="1:7" s="16" customFormat="1" ht="31.5" customHeight="1">
      <c r="A625" s="22" t="s">
        <v>454</v>
      </c>
      <c r="B625" s="23" t="s">
        <v>207</v>
      </c>
      <c r="C625" s="23" t="s">
        <v>15</v>
      </c>
      <c r="D625" s="24" t="s">
        <v>9</v>
      </c>
      <c r="E625" s="25">
        <v>475145</v>
      </c>
      <c r="F625" s="25">
        <v>666110.60000000009</v>
      </c>
      <c r="G625" s="25">
        <v>678950.6</v>
      </c>
    </row>
    <row r="626" spans="1:7" s="16" customFormat="1" ht="47.25" customHeight="1">
      <c r="A626" s="22" t="s">
        <v>503</v>
      </c>
      <c r="B626" s="23" t="s">
        <v>207</v>
      </c>
      <c r="C626" s="23" t="s">
        <v>210</v>
      </c>
      <c r="D626" s="24" t="s">
        <v>9</v>
      </c>
      <c r="E626" s="25">
        <v>433938.3</v>
      </c>
      <c r="F626" s="25">
        <v>625028.10000000009</v>
      </c>
      <c r="G626" s="25">
        <v>637868.1</v>
      </c>
    </row>
    <row r="627" spans="1:7" s="16" customFormat="1" ht="31.5" customHeight="1">
      <c r="A627" s="22" t="s">
        <v>563</v>
      </c>
      <c r="B627" s="23" t="s">
        <v>207</v>
      </c>
      <c r="C627" s="23" t="s">
        <v>211</v>
      </c>
      <c r="D627" s="24" t="s">
        <v>9</v>
      </c>
      <c r="E627" s="25">
        <v>20089.599999999999</v>
      </c>
      <c r="F627" s="25">
        <v>0</v>
      </c>
      <c r="G627" s="25">
        <v>0</v>
      </c>
    </row>
    <row r="628" spans="1:7" s="16" customFormat="1" ht="15.75" customHeight="1">
      <c r="A628" s="31" t="s">
        <v>564</v>
      </c>
      <c r="B628" s="23" t="s">
        <v>207</v>
      </c>
      <c r="C628" s="23" t="s">
        <v>411</v>
      </c>
      <c r="D628" s="24" t="s">
        <v>9</v>
      </c>
      <c r="E628" s="25">
        <v>20089.599999999999</v>
      </c>
      <c r="F628" s="25">
        <v>0</v>
      </c>
      <c r="G628" s="25">
        <v>0</v>
      </c>
    </row>
    <row r="629" spans="1:7" s="16" customFormat="1" ht="31.5" customHeight="1">
      <c r="A629" s="31" t="s">
        <v>119</v>
      </c>
      <c r="B629" s="23" t="s">
        <v>207</v>
      </c>
      <c r="C629" s="23" t="s">
        <v>411</v>
      </c>
      <c r="D629" s="23" t="s">
        <v>120</v>
      </c>
      <c r="E629" s="134">
        <v>12349.7</v>
      </c>
      <c r="F629" s="134">
        <v>0</v>
      </c>
      <c r="G629" s="134">
        <v>0</v>
      </c>
    </row>
    <row r="630" spans="1:7" s="16" customFormat="1" ht="15.75" customHeight="1">
      <c r="A630" s="31" t="s">
        <v>32</v>
      </c>
      <c r="B630" s="23" t="s">
        <v>207</v>
      </c>
      <c r="C630" s="23" t="s">
        <v>411</v>
      </c>
      <c r="D630" s="23" t="s">
        <v>33</v>
      </c>
      <c r="E630" s="134">
        <v>7739.9</v>
      </c>
      <c r="F630" s="134">
        <v>0</v>
      </c>
      <c r="G630" s="134">
        <v>0</v>
      </c>
    </row>
    <row r="631" spans="1:7" s="16" customFormat="1" ht="63" customHeight="1">
      <c r="A631" s="22" t="s">
        <v>534</v>
      </c>
      <c r="B631" s="23" t="s">
        <v>207</v>
      </c>
      <c r="C631" s="23" t="s">
        <v>504</v>
      </c>
      <c r="D631" s="24" t="s">
        <v>9</v>
      </c>
      <c r="E631" s="134">
        <v>206500.09999999998</v>
      </c>
      <c r="F631" s="134">
        <v>206500.2</v>
      </c>
      <c r="G631" s="134">
        <v>206500.2</v>
      </c>
    </row>
    <row r="632" spans="1:7" s="16" customFormat="1" ht="47.25" customHeight="1">
      <c r="A632" s="31" t="s">
        <v>519</v>
      </c>
      <c r="B632" s="23" t="s">
        <v>207</v>
      </c>
      <c r="C632" s="23" t="s">
        <v>412</v>
      </c>
      <c r="D632" s="24" t="s">
        <v>9</v>
      </c>
      <c r="E632" s="134">
        <v>159722.9</v>
      </c>
      <c r="F632" s="134">
        <v>161930.6</v>
      </c>
      <c r="G632" s="134">
        <v>161172.4</v>
      </c>
    </row>
    <row r="633" spans="1:7" s="16" customFormat="1" ht="31.5" customHeight="1">
      <c r="A633" s="31" t="s">
        <v>119</v>
      </c>
      <c r="B633" s="23" t="s">
        <v>207</v>
      </c>
      <c r="C633" s="23" t="s">
        <v>412</v>
      </c>
      <c r="D633" s="23" t="s">
        <v>120</v>
      </c>
      <c r="E633" s="134">
        <v>159722.9</v>
      </c>
      <c r="F633" s="134">
        <v>161930.6</v>
      </c>
      <c r="G633" s="134">
        <v>161172.4</v>
      </c>
    </row>
    <row r="634" spans="1:7" s="16" customFormat="1" ht="47.25" customHeight="1">
      <c r="A634" s="31" t="s">
        <v>519</v>
      </c>
      <c r="B634" s="23" t="s">
        <v>207</v>
      </c>
      <c r="C634" s="23" t="s">
        <v>520</v>
      </c>
      <c r="D634" s="24" t="s">
        <v>9</v>
      </c>
      <c r="E634" s="134">
        <v>46777.2</v>
      </c>
      <c r="F634" s="134">
        <v>44569.599999999999</v>
      </c>
      <c r="G634" s="134">
        <v>45327.8</v>
      </c>
    </row>
    <row r="635" spans="1:7" s="16" customFormat="1" ht="31.5" customHeight="1">
      <c r="A635" s="31" t="s">
        <v>119</v>
      </c>
      <c r="B635" s="23" t="s">
        <v>207</v>
      </c>
      <c r="C635" s="23" t="s">
        <v>520</v>
      </c>
      <c r="D635" s="23" t="s">
        <v>120</v>
      </c>
      <c r="E635" s="134">
        <v>46777.2</v>
      </c>
      <c r="F635" s="134">
        <v>44569.599999999999</v>
      </c>
      <c r="G635" s="134">
        <v>45327.8</v>
      </c>
    </row>
    <row r="636" spans="1:7" s="16" customFormat="1" ht="63" customHeight="1">
      <c r="A636" s="22" t="s">
        <v>535</v>
      </c>
      <c r="B636" s="23" t="s">
        <v>207</v>
      </c>
      <c r="C636" s="23" t="s">
        <v>505</v>
      </c>
      <c r="D636" s="24" t="s">
        <v>9</v>
      </c>
      <c r="E636" s="134">
        <v>10969.8</v>
      </c>
      <c r="F636" s="134">
        <v>10969.8</v>
      </c>
      <c r="G636" s="134">
        <v>10969.8</v>
      </c>
    </row>
    <row r="637" spans="1:7" s="16" customFormat="1" ht="63" customHeight="1">
      <c r="A637" s="31" t="s">
        <v>536</v>
      </c>
      <c r="B637" s="23" t="s">
        <v>207</v>
      </c>
      <c r="C637" s="23" t="s">
        <v>413</v>
      </c>
      <c r="D637" s="24" t="s">
        <v>9</v>
      </c>
      <c r="E637" s="134">
        <v>10969.8</v>
      </c>
      <c r="F637" s="134">
        <v>10969.8</v>
      </c>
      <c r="G637" s="134">
        <v>10969.8</v>
      </c>
    </row>
    <row r="638" spans="1:7" s="16" customFormat="1" ht="15.75" customHeight="1">
      <c r="A638" s="31" t="s">
        <v>37</v>
      </c>
      <c r="B638" s="23" t="s">
        <v>207</v>
      </c>
      <c r="C638" s="23" t="s">
        <v>413</v>
      </c>
      <c r="D638" s="23" t="s">
        <v>38</v>
      </c>
      <c r="E638" s="134">
        <v>10969.8</v>
      </c>
      <c r="F638" s="134">
        <v>10969.8</v>
      </c>
      <c r="G638" s="134">
        <v>10969.8</v>
      </c>
    </row>
    <row r="639" spans="1:7" s="16" customFormat="1" ht="78.75" customHeight="1">
      <c r="A639" s="22" t="s">
        <v>537</v>
      </c>
      <c r="B639" s="23" t="s">
        <v>207</v>
      </c>
      <c r="C639" s="23" t="s">
        <v>506</v>
      </c>
      <c r="D639" s="24" t="s">
        <v>9</v>
      </c>
      <c r="E639" s="25">
        <v>12798.1</v>
      </c>
      <c r="F639" s="25">
        <v>12798.1</v>
      </c>
      <c r="G639" s="25">
        <v>12798.1</v>
      </c>
    </row>
    <row r="640" spans="1:7" s="16" customFormat="1" ht="63" customHeight="1">
      <c r="A640" s="31" t="s">
        <v>538</v>
      </c>
      <c r="B640" s="23" t="s">
        <v>207</v>
      </c>
      <c r="C640" s="23" t="s">
        <v>414</v>
      </c>
      <c r="D640" s="24" t="s">
        <v>9</v>
      </c>
      <c r="E640" s="134">
        <v>12200.6</v>
      </c>
      <c r="F640" s="134">
        <v>12391.5</v>
      </c>
      <c r="G640" s="134">
        <v>12603.6</v>
      </c>
    </row>
    <row r="641" spans="1:7" s="16" customFormat="1" ht="15.75" customHeight="1">
      <c r="A641" s="31" t="s">
        <v>37</v>
      </c>
      <c r="B641" s="23" t="s">
        <v>207</v>
      </c>
      <c r="C641" s="23" t="s">
        <v>414</v>
      </c>
      <c r="D641" s="23" t="s">
        <v>38</v>
      </c>
      <c r="E641" s="134">
        <v>12200.6</v>
      </c>
      <c r="F641" s="134">
        <v>12391.5</v>
      </c>
      <c r="G641" s="134">
        <v>12603.6</v>
      </c>
    </row>
    <row r="642" spans="1:7" s="16" customFormat="1" ht="63" customHeight="1">
      <c r="A642" s="31" t="s">
        <v>663</v>
      </c>
      <c r="B642" s="23" t="s">
        <v>207</v>
      </c>
      <c r="C642" s="23" t="s">
        <v>664</v>
      </c>
      <c r="D642" s="23" t="s">
        <v>9</v>
      </c>
      <c r="E642" s="134">
        <v>597.5</v>
      </c>
      <c r="F642" s="134">
        <v>406.6</v>
      </c>
      <c r="G642" s="134">
        <v>194.5</v>
      </c>
    </row>
    <row r="643" spans="1:7" s="16" customFormat="1" ht="15.75" customHeight="1">
      <c r="A643" s="31" t="s">
        <v>37</v>
      </c>
      <c r="B643" s="23" t="s">
        <v>207</v>
      </c>
      <c r="C643" s="23" t="s">
        <v>664</v>
      </c>
      <c r="D643" s="23" t="s">
        <v>38</v>
      </c>
      <c r="E643" s="134">
        <v>597.5</v>
      </c>
      <c r="F643" s="134">
        <v>406.6</v>
      </c>
      <c r="G643" s="134">
        <v>194.5</v>
      </c>
    </row>
    <row r="644" spans="1:7" s="16" customFormat="1" ht="31.5" customHeight="1">
      <c r="A644" s="22" t="s">
        <v>208</v>
      </c>
      <c r="B644" s="23" t="s">
        <v>207</v>
      </c>
      <c r="C644" s="23" t="s">
        <v>507</v>
      </c>
      <c r="D644" s="24" t="s">
        <v>9</v>
      </c>
      <c r="E644" s="25">
        <v>10840.1</v>
      </c>
      <c r="F644" s="25">
        <v>7600</v>
      </c>
      <c r="G644" s="25">
        <v>7600</v>
      </c>
    </row>
    <row r="645" spans="1:7" s="16" customFormat="1" ht="15.75" customHeight="1">
      <c r="A645" s="31" t="s">
        <v>209</v>
      </c>
      <c r="B645" s="23" t="s">
        <v>207</v>
      </c>
      <c r="C645" s="23" t="s">
        <v>415</v>
      </c>
      <c r="D645" s="24" t="s">
        <v>9</v>
      </c>
      <c r="E645" s="25">
        <v>10840.1</v>
      </c>
      <c r="F645" s="25">
        <v>7600</v>
      </c>
      <c r="G645" s="25">
        <v>7600</v>
      </c>
    </row>
    <row r="646" spans="1:7" s="16" customFormat="1" ht="15.75" customHeight="1">
      <c r="A646" s="31" t="s">
        <v>37</v>
      </c>
      <c r="B646" s="23" t="s">
        <v>207</v>
      </c>
      <c r="C646" s="23" t="s">
        <v>415</v>
      </c>
      <c r="D646" s="23" t="s">
        <v>38</v>
      </c>
      <c r="E646" s="25">
        <v>10840.1</v>
      </c>
      <c r="F646" s="25">
        <v>7600</v>
      </c>
      <c r="G646" s="25">
        <v>7600</v>
      </c>
    </row>
    <row r="647" spans="1:7" s="16" customFormat="1" ht="47.25" customHeight="1">
      <c r="A647" s="22" t="s">
        <v>508</v>
      </c>
      <c r="B647" s="23" t="s">
        <v>207</v>
      </c>
      <c r="C647" s="23" t="s">
        <v>509</v>
      </c>
      <c r="D647" s="24" t="s">
        <v>9</v>
      </c>
      <c r="E647" s="25">
        <v>167001.40000000002</v>
      </c>
      <c r="F647" s="25">
        <v>202169.8</v>
      </c>
      <c r="G647" s="25">
        <v>400000</v>
      </c>
    </row>
    <row r="648" spans="1:7" s="16" customFormat="1" ht="31.5" customHeight="1">
      <c r="A648" s="31" t="s">
        <v>510</v>
      </c>
      <c r="B648" s="23" t="s">
        <v>207</v>
      </c>
      <c r="C648" s="23" t="s">
        <v>416</v>
      </c>
      <c r="D648" s="24" t="s">
        <v>9</v>
      </c>
      <c r="E648" s="25">
        <v>167001.40000000002</v>
      </c>
      <c r="F648" s="25">
        <v>202169.8</v>
      </c>
      <c r="G648" s="25">
        <v>400000</v>
      </c>
    </row>
    <row r="649" spans="1:7" s="16" customFormat="1" ht="31.5" customHeight="1">
      <c r="A649" s="31" t="s">
        <v>119</v>
      </c>
      <c r="B649" s="23" t="s">
        <v>207</v>
      </c>
      <c r="C649" s="23" t="s">
        <v>416</v>
      </c>
      <c r="D649" s="23" t="s">
        <v>120</v>
      </c>
      <c r="E649" s="25">
        <v>33527.5</v>
      </c>
      <c r="F649" s="25">
        <v>107504.9</v>
      </c>
      <c r="G649" s="25">
        <v>200000</v>
      </c>
    </row>
    <row r="650" spans="1:7" s="16" customFormat="1" ht="15.75" customHeight="1">
      <c r="A650" s="31" t="s">
        <v>32</v>
      </c>
      <c r="B650" s="23" t="s">
        <v>207</v>
      </c>
      <c r="C650" s="23" t="s">
        <v>416</v>
      </c>
      <c r="D650" s="23" t="s">
        <v>33</v>
      </c>
      <c r="E650" s="25">
        <v>133473.90000000002</v>
      </c>
      <c r="F650" s="25">
        <v>94664.9</v>
      </c>
      <c r="G650" s="25">
        <v>200000</v>
      </c>
    </row>
    <row r="651" spans="1:7" s="16" customFormat="1" ht="31.5" customHeight="1">
      <c r="A651" s="22" t="s">
        <v>563</v>
      </c>
      <c r="B651" s="23" t="s">
        <v>207</v>
      </c>
      <c r="C651" s="23" t="s">
        <v>786</v>
      </c>
      <c r="D651" s="24" t="s">
        <v>9</v>
      </c>
      <c r="E651" s="25">
        <v>5739.2</v>
      </c>
      <c r="F651" s="25">
        <v>184990.2</v>
      </c>
      <c r="G651" s="25">
        <v>0</v>
      </c>
    </row>
    <row r="652" spans="1:7" s="16" customFormat="1" ht="31.5" customHeight="1">
      <c r="A652" s="31" t="s">
        <v>787</v>
      </c>
      <c r="B652" s="23" t="s">
        <v>207</v>
      </c>
      <c r="C652" s="23" t="s">
        <v>788</v>
      </c>
      <c r="D652" s="24" t="s">
        <v>9</v>
      </c>
      <c r="E652" s="25">
        <v>5739.2</v>
      </c>
      <c r="F652" s="25">
        <v>184990.2</v>
      </c>
      <c r="G652" s="25">
        <v>0</v>
      </c>
    </row>
    <row r="653" spans="1:7" s="16" customFormat="1" ht="31.5" customHeight="1">
      <c r="A653" s="31" t="s">
        <v>119</v>
      </c>
      <c r="B653" s="23" t="s">
        <v>207</v>
      </c>
      <c r="C653" s="23" t="s">
        <v>788</v>
      </c>
      <c r="D653" s="23" t="s">
        <v>120</v>
      </c>
      <c r="E653" s="25">
        <v>3701.6</v>
      </c>
      <c r="F653" s="25">
        <v>92495.1</v>
      </c>
      <c r="G653" s="25">
        <v>0</v>
      </c>
    </row>
    <row r="654" spans="1:7" s="16" customFormat="1" ht="15.75" customHeight="1">
      <c r="A654" s="31" t="s">
        <v>32</v>
      </c>
      <c r="B654" s="23" t="s">
        <v>207</v>
      </c>
      <c r="C654" s="23" t="s">
        <v>788</v>
      </c>
      <c r="D654" s="23" t="s">
        <v>33</v>
      </c>
      <c r="E654" s="25">
        <v>2037.6</v>
      </c>
      <c r="F654" s="25">
        <v>92495.1</v>
      </c>
      <c r="G654" s="25">
        <v>0</v>
      </c>
    </row>
    <row r="655" spans="1:7" s="16" customFormat="1" ht="31.5" customHeight="1">
      <c r="A655" s="22" t="s">
        <v>79</v>
      </c>
      <c r="B655" s="23" t="s">
        <v>207</v>
      </c>
      <c r="C655" s="23" t="s">
        <v>80</v>
      </c>
      <c r="D655" s="24" t="s">
        <v>9</v>
      </c>
      <c r="E655" s="25">
        <v>722.5</v>
      </c>
      <c r="F655" s="25">
        <v>340</v>
      </c>
      <c r="G655" s="25">
        <v>340</v>
      </c>
    </row>
    <row r="656" spans="1:7" s="16" customFormat="1" ht="31.5" customHeight="1">
      <c r="A656" s="22" t="s">
        <v>81</v>
      </c>
      <c r="B656" s="23" t="s">
        <v>207</v>
      </c>
      <c r="C656" s="23" t="s">
        <v>455</v>
      </c>
      <c r="D656" s="24" t="s">
        <v>9</v>
      </c>
      <c r="E656" s="25">
        <v>722.5</v>
      </c>
      <c r="F656" s="25">
        <v>340</v>
      </c>
      <c r="G656" s="25">
        <v>340</v>
      </c>
    </row>
    <row r="657" spans="1:7" s="16" customFormat="1" ht="31.5" customHeight="1">
      <c r="A657" s="31" t="s">
        <v>82</v>
      </c>
      <c r="B657" s="23" t="s">
        <v>207</v>
      </c>
      <c r="C657" s="23" t="s">
        <v>360</v>
      </c>
      <c r="D657" s="24" t="s">
        <v>9</v>
      </c>
      <c r="E657" s="25">
        <v>722.5</v>
      </c>
      <c r="F657" s="25">
        <v>340</v>
      </c>
      <c r="G657" s="25">
        <v>340</v>
      </c>
    </row>
    <row r="658" spans="1:7" s="16" customFormat="1" ht="31.5" customHeight="1">
      <c r="A658" s="31" t="s">
        <v>28</v>
      </c>
      <c r="B658" s="23" t="s">
        <v>207</v>
      </c>
      <c r="C658" s="23" t="s">
        <v>360</v>
      </c>
      <c r="D658" s="23" t="s">
        <v>29</v>
      </c>
      <c r="E658" s="25">
        <v>722.5</v>
      </c>
      <c r="F658" s="25">
        <v>340</v>
      </c>
      <c r="G658" s="25">
        <v>340</v>
      </c>
    </row>
    <row r="659" spans="1:7" s="16" customFormat="1" ht="31.5" customHeight="1">
      <c r="A659" s="22" t="s">
        <v>74</v>
      </c>
      <c r="B659" s="23" t="s">
        <v>207</v>
      </c>
      <c r="C659" s="23" t="s">
        <v>497</v>
      </c>
      <c r="D659" s="24" t="s">
        <v>9</v>
      </c>
      <c r="E659" s="25">
        <v>40484.19999999999</v>
      </c>
      <c r="F659" s="25">
        <v>40742.5</v>
      </c>
      <c r="G659" s="25">
        <v>40742.5</v>
      </c>
    </row>
    <row r="660" spans="1:7" s="16" customFormat="1" ht="47.25" customHeight="1">
      <c r="A660" s="22" t="s">
        <v>76</v>
      </c>
      <c r="B660" s="23" t="s">
        <v>207</v>
      </c>
      <c r="C660" s="23" t="s">
        <v>498</v>
      </c>
      <c r="D660" s="24" t="s">
        <v>9</v>
      </c>
      <c r="E660" s="25">
        <v>40484.19999999999</v>
      </c>
      <c r="F660" s="25">
        <v>40742.5</v>
      </c>
      <c r="G660" s="25">
        <v>40742.5</v>
      </c>
    </row>
    <row r="661" spans="1:7" s="16" customFormat="1" ht="78.75" customHeight="1">
      <c r="A661" s="31" t="s">
        <v>501</v>
      </c>
      <c r="B661" s="23" t="s">
        <v>207</v>
      </c>
      <c r="C661" s="23" t="s">
        <v>514</v>
      </c>
      <c r="D661" s="24" t="s">
        <v>9</v>
      </c>
      <c r="E661" s="134">
        <v>59</v>
      </c>
      <c r="F661" s="134">
        <v>60.5</v>
      </c>
      <c r="G661" s="134">
        <v>60.5</v>
      </c>
    </row>
    <row r="662" spans="1:7" s="16" customFormat="1" ht="63" customHeight="1">
      <c r="A662" s="31" t="s">
        <v>26</v>
      </c>
      <c r="B662" s="23" t="s">
        <v>207</v>
      </c>
      <c r="C662" s="23" t="s">
        <v>514</v>
      </c>
      <c r="D662" s="23" t="s">
        <v>27</v>
      </c>
      <c r="E662" s="134">
        <v>59</v>
      </c>
      <c r="F662" s="134">
        <v>60.5</v>
      </c>
      <c r="G662" s="134">
        <v>60.5</v>
      </c>
    </row>
    <row r="663" spans="1:7" s="16" customFormat="1" ht="78.75" customHeight="1">
      <c r="A663" s="31" t="s">
        <v>502</v>
      </c>
      <c r="B663" s="23" t="s">
        <v>207</v>
      </c>
      <c r="C663" s="23" t="s">
        <v>515</v>
      </c>
      <c r="D663" s="24" t="s">
        <v>9</v>
      </c>
      <c r="E663" s="134">
        <v>884.69999999999993</v>
      </c>
      <c r="F663" s="134">
        <v>907.09999999999991</v>
      </c>
      <c r="G663" s="134">
        <v>907.09999999999991</v>
      </c>
    </row>
    <row r="664" spans="1:7" s="16" customFormat="1" ht="63" customHeight="1">
      <c r="A664" s="31" t="s">
        <v>26</v>
      </c>
      <c r="B664" s="23" t="s">
        <v>207</v>
      </c>
      <c r="C664" s="23" t="s">
        <v>515</v>
      </c>
      <c r="D664" s="23" t="s">
        <v>27</v>
      </c>
      <c r="E664" s="134">
        <v>884.69999999999993</v>
      </c>
      <c r="F664" s="134">
        <v>907.09999999999991</v>
      </c>
      <c r="G664" s="134">
        <v>907.09999999999991</v>
      </c>
    </row>
    <row r="665" spans="1:7" s="16" customFormat="1" ht="78.75" customHeight="1">
      <c r="A665" s="31" t="s">
        <v>565</v>
      </c>
      <c r="B665" s="23" t="s">
        <v>207</v>
      </c>
      <c r="C665" s="23" t="s">
        <v>516</v>
      </c>
      <c r="D665" s="24" t="s">
        <v>9</v>
      </c>
      <c r="E665" s="134">
        <v>234.4</v>
      </c>
      <c r="F665" s="134">
        <v>240.39999999999998</v>
      </c>
      <c r="G665" s="134">
        <v>240.39999999999998</v>
      </c>
    </row>
    <row r="666" spans="1:7" s="16" customFormat="1" ht="63" customHeight="1">
      <c r="A666" s="31" t="s">
        <v>26</v>
      </c>
      <c r="B666" s="23" t="s">
        <v>207</v>
      </c>
      <c r="C666" s="23" t="s">
        <v>516</v>
      </c>
      <c r="D666" s="23" t="s">
        <v>27</v>
      </c>
      <c r="E666" s="134">
        <v>234.4</v>
      </c>
      <c r="F666" s="134">
        <v>240.39999999999998</v>
      </c>
      <c r="G666" s="134">
        <v>240.39999999999998</v>
      </c>
    </row>
    <row r="667" spans="1:7" s="16" customFormat="1" ht="78.75" customHeight="1">
      <c r="A667" s="31" t="s">
        <v>566</v>
      </c>
      <c r="B667" s="23" t="s">
        <v>207</v>
      </c>
      <c r="C667" s="23" t="s">
        <v>567</v>
      </c>
      <c r="D667" s="24" t="s">
        <v>9</v>
      </c>
      <c r="E667" s="134">
        <v>586.1</v>
      </c>
      <c r="F667" s="134">
        <v>601</v>
      </c>
      <c r="G667" s="134">
        <v>601</v>
      </c>
    </row>
    <row r="668" spans="1:7" s="16" customFormat="1" ht="63" customHeight="1">
      <c r="A668" s="31" t="s">
        <v>26</v>
      </c>
      <c r="B668" s="23" t="s">
        <v>207</v>
      </c>
      <c r="C668" s="23" t="s">
        <v>567</v>
      </c>
      <c r="D668" s="23" t="s">
        <v>27</v>
      </c>
      <c r="E668" s="134">
        <v>586.1</v>
      </c>
      <c r="F668" s="134">
        <v>601</v>
      </c>
      <c r="G668" s="134">
        <v>601</v>
      </c>
    </row>
    <row r="669" spans="1:7" s="16" customFormat="1" ht="31.5" customHeight="1">
      <c r="A669" s="31" t="s">
        <v>25</v>
      </c>
      <c r="B669" s="23" t="s">
        <v>207</v>
      </c>
      <c r="C669" s="23" t="s">
        <v>408</v>
      </c>
      <c r="D669" s="24" t="s">
        <v>9</v>
      </c>
      <c r="E669" s="134">
        <v>38719.999999999993</v>
      </c>
      <c r="F669" s="134">
        <v>38933.5</v>
      </c>
      <c r="G669" s="134">
        <v>38933.5</v>
      </c>
    </row>
    <row r="670" spans="1:7" s="16" customFormat="1" ht="63" customHeight="1">
      <c r="A670" s="31" t="s">
        <v>26</v>
      </c>
      <c r="B670" s="23" t="s">
        <v>207</v>
      </c>
      <c r="C670" s="23" t="s">
        <v>408</v>
      </c>
      <c r="D670" s="23" t="s">
        <v>27</v>
      </c>
      <c r="E670" s="134">
        <v>35565.299999999996</v>
      </c>
      <c r="F670" s="134">
        <v>35240.5</v>
      </c>
      <c r="G670" s="134">
        <v>35240.5</v>
      </c>
    </row>
    <row r="671" spans="1:7" s="16" customFormat="1" ht="31.5" customHeight="1">
      <c r="A671" s="31" t="s">
        <v>28</v>
      </c>
      <c r="B671" s="23" t="s">
        <v>207</v>
      </c>
      <c r="C671" s="23" t="s">
        <v>408</v>
      </c>
      <c r="D671" s="23" t="s">
        <v>29</v>
      </c>
      <c r="E671" s="134">
        <v>3154.7000000000003</v>
      </c>
      <c r="F671" s="134">
        <v>3693</v>
      </c>
      <c r="G671" s="134">
        <v>3693</v>
      </c>
    </row>
    <row r="672" spans="1:7" s="16" customFormat="1" ht="15.75" customHeight="1">
      <c r="A672" s="22" t="s">
        <v>23</v>
      </c>
      <c r="B672" s="23" t="s">
        <v>207</v>
      </c>
      <c r="C672" s="23" t="s">
        <v>11</v>
      </c>
      <c r="D672" s="24" t="s">
        <v>9</v>
      </c>
      <c r="E672" s="134">
        <v>82.5</v>
      </c>
      <c r="F672" s="134">
        <v>32.5</v>
      </c>
      <c r="G672" s="134">
        <v>32.5</v>
      </c>
    </row>
    <row r="673" spans="1:7" s="16" customFormat="1" ht="31.5" customHeight="1">
      <c r="A673" s="31" t="s">
        <v>345</v>
      </c>
      <c r="B673" s="23" t="s">
        <v>207</v>
      </c>
      <c r="C673" s="23" t="s">
        <v>347</v>
      </c>
      <c r="D673" s="24" t="s">
        <v>9</v>
      </c>
      <c r="E673" s="134">
        <v>32.5</v>
      </c>
      <c r="F673" s="134">
        <v>32.5</v>
      </c>
      <c r="G673" s="134">
        <v>32.5</v>
      </c>
    </row>
    <row r="674" spans="1:7" s="16" customFormat="1" ht="31.5" customHeight="1">
      <c r="A674" s="31" t="s">
        <v>28</v>
      </c>
      <c r="B674" s="23" t="s">
        <v>207</v>
      </c>
      <c r="C674" s="23" t="s">
        <v>347</v>
      </c>
      <c r="D674" s="23" t="s">
        <v>29</v>
      </c>
      <c r="E674" s="134">
        <v>32.5</v>
      </c>
      <c r="F674" s="134">
        <v>32.5</v>
      </c>
      <c r="G674" s="134">
        <v>32.5</v>
      </c>
    </row>
    <row r="675" spans="1:7" s="16" customFormat="1" ht="31.5" customHeight="1">
      <c r="A675" s="31" t="s">
        <v>99</v>
      </c>
      <c r="B675" s="23" t="s">
        <v>207</v>
      </c>
      <c r="C675" s="23" t="s">
        <v>368</v>
      </c>
      <c r="D675" s="24" t="s">
        <v>9</v>
      </c>
      <c r="E675" s="134">
        <v>50</v>
      </c>
      <c r="F675" s="134">
        <v>0</v>
      </c>
      <c r="G675" s="134">
        <v>0</v>
      </c>
    </row>
    <row r="676" spans="1:7" s="16" customFormat="1" ht="15.75" customHeight="1">
      <c r="A676" s="31" t="s">
        <v>32</v>
      </c>
      <c r="B676" s="23" t="s">
        <v>207</v>
      </c>
      <c r="C676" s="23" t="s">
        <v>368</v>
      </c>
      <c r="D676" s="23" t="s">
        <v>33</v>
      </c>
      <c r="E676" s="134">
        <v>50</v>
      </c>
      <c r="F676" s="134">
        <v>0</v>
      </c>
      <c r="G676" s="134">
        <v>0</v>
      </c>
    </row>
    <row r="677" spans="1:7" s="16" customFormat="1" ht="47.25" customHeight="1">
      <c r="A677" s="26" t="s">
        <v>212</v>
      </c>
      <c r="B677" s="24" t="s">
        <v>213</v>
      </c>
      <c r="C677" s="27" t="s">
        <v>9</v>
      </c>
      <c r="D677" s="27" t="s">
        <v>9</v>
      </c>
      <c r="E677" s="133">
        <v>778023.6</v>
      </c>
      <c r="F677" s="133">
        <v>708107.3</v>
      </c>
      <c r="G677" s="133">
        <v>711554.5</v>
      </c>
    </row>
    <row r="678" spans="1:7" s="16" customFormat="1" ht="15.75" customHeight="1">
      <c r="A678" s="31" t="s">
        <v>175</v>
      </c>
      <c r="B678" s="23" t="s">
        <v>213</v>
      </c>
      <c r="C678" s="23" t="s">
        <v>13</v>
      </c>
      <c r="D678" s="23" t="s">
        <v>9</v>
      </c>
      <c r="E678" s="134">
        <v>65.400000000000006</v>
      </c>
      <c r="F678" s="134">
        <v>0</v>
      </c>
      <c r="G678" s="134">
        <v>0</v>
      </c>
    </row>
    <row r="679" spans="1:7" s="16" customFormat="1" ht="15.75" customHeight="1">
      <c r="A679" s="31" t="s">
        <v>214</v>
      </c>
      <c r="B679" s="23" t="s">
        <v>213</v>
      </c>
      <c r="C679" s="23" t="s">
        <v>215</v>
      </c>
      <c r="D679" s="23" t="s">
        <v>9</v>
      </c>
      <c r="E679" s="134">
        <v>65.400000000000006</v>
      </c>
      <c r="F679" s="134">
        <v>0</v>
      </c>
      <c r="G679" s="134">
        <v>0</v>
      </c>
    </row>
    <row r="680" spans="1:7" s="16" customFormat="1" ht="31.5" customHeight="1">
      <c r="A680" s="31" t="s">
        <v>727</v>
      </c>
      <c r="B680" s="23" t="s">
        <v>213</v>
      </c>
      <c r="C680" s="23" t="s">
        <v>728</v>
      </c>
      <c r="D680" s="23" t="s">
        <v>9</v>
      </c>
      <c r="E680" s="134">
        <v>65.400000000000006</v>
      </c>
      <c r="F680" s="134">
        <v>0</v>
      </c>
      <c r="G680" s="134">
        <v>0</v>
      </c>
    </row>
    <row r="681" spans="1:7" s="16" customFormat="1" ht="15.75" customHeight="1">
      <c r="A681" s="31" t="s">
        <v>729</v>
      </c>
      <c r="B681" s="23" t="s">
        <v>213</v>
      </c>
      <c r="C681" s="23" t="s">
        <v>730</v>
      </c>
      <c r="D681" s="23" t="s">
        <v>9</v>
      </c>
      <c r="E681" s="134">
        <v>65.400000000000006</v>
      </c>
      <c r="F681" s="134">
        <v>0</v>
      </c>
      <c r="G681" s="134">
        <v>0</v>
      </c>
    </row>
    <row r="682" spans="1:7" s="16" customFormat="1" ht="31.5" customHeight="1">
      <c r="A682" s="31" t="s">
        <v>58</v>
      </c>
      <c r="B682" s="23" t="s">
        <v>213</v>
      </c>
      <c r="C682" s="23" t="s">
        <v>730</v>
      </c>
      <c r="D682" s="23" t="s">
        <v>59</v>
      </c>
      <c r="E682" s="134">
        <v>65.400000000000006</v>
      </c>
      <c r="F682" s="25">
        <v>0</v>
      </c>
      <c r="G682" s="25">
        <v>0</v>
      </c>
    </row>
    <row r="683" spans="1:7" s="16" customFormat="1" ht="31.5" customHeight="1">
      <c r="A683" s="22" t="s">
        <v>43</v>
      </c>
      <c r="B683" s="23" t="s">
        <v>213</v>
      </c>
      <c r="C683" s="23" t="s">
        <v>10</v>
      </c>
      <c r="D683" s="24" t="s">
        <v>9</v>
      </c>
      <c r="E683" s="134">
        <v>777208.2</v>
      </c>
      <c r="F683" s="134">
        <v>707357.3</v>
      </c>
      <c r="G683" s="134">
        <v>710804.5</v>
      </c>
    </row>
    <row r="684" spans="1:7" s="16" customFormat="1" ht="31.5" customHeight="1">
      <c r="A684" s="22" t="s">
        <v>44</v>
      </c>
      <c r="B684" s="23" t="s">
        <v>213</v>
      </c>
      <c r="C684" s="23" t="s">
        <v>45</v>
      </c>
      <c r="D684" s="24" t="s">
        <v>9</v>
      </c>
      <c r="E684" s="134">
        <v>684585.5</v>
      </c>
      <c r="F684" s="134">
        <v>626018</v>
      </c>
      <c r="G684" s="134">
        <v>629444.5</v>
      </c>
    </row>
    <row r="685" spans="1:7" s="16" customFormat="1" ht="47.25" customHeight="1">
      <c r="A685" s="22" t="s">
        <v>216</v>
      </c>
      <c r="B685" s="23" t="s">
        <v>213</v>
      </c>
      <c r="C685" s="23" t="s">
        <v>217</v>
      </c>
      <c r="D685" s="24" t="s">
        <v>9</v>
      </c>
      <c r="E685" s="134">
        <v>18688.3</v>
      </c>
      <c r="F685" s="134">
        <v>11117</v>
      </c>
      <c r="G685" s="134">
        <v>11117</v>
      </c>
    </row>
    <row r="686" spans="1:7" s="16" customFormat="1" ht="31.5" customHeight="1">
      <c r="A686" s="22" t="s">
        <v>666</v>
      </c>
      <c r="B686" s="23" t="s">
        <v>213</v>
      </c>
      <c r="C686" s="23" t="s">
        <v>667</v>
      </c>
      <c r="D686" s="24" t="s">
        <v>9</v>
      </c>
      <c r="E686" s="134">
        <v>10300</v>
      </c>
      <c r="F686" s="134">
        <v>0</v>
      </c>
      <c r="G686" s="134">
        <v>0</v>
      </c>
    </row>
    <row r="687" spans="1:7" s="16" customFormat="1" ht="31.5" customHeight="1">
      <c r="A687" s="22" t="s">
        <v>58</v>
      </c>
      <c r="B687" s="23" t="s">
        <v>213</v>
      </c>
      <c r="C687" s="23" t="s">
        <v>667</v>
      </c>
      <c r="D687" s="23" t="s">
        <v>59</v>
      </c>
      <c r="E687" s="134">
        <v>10300</v>
      </c>
      <c r="F687" s="25">
        <v>0</v>
      </c>
      <c r="G687" s="25">
        <v>0</v>
      </c>
    </row>
    <row r="688" spans="1:7" s="16" customFormat="1" ht="31.5" customHeight="1">
      <c r="A688" s="31" t="s">
        <v>218</v>
      </c>
      <c r="B688" s="23" t="s">
        <v>213</v>
      </c>
      <c r="C688" s="23" t="s">
        <v>417</v>
      </c>
      <c r="D688" s="24" t="s">
        <v>9</v>
      </c>
      <c r="E688" s="134">
        <v>8388.2999999999993</v>
      </c>
      <c r="F688" s="134">
        <v>11117</v>
      </c>
      <c r="G688" s="134">
        <v>11117</v>
      </c>
    </row>
    <row r="689" spans="1:7" s="16" customFormat="1" ht="31.5" customHeight="1">
      <c r="A689" s="31" t="s">
        <v>58</v>
      </c>
      <c r="B689" s="23" t="s">
        <v>213</v>
      </c>
      <c r="C689" s="23" t="s">
        <v>417</v>
      </c>
      <c r="D689" s="23" t="s">
        <v>59</v>
      </c>
      <c r="E689" s="134">
        <v>8388.2999999999993</v>
      </c>
      <c r="F689" s="134">
        <v>11117</v>
      </c>
      <c r="G689" s="134">
        <v>11117</v>
      </c>
    </row>
    <row r="690" spans="1:7" s="16" customFormat="1" ht="31.5" customHeight="1">
      <c r="A690" s="31" t="s">
        <v>668</v>
      </c>
      <c r="B690" s="23" t="s">
        <v>213</v>
      </c>
      <c r="C690" s="23" t="s">
        <v>669</v>
      </c>
      <c r="D690" s="23" t="s">
        <v>9</v>
      </c>
      <c r="E690" s="134">
        <v>2284.4</v>
      </c>
      <c r="F690" s="134">
        <v>0</v>
      </c>
      <c r="G690" s="134">
        <v>0</v>
      </c>
    </row>
    <row r="691" spans="1:7" s="16" customFormat="1" ht="15.75" customHeight="1">
      <c r="A691" s="31" t="s">
        <v>670</v>
      </c>
      <c r="B691" s="23" t="s">
        <v>213</v>
      </c>
      <c r="C691" s="23" t="s">
        <v>671</v>
      </c>
      <c r="D691" s="23" t="s">
        <v>9</v>
      </c>
      <c r="E691" s="134">
        <v>2284.4</v>
      </c>
      <c r="F691" s="134">
        <v>0</v>
      </c>
      <c r="G691" s="134">
        <v>0</v>
      </c>
    </row>
    <row r="692" spans="1:7" s="16" customFormat="1" ht="31.5" customHeight="1">
      <c r="A692" s="31" t="s">
        <v>58</v>
      </c>
      <c r="B692" s="23" t="s">
        <v>213</v>
      </c>
      <c r="C692" s="23" t="s">
        <v>671</v>
      </c>
      <c r="D692" s="23" t="s">
        <v>59</v>
      </c>
      <c r="E692" s="134">
        <v>2284.4</v>
      </c>
      <c r="F692" s="134">
        <v>0</v>
      </c>
      <c r="G692" s="134">
        <v>0</v>
      </c>
    </row>
    <row r="693" spans="1:7" s="16" customFormat="1" ht="31.5" customHeight="1">
      <c r="A693" s="31" t="s">
        <v>672</v>
      </c>
      <c r="B693" s="23" t="s">
        <v>213</v>
      </c>
      <c r="C693" s="23" t="s">
        <v>673</v>
      </c>
      <c r="D693" s="23" t="s">
        <v>9</v>
      </c>
      <c r="E693" s="134">
        <v>103.6</v>
      </c>
      <c r="F693" s="134">
        <v>0</v>
      </c>
      <c r="G693" s="134">
        <v>0</v>
      </c>
    </row>
    <row r="694" spans="1:7" s="16" customFormat="1" ht="31.5" customHeight="1">
      <c r="A694" s="31" t="s">
        <v>666</v>
      </c>
      <c r="B694" s="23" t="s">
        <v>213</v>
      </c>
      <c r="C694" s="23" t="s">
        <v>674</v>
      </c>
      <c r="D694" s="23" t="s">
        <v>9</v>
      </c>
      <c r="E694" s="134">
        <v>103.6</v>
      </c>
      <c r="F694" s="134">
        <v>0</v>
      </c>
      <c r="G694" s="134">
        <v>0</v>
      </c>
    </row>
    <row r="695" spans="1:7" s="16" customFormat="1" ht="31.5" customHeight="1">
      <c r="A695" s="31" t="s">
        <v>58</v>
      </c>
      <c r="B695" s="23" t="s">
        <v>213</v>
      </c>
      <c r="C695" s="23" t="s">
        <v>674</v>
      </c>
      <c r="D695" s="23" t="s">
        <v>59</v>
      </c>
      <c r="E695" s="134">
        <v>103.6</v>
      </c>
      <c r="F695" s="134">
        <v>0</v>
      </c>
      <c r="G695" s="134">
        <v>0</v>
      </c>
    </row>
    <row r="696" spans="1:7" s="16" customFormat="1" ht="47.25" customHeight="1">
      <c r="A696" s="22" t="s">
        <v>46</v>
      </c>
      <c r="B696" s="23" t="s">
        <v>213</v>
      </c>
      <c r="C696" s="23" t="s">
        <v>47</v>
      </c>
      <c r="D696" s="24" t="s">
        <v>9</v>
      </c>
      <c r="E696" s="134">
        <v>37366.200000000004</v>
      </c>
      <c r="F696" s="134">
        <v>8700</v>
      </c>
      <c r="G696" s="134">
        <v>8700</v>
      </c>
    </row>
    <row r="697" spans="1:7" s="16" customFormat="1" ht="47.25" customHeight="1">
      <c r="A697" s="31" t="s">
        <v>48</v>
      </c>
      <c r="B697" s="23" t="s">
        <v>213</v>
      </c>
      <c r="C697" s="23" t="s">
        <v>353</v>
      </c>
      <c r="D697" s="24" t="s">
        <v>9</v>
      </c>
      <c r="E697" s="134">
        <v>37366.200000000004</v>
      </c>
      <c r="F697" s="134">
        <v>8700</v>
      </c>
      <c r="G697" s="134">
        <v>8700</v>
      </c>
    </row>
    <row r="698" spans="1:7" s="16" customFormat="1" ht="31.5" customHeight="1">
      <c r="A698" s="31" t="s">
        <v>58</v>
      </c>
      <c r="B698" s="23" t="s">
        <v>213</v>
      </c>
      <c r="C698" s="23" t="s">
        <v>353</v>
      </c>
      <c r="D698" s="23" t="s">
        <v>59</v>
      </c>
      <c r="E698" s="134">
        <v>37366.200000000004</v>
      </c>
      <c r="F698" s="134">
        <v>8700</v>
      </c>
      <c r="G698" s="134">
        <v>8700</v>
      </c>
    </row>
    <row r="699" spans="1:7" s="16" customFormat="1" ht="78.75" customHeight="1">
      <c r="A699" s="22" t="s">
        <v>543</v>
      </c>
      <c r="B699" s="23" t="s">
        <v>213</v>
      </c>
      <c r="C699" s="23" t="s">
        <v>544</v>
      </c>
      <c r="D699" s="24" t="s">
        <v>9</v>
      </c>
      <c r="E699" s="134">
        <v>700</v>
      </c>
      <c r="F699" s="134">
        <v>700</v>
      </c>
      <c r="G699" s="134">
        <v>700</v>
      </c>
    </row>
    <row r="700" spans="1:7" s="16" customFormat="1" ht="63" customHeight="1">
      <c r="A700" s="31" t="s">
        <v>545</v>
      </c>
      <c r="B700" s="23" t="s">
        <v>213</v>
      </c>
      <c r="C700" s="23" t="s">
        <v>546</v>
      </c>
      <c r="D700" s="24" t="s">
        <v>9</v>
      </c>
      <c r="E700" s="134">
        <v>700</v>
      </c>
      <c r="F700" s="134">
        <v>700</v>
      </c>
      <c r="G700" s="134">
        <v>700</v>
      </c>
    </row>
    <row r="701" spans="1:7" s="16" customFormat="1" ht="31.5" customHeight="1">
      <c r="A701" s="31" t="s">
        <v>58</v>
      </c>
      <c r="B701" s="23" t="s">
        <v>213</v>
      </c>
      <c r="C701" s="23" t="s">
        <v>546</v>
      </c>
      <c r="D701" s="23" t="s">
        <v>59</v>
      </c>
      <c r="E701" s="134">
        <v>700</v>
      </c>
      <c r="F701" s="134">
        <v>700</v>
      </c>
      <c r="G701" s="134">
        <v>700</v>
      </c>
    </row>
    <row r="702" spans="1:7" s="16" customFormat="1" ht="47.25" customHeight="1">
      <c r="A702" s="22" t="s">
        <v>55</v>
      </c>
      <c r="B702" s="23" t="s">
        <v>213</v>
      </c>
      <c r="C702" s="23" t="s">
        <v>219</v>
      </c>
      <c r="D702" s="24" t="s">
        <v>9</v>
      </c>
      <c r="E702" s="134">
        <v>606952.4</v>
      </c>
      <c r="F702" s="134">
        <v>605025.30000000005</v>
      </c>
      <c r="G702" s="134">
        <v>608451.80000000005</v>
      </c>
    </row>
    <row r="703" spans="1:7" s="16" customFormat="1" ht="31.5" customHeight="1">
      <c r="A703" s="31" t="s">
        <v>220</v>
      </c>
      <c r="B703" s="23" t="s">
        <v>213</v>
      </c>
      <c r="C703" s="23" t="s">
        <v>221</v>
      </c>
      <c r="D703" s="24" t="s">
        <v>9</v>
      </c>
      <c r="E703" s="134">
        <v>185273.19999999998</v>
      </c>
      <c r="F703" s="134">
        <v>185273.19999999998</v>
      </c>
      <c r="G703" s="134">
        <v>185273.19999999998</v>
      </c>
    </row>
    <row r="704" spans="1:7" s="16" customFormat="1" ht="31.5" customHeight="1">
      <c r="A704" s="31" t="s">
        <v>58</v>
      </c>
      <c r="B704" s="23" t="s">
        <v>213</v>
      </c>
      <c r="C704" s="23" t="s">
        <v>221</v>
      </c>
      <c r="D704" s="23" t="s">
        <v>59</v>
      </c>
      <c r="E704" s="134">
        <v>185273.19999999998</v>
      </c>
      <c r="F704" s="134">
        <v>185273.19999999998</v>
      </c>
      <c r="G704" s="134">
        <v>185273.19999999998</v>
      </c>
    </row>
    <row r="705" spans="1:7" s="16" customFormat="1" ht="31.5" customHeight="1">
      <c r="A705" s="31" t="s">
        <v>222</v>
      </c>
      <c r="B705" s="23" t="s">
        <v>213</v>
      </c>
      <c r="C705" s="23" t="s">
        <v>223</v>
      </c>
      <c r="D705" s="24" t="s">
        <v>9</v>
      </c>
      <c r="E705" s="134">
        <v>77117.200000000012</v>
      </c>
      <c r="F705" s="134">
        <v>77640.100000000006</v>
      </c>
      <c r="G705" s="134">
        <v>77640.100000000006</v>
      </c>
    </row>
    <row r="706" spans="1:7" s="16" customFormat="1" ht="31.5" customHeight="1">
      <c r="A706" s="31" t="s">
        <v>58</v>
      </c>
      <c r="B706" s="23" t="s">
        <v>213</v>
      </c>
      <c r="C706" s="23" t="s">
        <v>223</v>
      </c>
      <c r="D706" s="23" t="s">
        <v>59</v>
      </c>
      <c r="E706" s="134">
        <v>77117.200000000012</v>
      </c>
      <c r="F706" s="134">
        <v>77640.100000000006</v>
      </c>
      <c r="G706" s="134">
        <v>77640.100000000006</v>
      </c>
    </row>
    <row r="707" spans="1:7" s="16" customFormat="1" ht="63" customHeight="1">
      <c r="A707" s="31" t="s">
        <v>418</v>
      </c>
      <c r="B707" s="23" t="s">
        <v>213</v>
      </c>
      <c r="C707" s="23" t="s">
        <v>224</v>
      </c>
      <c r="D707" s="24" t="s">
        <v>9</v>
      </c>
      <c r="E707" s="134">
        <v>811.6</v>
      </c>
      <c r="F707" s="134">
        <v>675.7</v>
      </c>
      <c r="G707" s="134">
        <v>675.7</v>
      </c>
    </row>
    <row r="708" spans="1:7" s="16" customFormat="1" ht="31.5" customHeight="1">
      <c r="A708" s="31" t="s">
        <v>58</v>
      </c>
      <c r="B708" s="23" t="s">
        <v>213</v>
      </c>
      <c r="C708" s="23" t="s">
        <v>224</v>
      </c>
      <c r="D708" s="23" t="s">
        <v>59</v>
      </c>
      <c r="E708" s="134">
        <v>811.6</v>
      </c>
      <c r="F708" s="134">
        <v>675.7</v>
      </c>
      <c r="G708" s="134">
        <v>675.7</v>
      </c>
    </row>
    <row r="709" spans="1:7" s="16" customFormat="1" ht="31.5" customHeight="1">
      <c r="A709" s="31" t="s">
        <v>57</v>
      </c>
      <c r="B709" s="23" t="s">
        <v>213</v>
      </c>
      <c r="C709" s="23" t="s">
        <v>419</v>
      </c>
      <c r="D709" s="24" t="s">
        <v>9</v>
      </c>
      <c r="E709" s="134">
        <v>343750.40000000002</v>
      </c>
      <c r="F709" s="134">
        <v>341436.3</v>
      </c>
      <c r="G709" s="134">
        <v>344862.8</v>
      </c>
    </row>
    <row r="710" spans="1:7" s="16" customFormat="1" ht="31.5" customHeight="1">
      <c r="A710" s="31" t="s">
        <v>58</v>
      </c>
      <c r="B710" s="23" t="s">
        <v>213</v>
      </c>
      <c r="C710" s="23" t="s">
        <v>419</v>
      </c>
      <c r="D710" s="23" t="s">
        <v>59</v>
      </c>
      <c r="E710" s="134">
        <v>343750.40000000002</v>
      </c>
      <c r="F710" s="134">
        <v>341436.3</v>
      </c>
      <c r="G710" s="134">
        <v>344862.8</v>
      </c>
    </row>
    <row r="711" spans="1:7" s="16" customFormat="1" ht="15.75" customHeight="1">
      <c r="A711" s="31" t="s">
        <v>526</v>
      </c>
      <c r="B711" s="23" t="s">
        <v>213</v>
      </c>
      <c r="C711" s="23" t="s">
        <v>675</v>
      </c>
      <c r="D711" s="23" t="s">
        <v>9</v>
      </c>
      <c r="E711" s="134">
        <v>6115.7</v>
      </c>
      <c r="F711" s="134">
        <v>0</v>
      </c>
      <c r="G711" s="134">
        <v>0</v>
      </c>
    </row>
    <row r="712" spans="1:7" s="16" customFormat="1" ht="31.5" customHeight="1">
      <c r="A712" s="31" t="s">
        <v>638</v>
      </c>
      <c r="B712" s="23" t="s">
        <v>213</v>
      </c>
      <c r="C712" s="23" t="s">
        <v>744</v>
      </c>
      <c r="D712" s="23" t="s">
        <v>9</v>
      </c>
      <c r="E712" s="134">
        <v>1750</v>
      </c>
      <c r="F712" s="134">
        <v>0</v>
      </c>
      <c r="G712" s="134">
        <v>0</v>
      </c>
    </row>
    <row r="713" spans="1:7" s="16" customFormat="1" ht="31.5" customHeight="1">
      <c r="A713" s="31" t="s">
        <v>58</v>
      </c>
      <c r="B713" s="23" t="s">
        <v>213</v>
      </c>
      <c r="C713" s="23" t="s">
        <v>744</v>
      </c>
      <c r="D713" s="23" t="s">
        <v>59</v>
      </c>
      <c r="E713" s="134">
        <v>1750</v>
      </c>
      <c r="F713" s="25">
        <v>0</v>
      </c>
      <c r="G713" s="25">
        <v>0</v>
      </c>
    </row>
    <row r="714" spans="1:7" s="16" customFormat="1" ht="31.5" customHeight="1">
      <c r="A714" s="31" t="s">
        <v>676</v>
      </c>
      <c r="B714" s="23" t="s">
        <v>213</v>
      </c>
      <c r="C714" s="23" t="s">
        <v>677</v>
      </c>
      <c r="D714" s="23" t="s">
        <v>9</v>
      </c>
      <c r="E714" s="134">
        <v>1183.5999999999999</v>
      </c>
      <c r="F714" s="134">
        <v>0</v>
      </c>
      <c r="G714" s="134">
        <v>0</v>
      </c>
    </row>
    <row r="715" spans="1:7" s="16" customFormat="1" ht="31.5" customHeight="1">
      <c r="A715" s="31" t="s">
        <v>58</v>
      </c>
      <c r="B715" s="23" t="s">
        <v>213</v>
      </c>
      <c r="C715" s="23" t="s">
        <v>677</v>
      </c>
      <c r="D715" s="23" t="s">
        <v>59</v>
      </c>
      <c r="E715" s="134">
        <v>1183.5999999999999</v>
      </c>
      <c r="F715" s="25">
        <v>0</v>
      </c>
      <c r="G715" s="25">
        <v>0</v>
      </c>
    </row>
    <row r="716" spans="1:7" s="16" customFormat="1" ht="63" customHeight="1">
      <c r="A716" s="31" t="s">
        <v>678</v>
      </c>
      <c r="B716" s="23" t="s">
        <v>213</v>
      </c>
      <c r="C716" s="23" t="s">
        <v>679</v>
      </c>
      <c r="D716" s="23" t="s">
        <v>9</v>
      </c>
      <c r="E716" s="134">
        <v>556</v>
      </c>
      <c r="F716" s="134">
        <v>0</v>
      </c>
      <c r="G716" s="134">
        <v>0</v>
      </c>
    </row>
    <row r="717" spans="1:7" s="16" customFormat="1" ht="31.5" customHeight="1">
      <c r="A717" s="31" t="s">
        <v>58</v>
      </c>
      <c r="B717" s="23" t="s">
        <v>213</v>
      </c>
      <c r="C717" s="23" t="s">
        <v>679</v>
      </c>
      <c r="D717" s="23" t="s">
        <v>59</v>
      </c>
      <c r="E717" s="134">
        <v>556</v>
      </c>
      <c r="F717" s="25">
        <v>0</v>
      </c>
      <c r="G717" s="25">
        <v>0</v>
      </c>
    </row>
    <row r="718" spans="1:7" s="16" customFormat="1" ht="15.75" customHeight="1">
      <c r="A718" s="31" t="s">
        <v>528</v>
      </c>
      <c r="B718" s="23" t="s">
        <v>213</v>
      </c>
      <c r="C718" s="23" t="s">
        <v>680</v>
      </c>
      <c r="D718" s="23" t="s">
        <v>9</v>
      </c>
      <c r="E718" s="134">
        <v>1299.3</v>
      </c>
      <c r="F718" s="134">
        <v>0</v>
      </c>
      <c r="G718" s="134">
        <v>0</v>
      </c>
    </row>
    <row r="719" spans="1:7" s="16" customFormat="1" ht="31.5" customHeight="1">
      <c r="A719" s="31" t="s">
        <v>58</v>
      </c>
      <c r="B719" s="23" t="s">
        <v>213</v>
      </c>
      <c r="C719" s="23" t="s">
        <v>680</v>
      </c>
      <c r="D719" s="23" t="s">
        <v>59</v>
      </c>
      <c r="E719" s="134">
        <v>1299.3</v>
      </c>
      <c r="F719" s="25">
        <v>0</v>
      </c>
      <c r="G719" s="25">
        <v>0</v>
      </c>
    </row>
    <row r="720" spans="1:7" s="16" customFormat="1" ht="31.5" customHeight="1">
      <c r="A720" s="31" t="s">
        <v>681</v>
      </c>
      <c r="B720" s="23" t="s">
        <v>213</v>
      </c>
      <c r="C720" s="23" t="s">
        <v>682</v>
      </c>
      <c r="D720" s="23" t="s">
        <v>9</v>
      </c>
      <c r="E720" s="134">
        <v>556.79999999999995</v>
      </c>
      <c r="F720" s="134">
        <v>0</v>
      </c>
      <c r="G720" s="134">
        <v>0</v>
      </c>
    </row>
    <row r="721" spans="1:7" s="16" customFormat="1" ht="31.5" customHeight="1">
      <c r="A721" s="31" t="s">
        <v>58</v>
      </c>
      <c r="B721" s="23" t="s">
        <v>213</v>
      </c>
      <c r="C721" s="23" t="s">
        <v>682</v>
      </c>
      <c r="D721" s="23" t="s">
        <v>59</v>
      </c>
      <c r="E721" s="134">
        <v>556.79999999999995</v>
      </c>
      <c r="F721" s="25">
        <v>0</v>
      </c>
      <c r="G721" s="25">
        <v>0</v>
      </c>
    </row>
    <row r="722" spans="1:7" s="16" customFormat="1" ht="31.5" customHeight="1">
      <c r="A722" s="31" t="s">
        <v>683</v>
      </c>
      <c r="B722" s="23" t="s">
        <v>213</v>
      </c>
      <c r="C722" s="23" t="s">
        <v>684</v>
      </c>
      <c r="D722" s="23" t="s">
        <v>9</v>
      </c>
      <c r="E722" s="134">
        <v>470</v>
      </c>
      <c r="F722" s="134">
        <v>0</v>
      </c>
      <c r="G722" s="134">
        <v>0</v>
      </c>
    </row>
    <row r="723" spans="1:7" s="16" customFormat="1" ht="31.5" customHeight="1">
      <c r="A723" s="31" t="s">
        <v>58</v>
      </c>
      <c r="B723" s="23" t="s">
        <v>213</v>
      </c>
      <c r="C723" s="23" t="s">
        <v>684</v>
      </c>
      <c r="D723" s="23" t="s">
        <v>59</v>
      </c>
      <c r="E723" s="134">
        <v>470</v>
      </c>
      <c r="F723" s="25">
        <v>0</v>
      </c>
      <c r="G723" s="25">
        <v>0</v>
      </c>
    </row>
    <row r="724" spans="1:7" s="16" customFormat="1" ht="31.5" customHeight="1">
      <c r="A724" s="31" t="s">
        <v>685</v>
      </c>
      <c r="B724" s="23" t="s">
        <v>213</v>
      </c>
      <c r="C724" s="23" t="s">
        <v>686</v>
      </c>
      <c r="D724" s="23" t="s">
        <v>9</v>
      </c>
      <c r="E724" s="134">
        <v>300</v>
      </c>
      <c r="F724" s="134">
        <v>0</v>
      </c>
      <c r="G724" s="134">
        <v>0</v>
      </c>
    </row>
    <row r="725" spans="1:7" s="16" customFormat="1" ht="31.5" customHeight="1">
      <c r="A725" s="31" t="s">
        <v>58</v>
      </c>
      <c r="B725" s="23" t="s">
        <v>213</v>
      </c>
      <c r="C725" s="23" t="s">
        <v>686</v>
      </c>
      <c r="D725" s="23" t="s">
        <v>59</v>
      </c>
      <c r="E725" s="134">
        <v>300</v>
      </c>
      <c r="F725" s="25">
        <v>0</v>
      </c>
      <c r="G725" s="25">
        <v>0</v>
      </c>
    </row>
    <row r="726" spans="1:7" s="16" customFormat="1" ht="110.25" customHeight="1">
      <c r="A726" s="22" t="s">
        <v>225</v>
      </c>
      <c r="B726" s="23" t="s">
        <v>213</v>
      </c>
      <c r="C726" s="23" t="s">
        <v>226</v>
      </c>
      <c r="D726" s="24" t="s">
        <v>9</v>
      </c>
      <c r="E726" s="134">
        <v>397.5</v>
      </c>
      <c r="F726" s="134">
        <v>475.7</v>
      </c>
      <c r="G726" s="134">
        <v>475.7</v>
      </c>
    </row>
    <row r="727" spans="1:7" s="16" customFormat="1" ht="94.5" customHeight="1">
      <c r="A727" s="31" t="s">
        <v>227</v>
      </c>
      <c r="B727" s="23" t="s">
        <v>213</v>
      </c>
      <c r="C727" s="23" t="s">
        <v>228</v>
      </c>
      <c r="D727" s="24" t="s">
        <v>9</v>
      </c>
      <c r="E727" s="134">
        <v>397.5</v>
      </c>
      <c r="F727" s="134">
        <v>475.7</v>
      </c>
      <c r="G727" s="134">
        <v>475.7</v>
      </c>
    </row>
    <row r="728" spans="1:7" s="16" customFormat="1" ht="31.5" customHeight="1">
      <c r="A728" s="31" t="s">
        <v>58</v>
      </c>
      <c r="B728" s="23" t="s">
        <v>213</v>
      </c>
      <c r="C728" s="23" t="s">
        <v>228</v>
      </c>
      <c r="D728" s="23" t="s">
        <v>59</v>
      </c>
      <c r="E728" s="134">
        <v>397.5</v>
      </c>
      <c r="F728" s="134">
        <v>475.7</v>
      </c>
      <c r="G728" s="134">
        <v>475.7</v>
      </c>
    </row>
    <row r="729" spans="1:7" s="16" customFormat="1" ht="47.25" customHeight="1">
      <c r="A729" s="31" t="s">
        <v>687</v>
      </c>
      <c r="B729" s="23" t="s">
        <v>213</v>
      </c>
      <c r="C729" s="23" t="s">
        <v>688</v>
      </c>
      <c r="D729" s="23" t="s">
        <v>9</v>
      </c>
      <c r="E729" s="134">
        <v>11977.4</v>
      </c>
      <c r="F729" s="134">
        <v>0</v>
      </c>
      <c r="G729" s="134">
        <v>0</v>
      </c>
    </row>
    <row r="730" spans="1:7" s="16" customFormat="1" ht="15.75" customHeight="1">
      <c r="A730" s="31" t="s">
        <v>689</v>
      </c>
      <c r="B730" s="23" t="s">
        <v>213</v>
      </c>
      <c r="C730" s="23" t="s">
        <v>690</v>
      </c>
      <c r="D730" s="23" t="s">
        <v>9</v>
      </c>
      <c r="E730" s="134">
        <v>8400</v>
      </c>
      <c r="F730" s="134">
        <v>0</v>
      </c>
      <c r="G730" s="134">
        <v>0</v>
      </c>
    </row>
    <row r="731" spans="1:7" s="16" customFormat="1" ht="31.5" customHeight="1">
      <c r="A731" s="31" t="s">
        <v>58</v>
      </c>
      <c r="B731" s="23" t="s">
        <v>213</v>
      </c>
      <c r="C731" s="23" t="s">
        <v>690</v>
      </c>
      <c r="D731" s="23" t="s">
        <v>59</v>
      </c>
      <c r="E731" s="134">
        <v>8400</v>
      </c>
      <c r="F731" s="25">
        <v>0</v>
      </c>
      <c r="G731" s="25">
        <v>0</v>
      </c>
    </row>
    <row r="732" spans="1:7" s="16" customFormat="1" ht="15.75" customHeight="1">
      <c r="A732" s="31" t="s">
        <v>691</v>
      </c>
      <c r="B732" s="23" t="s">
        <v>213</v>
      </c>
      <c r="C732" s="23" t="s">
        <v>692</v>
      </c>
      <c r="D732" s="23" t="s">
        <v>9</v>
      </c>
      <c r="E732" s="134">
        <v>3577.4</v>
      </c>
      <c r="F732" s="134">
        <v>0</v>
      </c>
      <c r="G732" s="134">
        <v>0</v>
      </c>
    </row>
    <row r="733" spans="1:7" s="16" customFormat="1" ht="31.5" customHeight="1">
      <c r="A733" s="31" t="s">
        <v>58</v>
      </c>
      <c r="B733" s="23" t="s">
        <v>213</v>
      </c>
      <c r="C733" s="23" t="s">
        <v>692</v>
      </c>
      <c r="D733" s="23" t="s">
        <v>59</v>
      </c>
      <c r="E733" s="134">
        <v>3577.4</v>
      </c>
      <c r="F733" s="25">
        <v>0</v>
      </c>
      <c r="G733" s="25">
        <v>0</v>
      </c>
    </row>
    <row r="734" spans="1:7" s="16" customFormat="1" ht="31.5" customHeight="1">
      <c r="A734" s="22" t="s">
        <v>74</v>
      </c>
      <c r="B734" s="23" t="s">
        <v>213</v>
      </c>
      <c r="C734" s="23" t="s">
        <v>229</v>
      </c>
      <c r="D734" s="24" t="s">
        <v>9</v>
      </c>
      <c r="E734" s="134">
        <v>92622.7</v>
      </c>
      <c r="F734" s="134">
        <v>81339.3</v>
      </c>
      <c r="G734" s="134">
        <v>81360</v>
      </c>
    </row>
    <row r="735" spans="1:7" s="16" customFormat="1" ht="47.25" customHeight="1">
      <c r="A735" s="22" t="s">
        <v>55</v>
      </c>
      <c r="B735" s="23" t="s">
        <v>213</v>
      </c>
      <c r="C735" s="23" t="s">
        <v>230</v>
      </c>
      <c r="D735" s="24" t="s">
        <v>9</v>
      </c>
      <c r="E735" s="134">
        <v>59604.800000000003</v>
      </c>
      <c r="F735" s="134">
        <v>51185.600000000006</v>
      </c>
      <c r="G735" s="134">
        <v>51206.3</v>
      </c>
    </row>
    <row r="736" spans="1:7" s="16" customFormat="1" ht="31.5" customHeight="1">
      <c r="A736" s="31" t="s">
        <v>220</v>
      </c>
      <c r="B736" s="23" t="s">
        <v>213</v>
      </c>
      <c r="C736" s="23" t="s">
        <v>231</v>
      </c>
      <c r="D736" s="24" t="s">
        <v>9</v>
      </c>
      <c r="E736" s="134">
        <v>8084.3</v>
      </c>
      <c r="F736" s="134">
        <v>8648.2999999999993</v>
      </c>
      <c r="G736" s="134">
        <v>8648.2999999999993</v>
      </c>
    </row>
    <row r="737" spans="1:7" s="16" customFormat="1" ht="31.5" customHeight="1">
      <c r="A737" s="31" t="s">
        <v>58</v>
      </c>
      <c r="B737" s="23" t="s">
        <v>213</v>
      </c>
      <c r="C737" s="23" t="s">
        <v>231</v>
      </c>
      <c r="D737" s="23" t="s">
        <v>59</v>
      </c>
      <c r="E737" s="134">
        <v>8084.3</v>
      </c>
      <c r="F737" s="134">
        <v>8648.2999999999993</v>
      </c>
      <c r="G737" s="134">
        <v>8648.2999999999993</v>
      </c>
    </row>
    <row r="738" spans="1:7" s="16" customFormat="1" ht="31.5" customHeight="1">
      <c r="A738" s="31" t="s">
        <v>57</v>
      </c>
      <c r="B738" s="23" t="s">
        <v>213</v>
      </c>
      <c r="C738" s="23" t="s">
        <v>420</v>
      </c>
      <c r="D738" s="24" t="s">
        <v>9</v>
      </c>
      <c r="E738" s="134">
        <v>51520.5</v>
      </c>
      <c r="F738" s="134">
        <v>42537.3</v>
      </c>
      <c r="G738" s="134">
        <v>42558</v>
      </c>
    </row>
    <row r="739" spans="1:7" s="16" customFormat="1" ht="31.5" customHeight="1">
      <c r="A739" s="31" t="s">
        <v>58</v>
      </c>
      <c r="B739" s="23" t="s">
        <v>213</v>
      </c>
      <c r="C739" s="23" t="s">
        <v>420</v>
      </c>
      <c r="D739" s="23" t="s">
        <v>59</v>
      </c>
      <c r="E739" s="134">
        <v>51520.5</v>
      </c>
      <c r="F739" s="134">
        <v>42537.3</v>
      </c>
      <c r="G739" s="134">
        <v>42558</v>
      </c>
    </row>
    <row r="740" spans="1:7" s="16" customFormat="1" ht="47.25" customHeight="1">
      <c r="A740" s="22" t="s">
        <v>76</v>
      </c>
      <c r="B740" s="23" t="s">
        <v>213</v>
      </c>
      <c r="C740" s="23" t="s">
        <v>232</v>
      </c>
      <c r="D740" s="24" t="s">
        <v>9</v>
      </c>
      <c r="E740" s="134">
        <v>32987.899999999994</v>
      </c>
      <c r="F740" s="134">
        <v>30133.7</v>
      </c>
      <c r="G740" s="134">
        <v>30133.7</v>
      </c>
    </row>
    <row r="741" spans="1:7" s="16" customFormat="1" ht="31.5" customHeight="1">
      <c r="A741" s="31" t="s">
        <v>25</v>
      </c>
      <c r="B741" s="23" t="s">
        <v>213</v>
      </c>
      <c r="C741" s="23" t="s">
        <v>421</v>
      </c>
      <c r="D741" s="24" t="s">
        <v>9</v>
      </c>
      <c r="E741" s="134">
        <v>32987.899999999994</v>
      </c>
      <c r="F741" s="134">
        <v>30133.7</v>
      </c>
      <c r="G741" s="134">
        <v>30133.7</v>
      </c>
    </row>
    <row r="742" spans="1:7" s="16" customFormat="1" ht="63" customHeight="1">
      <c r="A742" s="31" t="s">
        <v>26</v>
      </c>
      <c r="B742" s="23" t="s">
        <v>213</v>
      </c>
      <c r="C742" s="23" t="s">
        <v>421</v>
      </c>
      <c r="D742" s="23" t="s">
        <v>27</v>
      </c>
      <c r="E742" s="134">
        <v>31267.899999999998</v>
      </c>
      <c r="F742" s="134">
        <v>28403.7</v>
      </c>
      <c r="G742" s="134">
        <v>28403.7</v>
      </c>
    </row>
    <row r="743" spans="1:7" s="16" customFormat="1" ht="31.5" customHeight="1">
      <c r="A743" s="31" t="s">
        <v>28</v>
      </c>
      <c r="B743" s="23" t="s">
        <v>213</v>
      </c>
      <c r="C743" s="23" t="s">
        <v>421</v>
      </c>
      <c r="D743" s="23" t="s">
        <v>29</v>
      </c>
      <c r="E743" s="134">
        <v>1720</v>
      </c>
      <c r="F743" s="134">
        <v>1730</v>
      </c>
      <c r="G743" s="134">
        <v>1730</v>
      </c>
    </row>
    <row r="744" spans="1:7" s="16" customFormat="1" ht="31.5" customHeight="1">
      <c r="A744" s="22" t="s">
        <v>172</v>
      </c>
      <c r="B744" s="23" t="s">
        <v>213</v>
      </c>
      <c r="C744" s="23" t="s">
        <v>233</v>
      </c>
      <c r="D744" s="24" t="s">
        <v>9</v>
      </c>
      <c r="E744" s="134">
        <v>30</v>
      </c>
      <c r="F744" s="134">
        <v>20</v>
      </c>
      <c r="G744" s="134">
        <v>20</v>
      </c>
    </row>
    <row r="745" spans="1:7" s="16" customFormat="1" ht="31.5" customHeight="1">
      <c r="A745" s="31" t="s">
        <v>31</v>
      </c>
      <c r="B745" s="23" t="s">
        <v>213</v>
      </c>
      <c r="C745" s="23" t="s">
        <v>422</v>
      </c>
      <c r="D745" s="24" t="s">
        <v>9</v>
      </c>
      <c r="E745" s="134">
        <v>30</v>
      </c>
      <c r="F745" s="134">
        <v>20</v>
      </c>
      <c r="G745" s="134">
        <v>20</v>
      </c>
    </row>
    <row r="746" spans="1:7" s="16" customFormat="1" ht="31.5" customHeight="1">
      <c r="A746" s="31" t="s">
        <v>28</v>
      </c>
      <c r="B746" s="23" t="s">
        <v>213</v>
      </c>
      <c r="C746" s="23" t="s">
        <v>422</v>
      </c>
      <c r="D746" s="23" t="s">
        <v>29</v>
      </c>
      <c r="E746" s="134">
        <v>30</v>
      </c>
      <c r="F746" s="134">
        <v>20</v>
      </c>
      <c r="G746" s="134">
        <v>20</v>
      </c>
    </row>
    <row r="747" spans="1:7" s="16" customFormat="1" ht="15.75" customHeight="1">
      <c r="A747" s="22" t="s">
        <v>92</v>
      </c>
      <c r="B747" s="23" t="s">
        <v>213</v>
      </c>
      <c r="C747" s="23" t="s">
        <v>93</v>
      </c>
      <c r="D747" s="24" t="s">
        <v>9</v>
      </c>
      <c r="E747" s="134">
        <v>700</v>
      </c>
      <c r="F747" s="134">
        <v>700</v>
      </c>
      <c r="G747" s="134">
        <v>700</v>
      </c>
    </row>
    <row r="748" spans="1:7" s="16" customFormat="1" ht="31.5" customHeight="1">
      <c r="A748" s="22" t="s">
        <v>94</v>
      </c>
      <c r="B748" s="23" t="s">
        <v>213</v>
      </c>
      <c r="C748" s="23" t="s">
        <v>95</v>
      </c>
      <c r="D748" s="24" t="s">
        <v>9</v>
      </c>
      <c r="E748" s="134">
        <v>700</v>
      </c>
      <c r="F748" s="134">
        <v>700</v>
      </c>
      <c r="G748" s="134">
        <v>700</v>
      </c>
    </row>
    <row r="749" spans="1:7" s="16" customFormat="1" ht="47.25" customHeight="1">
      <c r="A749" s="22" t="s">
        <v>364</v>
      </c>
      <c r="B749" s="23" t="s">
        <v>213</v>
      </c>
      <c r="C749" s="23" t="s">
        <v>96</v>
      </c>
      <c r="D749" s="24" t="s">
        <v>9</v>
      </c>
      <c r="E749" s="134">
        <v>700</v>
      </c>
      <c r="F749" s="134">
        <v>700</v>
      </c>
      <c r="G749" s="134">
        <v>700</v>
      </c>
    </row>
    <row r="750" spans="1:7" s="16" customFormat="1" ht="31.5" customHeight="1">
      <c r="A750" s="31" t="s">
        <v>365</v>
      </c>
      <c r="B750" s="23" t="s">
        <v>213</v>
      </c>
      <c r="C750" s="23" t="s">
        <v>366</v>
      </c>
      <c r="D750" s="24" t="s">
        <v>9</v>
      </c>
      <c r="E750" s="134">
        <v>700</v>
      </c>
      <c r="F750" s="134">
        <v>700</v>
      </c>
      <c r="G750" s="134">
        <v>700</v>
      </c>
    </row>
    <row r="751" spans="1:7" s="16" customFormat="1" ht="31.5" customHeight="1">
      <c r="A751" s="31" t="s">
        <v>58</v>
      </c>
      <c r="B751" s="23" t="s">
        <v>213</v>
      </c>
      <c r="C751" s="23" t="s">
        <v>366</v>
      </c>
      <c r="D751" s="23" t="s">
        <v>59</v>
      </c>
      <c r="E751" s="134">
        <v>700</v>
      </c>
      <c r="F751" s="134">
        <v>700</v>
      </c>
      <c r="G751" s="134">
        <v>700</v>
      </c>
    </row>
    <row r="752" spans="1:7" s="16" customFormat="1" ht="15.75" customHeight="1">
      <c r="A752" s="22" t="s">
        <v>23</v>
      </c>
      <c r="B752" s="23" t="s">
        <v>213</v>
      </c>
      <c r="C752" s="23" t="s">
        <v>11</v>
      </c>
      <c r="D752" s="24" t="s">
        <v>9</v>
      </c>
      <c r="E752" s="134">
        <v>50</v>
      </c>
      <c r="F752" s="134">
        <v>50</v>
      </c>
      <c r="G752" s="134">
        <v>50</v>
      </c>
    </row>
    <row r="753" spans="1:7" s="16" customFormat="1" ht="31.5" customHeight="1">
      <c r="A753" s="31" t="s">
        <v>345</v>
      </c>
      <c r="B753" s="23" t="s">
        <v>213</v>
      </c>
      <c r="C753" s="23" t="s">
        <v>347</v>
      </c>
      <c r="D753" s="24" t="s">
        <v>9</v>
      </c>
      <c r="E753" s="134">
        <v>50</v>
      </c>
      <c r="F753" s="134">
        <v>50</v>
      </c>
      <c r="G753" s="134">
        <v>50</v>
      </c>
    </row>
    <row r="754" spans="1:7" s="16" customFormat="1" ht="31.5" customHeight="1">
      <c r="A754" s="31" t="s">
        <v>28</v>
      </c>
      <c r="B754" s="23" t="s">
        <v>213</v>
      </c>
      <c r="C754" s="23" t="s">
        <v>347</v>
      </c>
      <c r="D754" s="23" t="s">
        <v>29</v>
      </c>
      <c r="E754" s="134">
        <v>50</v>
      </c>
      <c r="F754" s="134">
        <v>50</v>
      </c>
      <c r="G754" s="134">
        <v>50</v>
      </c>
    </row>
    <row r="755" spans="1:7" s="16" customFormat="1" ht="63" customHeight="1">
      <c r="A755" s="26" t="s">
        <v>234</v>
      </c>
      <c r="B755" s="24" t="s">
        <v>235</v>
      </c>
      <c r="C755" s="27" t="s">
        <v>9</v>
      </c>
      <c r="D755" s="27" t="s">
        <v>9</v>
      </c>
      <c r="E755" s="133">
        <v>144888.79999999999</v>
      </c>
      <c r="F755" s="133">
        <v>90866.7</v>
      </c>
      <c r="G755" s="133">
        <v>83729.7</v>
      </c>
    </row>
    <row r="756" spans="1:7" s="16" customFormat="1" ht="31.5" customHeight="1">
      <c r="A756" s="22" t="s">
        <v>108</v>
      </c>
      <c r="B756" s="23" t="s">
        <v>235</v>
      </c>
      <c r="C756" s="23" t="s">
        <v>16</v>
      </c>
      <c r="D756" s="24" t="s">
        <v>9</v>
      </c>
      <c r="E756" s="134">
        <v>18488.8</v>
      </c>
      <c r="F756" s="134">
        <v>7287.0000000000009</v>
      </c>
      <c r="G756" s="134">
        <v>150</v>
      </c>
    </row>
    <row r="757" spans="1:7" s="16" customFormat="1" ht="31.5" customHeight="1">
      <c r="A757" s="22" t="s">
        <v>109</v>
      </c>
      <c r="B757" s="23" t="s">
        <v>235</v>
      </c>
      <c r="C757" s="23" t="s">
        <v>110</v>
      </c>
      <c r="D757" s="24" t="s">
        <v>9</v>
      </c>
      <c r="E757" s="134">
        <v>18488.8</v>
      </c>
      <c r="F757" s="134">
        <v>7287.0000000000009</v>
      </c>
      <c r="G757" s="134">
        <v>150</v>
      </c>
    </row>
    <row r="758" spans="1:7" s="16" customFormat="1" ht="47.25" customHeight="1">
      <c r="A758" s="22" t="s">
        <v>111</v>
      </c>
      <c r="B758" s="23" t="s">
        <v>235</v>
      </c>
      <c r="C758" s="23" t="s">
        <v>112</v>
      </c>
      <c r="D758" s="24" t="s">
        <v>9</v>
      </c>
      <c r="E758" s="134">
        <v>18488.8</v>
      </c>
      <c r="F758" s="134">
        <v>7287.0000000000009</v>
      </c>
      <c r="G758" s="134">
        <v>150</v>
      </c>
    </row>
    <row r="759" spans="1:7" s="16" customFormat="1" ht="31.5" customHeight="1">
      <c r="A759" s="31" t="s">
        <v>113</v>
      </c>
      <c r="B759" s="23" t="s">
        <v>235</v>
      </c>
      <c r="C759" s="23" t="s">
        <v>372</v>
      </c>
      <c r="D759" s="24" t="s">
        <v>9</v>
      </c>
      <c r="E759" s="134">
        <v>18488.8</v>
      </c>
      <c r="F759" s="134">
        <v>7287.0000000000009</v>
      </c>
      <c r="G759" s="134">
        <v>150</v>
      </c>
    </row>
    <row r="760" spans="1:7" s="16" customFormat="1" ht="31.5" customHeight="1">
      <c r="A760" s="31" t="s">
        <v>28</v>
      </c>
      <c r="B760" s="23" t="s">
        <v>235</v>
      </c>
      <c r="C760" s="23" t="s">
        <v>372</v>
      </c>
      <c r="D760" s="23" t="s">
        <v>29</v>
      </c>
      <c r="E760" s="134">
        <v>150</v>
      </c>
      <c r="F760" s="134">
        <v>150</v>
      </c>
      <c r="G760" s="134">
        <v>150</v>
      </c>
    </row>
    <row r="761" spans="1:7" s="16" customFormat="1" ht="31.5" customHeight="1">
      <c r="A761" s="31" t="s">
        <v>119</v>
      </c>
      <c r="B761" s="23" t="s">
        <v>235</v>
      </c>
      <c r="C761" s="23" t="s">
        <v>372</v>
      </c>
      <c r="D761" s="23" t="s">
        <v>120</v>
      </c>
      <c r="E761" s="134">
        <v>14222.8</v>
      </c>
      <c r="F761" s="134">
        <v>6457.7000000000007</v>
      </c>
      <c r="G761" s="134">
        <v>0</v>
      </c>
    </row>
    <row r="762" spans="1:7" s="16" customFormat="1" ht="15.75" customHeight="1">
      <c r="A762" s="31" t="s">
        <v>32</v>
      </c>
      <c r="B762" s="23" t="s">
        <v>235</v>
      </c>
      <c r="C762" s="23" t="s">
        <v>372</v>
      </c>
      <c r="D762" s="23" t="s">
        <v>33</v>
      </c>
      <c r="E762" s="134">
        <v>4116</v>
      </c>
      <c r="F762" s="134">
        <v>679.3</v>
      </c>
      <c r="G762" s="134">
        <v>0</v>
      </c>
    </row>
    <row r="763" spans="1:7" s="16" customFormat="1" ht="31.5" customHeight="1">
      <c r="A763" s="22" t="s">
        <v>134</v>
      </c>
      <c r="B763" s="23" t="s">
        <v>235</v>
      </c>
      <c r="C763" s="23" t="s">
        <v>17</v>
      </c>
      <c r="D763" s="24" t="s">
        <v>9</v>
      </c>
      <c r="E763" s="134">
        <v>41564.1</v>
      </c>
      <c r="F763" s="134">
        <v>38952.1</v>
      </c>
      <c r="G763" s="134">
        <v>38952.1</v>
      </c>
    </row>
    <row r="764" spans="1:7" s="16" customFormat="1" ht="15.75" customHeight="1">
      <c r="A764" s="22" t="s">
        <v>135</v>
      </c>
      <c r="B764" s="23" t="s">
        <v>235</v>
      </c>
      <c r="C764" s="23" t="s">
        <v>136</v>
      </c>
      <c r="D764" s="24" t="s">
        <v>9</v>
      </c>
      <c r="E764" s="134">
        <v>3607.3</v>
      </c>
      <c r="F764" s="134">
        <v>5749.9</v>
      </c>
      <c r="G764" s="134">
        <v>5749.9</v>
      </c>
    </row>
    <row r="765" spans="1:7" s="16" customFormat="1" ht="47.25" customHeight="1">
      <c r="A765" s="22" t="s">
        <v>512</v>
      </c>
      <c r="B765" s="23" t="s">
        <v>235</v>
      </c>
      <c r="C765" s="23" t="s">
        <v>137</v>
      </c>
      <c r="D765" s="24" t="s">
        <v>9</v>
      </c>
      <c r="E765" s="134">
        <v>3607.3</v>
      </c>
      <c r="F765" s="134">
        <v>5749.9</v>
      </c>
      <c r="G765" s="134">
        <v>5749.9</v>
      </c>
    </row>
    <row r="766" spans="1:7" s="16" customFormat="1" ht="47.25" customHeight="1">
      <c r="A766" s="31" t="s">
        <v>138</v>
      </c>
      <c r="B766" s="23" t="s">
        <v>235</v>
      </c>
      <c r="C766" s="23" t="s">
        <v>373</v>
      </c>
      <c r="D766" s="24" t="s">
        <v>9</v>
      </c>
      <c r="E766" s="134">
        <v>3607.3</v>
      </c>
      <c r="F766" s="134">
        <v>5749.9</v>
      </c>
      <c r="G766" s="134">
        <v>5749.9</v>
      </c>
    </row>
    <row r="767" spans="1:7" s="16" customFormat="1" ht="31.5" customHeight="1">
      <c r="A767" s="31" t="s">
        <v>28</v>
      </c>
      <c r="B767" s="23" t="s">
        <v>235</v>
      </c>
      <c r="C767" s="23" t="s">
        <v>373</v>
      </c>
      <c r="D767" s="23" t="s">
        <v>29</v>
      </c>
      <c r="E767" s="134">
        <v>3607.3</v>
      </c>
      <c r="F767" s="134">
        <v>5749.9</v>
      </c>
      <c r="G767" s="134">
        <v>5749.9</v>
      </c>
    </row>
    <row r="768" spans="1:7" s="16" customFormat="1" ht="31.5" customHeight="1">
      <c r="A768" s="22" t="s">
        <v>74</v>
      </c>
      <c r="B768" s="23" t="s">
        <v>235</v>
      </c>
      <c r="C768" s="23" t="s">
        <v>239</v>
      </c>
      <c r="D768" s="24" t="s">
        <v>9</v>
      </c>
      <c r="E768" s="134">
        <v>37956.799999999996</v>
      </c>
      <c r="F768" s="134">
        <v>33202.199999999997</v>
      </c>
      <c r="G768" s="134">
        <v>33202.199999999997</v>
      </c>
    </row>
    <row r="769" spans="1:7" s="16" customFormat="1" ht="47.25" customHeight="1">
      <c r="A769" s="22" t="s">
        <v>76</v>
      </c>
      <c r="B769" s="23" t="s">
        <v>235</v>
      </c>
      <c r="C769" s="23" t="s">
        <v>240</v>
      </c>
      <c r="D769" s="24" t="s">
        <v>9</v>
      </c>
      <c r="E769" s="134">
        <v>37951.799999999996</v>
      </c>
      <c r="F769" s="134">
        <v>33197.199999999997</v>
      </c>
      <c r="G769" s="134">
        <v>33197.199999999997</v>
      </c>
    </row>
    <row r="770" spans="1:7" s="16" customFormat="1" ht="31.5" customHeight="1">
      <c r="A770" s="31" t="s">
        <v>25</v>
      </c>
      <c r="B770" s="23" t="s">
        <v>235</v>
      </c>
      <c r="C770" s="23" t="s">
        <v>423</v>
      </c>
      <c r="D770" s="24" t="s">
        <v>9</v>
      </c>
      <c r="E770" s="134">
        <v>37951.799999999996</v>
      </c>
      <c r="F770" s="134">
        <v>33197.199999999997</v>
      </c>
      <c r="G770" s="134">
        <v>33197.199999999997</v>
      </c>
    </row>
    <row r="771" spans="1:7" s="16" customFormat="1" ht="63" customHeight="1">
      <c r="A771" s="31" t="s">
        <v>26</v>
      </c>
      <c r="B771" s="23" t="s">
        <v>235</v>
      </c>
      <c r="C771" s="23" t="s">
        <v>423</v>
      </c>
      <c r="D771" s="23" t="s">
        <v>27</v>
      </c>
      <c r="E771" s="134">
        <v>36024.799999999996</v>
      </c>
      <c r="F771" s="134">
        <v>31780.2</v>
      </c>
      <c r="G771" s="134">
        <v>31780.2</v>
      </c>
    </row>
    <row r="772" spans="1:7" s="16" customFormat="1" ht="31.5" customHeight="1">
      <c r="A772" s="31" t="s">
        <v>28</v>
      </c>
      <c r="B772" s="23" t="s">
        <v>235</v>
      </c>
      <c r="C772" s="23" t="s">
        <v>423</v>
      </c>
      <c r="D772" s="23" t="s">
        <v>29</v>
      </c>
      <c r="E772" s="134">
        <v>1927</v>
      </c>
      <c r="F772" s="134">
        <v>1417</v>
      </c>
      <c r="G772" s="134">
        <v>1417</v>
      </c>
    </row>
    <row r="773" spans="1:7" s="16" customFormat="1" ht="31.5" customHeight="1">
      <c r="A773" s="22" t="s">
        <v>172</v>
      </c>
      <c r="B773" s="23" t="s">
        <v>235</v>
      </c>
      <c r="C773" s="23" t="s">
        <v>241</v>
      </c>
      <c r="D773" s="24" t="s">
        <v>9</v>
      </c>
      <c r="E773" s="134">
        <v>5</v>
      </c>
      <c r="F773" s="134">
        <v>5</v>
      </c>
      <c r="G773" s="134">
        <v>5</v>
      </c>
    </row>
    <row r="774" spans="1:7" s="16" customFormat="1" ht="31.5" customHeight="1">
      <c r="A774" s="31" t="s">
        <v>31</v>
      </c>
      <c r="B774" s="23" t="s">
        <v>235</v>
      </c>
      <c r="C774" s="23" t="s">
        <v>424</v>
      </c>
      <c r="D774" s="24" t="s">
        <v>9</v>
      </c>
      <c r="E774" s="134">
        <v>5</v>
      </c>
      <c r="F774" s="134">
        <v>5</v>
      </c>
      <c r="G774" s="134">
        <v>5</v>
      </c>
    </row>
    <row r="775" spans="1:7" s="16" customFormat="1" ht="15.75" customHeight="1">
      <c r="A775" s="31" t="s">
        <v>32</v>
      </c>
      <c r="B775" s="23" t="s">
        <v>235</v>
      </c>
      <c r="C775" s="23" t="s">
        <v>424</v>
      </c>
      <c r="D775" s="23" t="s">
        <v>33</v>
      </c>
      <c r="E775" s="134">
        <v>5</v>
      </c>
      <c r="F775" s="134">
        <v>5</v>
      </c>
      <c r="G775" s="134">
        <v>5</v>
      </c>
    </row>
    <row r="776" spans="1:7" s="16" customFormat="1" ht="31.5" customHeight="1">
      <c r="A776" s="22" t="s">
        <v>454</v>
      </c>
      <c r="B776" s="23" t="s">
        <v>235</v>
      </c>
      <c r="C776" s="23" t="s">
        <v>15</v>
      </c>
      <c r="D776" s="24" t="s">
        <v>9</v>
      </c>
      <c r="E776" s="134">
        <v>73192.5</v>
      </c>
      <c r="F776" s="134">
        <v>43750.9</v>
      </c>
      <c r="G776" s="134">
        <v>42917.599999999999</v>
      </c>
    </row>
    <row r="777" spans="1:7" s="16" customFormat="1" ht="47.25" customHeight="1">
      <c r="A777" s="22" t="s">
        <v>503</v>
      </c>
      <c r="B777" s="23" t="s">
        <v>235</v>
      </c>
      <c r="C777" s="23" t="s">
        <v>210</v>
      </c>
      <c r="D777" s="24" t="s">
        <v>9</v>
      </c>
      <c r="E777" s="134">
        <v>0</v>
      </c>
      <c r="F777" s="134">
        <v>1333.3</v>
      </c>
      <c r="G777" s="134">
        <v>0</v>
      </c>
    </row>
    <row r="778" spans="1:7" s="16" customFormat="1" ht="47.25" customHeight="1">
      <c r="A778" s="22" t="s">
        <v>508</v>
      </c>
      <c r="B778" s="23" t="s">
        <v>235</v>
      </c>
      <c r="C778" s="23" t="s">
        <v>509</v>
      </c>
      <c r="D778" s="24" t="s">
        <v>9</v>
      </c>
      <c r="E778" s="134">
        <v>0</v>
      </c>
      <c r="F778" s="134">
        <v>1333.3</v>
      </c>
      <c r="G778" s="134">
        <v>0</v>
      </c>
    </row>
    <row r="779" spans="1:7" s="16" customFormat="1" ht="31.5" customHeight="1">
      <c r="A779" s="22" t="s">
        <v>510</v>
      </c>
      <c r="B779" s="23" t="s">
        <v>235</v>
      </c>
      <c r="C779" s="23" t="s">
        <v>416</v>
      </c>
      <c r="D779" s="24" t="s">
        <v>9</v>
      </c>
      <c r="E779" s="134">
        <v>0</v>
      </c>
      <c r="F779" s="134">
        <v>1333.3</v>
      </c>
      <c r="G779" s="134">
        <v>0</v>
      </c>
    </row>
    <row r="780" spans="1:7" s="16" customFormat="1" ht="31.5" customHeight="1">
      <c r="A780" s="22" t="s">
        <v>119</v>
      </c>
      <c r="B780" s="23" t="s">
        <v>235</v>
      </c>
      <c r="C780" s="23" t="s">
        <v>416</v>
      </c>
      <c r="D780" s="23" t="s">
        <v>120</v>
      </c>
      <c r="E780" s="134">
        <v>0</v>
      </c>
      <c r="F780" s="134">
        <v>1333.3</v>
      </c>
      <c r="G780" s="134">
        <v>0</v>
      </c>
    </row>
    <row r="781" spans="1:7" s="16" customFormat="1" ht="31.5" customHeight="1">
      <c r="A781" s="22" t="s">
        <v>79</v>
      </c>
      <c r="B781" s="23" t="s">
        <v>235</v>
      </c>
      <c r="C781" s="23" t="s">
        <v>80</v>
      </c>
      <c r="D781" s="24" t="s">
        <v>9</v>
      </c>
      <c r="E781" s="134">
        <v>73180.600000000006</v>
      </c>
      <c r="F781" s="134">
        <v>42405.4</v>
      </c>
      <c r="G781" s="134">
        <v>42905.4</v>
      </c>
    </row>
    <row r="782" spans="1:7" s="16" customFormat="1" ht="47.25" customHeight="1">
      <c r="A782" s="22" t="s">
        <v>159</v>
      </c>
      <c r="B782" s="23" t="s">
        <v>235</v>
      </c>
      <c r="C782" s="23" t="s">
        <v>459</v>
      </c>
      <c r="D782" s="24" t="s">
        <v>9</v>
      </c>
      <c r="E782" s="134">
        <v>23472.100000000002</v>
      </c>
      <c r="F782" s="134">
        <v>24155.4</v>
      </c>
      <c r="G782" s="134">
        <v>24155.4</v>
      </c>
    </row>
    <row r="783" spans="1:7" s="16" customFormat="1" ht="47.25" customHeight="1">
      <c r="A783" s="31" t="s">
        <v>160</v>
      </c>
      <c r="B783" s="23" t="s">
        <v>235</v>
      </c>
      <c r="C783" s="23" t="s">
        <v>380</v>
      </c>
      <c r="D783" s="24" t="s">
        <v>9</v>
      </c>
      <c r="E783" s="134">
        <v>23472.100000000002</v>
      </c>
      <c r="F783" s="134">
        <v>24155.4</v>
      </c>
      <c r="G783" s="134">
        <v>24155.4</v>
      </c>
    </row>
    <row r="784" spans="1:7" s="16" customFormat="1" ht="31.5" customHeight="1">
      <c r="A784" s="31" t="s">
        <v>28</v>
      </c>
      <c r="B784" s="23" t="s">
        <v>235</v>
      </c>
      <c r="C784" s="23" t="s">
        <v>380</v>
      </c>
      <c r="D784" s="23" t="s">
        <v>29</v>
      </c>
      <c r="E784" s="134">
        <v>23472.100000000002</v>
      </c>
      <c r="F784" s="134">
        <v>24155.4</v>
      </c>
      <c r="G784" s="134">
        <v>24155.4</v>
      </c>
    </row>
    <row r="785" spans="1:7" s="16" customFormat="1" ht="31.5" customHeight="1">
      <c r="A785" s="22" t="s">
        <v>81</v>
      </c>
      <c r="B785" s="23" t="s">
        <v>235</v>
      </c>
      <c r="C785" s="23" t="s">
        <v>455</v>
      </c>
      <c r="D785" s="24" t="s">
        <v>9</v>
      </c>
      <c r="E785" s="134">
        <v>49312.000000000007</v>
      </c>
      <c r="F785" s="134">
        <v>18050</v>
      </c>
      <c r="G785" s="134">
        <v>18050</v>
      </c>
    </row>
    <row r="786" spans="1:7" s="16" customFormat="1" ht="31.5" customHeight="1">
      <c r="A786" s="31" t="s">
        <v>82</v>
      </c>
      <c r="B786" s="23" t="s">
        <v>235</v>
      </c>
      <c r="C786" s="23" t="s">
        <v>360</v>
      </c>
      <c r="D786" s="24" t="s">
        <v>9</v>
      </c>
      <c r="E786" s="134">
        <v>49312.000000000007</v>
      </c>
      <c r="F786" s="134">
        <v>18050</v>
      </c>
      <c r="G786" s="134">
        <v>18050</v>
      </c>
    </row>
    <row r="787" spans="1:7" s="16" customFormat="1" ht="31.5" customHeight="1">
      <c r="A787" s="31" t="s">
        <v>28</v>
      </c>
      <c r="B787" s="23" t="s">
        <v>235</v>
      </c>
      <c r="C787" s="23" t="s">
        <v>360</v>
      </c>
      <c r="D787" s="23" t="s">
        <v>29</v>
      </c>
      <c r="E787" s="134">
        <v>49312.000000000007</v>
      </c>
      <c r="F787" s="134">
        <v>18050</v>
      </c>
      <c r="G787" s="134">
        <v>18050</v>
      </c>
    </row>
    <row r="788" spans="1:7" s="16" customFormat="1" ht="47.25" customHeight="1">
      <c r="A788" s="22" t="s">
        <v>460</v>
      </c>
      <c r="B788" s="23" t="s">
        <v>235</v>
      </c>
      <c r="C788" s="23" t="s">
        <v>461</v>
      </c>
      <c r="D788" s="24" t="s">
        <v>9</v>
      </c>
      <c r="E788" s="134">
        <v>396.5</v>
      </c>
      <c r="F788" s="134">
        <v>200</v>
      </c>
      <c r="G788" s="134">
        <v>700</v>
      </c>
    </row>
    <row r="789" spans="1:7" s="16" customFormat="1" ht="31.5" customHeight="1">
      <c r="A789" s="31" t="s">
        <v>462</v>
      </c>
      <c r="B789" s="23" t="s">
        <v>235</v>
      </c>
      <c r="C789" s="23" t="s">
        <v>381</v>
      </c>
      <c r="D789" s="24" t="s">
        <v>9</v>
      </c>
      <c r="E789" s="134">
        <v>396.5</v>
      </c>
      <c r="F789" s="134">
        <v>200</v>
      </c>
      <c r="G789" s="134">
        <v>700</v>
      </c>
    </row>
    <row r="790" spans="1:7" s="16" customFormat="1" ht="31.5" customHeight="1">
      <c r="A790" s="31" t="s">
        <v>28</v>
      </c>
      <c r="B790" s="23" t="s">
        <v>235</v>
      </c>
      <c r="C790" s="23" t="s">
        <v>381</v>
      </c>
      <c r="D790" s="23" t="s">
        <v>29</v>
      </c>
      <c r="E790" s="134">
        <v>396.5</v>
      </c>
      <c r="F790" s="134">
        <v>200</v>
      </c>
      <c r="G790" s="134">
        <v>700</v>
      </c>
    </row>
    <row r="791" spans="1:7" s="16" customFormat="1" ht="31.5" customHeight="1">
      <c r="A791" s="31" t="s">
        <v>74</v>
      </c>
      <c r="B791" s="23" t="s">
        <v>235</v>
      </c>
      <c r="C791" s="23" t="s">
        <v>497</v>
      </c>
      <c r="D791" s="23" t="s">
        <v>9</v>
      </c>
      <c r="E791" s="134">
        <v>11.9</v>
      </c>
      <c r="F791" s="134">
        <v>12.200000000000001</v>
      </c>
      <c r="G791" s="134">
        <v>12.200000000000001</v>
      </c>
    </row>
    <row r="792" spans="1:7" s="16" customFormat="1" ht="47.25" customHeight="1">
      <c r="A792" s="31" t="s">
        <v>76</v>
      </c>
      <c r="B792" s="23" t="s">
        <v>235</v>
      </c>
      <c r="C792" s="23" t="s">
        <v>498</v>
      </c>
      <c r="D792" s="23" t="s">
        <v>9</v>
      </c>
      <c r="E792" s="134">
        <v>11.9</v>
      </c>
      <c r="F792" s="134">
        <v>12.200000000000001</v>
      </c>
      <c r="G792" s="134">
        <v>12.200000000000001</v>
      </c>
    </row>
    <row r="793" spans="1:7" s="16" customFormat="1" ht="78.75" customHeight="1">
      <c r="A793" s="31" t="s">
        <v>595</v>
      </c>
      <c r="B793" s="23" t="s">
        <v>235</v>
      </c>
      <c r="C793" s="23" t="s">
        <v>513</v>
      </c>
      <c r="D793" s="23" t="s">
        <v>9</v>
      </c>
      <c r="E793" s="134">
        <v>11.9</v>
      </c>
      <c r="F793" s="134">
        <v>12.200000000000001</v>
      </c>
      <c r="G793" s="134">
        <v>12.200000000000001</v>
      </c>
    </row>
    <row r="794" spans="1:7" s="16" customFormat="1" ht="63" customHeight="1">
      <c r="A794" s="31" t="s">
        <v>26</v>
      </c>
      <c r="B794" s="23" t="s">
        <v>235</v>
      </c>
      <c r="C794" s="23" t="s">
        <v>513</v>
      </c>
      <c r="D794" s="23" t="s">
        <v>27</v>
      </c>
      <c r="E794" s="134">
        <v>11.9</v>
      </c>
      <c r="F794" s="134">
        <v>12.200000000000001</v>
      </c>
      <c r="G794" s="134">
        <v>12.200000000000001</v>
      </c>
    </row>
    <row r="795" spans="1:7" s="16" customFormat="1" ht="47.25" customHeight="1">
      <c r="A795" s="22" t="s">
        <v>83</v>
      </c>
      <c r="B795" s="23" t="s">
        <v>235</v>
      </c>
      <c r="C795" s="23" t="s">
        <v>84</v>
      </c>
      <c r="D795" s="24" t="s">
        <v>9</v>
      </c>
      <c r="E795" s="134">
        <v>4167.3</v>
      </c>
      <c r="F795" s="134">
        <v>0</v>
      </c>
      <c r="G795" s="134">
        <v>0</v>
      </c>
    </row>
    <row r="796" spans="1:7" s="16" customFormat="1" ht="31.5" customHeight="1">
      <c r="A796" s="22" t="s">
        <v>85</v>
      </c>
      <c r="B796" s="23" t="s">
        <v>235</v>
      </c>
      <c r="C796" s="23" t="s">
        <v>86</v>
      </c>
      <c r="D796" s="24" t="s">
        <v>9</v>
      </c>
      <c r="E796" s="134">
        <v>4167.3</v>
      </c>
      <c r="F796" s="134">
        <v>0</v>
      </c>
      <c r="G796" s="134">
        <v>0</v>
      </c>
    </row>
    <row r="797" spans="1:7" s="16" customFormat="1" ht="47.25" customHeight="1">
      <c r="A797" s="22" t="s">
        <v>547</v>
      </c>
      <c r="B797" s="23" t="s">
        <v>235</v>
      </c>
      <c r="C797" s="23" t="s">
        <v>548</v>
      </c>
      <c r="D797" s="24" t="s">
        <v>9</v>
      </c>
      <c r="E797" s="134">
        <v>4167.3</v>
      </c>
      <c r="F797" s="134">
        <v>0</v>
      </c>
      <c r="G797" s="134">
        <v>0</v>
      </c>
    </row>
    <row r="798" spans="1:7" s="16" customFormat="1" ht="47.25" customHeight="1">
      <c r="A798" s="22" t="s">
        <v>745</v>
      </c>
      <c r="B798" s="23" t="s">
        <v>235</v>
      </c>
      <c r="C798" s="23" t="s">
        <v>746</v>
      </c>
      <c r="D798" s="23" t="s">
        <v>9</v>
      </c>
      <c r="E798" s="134">
        <v>4088.1</v>
      </c>
      <c r="F798" s="134">
        <v>0</v>
      </c>
      <c r="G798" s="134">
        <v>0</v>
      </c>
    </row>
    <row r="799" spans="1:7" s="16" customFormat="1" ht="31.5" customHeight="1">
      <c r="A799" s="22" t="s">
        <v>28</v>
      </c>
      <c r="B799" s="23" t="s">
        <v>235</v>
      </c>
      <c r="C799" s="23" t="s">
        <v>746</v>
      </c>
      <c r="D799" s="23" t="s">
        <v>29</v>
      </c>
      <c r="E799" s="134">
        <v>4088.1</v>
      </c>
      <c r="F799" s="25">
        <v>0</v>
      </c>
      <c r="G799" s="25">
        <v>0</v>
      </c>
    </row>
    <row r="800" spans="1:7" s="16" customFormat="1" ht="47.25" customHeight="1">
      <c r="A800" s="31" t="s">
        <v>549</v>
      </c>
      <c r="B800" s="23" t="s">
        <v>235</v>
      </c>
      <c r="C800" s="23" t="s">
        <v>550</v>
      </c>
      <c r="D800" s="24" t="s">
        <v>9</v>
      </c>
      <c r="E800" s="134">
        <v>79.2</v>
      </c>
      <c r="F800" s="134">
        <v>0</v>
      </c>
      <c r="G800" s="134">
        <v>0</v>
      </c>
    </row>
    <row r="801" spans="1:7" s="16" customFormat="1" ht="31.5" customHeight="1">
      <c r="A801" s="31" t="s">
        <v>28</v>
      </c>
      <c r="B801" s="23" t="s">
        <v>235</v>
      </c>
      <c r="C801" s="23" t="s">
        <v>550</v>
      </c>
      <c r="D801" s="23" t="s">
        <v>29</v>
      </c>
      <c r="E801" s="134">
        <v>79.2</v>
      </c>
      <c r="F801" s="134">
        <v>0</v>
      </c>
      <c r="G801" s="134">
        <v>0</v>
      </c>
    </row>
    <row r="802" spans="1:7" s="16" customFormat="1" ht="15.75" customHeight="1">
      <c r="A802" s="22" t="s">
        <v>23</v>
      </c>
      <c r="B802" s="23" t="s">
        <v>235</v>
      </c>
      <c r="C802" s="23" t="s">
        <v>11</v>
      </c>
      <c r="D802" s="24" t="s">
        <v>9</v>
      </c>
      <c r="E802" s="134">
        <v>7476.1</v>
      </c>
      <c r="F802" s="134">
        <v>876.7</v>
      </c>
      <c r="G802" s="134">
        <v>1710</v>
      </c>
    </row>
    <row r="803" spans="1:7" s="16" customFormat="1" ht="31.5" customHeight="1">
      <c r="A803" s="31" t="s">
        <v>345</v>
      </c>
      <c r="B803" s="23" t="s">
        <v>235</v>
      </c>
      <c r="C803" s="23" t="s">
        <v>347</v>
      </c>
      <c r="D803" s="24" t="s">
        <v>9</v>
      </c>
      <c r="E803" s="134">
        <v>100</v>
      </c>
      <c r="F803" s="134">
        <v>100</v>
      </c>
      <c r="G803" s="134">
        <v>100</v>
      </c>
    </row>
    <row r="804" spans="1:7" s="16" customFormat="1" ht="31.5" customHeight="1">
      <c r="A804" s="31" t="s">
        <v>28</v>
      </c>
      <c r="B804" s="23" t="s">
        <v>235</v>
      </c>
      <c r="C804" s="23" t="s">
        <v>347</v>
      </c>
      <c r="D804" s="23" t="s">
        <v>29</v>
      </c>
      <c r="E804" s="134">
        <v>100</v>
      </c>
      <c r="F804" s="134">
        <v>100</v>
      </c>
      <c r="G804" s="134">
        <v>100</v>
      </c>
    </row>
    <row r="805" spans="1:7" s="16" customFormat="1" ht="31.5" customHeight="1">
      <c r="A805" s="31" t="s">
        <v>99</v>
      </c>
      <c r="B805" s="23" t="s">
        <v>235</v>
      </c>
      <c r="C805" s="23" t="s">
        <v>368</v>
      </c>
      <c r="D805" s="24" t="s">
        <v>9</v>
      </c>
      <c r="E805" s="134">
        <v>3535.1</v>
      </c>
      <c r="F805" s="134">
        <v>166.70000000000005</v>
      </c>
      <c r="G805" s="134">
        <v>1000</v>
      </c>
    </row>
    <row r="806" spans="1:7" s="16" customFormat="1" ht="15.75" customHeight="1">
      <c r="A806" s="31" t="s">
        <v>32</v>
      </c>
      <c r="B806" s="23" t="s">
        <v>235</v>
      </c>
      <c r="C806" s="23" t="s">
        <v>368</v>
      </c>
      <c r="D806" s="23" t="s">
        <v>33</v>
      </c>
      <c r="E806" s="134">
        <v>3535.1</v>
      </c>
      <c r="F806" s="134">
        <v>166.70000000000005</v>
      </c>
      <c r="G806" s="134">
        <v>1000</v>
      </c>
    </row>
    <row r="807" spans="1:7" s="16" customFormat="1" ht="31.5" customHeight="1">
      <c r="A807" s="31" t="s">
        <v>167</v>
      </c>
      <c r="B807" s="23" t="s">
        <v>235</v>
      </c>
      <c r="C807" s="23" t="s">
        <v>168</v>
      </c>
      <c r="D807" s="24" t="s">
        <v>9</v>
      </c>
      <c r="E807" s="134">
        <v>3601</v>
      </c>
      <c r="F807" s="134">
        <v>300</v>
      </c>
      <c r="G807" s="134">
        <v>300</v>
      </c>
    </row>
    <row r="808" spans="1:7" s="16" customFormat="1" ht="31.5" customHeight="1">
      <c r="A808" s="31" t="s">
        <v>28</v>
      </c>
      <c r="B808" s="23" t="s">
        <v>235</v>
      </c>
      <c r="C808" s="23" t="s">
        <v>168</v>
      </c>
      <c r="D808" s="23" t="s">
        <v>29</v>
      </c>
      <c r="E808" s="134">
        <v>200</v>
      </c>
      <c r="F808" s="134">
        <v>300</v>
      </c>
      <c r="G808" s="134">
        <v>300</v>
      </c>
    </row>
    <row r="809" spans="1:7" s="16" customFormat="1" ht="31.5" customHeight="1">
      <c r="A809" s="31" t="s">
        <v>119</v>
      </c>
      <c r="B809" s="23" t="s">
        <v>235</v>
      </c>
      <c r="C809" s="23" t="s">
        <v>168</v>
      </c>
      <c r="D809" s="23" t="s">
        <v>120</v>
      </c>
      <c r="E809" s="134">
        <v>1630</v>
      </c>
      <c r="F809" s="25">
        <v>0</v>
      </c>
      <c r="G809" s="25">
        <v>0</v>
      </c>
    </row>
    <row r="810" spans="1:7" s="16" customFormat="1" ht="15.75" customHeight="1">
      <c r="A810" s="31" t="s">
        <v>32</v>
      </c>
      <c r="B810" s="23" t="s">
        <v>235</v>
      </c>
      <c r="C810" s="23" t="s">
        <v>168</v>
      </c>
      <c r="D810" s="23" t="s">
        <v>33</v>
      </c>
      <c r="E810" s="134">
        <v>1771</v>
      </c>
      <c r="F810" s="25">
        <v>0</v>
      </c>
      <c r="G810" s="25">
        <v>0</v>
      </c>
    </row>
    <row r="811" spans="1:7" s="16" customFormat="1" ht="31.5" customHeight="1">
      <c r="A811" s="22" t="s">
        <v>31</v>
      </c>
      <c r="B811" s="23" t="s">
        <v>235</v>
      </c>
      <c r="C811" s="23" t="s">
        <v>780</v>
      </c>
      <c r="D811" s="24" t="s">
        <v>9</v>
      </c>
      <c r="E811" s="134">
        <v>240</v>
      </c>
      <c r="F811" s="134">
        <v>310</v>
      </c>
      <c r="G811" s="134">
        <v>310</v>
      </c>
    </row>
    <row r="812" spans="1:7" s="16" customFormat="1" ht="31.5" customHeight="1">
      <c r="A812" s="31" t="s">
        <v>28</v>
      </c>
      <c r="B812" s="23" t="s">
        <v>235</v>
      </c>
      <c r="C812" s="23" t="s">
        <v>780</v>
      </c>
      <c r="D812" s="23" t="s">
        <v>29</v>
      </c>
      <c r="E812" s="134">
        <v>10</v>
      </c>
      <c r="F812" s="134">
        <v>10</v>
      </c>
      <c r="G812" s="134">
        <v>10</v>
      </c>
    </row>
    <row r="813" spans="1:7" s="16" customFormat="1" ht="15.75" customHeight="1">
      <c r="A813" s="31" t="s">
        <v>32</v>
      </c>
      <c r="B813" s="23" t="s">
        <v>235</v>
      </c>
      <c r="C813" s="23" t="s">
        <v>780</v>
      </c>
      <c r="D813" s="23" t="s">
        <v>33</v>
      </c>
      <c r="E813" s="134">
        <v>230</v>
      </c>
      <c r="F813" s="134">
        <v>300</v>
      </c>
      <c r="G813" s="134">
        <v>300</v>
      </c>
    </row>
    <row r="814" spans="1:7" s="16" customFormat="1" ht="31.5" customHeight="1">
      <c r="A814" s="26" t="s">
        <v>242</v>
      </c>
      <c r="B814" s="24" t="s">
        <v>243</v>
      </c>
      <c r="C814" s="27" t="s">
        <v>9</v>
      </c>
      <c r="D814" s="27" t="s">
        <v>9</v>
      </c>
      <c r="E814" s="133">
        <v>354890</v>
      </c>
      <c r="F814" s="133">
        <v>325062.30000000005</v>
      </c>
      <c r="G814" s="133">
        <v>330531.80000000005</v>
      </c>
    </row>
    <row r="815" spans="1:7" s="16" customFormat="1" ht="31.5" customHeight="1">
      <c r="A815" s="22" t="s">
        <v>43</v>
      </c>
      <c r="B815" s="23" t="s">
        <v>243</v>
      </c>
      <c r="C815" s="23" t="s">
        <v>10</v>
      </c>
      <c r="D815" s="24" t="s">
        <v>9</v>
      </c>
      <c r="E815" s="134">
        <v>354878.5</v>
      </c>
      <c r="F815" s="134">
        <v>325050.30000000005</v>
      </c>
      <c r="G815" s="134">
        <v>330519.80000000005</v>
      </c>
    </row>
    <row r="816" spans="1:7" s="16" customFormat="1" ht="31.5" customHeight="1">
      <c r="A816" s="22" t="s">
        <v>44</v>
      </c>
      <c r="B816" s="23" t="s">
        <v>243</v>
      </c>
      <c r="C816" s="23" t="s">
        <v>45</v>
      </c>
      <c r="D816" s="24" t="s">
        <v>9</v>
      </c>
      <c r="E816" s="134">
        <v>1370</v>
      </c>
      <c r="F816" s="134">
        <v>477.4</v>
      </c>
      <c r="G816" s="134">
        <v>477.4</v>
      </c>
    </row>
    <row r="817" spans="1:7" s="16" customFormat="1" ht="47.25" customHeight="1">
      <c r="A817" s="22" t="s">
        <v>46</v>
      </c>
      <c r="B817" s="23" t="s">
        <v>243</v>
      </c>
      <c r="C817" s="23" t="s">
        <v>47</v>
      </c>
      <c r="D817" s="24" t="s">
        <v>9</v>
      </c>
      <c r="E817" s="134">
        <v>1370</v>
      </c>
      <c r="F817" s="134">
        <v>477.4</v>
      </c>
      <c r="G817" s="134">
        <v>477.4</v>
      </c>
    </row>
    <row r="818" spans="1:7" s="16" customFormat="1" ht="47.25" customHeight="1">
      <c r="A818" s="31" t="s">
        <v>48</v>
      </c>
      <c r="B818" s="23" t="s">
        <v>243</v>
      </c>
      <c r="C818" s="23" t="s">
        <v>353</v>
      </c>
      <c r="D818" s="24" t="s">
        <v>9</v>
      </c>
      <c r="E818" s="134">
        <v>1370</v>
      </c>
      <c r="F818" s="134">
        <v>477.4</v>
      </c>
      <c r="G818" s="134">
        <v>477.4</v>
      </c>
    </row>
    <row r="819" spans="1:7" s="16" customFormat="1" ht="31.5" customHeight="1">
      <c r="A819" s="31" t="s">
        <v>58</v>
      </c>
      <c r="B819" s="23" t="s">
        <v>243</v>
      </c>
      <c r="C819" s="23" t="s">
        <v>353</v>
      </c>
      <c r="D819" s="23" t="s">
        <v>59</v>
      </c>
      <c r="E819" s="134">
        <v>1370</v>
      </c>
      <c r="F819" s="134">
        <v>477.4</v>
      </c>
      <c r="G819" s="134">
        <v>477.4</v>
      </c>
    </row>
    <row r="820" spans="1:7" s="16" customFormat="1" ht="31.5" customHeight="1">
      <c r="A820" s="22" t="s">
        <v>181</v>
      </c>
      <c r="B820" s="23" t="s">
        <v>243</v>
      </c>
      <c r="C820" s="23" t="s">
        <v>182</v>
      </c>
      <c r="D820" s="24" t="s">
        <v>9</v>
      </c>
      <c r="E820" s="134">
        <v>342463.7</v>
      </c>
      <c r="F820" s="134">
        <v>314152.40000000002</v>
      </c>
      <c r="G820" s="134">
        <v>319571.90000000002</v>
      </c>
    </row>
    <row r="821" spans="1:7" s="16" customFormat="1" ht="94.5" customHeight="1">
      <c r="A821" s="22" t="s">
        <v>693</v>
      </c>
      <c r="B821" s="23" t="s">
        <v>243</v>
      </c>
      <c r="C821" s="23" t="s">
        <v>694</v>
      </c>
      <c r="D821" s="23" t="s">
        <v>9</v>
      </c>
      <c r="E821" s="134">
        <v>3288</v>
      </c>
      <c r="F821" s="134">
        <v>0</v>
      </c>
      <c r="G821" s="134">
        <v>0</v>
      </c>
    </row>
    <row r="822" spans="1:7" s="16" customFormat="1" ht="47.25" customHeight="1">
      <c r="A822" s="22" t="s">
        <v>695</v>
      </c>
      <c r="B822" s="23" t="s">
        <v>243</v>
      </c>
      <c r="C822" s="23" t="s">
        <v>696</v>
      </c>
      <c r="D822" s="23" t="s">
        <v>9</v>
      </c>
      <c r="E822" s="134">
        <v>3288</v>
      </c>
      <c r="F822" s="134">
        <v>0</v>
      </c>
      <c r="G822" s="134">
        <v>0</v>
      </c>
    </row>
    <row r="823" spans="1:7" s="16" customFormat="1" ht="31.5" customHeight="1">
      <c r="A823" s="22" t="s">
        <v>58</v>
      </c>
      <c r="B823" s="23" t="s">
        <v>243</v>
      </c>
      <c r="C823" s="23" t="s">
        <v>696</v>
      </c>
      <c r="D823" s="23" t="s">
        <v>59</v>
      </c>
      <c r="E823" s="134">
        <v>3288</v>
      </c>
      <c r="F823" s="134">
        <v>0</v>
      </c>
      <c r="G823" s="134">
        <v>0</v>
      </c>
    </row>
    <row r="824" spans="1:7" s="16" customFormat="1" ht="110.25" customHeight="1">
      <c r="A824" s="22" t="s">
        <v>747</v>
      </c>
      <c r="B824" s="23" t="s">
        <v>243</v>
      </c>
      <c r="C824" s="23" t="s">
        <v>748</v>
      </c>
      <c r="D824" s="23" t="s">
        <v>9</v>
      </c>
      <c r="E824" s="134">
        <v>2995.9</v>
      </c>
      <c r="F824" s="134">
        <v>0</v>
      </c>
      <c r="G824" s="134">
        <v>0</v>
      </c>
    </row>
    <row r="825" spans="1:7" s="16" customFormat="1" ht="94.5" customHeight="1">
      <c r="A825" s="22" t="s">
        <v>749</v>
      </c>
      <c r="B825" s="23" t="s">
        <v>243</v>
      </c>
      <c r="C825" s="23" t="s">
        <v>750</v>
      </c>
      <c r="D825" s="23" t="s">
        <v>9</v>
      </c>
      <c r="E825" s="134">
        <v>2995.9</v>
      </c>
      <c r="F825" s="134">
        <v>0</v>
      </c>
      <c r="G825" s="134">
        <v>0</v>
      </c>
    </row>
    <row r="826" spans="1:7" s="16" customFormat="1" ht="31.5" customHeight="1">
      <c r="A826" s="22" t="s">
        <v>58</v>
      </c>
      <c r="B826" s="23" t="s">
        <v>243</v>
      </c>
      <c r="C826" s="23" t="s">
        <v>750</v>
      </c>
      <c r="D826" s="23" t="s">
        <v>59</v>
      </c>
      <c r="E826" s="134">
        <v>2995.9</v>
      </c>
      <c r="F826" s="134">
        <v>0</v>
      </c>
      <c r="G826" s="134">
        <v>0</v>
      </c>
    </row>
    <row r="827" spans="1:7" s="16" customFormat="1" ht="47.25" customHeight="1">
      <c r="A827" s="22" t="s">
        <v>768</v>
      </c>
      <c r="B827" s="23" t="s">
        <v>243</v>
      </c>
      <c r="C827" s="23" t="s">
        <v>769</v>
      </c>
      <c r="D827" s="23" t="s">
        <v>9</v>
      </c>
      <c r="E827" s="134">
        <v>315.90000000000009</v>
      </c>
      <c r="F827" s="134">
        <v>0</v>
      </c>
      <c r="G827" s="134">
        <v>0</v>
      </c>
    </row>
    <row r="828" spans="1:7" s="16" customFormat="1" ht="31.5" customHeight="1">
      <c r="A828" s="22" t="s">
        <v>770</v>
      </c>
      <c r="B828" s="23" t="s">
        <v>243</v>
      </c>
      <c r="C828" s="23" t="s">
        <v>771</v>
      </c>
      <c r="D828" s="23" t="s">
        <v>9</v>
      </c>
      <c r="E828" s="134">
        <v>315.90000000000009</v>
      </c>
      <c r="F828" s="134">
        <v>0</v>
      </c>
      <c r="G828" s="134">
        <v>0</v>
      </c>
    </row>
    <row r="829" spans="1:7" s="16" customFormat="1" ht="31.5" customHeight="1">
      <c r="A829" s="22" t="s">
        <v>58</v>
      </c>
      <c r="B829" s="23" t="s">
        <v>243</v>
      </c>
      <c r="C829" s="23" t="s">
        <v>771</v>
      </c>
      <c r="D829" s="23" t="s">
        <v>59</v>
      </c>
      <c r="E829" s="134">
        <v>315.90000000000009</v>
      </c>
      <c r="F829" s="134">
        <v>0</v>
      </c>
      <c r="G829" s="134">
        <v>0</v>
      </c>
    </row>
    <row r="830" spans="1:7" s="16" customFormat="1" ht="47.25" customHeight="1">
      <c r="A830" s="22" t="s">
        <v>55</v>
      </c>
      <c r="B830" s="23" t="s">
        <v>243</v>
      </c>
      <c r="C830" s="23" t="s">
        <v>244</v>
      </c>
      <c r="D830" s="24" t="s">
        <v>9</v>
      </c>
      <c r="E830" s="134">
        <v>317522.69999999995</v>
      </c>
      <c r="F830" s="134">
        <v>309104.2</v>
      </c>
      <c r="G830" s="134">
        <v>314523.7</v>
      </c>
    </row>
    <row r="831" spans="1:7" s="16" customFormat="1" ht="31.5" customHeight="1">
      <c r="A831" s="31" t="s">
        <v>222</v>
      </c>
      <c r="B831" s="23" t="s">
        <v>243</v>
      </c>
      <c r="C831" s="23" t="s">
        <v>245</v>
      </c>
      <c r="D831" s="24" t="s">
        <v>9</v>
      </c>
      <c r="E831" s="134">
        <v>75667.199999999997</v>
      </c>
      <c r="F831" s="134">
        <v>77759</v>
      </c>
      <c r="G831" s="134">
        <v>77759</v>
      </c>
    </row>
    <row r="832" spans="1:7" s="16" customFormat="1" ht="31.5" customHeight="1">
      <c r="A832" s="31" t="s">
        <v>58</v>
      </c>
      <c r="B832" s="23" t="s">
        <v>243</v>
      </c>
      <c r="C832" s="23" t="s">
        <v>245</v>
      </c>
      <c r="D832" s="23" t="s">
        <v>59</v>
      </c>
      <c r="E832" s="134">
        <v>75667.199999999997</v>
      </c>
      <c r="F832" s="134">
        <v>77759</v>
      </c>
      <c r="G832" s="134">
        <v>77759</v>
      </c>
    </row>
    <row r="833" spans="1:7" s="16" customFormat="1" ht="63" customHeight="1">
      <c r="A833" s="31" t="s">
        <v>418</v>
      </c>
      <c r="B833" s="23" t="s">
        <v>243</v>
      </c>
      <c r="C833" s="23" t="s">
        <v>246</v>
      </c>
      <c r="D833" s="24" t="s">
        <v>9</v>
      </c>
      <c r="E833" s="134">
        <v>954.80000000000007</v>
      </c>
      <c r="F833" s="134">
        <v>1090.7</v>
      </c>
      <c r="G833" s="134">
        <v>1090.8</v>
      </c>
    </row>
    <row r="834" spans="1:7" s="16" customFormat="1" ht="31.5" customHeight="1">
      <c r="A834" s="31" t="s">
        <v>58</v>
      </c>
      <c r="B834" s="23" t="s">
        <v>243</v>
      </c>
      <c r="C834" s="23" t="s">
        <v>246</v>
      </c>
      <c r="D834" s="23" t="s">
        <v>59</v>
      </c>
      <c r="E834" s="134">
        <v>954.80000000000007</v>
      </c>
      <c r="F834" s="134">
        <v>1090.7</v>
      </c>
      <c r="G834" s="134">
        <v>1090.8</v>
      </c>
    </row>
    <row r="835" spans="1:7" s="16" customFormat="1" ht="31.5" customHeight="1">
      <c r="A835" s="31" t="s">
        <v>57</v>
      </c>
      <c r="B835" s="23" t="s">
        <v>243</v>
      </c>
      <c r="C835" s="23" t="s">
        <v>425</v>
      </c>
      <c r="D835" s="24" t="s">
        <v>9</v>
      </c>
      <c r="E835" s="134">
        <v>240900.69999999998</v>
      </c>
      <c r="F835" s="134">
        <v>230254.5</v>
      </c>
      <c r="G835" s="134">
        <v>235673.9</v>
      </c>
    </row>
    <row r="836" spans="1:7" s="16" customFormat="1" ht="31.5" customHeight="1">
      <c r="A836" s="31" t="s">
        <v>58</v>
      </c>
      <c r="B836" s="23" t="s">
        <v>243</v>
      </c>
      <c r="C836" s="23" t="s">
        <v>425</v>
      </c>
      <c r="D836" s="23" t="s">
        <v>59</v>
      </c>
      <c r="E836" s="134">
        <v>240900.69999999998</v>
      </c>
      <c r="F836" s="134">
        <v>230254.5</v>
      </c>
      <c r="G836" s="134">
        <v>235673.9</v>
      </c>
    </row>
    <row r="837" spans="1:7" s="16" customFormat="1" ht="47.25" customHeight="1">
      <c r="A837" s="22" t="s">
        <v>60</v>
      </c>
      <c r="B837" s="23" t="s">
        <v>243</v>
      </c>
      <c r="C837" s="23" t="s">
        <v>247</v>
      </c>
      <c r="D837" s="24" t="s">
        <v>9</v>
      </c>
      <c r="E837" s="134">
        <v>16175</v>
      </c>
      <c r="F837" s="134">
        <v>4850</v>
      </c>
      <c r="G837" s="134">
        <v>4850</v>
      </c>
    </row>
    <row r="838" spans="1:7" s="16" customFormat="1" ht="31.5" customHeight="1">
      <c r="A838" s="31" t="s">
        <v>61</v>
      </c>
      <c r="B838" s="23" t="s">
        <v>243</v>
      </c>
      <c r="C838" s="23" t="s">
        <v>426</v>
      </c>
      <c r="D838" s="24" t="s">
        <v>9</v>
      </c>
      <c r="E838" s="134">
        <v>16175</v>
      </c>
      <c r="F838" s="134">
        <v>4850</v>
      </c>
      <c r="G838" s="134">
        <v>4850</v>
      </c>
    </row>
    <row r="839" spans="1:7" s="16" customFormat="1" ht="31.5" customHeight="1">
      <c r="A839" s="31" t="s">
        <v>58</v>
      </c>
      <c r="B839" s="23" t="s">
        <v>243</v>
      </c>
      <c r="C839" s="23" t="s">
        <v>426</v>
      </c>
      <c r="D839" s="23" t="s">
        <v>59</v>
      </c>
      <c r="E839" s="134">
        <v>16175</v>
      </c>
      <c r="F839" s="134">
        <v>4850</v>
      </c>
      <c r="G839" s="134">
        <v>4850</v>
      </c>
    </row>
    <row r="840" spans="1:7" s="16" customFormat="1" ht="15.75" customHeight="1">
      <c r="A840" s="31" t="s">
        <v>526</v>
      </c>
      <c r="B840" s="23" t="s">
        <v>243</v>
      </c>
      <c r="C840" s="23" t="s">
        <v>697</v>
      </c>
      <c r="D840" s="23" t="s">
        <v>9</v>
      </c>
      <c r="E840" s="134">
        <v>2016.2</v>
      </c>
      <c r="F840" s="134">
        <v>0</v>
      </c>
      <c r="G840" s="134">
        <v>0</v>
      </c>
    </row>
    <row r="841" spans="1:7" s="16" customFormat="1" ht="31.5" customHeight="1">
      <c r="A841" s="31" t="s">
        <v>638</v>
      </c>
      <c r="B841" s="23" t="s">
        <v>243</v>
      </c>
      <c r="C841" s="23" t="s">
        <v>751</v>
      </c>
      <c r="D841" s="23" t="s">
        <v>9</v>
      </c>
      <c r="E841" s="134">
        <v>1150</v>
      </c>
      <c r="F841" s="25">
        <v>0</v>
      </c>
      <c r="G841" s="25">
        <v>0</v>
      </c>
    </row>
    <row r="842" spans="1:7" s="16" customFormat="1" ht="31.5" customHeight="1">
      <c r="A842" s="31" t="s">
        <v>58</v>
      </c>
      <c r="B842" s="23" t="s">
        <v>243</v>
      </c>
      <c r="C842" s="23" t="s">
        <v>751</v>
      </c>
      <c r="D842" s="23" t="s">
        <v>59</v>
      </c>
      <c r="E842" s="134">
        <v>1150</v>
      </c>
      <c r="F842" s="25">
        <v>0</v>
      </c>
      <c r="G842" s="25">
        <v>0</v>
      </c>
    </row>
    <row r="843" spans="1:7" s="16" customFormat="1" ht="31.5" customHeight="1">
      <c r="A843" s="31" t="s">
        <v>698</v>
      </c>
      <c r="B843" s="23" t="s">
        <v>243</v>
      </c>
      <c r="C843" s="23" t="s">
        <v>699</v>
      </c>
      <c r="D843" s="23" t="s">
        <v>9</v>
      </c>
      <c r="E843" s="134">
        <v>502.2</v>
      </c>
      <c r="F843" s="134">
        <v>0</v>
      </c>
      <c r="G843" s="134">
        <v>0</v>
      </c>
    </row>
    <row r="844" spans="1:7" s="16" customFormat="1" ht="31.5" customHeight="1">
      <c r="A844" s="31" t="s">
        <v>58</v>
      </c>
      <c r="B844" s="23" t="s">
        <v>243</v>
      </c>
      <c r="C844" s="23" t="s">
        <v>699</v>
      </c>
      <c r="D844" s="23" t="s">
        <v>59</v>
      </c>
      <c r="E844" s="134">
        <v>502.2</v>
      </c>
      <c r="F844" s="134">
        <v>0</v>
      </c>
      <c r="G844" s="134">
        <v>0</v>
      </c>
    </row>
    <row r="845" spans="1:7" s="16" customFormat="1" ht="31.5" customHeight="1">
      <c r="A845" s="31" t="s">
        <v>700</v>
      </c>
      <c r="B845" s="23" t="s">
        <v>243</v>
      </c>
      <c r="C845" s="23" t="s">
        <v>701</v>
      </c>
      <c r="D845" s="23" t="s">
        <v>9</v>
      </c>
      <c r="E845" s="134">
        <v>364</v>
      </c>
      <c r="F845" s="134">
        <v>0</v>
      </c>
      <c r="G845" s="134">
        <v>0</v>
      </c>
    </row>
    <row r="846" spans="1:7" s="16" customFormat="1" ht="31.5" customHeight="1">
      <c r="A846" s="31" t="s">
        <v>58</v>
      </c>
      <c r="B846" s="23" t="s">
        <v>243</v>
      </c>
      <c r="C846" s="23" t="s">
        <v>701</v>
      </c>
      <c r="D846" s="23" t="s">
        <v>59</v>
      </c>
      <c r="E846" s="134">
        <v>364</v>
      </c>
      <c r="F846" s="134">
        <v>0</v>
      </c>
      <c r="G846" s="134">
        <v>0</v>
      </c>
    </row>
    <row r="847" spans="1:7" s="16" customFormat="1" ht="110.25" customHeight="1">
      <c r="A847" s="22" t="s">
        <v>225</v>
      </c>
      <c r="B847" s="23" t="s">
        <v>243</v>
      </c>
      <c r="C847" s="23" t="s">
        <v>521</v>
      </c>
      <c r="D847" s="24" t="s">
        <v>9</v>
      </c>
      <c r="E847" s="134">
        <v>150</v>
      </c>
      <c r="F847" s="134">
        <v>198.2</v>
      </c>
      <c r="G847" s="134">
        <v>198.2</v>
      </c>
    </row>
    <row r="848" spans="1:7" s="16" customFormat="1" ht="94.5" customHeight="1">
      <c r="A848" s="31" t="s">
        <v>227</v>
      </c>
      <c r="B848" s="23" t="s">
        <v>243</v>
      </c>
      <c r="C848" s="23" t="s">
        <v>522</v>
      </c>
      <c r="D848" s="24" t="s">
        <v>9</v>
      </c>
      <c r="E848" s="134">
        <v>150</v>
      </c>
      <c r="F848" s="134">
        <v>198.2</v>
      </c>
      <c r="G848" s="134">
        <v>198.2</v>
      </c>
    </row>
    <row r="849" spans="1:7" s="16" customFormat="1" ht="31.5" customHeight="1">
      <c r="A849" s="31" t="s">
        <v>58</v>
      </c>
      <c r="B849" s="23" t="s">
        <v>243</v>
      </c>
      <c r="C849" s="23" t="s">
        <v>522</v>
      </c>
      <c r="D849" s="23" t="s">
        <v>59</v>
      </c>
      <c r="E849" s="134">
        <v>150</v>
      </c>
      <c r="F849" s="134">
        <v>198.2</v>
      </c>
      <c r="G849" s="134">
        <v>198.2</v>
      </c>
    </row>
    <row r="850" spans="1:7" s="16" customFormat="1" ht="31.5" customHeight="1">
      <c r="A850" s="22" t="s">
        <v>74</v>
      </c>
      <c r="B850" s="23" t="s">
        <v>243</v>
      </c>
      <c r="C850" s="23" t="s">
        <v>229</v>
      </c>
      <c r="D850" s="24" t="s">
        <v>9</v>
      </c>
      <c r="E850" s="134">
        <v>11044.800000000001</v>
      </c>
      <c r="F850" s="134">
        <v>10420.5</v>
      </c>
      <c r="G850" s="134">
        <v>10470.5</v>
      </c>
    </row>
    <row r="851" spans="1:7" s="16" customFormat="1" ht="47.25" customHeight="1">
      <c r="A851" s="22" t="s">
        <v>76</v>
      </c>
      <c r="B851" s="23" t="s">
        <v>243</v>
      </c>
      <c r="C851" s="23" t="s">
        <v>232</v>
      </c>
      <c r="D851" s="24" t="s">
        <v>9</v>
      </c>
      <c r="E851" s="134">
        <v>11044.800000000001</v>
      </c>
      <c r="F851" s="134">
        <v>10420.5</v>
      </c>
      <c r="G851" s="134">
        <v>10470.5</v>
      </c>
    </row>
    <row r="852" spans="1:7" s="16" customFormat="1" ht="31.5" customHeight="1">
      <c r="A852" s="31" t="s">
        <v>25</v>
      </c>
      <c r="B852" s="23" t="s">
        <v>243</v>
      </c>
      <c r="C852" s="23" t="s">
        <v>421</v>
      </c>
      <c r="D852" s="24" t="s">
        <v>9</v>
      </c>
      <c r="E852" s="134">
        <v>11044.800000000001</v>
      </c>
      <c r="F852" s="134">
        <v>10420.5</v>
      </c>
      <c r="G852" s="134">
        <v>10470.5</v>
      </c>
    </row>
    <row r="853" spans="1:7" s="16" customFormat="1" ht="63" customHeight="1">
      <c r="A853" s="31" t="s">
        <v>26</v>
      </c>
      <c r="B853" s="23" t="s">
        <v>243</v>
      </c>
      <c r="C853" s="23" t="s">
        <v>421</v>
      </c>
      <c r="D853" s="23" t="s">
        <v>27</v>
      </c>
      <c r="E853" s="134">
        <v>10755.7</v>
      </c>
      <c r="F853" s="134">
        <v>9981.4</v>
      </c>
      <c r="G853" s="134">
        <v>10031.4</v>
      </c>
    </row>
    <row r="854" spans="1:7" s="16" customFormat="1" ht="31.5" customHeight="1">
      <c r="A854" s="31" t="s">
        <v>28</v>
      </c>
      <c r="B854" s="23" t="s">
        <v>243</v>
      </c>
      <c r="C854" s="23" t="s">
        <v>421</v>
      </c>
      <c r="D854" s="23" t="s">
        <v>29</v>
      </c>
      <c r="E854" s="134">
        <v>289.10000000000002</v>
      </c>
      <c r="F854" s="134">
        <v>439.1</v>
      </c>
      <c r="G854" s="134">
        <v>439.1</v>
      </c>
    </row>
    <row r="855" spans="1:7" s="16" customFormat="1" ht="15.75" customHeight="1">
      <c r="A855" s="22" t="s">
        <v>23</v>
      </c>
      <c r="B855" s="23" t="s">
        <v>243</v>
      </c>
      <c r="C855" s="23" t="s">
        <v>11</v>
      </c>
      <c r="D855" s="24" t="s">
        <v>9</v>
      </c>
      <c r="E855" s="134">
        <v>11.5</v>
      </c>
      <c r="F855" s="134">
        <v>12</v>
      </c>
      <c r="G855" s="134">
        <v>12</v>
      </c>
    </row>
    <row r="856" spans="1:7" s="16" customFormat="1" ht="31.5" customHeight="1">
      <c r="A856" s="31" t="s">
        <v>345</v>
      </c>
      <c r="B856" s="23" t="s">
        <v>243</v>
      </c>
      <c r="C856" s="23" t="s">
        <v>347</v>
      </c>
      <c r="D856" s="24" t="s">
        <v>9</v>
      </c>
      <c r="E856" s="134">
        <v>11.5</v>
      </c>
      <c r="F856" s="134">
        <v>12</v>
      </c>
      <c r="G856" s="134">
        <v>12</v>
      </c>
    </row>
    <row r="857" spans="1:7" s="16" customFormat="1" ht="31.5" customHeight="1">
      <c r="A857" s="31" t="s">
        <v>28</v>
      </c>
      <c r="B857" s="23" t="s">
        <v>243</v>
      </c>
      <c r="C857" s="23" t="s">
        <v>347</v>
      </c>
      <c r="D857" s="23" t="s">
        <v>29</v>
      </c>
      <c r="E857" s="134">
        <v>11.5</v>
      </c>
      <c r="F857" s="134">
        <v>12</v>
      </c>
      <c r="G857" s="134">
        <v>12</v>
      </c>
    </row>
    <row r="858" spans="1:7" s="16" customFormat="1" ht="63" customHeight="1">
      <c r="A858" s="26" t="s">
        <v>248</v>
      </c>
      <c r="B858" s="24" t="s">
        <v>249</v>
      </c>
      <c r="C858" s="27" t="s">
        <v>9</v>
      </c>
      <c r="D858" s="27" t="s">
        <v>9</v>
      </c>
      <c r="E858" s="133">
        <v>3330336.4</v>
      </c>
      <c r="F858" s="133">
        <v>3421937.1999999997</v>
      </c>
      <c r="G858" s="133">
        <v>3451126</v>
      </c>
    </row>
    <row r="859" spans="1:7" s="16" customFormat="1" ht="15.75" customHeight="1">
      <c r="A859" s="22" t="s">
        <v>175</v>
      </c>
      <c r="B859" s="23" t="s">
        <v>249</v>
      </c>
      <c r="C859" s="23" t="s">
        <v>13</v>
      </c>
      <c r="D859" s="24" t="s">
        <v>9</v>
      </c>
      <c r="E859" s="134">
        <v>3328236.4</v>
      </c>
      <c r="F859" s="134">
        <v>3419837.1999999997</v>
      </c>
      <c r="G859" s="134">
        <v>3449026</v>
      </c>
    </row>
    <row r="860" spans="1:7" s="16" customFormat="1" ht="15.75" customHeight="1">
      <c r="A860" s="22" t="s">
        <v>176</v>
      </c>
      <c r="B860" s="23" t="s">
        <v>249</v>
      </c>
      <c r="C860" s="23" t="s">
        <v>177</v>
      </c>
      <c r="D860" s="24" t="s">
        <v>9</v>
      </c>
      <c r="E860" s="134">
        <v>3138515.2</v>
      </c>
      <c r="F860" s="134">
        <v>3234200.6999999997</v>
      </c>
      <c r="G860" s="134">
        <v>3263291.5</v>
      </c>
    </row>
    <row r="861" spans="1:7" s="16" customFormat="1" ht="94.5" customHeight="1">
      <c r="A861" s="22" t="s">
        <v>250</v>
      </c>
      <c r="B861" s="23" t="s">
        <v>249</v>
      </c>
      <c r="C861" s="23" t="s">
        <v>251</v>
      </c>
      <c r="D861" s="24" t="s">
        <v>9</v>
      </c>
      <c r="E861" s="134">
        <v>52400</v>
      </c>
      <c r="F861" s="134">
        <v>112911.2</v>
      </c>
      <c r="G861" s="134">
        <v>112911.2</v>
      </c>
    </row>
    <row r="862" spans="1:7" s="16" customFormat="1" ht="94.5" customHeight="1">
      <c r="A862" s="31" t="s">
        <v>252</v>
      </c>
      <c r="B862" s="23" t="s">
        <v>249</v>
      </c>
      <c r="C862" s="23" t="s">
        <v>253</v>
      </c>
      <c r="D862" s="24" t="s">
        <v>9</v>
      </c>
      <c r="E862" s="134">
        <v>52400</v>
      </c>
      <c r="F862" s="134">
        <v>112911.2</v>
      </c>
      <c r="G862" s="134">
        <v>112911.2</v>
      </c>
    </row>
    <row r="863" spans="1:7" s="16" customFormat="1" ht="31.5" customHeight="1">
      <c r="A863" s="31" t="s">
        <v>58</v>
      </c>
      <c r="B863" s="23" t="s">
        <v>249</v>
      </c>
      <c r="C863" s="23" t="s">
        <v>253</v>
      </c>
      <c r="D863" s="23" t="s">
        <v>59</v>
      </c>
      <c r="E863" s="134">
        <v>52400</v>
      </c>
      <c r="F863" s="134">
        <v>112911.2</v>
      </c>
      <c r="G863" s="134">
        <v>112911.2</v>
      </c>
    </row>
    <row r="864" spans="1:7" s="16" customFormat="1" ht="47.25" customHeight="1">
      <c r="A864" s="22" t="s">
        <v>55</v>
      </c>
      <c r="B864" s="23" t="s">
        <v>249</v>
      </c>
      <c r="C864" s="23" t="s">
        <v>254</v>
      </c>
      <c r="D864" s="24" t="s">
        <v>9</v>
      </c>
      <c r="E864" s="134">
        <v>424925.5</v>
      </c>
      <c r="F864" s="134">
        <v>433441.80000000005</v>
      </c>
      <c r="G864" s="134">
        <v>462532.60000000003</v>
      </c>
    </row>
    <row r="865" spans="1:7" s="16" customFormat="1" ht="31.5" customHeight="1">
      <c r="A865" s="31" t="s">
        <v>222</v>
      </c>
      <c r="B865" s="23" t="s">
        <v>249</v>
      </c>
      <c r="C865" s="23" t="s">
        <v>255</v>
      </c>
      <c r="D865" s="24" t="s">
        <v>9</v>
      </c>
      <c r="E865" s="134">
        <v>1851</v>
      </c>
      <c r="F865" s="134">
        <v>1979.6999999999998</v>
      </c>
      <c r="G865" s="134">
        <v>1979.6999999999998</v>
      </c>
    </row>
    <row r="866" spans="1:7" s="16" customFormat="1" ht="31.5" customHeight="1">
      <c r="A866" s="31" t="s">
        <v>58</v>
      </c>
      <c r="B866" s="23" t="s">
        <v>249</v>
      </c>
      <c r="C866" s="23" t="s">
        <v>255</v>
      </c>
      <c r="D866" s="23" t="s">
        <v>59</v>
      </c>
      <c r="E866" s="134">
        <v>1851</v>
      </c>
      <c r="F866" s="134">
        <v>1979.6999999999998</v>
      </c>
      <c r="G866" s="134">
        <v>1979.6999999999998</v>
      </c>
    </row>
    <row r="867" spans="1:7" s="16" customFormat="1" ht="63" customHeight="1">
      <c r="A867" s="31" t="s">
        <v>418</v>
      </c>
      <c r="B867" s="23" t="s">
        <v>249</v>
      </c>
      <c r="C867" s="23" t="s">
        <v>256</v>
      </c>
      <c r="D867" s="24" t="s">
        <v>9</v>
      </c>
      <c r="E867" s="134">
        <v>7310.7</v>
      </c>
      <c r="F867" s="134">
        <v>7310.7</v>
      </c>
      <c r="G867" s="134">
        <v>7310.7</v>
      </c>
    </row>
    <row r="868" spans="1:7" s="16" customFormat="1" ht="31.5" customHeight="1">
      <c r="A868" s="31" t="s">
        <v>58</v>
      </c>
      <c r="B868" s="23" t="s">
        <v>249</v>
      </c>
      <c r="C868" s="23" t="s">
        <v>256</v>
      </c>
      <c r="D868" s="23" t="s">
        <v>59</v>
      </c>
      <c r="E868" s="134">
        <v>7310.7</v>
      </c>
      <c r="F868" s="134">
        <v>7310.7</v>
      </c>
      <c r="G868" s="134">
        <v>7310.7</v>
      </c>
    </row>
    <row r="869" spans="1:7" s="16" customFormat="1" ht="31.5" customHeight="1">
      <c r="A869" s="31" t="s">
        <v>57</v>
      </c>
      <c r="B869" s="23" t="s">
        <v>249</v>
      </c>
      <c r="C869" s="23" t="s">
        <v>427</v>
      </c>
      <c r="D869" s="24" t="s">
        <v>9</v>
      </c>
      <c r="E869" s="134">
        <v>415763.8</v>
      </c>
      <c r="F869" s="134">
        <v>424151.4</v>
      </c>
      <c r="G869" s="134">
        <v>453242.2</v>
      </c>
    </row>
    <row r="870" spans="1:7" s="16" customFormat="1" ht="31.5" customHeight="1">
      <c r="A870" s="31" t="s">
        <v>58</v>
      </c>
      <c r="B870" s="23" t="s">
        <v>249</v>
      </c>
      <c r="C870" s="23" t="s">
        <v>427</v>
      </c>
      <c r="D870" s="23" t="s">
        <v>59</v>
      </c>
      <c r="E870" s="134">
        <v>415763.8</v>
      </c>
      <c r="F870" s="134">
        <v>424151.4</v>
      </c>
      <c r="G870" s="134">
        <v>453242.2</v>
      </c>
    </row>
    <row r="871" spans="1:7" s="16" customFormat="1" ht="47.25" customHeight="1">
      <c r="A871" s="22" t="s">
        <v>60</v>
      </c>
      <c r="B871" s="23" t="s">
        <v>249</v>
      </c>
      <c r="C871" s="23" t="s">
        <v>257</v>
      </c>
      <c r="D871" s="24" t="s">
        <v>9</v>
      </c>
      <c r="E871" s="134">
        <v>53623.7</v>
      </c>
      <c r="F871" s="134">
        <v>39748.699999999997</v>
      </c>
      <c r="G871" s="134">
        <v>39748.699999999997</v>
      </c>
    </row>
    <row r="872" spans="1:7" s="16" customFormat="1" ht="31.5" customHeight="1">
      <c r="A872" s="22" t="s">
        <v>705</v>
      </c>
      <c r="B872" s="23" t="s">
        <v>249</v>
      </c>
      <c r="C872" s="23" t="s">
        <v>732</v>
      </c>
      <c r="D872" s="23" t="s">
        <v>9</v>
      </c>
      <c r="E872" s="134">
        <v>18706.7</v>
      </c>
      <c r="F872" s="134">
        <v>18706.7</v>
      </c>
      <c r="G872" s="134">
        <v>18706.7</v>
      </c>
    </row>
    <row r="873" spans="1:7" s="16" customFormat="1" ht="31.5" customHeight="1">
      <c r="A873" s="22" t="s">
        <v>58</v>
      </c>
      <c r="B873" s="23" t="s">
        <v>249</v>
      </c>
      <c r="C873" s="23" t="s">
        <v>732</v>
      </c>
      <c r="D873" s="23" t="s">
        <v>59</v>
      </c>
      <c r="E873" s="134">
        <v>18706.7</v>
      </c>
      <c r="F873" s="134">
        <v>18706.7</v>
      </c>
      <c r="G873" s="134">
        <v>18706.7</v>
      </c>
    </row>
    <row r="874" spans="1:7" s="16" customFormat="1" ht="31.5" customHeight="1">
      <c r="A874" s="31" t="s">
        <v>61</v>
      </c>
      <c r="B874" s="23" t="s">
        <v>249</v>
      </c>
      <c r="C874" s="23" t="s">
        <v>428</v>
      </c>
      <c r="D874" s="24" t="s">
        <v>9</v>
      </c>
      <c r="E874" s="134">
        <v>34917</v>
      </c>
      <c r="F874" s="134">
        <v>21042</v>
      </c>
      <c r="G874" s="134">
        <v>21042</v>
      </c>
    </row>
    <row r="875" spans="1:7" s="16" customFormat="1" ht="31.5" customHeight="1">
      <c r="A875" s="31" t="s">
        <v>58</v>
      </c>
      <c r="B875" s="23" t="s">
        <v>249</v>
      </c>
      <c r="C875" s="23" t="s">
        <v>428</v>
      </c>
      <c r="D875" s="23" t="s">
        <v>59</v>
      </c>
      <c r="E875" s="134">
        <v>34917</v>
      </c>
      <c r="F875" s="134">
        <v>21042</v>
      </c>
      <c r="G875" s="134">
        <v>21042</v>
      </c>
    </row>
    <row r="876" spans="1:7" s="16" customFormat="1" ht="15.75" customHeight="1">
      <c r="A876" s="31" t="s">
        <v>526</v>
      </c>
      <c r="B876" s="23" t="s">
        <v>249</v>
      </c>
      <c r="C876" s="23" t="s">
        <v>702</v>
      </c>
      <c r="D876" s="23" t="s">
        <v>9</v>
      </c>
      <c r="E876" s="134">
        <v>2827.8</v>
      </c>
      <c r="F876" s="134">
        <v>0</v>
      </c>
      <c r="G876" s="134">
        <v>0</v>
      </c>
    </row>
    <row r="877" spans="1:7" s="16" customFormat="1" ht="31.5" customHeight="1">
      <c r="A877" s="31" t="s">
        <v>638</v>
      </c>
      <c r="B877" s="23" t="s">
        <v>249</v>
      </c>
      <c r="C877" s="23" t="s">
        <v>789</v>
      </c>
      <c r="D877" s="23" t="s">
        <v>9</v>
      </c>
      <c r="E877" s="134">
        <v>500</v>
      </c>
      <c r="F877" s="134">
        <v>0</v>
      </c>
      <c r="G877" s="134">
        <v>0</v>
      </c>
    </row>
    <row r="878" spans="1:7" s="16" customFormat="1" ht="31.5" customHeight="1">
      <c r="A878" s="31" t="s">
        <v>58</v>
      </c>
      <c r="B878" s="23" t="s">
        <v>249</v>
      </c>
      <c r="C878" s="23" t="s">
        <v>789</v>
      </c>
      <c r="D878" s="23" t="s">
        <v>59</v>
      </c>
      <c r="E878" s="134">
        <v>500</v>
      </c>
      <c r="F878" s="134">
        <v>0</v>
      </c>
      <c r="G878" s="134">
        <v>0</v>
      </c>
    </row>
    <row r="879" spans="1:7" s="16" customFormat="1" ht="31.5" customHeight="1">
      <c r="A879" s="31" t="s">
        <v>708</v>
      </c>
      <c r="B879" s="23" t="s">
        <v>249</v>
      </c>
      <c r="C879" s="23" t="s">
        <v>733</v>
      </c>
      <c r="D879" s="23" t="s">
        <v>9</v>
      </c>
      <c r="E879" s="134">
        <v>1777.8</v>
      </c>
      <c r="F879" s="134">
        <v>0</v>
      </c>
      <c r="G879" s="134">
        <v>0</v>
      </c>
    </row>
    <row r="880" spans="1:7" s="16" customFormat="1" ht="31.5" customHeight="1">
      <c r="A880" s="31" t="s">
        <v>58</v>
      </c>
      <c r="B880" s="23" t="s">
        <v>249</v>
      </c>
      <c r="C880" s="23" t="s">
        <v>733</v>
      </c>
      <c r="D880" s="23" t="s">
        <v>59</v>
      </c>
      <c r="E880" s="134">
        <v>1777.8</v>
      </c>
      <c r="F880" s="134">
        <v>0</v>
      </c>
      <c r="G880" s="134">
        <v>0</v>
      </c>
    </row>
    <row r="881" spans="1:7" s="16" customFormat="1" ht="15.75" customHeight="1">
      <c r="A881" s="31" t="s">
        <v>703</v>
      </c>
      <c r="B881" s="23" t="s">
        <v>249</v>
      </c>
      <c r="C881" s="23" t="s">
        <v>704</v>
      </c>
      <c r="D881" s="23" t="s">
        <v>9</v>
      </c>
      <c r="E881" s="134">
        <v>550</v>
      </c>
      <c r="F881" s="134">
        <v>0</v>
      </c>
      <c r="G881" s="134">
        <v>0</v>
      </c>
    </row>
    <row r="882" spans="1:7" s="16" customFormat="1" ht="31.5" customHeight="1">
      <c r="A882" s="31" t="s">
        <v>58</v>
      </c>
      <c r="B882" s="23" t="s">
        <v>249</v>
      </c>
      <c r="C882" s="23" t="s">
        <v>704</v>
      </c>
      <c r="D882" s="23" t="s">
        <v>59</v>
      </c>
      <c r="E882" s="134">
        <v>550</v>
      </c>
      <c r="F882" s="134">
        <v>0</v>
      </c>
      <c r="G882" s="134">
        <v>0</v>
      </c>
    </row>
    <row r="883" spans="1:7" s="16" customFormat="1" ht="110.25" customHeight="1">
      <c r="A883" s="22" t="s">
        <v>225</v>
      </c>
      <c r="B883" s="23" t="s">
        <v>249</v>
      </c>
      <c r="C883" s="23" t="s">
        <v>258</v>
      </c>
      <c r="D883" s="24" t="s">
        <v>9</v>
      </c>
      <c r="E883" s="134">
        <v>2152.6</v>
      </c>
      <c r="F883" s="134">
        <v>2656.2</v>
      </c>
      <c r="G883" s="134">
        <v>2656.2</v>
      </c>
    </row>
    <row r="884" spans="1:7" s="16" customFormat="1" ht="94.5" customHeight="1">
      <c r="A884" s="31" t="s">
        <v>227</v>
      </c>
      <c r="B884" s="23" t="s">
        <v>249</v>
      </c>
      <c r="C884" s="23" t="s">
        <v>259</v>
      </c>
      <c r="D884" s="24" t="s">
        <v>9</v>
      </c>
      <c r="E884" s="134">
        <v>2152.6</v>
      </c>
      <c r="F884" s="134">
        <v>2656.2</v>
      </c>
      <c r="G884" s="134">
        <v>2656.2</v>
      </c>
    </row>
    <row r="885" spans="1:7" s="16" customFormat="1" ht="31.5" customHeight="1">
      <c r="A885" s="31" t="s">
        <v>58</v>
      </c>
      <c r="B885" s="23" t="s">
        <v>249</v>
      </c>
      <c r="C885" s="23" t="s">
        <v>259</v>
      </c>
      <c r="D885" s="23" t="s">
        <v>59</v>
      </c>
      <c r="E885" s="134">
        <v>2152.6</v>
      </c>
      <c r="F885" s="134">
        <v>2656.2</v>
      </c>
      <c r="G885" s="134">
        <v>2656.2</v>
      </c>
    </row>
    <row r="886" spans="1:7" s="16" customFormat="1" ht="47.25" customHeight="1">
      <c r="A886" s="22" t="s">
        <v>260</v>
      </c>
      <c r="B886" s="23" t="s">
        <v>249</v>
      </c>
      <c r="C886" s="23" t="s">
        <v>261</v>
      </c>
      <c r="D886" s="24" t="s">
        <v>9</v>
      </c>
      <c r="E886" s="134">
        <v>2602585.6</v>
      </c>
      <c r="F886" s="134">
        <v>2645442.7999999998</v>
      </c>
      <c r="G886" s="134">
        <v>2645442.7999999998</v>
      </c>
    </row>
    <row r="887" spans="1:7" s="16" customFormat="1" ht="47.25" customHeight="1">
      <c r="A887" s="31" t="s">
        <v>262</v>
      </c>
      <c r="B887" s="23" t="s">
        <v>249</v>
      </c>
      <c r="C887" s="23" t="s">
        <v>263</v>
      </c>
      <c r="D887" s="24" t="s">
        <v>9</v>
      </c>
      <c r="E887" s="134">
        <v>2602585.6</v>
      </c>
      <c r="F887" s="134">
        <v>2645442.7999999998</v>
      </c>
      <c r="G887" s="134">
        <v>2645442.7999999998</v>
      </c>
    </row>
    <row r="888" spans="1:7" s="16" customFormat="1" ht="31.5" customHeight="1">
      <c r="A888" s="31" t="s">
        <v>58</v>
      </c>
      <c r="B888" s="23" t="s">
        <v>249</v>
      </c>
      <c r="C888" s="23" t="s">
        <v>263</v>
      </c>
      <c r="D888" s="23" t="s">
        <v>59</v>
      </c>
      <c r="E888" s="134">
        <v>2602585.6</v>
      </c>
      <c r="F888" s="134">
        <v>2645442.7999999998</v>
      </c>
      <c r="G888" s="134">
        <v>2645442.7999999998</v>
      </c>
    </row>
    <row r="889" spans="1:7" s="16" customFormat="1" ht="31.5" customHeight="1">
      <c r="A889" s="22" t="s">
        <v>236</v>
      </c>
      <c r="B889" s="23" t="s">
        <v>249</v>
      </c>
      <c r="C889" s="23" t="s">
        <v>237</v>
      </c>
      <c r="D889" s="24" t="s">
        <v>9</v>
      </c>
      <c r="E889" s="134">
        <v>20057.8</v>
      </c>
      <c r="F889" s="134">
        <v>20213.5</v>
      </c>
      <c r="G889" s="134">
        <v>20050.600000000002</v>
      </c>
    </row>
    <row r="890" spans="1:7" s="16" customFormat="1" ht="31.5" customHeight="1">
      <c r="A890" s="22" t="s">
        <v>264</v>
      </c>
      <c r="B890" s="23" t="s">
        <v>249</v>
      </c>
      <c r="C890" s="23" t="s">
        <v>265</v>
      </c>
      <c r="D890" s="23" t="s">
        <v>9</v>
      </c>
      <c r="E890" s="134">
        <v>3293.6</v>
      </c>
      <c r="F890" s="134">
        <v>2847</v>
      </c>
      <c r="G890" s="134">
        <v>2679.5</v>
      </c>
    </row>
    <row r="891" spans="1:7" s="16" customFormat="1" ht="47.25" customHeight="1">
      <c r="A891" s="22" t="s">
        <v>531</v>
      </c>
      <c r="B891" s="23" t="s">
        <v>249</v>
      </c>
      <c r="C891" s="23" t="s">
        <v>267</v>
      </c>
      <c r="D891" s="23" t="s">
        <v>9</v>
      </c>
      <c r="E891" s="134">
        <v>3293.6</v>
      </c>
      <c r="F891" s="134">
        <v>2847</v>
      </c>
      <c r="G891" s="134">
        <v>2679.5</v>
      </c>
    </row>
    <row r="892" spans="1:7" s="16" customFormat="1" ht="31.5" customHeight="1">
      <c r="A892" s="22" t="s">
        <v>58</v>
      </c>
      <c r="B892" s="23" t="s">
        <v>249</v>
      </c>
      <c r="C892" s="23" t="s">
        <v>267</v>
      </c>
      <c r="D892" s="23" t="s">
        <v>59</v>
      </c>
      <c r="E892" s="134">
        <v>3293.6</v>
      </c>
      <c r="F892" s="134">
        <v>2847</v>
      </c>
      <c r="G892" s="134">
        <v>2679.5</v>
      </c>
    </row>
    <row r="893" spans="1:7" s="16" customFormat="1" ht="47.25" customHeight="1">
      <c r="A893" s="22" t="s">
        <v>260</v>
      </c>
      <c r="B893" s="23" t="s">
        <v>249</v>
      </c>
      <c r="C893" s="23" t="s">
        <v>269</v>
      </c>
      <c r="D893" s="24" t="s">
        <v>9</v>
      </c>
      <c r="E893" s="134">
        <v>15564.2</v>
      </c>
      <c r="F893" s="134">
        <v>16164.2</v>
      </c>
      <c r="G893" s="134">
        <v>16164.2</v>
      </c>
    </row>
    <row r="894" spans="1:7" s="16" customFormat="1" ht="47.25" customHeight="1">
      <c r="A894" s="31" t="s">
        <v>262</v>
      </c>
      <c r="B894" s="23" t="s">
        <v>249</v>
      </c>
      <c r="C894" s="23" t="s">
        <v>270</v>
      </c>
      <c r="D894" s="24" t="s">
        <v>9</v>
      </c>
      <c r="E894" s="134">
        <v>15564.2</v>
      </c>
      <c r="F894" s="134">
        <v>16164.2</v>
      </c>
      <c r="G894" s="134">
        <v>16164.2</v>
      </c>
    </row>
    <row r="895" spans="1:7" s="16" customFormat="1" ht="31.5" customHeight="1">
      <c r="A895" s="31" t="s">
        <v>58</v>
      </c>
      <c r="B895" s="23" t="s">
        <v>249</v>
      </c>
      <c r="C895" s="23" t="s">
        <v>270</v>
      </c>
      <c r="D895" s="23" t="s">
        <v>59</v>
      </c>
      <c r="E895" s="134">
        <v>15564.2</v>
      </c>
      <c r="F895" s="134">
        <v>16164.2</v>
      </c>
      <c r="G895" s="134">
        <v>16164.2</v>
      </c>
    </row>
    <row r="896" spans="1:7" s="16" customFormat="1" ht="31.5" customHeight="1">
      <c r="A896" s="31" t="s">
        <v>719</v>
      </c>
      <c r="B896" s="23" t="s">
        <v>249</v>
      </c>
      <c r="C896" s="23" t="s">
        <v>720</v>
      </c>
      <c r="D896" s="23" t="s">
        <v>9</v>
      </c>
      <c r="E896" s="134">
        <v>1200</v>
      </c>
      <c r="F896" s="134">
        <v>1202.3</v>
      </c>
      <c r="G896" s="134">
        <v>1206.9000000000001</v>
      </c>
    </row>
    <row r="897" spans="1:7" s="16" customFormat="1" ht="94.5" customHeight="1">
      <c r="A897" s="31" t="s">
        <v>725</v>
      </c>
      <c r="B897" s="23" t="s">
        <v>249</v>
      </c>
      <c r="C897" s="23" t="s">
        <v>726</v>
      </c>
      <c r="D897" s="23" t="s">
        <v>9</v>
      </c>
      <c r="E897" s="134">
        <v>1200</v>
      </c>
      <c r="F897" s="134">
        <v>1202.3</v>
      </c>
      <c r="G897" s="134">
        <v>1206.9000000000001</v>
      </c>
    </row>
    <row r="898" spans="1:7" s="16" customFormat="1" ht="31.5" customHeight="1">
      <c r="A898" s="31" t="s">
        <v>58</v>
      </c>
      <c r="B898" s="23" t="s">
        <v>249</v>
      </c>
      <c r="C898" s="23" t="s">
        <v>726</v>
      </c>
      <c r="D898" s="23" t="s">
        <v>59</v>
      </c>
      <c r="E898" s="134">
        <v>1200</v>
      </c>
      <c r="F898" s="134">
        <v>1202.3</v>
      </c>
      <c r="G898" s="134">
        <v>1206.9000000000001</v>
      </c>
    </row>
    <row r="899" spans="1:7" s="16" customFormat="1" ht="15.75" customHeight="1">
      <c r="A899" s="22" t="s">
        <v>214</v>
      </c>
      <c r="B899" s="23" t="s">
        <v>249</v>
      </c>
      <c r="C899" s="23" t="s">
        <v>215</v>
      </c>
      <c r="D899" s="24" t="s">
        <v>9</v>
      </c>
      <c r="E899" s="134">
        <v>136.4</v>
      </c>
      <c r="F899" s="134">
        <v>136.4</v>
      </c>
      <c r="G899" s="134">
        <v>136.4</v>
      </c>
    </row>
    <row r="900" spans="1:7" s="16" customFormat="1" ht="31.5" customHeight="1">
      <c r="A900" s="22" t="s">
        <v>727</v>
      </c>
      <c r="B900" s="23" t="s">
        <v>249</v>
      </c>
      <c r="C900" s="23" t="s">
        <v>728</v>
      </c>
      <c r="D900" s="23" t="s">
        <v>9</v>
      </c>
      <c r="E900" s="134">
        <v>122.4</v>
      </c>
      <c r="F900" s="134">
        <v>122.4</v>
      </c>
      <c r="G900" s="134">
        <v>122.4</v>
      </c>
    </row>
    <row r="901" spans="1:7" s="16" customFormat="1" ht="15.75" customHeight="1">
      <c r="A901" s="22" t="s">
        <v>729</v>
      </c>
      <c r="B901" s="23" t="s">
        <v>249</v>
      </c>
      <c r="C901" s="23" t="s">
        <v>730</v>
      </c>
      <c r="D901" s="23" t="s">
        <v>9</v>
      </c>
      <c r="E901" s="134">
        <v>122.4</v>
      </c>
      <c r="F901" s="134">
        <v>122.4</v>
      </c>
      <c r="G901" s="134">
        <v>122.4</v>
      </c>
    </row>
    <row r="902" spans="1:7" s="16" customFormat="1" ht="31.5" customHeight="1">
      <c r="A902" s="22" t="s">
        <v>58</v>
      </c>
      <c r="B902" s="23" t="s">
        <v>249</v>
      </c>
      <c r="C902" s="23" t="s">
        <v>730</v>
      </c>
      <c r="D902" s="23" t="s">
        <v>59</v>
      </c>
      <c r="E902" s="134">
        <v>122.4</v>
      </c>
      <c r="F902" s="134">
        <v>122.4</v>
      </c>
      <c r="G902" s="134">
        <v>122.4</v>
      </c>
    </row>
    <row r="903" spans="1:7" s="16" customFormat="1" ht="47.25" customHeight="1">
      <c r="A903" s="22" t="s">
        <v>271</v>
      </c>
      <c r="B903" s="23" t="s">
        <v>249</v>
      </c>
      <c r="C903" s="23" t="s">
        <v>272</v>
      </c>
      <c r="D903" s="24" t="s">
        <v>9</v>
      </c>
      <c r="E903" s="134">
        <v>14</v>
      </c>
      <c r="F903" s="134">
        <v>14</v>
      </c>
      <c r="G903" s="134">
        <v>14</v>
      </c>
    </row>
    <row r="904" spans="1:7" s="16" customFormat="1" ht="31.5" customHeight="1">
      <c r="A904" s="31" t="s">
        <v>273</v>
      </c>
      <c r="B904" s="23" t="s">
        <v>249</v>
      </c>
      <c r="C904" s="23" t="s">
        <v>429</v>
      </c>
      <c r="D904" s="24" t="s">
        <v>9</v>
      </c>
      <c r="E904" s="134">
        <v>14</v>
      </c>
      <c r="F904" s="134">
        <v>14</v>
      </c>
      <c r="G904" s="134">
        <v>14</v>
      </c>
    </row>
    <row r="905" spans="1:7" s="16" customFormat="1" ht="31.5" customHeight="1">
      <c r="A905" s="31" t="s">
        <v>28</v>
      </c>
      <c r="B905" s="23" t="s">
        <v>249</v>
      </c>
      <c r="C905" s="23" t="s">
        <v>429</v>
      </c>
      <c r="D905" s="23" t="s">
        <v>29</v>
      </c>
      <c r="E905" s="134">
        <v>14</v>
      </c>
      <c r="F905" s="134">
        <v>14</v>
      </c>
      <c r="G905" s="134">
        <v>14</v>
      </c>
    </row>
    <row r="906" spans="1:7" s="16" customFormat="1" ht="31.5" customHeight="1">
      <c r="A906" s="22" t="s">
        <v>74</v>
      </c>
      <c r="B906" s="23" t="s">
        <v>249</v>
      </c>
      <c r="C906" s="23" t="s">
        <v>274</v>
      </c>
      <c r="D906" s="24" t="s">
        <v>9</v>
      </c>
      <c r="E906" s="134">
        <v>169527</v>
      </c>
      <c r="F906" s="134">
        <v>165286.59999999998</v>
      </c>
      <c r="G906" s="134">
        <v>165547.5</v>
      </c>
    </row>
    <row r="907" spans="1:7" s="16" customFormat="1" ht="47.25" customHeight="1">
      <c r="A907" s="22" t="s">
        <v>55</v>
      </c>
      <c r="B907" s="23" t="s">
        <v>249</v>
      </c>
      <c r="C907" s="23" t="s">
        <v>275</v>
      </c>
      <c r="D907" s="24" t="s">
        <v>9</v>
      </c>
      <c r="E907" s="134">
        <v>120054.39999999999</v>
      </c>
      <c r="F907" s="134">
        <v>120578.99999999999</v>
      </c>
      <c r="G907" s="134">
        <v>120838.19999999998</v>
      </c>
    </row>
    <row r="908" spans="1:7" s="16" customFormat="1" ht="31.5" customHeight="1">
      <c r="A908" s="31" t="s">
        <v>222</v>
      </c>
      <c r="B908" s="23" t="s">
        <v>249</v>
      </c>
      <c r="C908" s="23" t="s">
        <v>276</v>
      </c>
      <c r="D908" s="24" t="s">
        <v>9</v>
      </c>
      <c r="E908" s="134">
        <v>6539</v>
      </c>
      <c r="F908" s="134">
        <v>6976.9</v>
      </c>
      <c r="G908" s="134">
        <v>6976.9</v>
      </c>
    </row>
    <row r="909" spans="1:7" s="16" customFormat="1" ht="31.5" customHeight="1">
      <c r="A909" s="31" t="s">
        <v>58</v>
      </c>
      <c r="B909" s="23" t="s">
        <v>249</v>
      </c>
      <c r="C909" s="23" t="s">
        <v>276</v>
      </c>
      <c r="D909" s="23" t="s">
        <v>59</v>
      </c>
      <c r="E909" s="134">
        <v>6539</v>
      </c>
      <c r="F909" s="134">
        <v>6976.9</v>
      </c>
      <c r="G909" s="134">
        <v>6976.9</v>
      </c>
    </row>
    <row r="910" spans="1:7" s="16" customFormat="1" ht="31.5" customHeight="1">
      <c r="A910" s="31" t="s">
        <v>57</v>
      </c>
      <c r="B910" s="23" t="s">
        <v>249</v>
      </c>
      <c r="C910" s="23" t="s">
        <v>430</v>
      </c>
      <c r="D910" s="24" t="s">
        <v>9</v>
      </c>
      <c r="E910" s="134">
        <v>113515.4</v>
      </c>
      <c r="F910" s="134">
        <v>113602.09999999999</v>
      </c>
      <c r="G910" s="134">
        <v>113861.29999999999</v>
      </c>
    </row>
    <row r="911" spans="1:7" s="16" customFormat="1" ht="31.5" customHeight="1">
      <c r="A911" s="31" t="s">
        <v>58</v>
      </c>
      <c r="B911" s="23" t="s">
        <v>249</v>
      </c>
      <c r="C911" s="23" t="s">
        <v>430</v>
      </c>
      <c r="D911" s="23" t="s">
        <v>59</v>
      </c>
      <c r="E911" s="134">
        <v>113515.4</v>
      </c>
      <c r="F911" s="134">
        <v>113602.09999999999</v>
      </c>
      <c r="G911" s="134">
        <v>113861.29999999999</v>
      </c>
    </row>
    <row r="912" spans="1:7" s="16" customFormat="1" ht="47.25" customHeight="1">
      <c r="A912" s="22" t="s">
        <v>76</v>
      </c>
      <c r="B912" s="23" t="s">
        <v>249</v>
      </c>
      <c r="C912" s="23" t="s">
        <v>277</v>
      </c>
      <c r="D912" s="24" t="s">
        <v>9</v>
      </c>
      <c r="E912" s="134">
        <v>49347.6</v>
      </c>
      <c r="F912" s="134">
        <v>44582.6</v>
      </c>
      <c r="G912" s="134">
        <v>44584.3</v>
      </c>
    </row>
    <row r="913" spans="1:7" s="16" customFormat="1" ht="31.5" customHeight="1">
      <c r="A913" s="31" t="s">
        <v>25</v>
      </c>
      <c r="B913" s="23" t="s">
        <v>249</v>
      </c>
      <c r="C913" s="23" t="s">
        <v>431</v>
      </c>
      <c r="D913" s="24" t="s">
        <v>9</v>
      </c>
      <c r="E913" s="134">
        <v>49347.6</v>
      </c>
      <c r="F913" s="134">
        <v>44582.6</v>
      </c>
      <c r="G913" s="134">
        <v>44584.3</v>
      </c>
    </row>
    <row r="914" spans="1:7" s="16" customFormat="1" ht="63" customHeight="1">
      <c r="A914" s="31" t="s">
        <v>26</v>
      </c>
      <c r="B914" s="23" t="s">
        <v>249</v>
      </c>
      <c r="C914" s="23" t="s">
        <v>431</v>
      </c>
      <c r="D914" s="23" t="s">
        <v>27</v>
      </c>
      <c r="E914" s="134">
        <v>45626.400000000001</v>
      </c>
      <c r="F914" s="134">
        <v>40856.9</v>
      </c>
      <c r="G914" s="134">
        <v>40856.9</v>
      </c>
    </row>
    <row r="915" spans="1:7" s="16" customFormat="1" ht="31.5" customHeight="1">
      <c r="A915" s="31" t="s">
        <v>28</v>
      </c>
      <c r="B915" s="23" t="s">
        <v>249</v>
      </c>
      <c r="C915" s="23" t="s">
        <v>431</v>
      </c>
      <c r="D915" s="23" t="s">
        <v>29</v>
      </c>
      <c r="E915" s="134">
        <v>3647.2</v>
      </c>
      <c r="F915" s="134">
        <v>3715.7</v>
      </c>
      <c r="G915" s="134">
        <v>3717.4</v>
      </c>
    </row>
    <row r="916" spans="1:7" s="16" customFormat="1" ht="15.75" customHeight="1">
      <c r="A916" s="31" t="s">
        <v>32</v>
      </c>
      <c r="B916" s="23" t="s">
        <v>249</v>
      </c>
      <c r="C916" s="23" t="s">
        <v>431</v>
      </c>
      <c r="D916" s="23" t="s">
        <v>33</v>
      </c>
      <c r="E916" s="134">
        <v>74</v>
      </c>
      <c r="F916" s="134">
        <v>10</v>
      </c>
      <c r="G916" s="134">
        <v>10</v>
      </c>
    </row>
    <row r="917" spans="1:7" s="16" customFormat="1" ht="31.5" customHeight="1">
      <c r="A917" s="22" t="s">
        <v>172</v>
      </c>
      <c r="B917" s="23" t="s">
        <v>249</v>
      </c>
      <c r="C917" s="23" t="s">
        <v>278</v>
      </c>
      <c r="D917" s="24" t="s">
        <v>9</v>
      </c>
      <c r="E917" s="134">
        <v>125</v>
      </c>
      <c r="F917" s="134">
        <v>125</v>
      </c>
      <c r="G917" s="134">
        <v>125</v>
      </c>
    </row>
    <row r="918" spans="1:7" s="16" customFormat="1" ht="31.5" customHeight="1">
      <c r="A918" s="31" t="s">
        <v>31</v>
      </c>
      <c r="B918" s="23" t="s">
        <v>249</v>
      </c>
      <c r="C918" s="23" t="s">
        <v>432</v>
      </c>
      <c r="D918" s="24" t="s">
        <v>9</v>
      </c>
      <c r="E918" s="134">
        <v>125</v>
      </c>
      <c r="F918" s="134">
        <v>125</v>
      </c>
      <c r="G918" s="134">
        <v>125</v>
      </c>
    </row>
    <row r="919" spans="1:7" s="16" customFormat="1" ht="31.5" customHeight="1">
      <c r="A919" s="31" t="s">
        <v>28</v>
      </c>
      <c r="B919" s="23" t="s">
        <v>249</v>
      </c>
      <c r="C919" s="23" t="s">
        <v>432</v>
      </c>
      <c r="D919" s="23" t="s">
        <v>29</v>
      </c>
      <c r="E919" s="134">
        <v>100</v>
      </c>
      <c r="F919" s="134">
        <v>100</v>
      </c>
      <c r="G919" s="134">
        <v>100</v>
      </c>
    </row>
    <row r="920" spans="1:7" s="16" customFormat="1" ht="15.75" customHeight="1">
      <c r="A920" s="31" t="s">
        <v>32</v>
      </c>
      <c r="B920" s="23" t="s">
        <v>249</v>
      </c>
      <c r="C920" s="23" t="s">
        <v>432</v>
      </c>
      <c r="D920" s="23" t="s">
        <v>33</v>
      </c>
      <c r="E920" s="134">
        <v>25</v>
      </c>
      <c r="F920" s="134">
        <v>25</v>
      </c>
      <c r="G920" s="134">
        <v>25</v>
      </c>
    </row>
    <row r="921" spans="1:7" s="16" customFormat="1" ht="31.5" customHeight="1">
      <c r="A921" s="22" t="s">
        <v>43</v>
      </c>
      <c r="B921" s="23" t="s">
        <v>249</v>
      </c>
      <c r="C921" s="23" t="s">
        <v>10</v>
      </c>
      <c r="D921" s="24" t="s">
        <v>9</v>
      </c>
      <c r="E921" s="134">
        <v>350</v>
      </c>
      <c r="F921" s="134">
        <v>350</v>
      </c>
      <c r="G921" s="134">
        <v>350</v>
      </c>
    </row>
    <row r="922" spans="1:7" s="16" customFormat="1" ht="31.5" customHeight="1">
      <c r="A922" s="22" t="s">
        <v>44</v>
      </c>
      <c r="B922" s="23" t="s">
        <v>249</v>
      </c>
      <c r="C922" s="23" t="s">
        <v>45</v>
      </c>
      <c r="D922" s="24" t="s">
        <v>9</v>
      </c>
      <c r="E922" s="134">
        <v>350</v>
      </c>
      <c r="F922" s="134">
        <v>350</v>
      </c>
      <c r="G922" s="134">
        <v>350</v>
      </c>
    </row>
    <row r="923" spans="1:7" s="16" customFormat="1" ht="47.25" customHeight="1">
      <c r="A923" s="22" t="s">
        <v>46</v>
      </c>
      <c r="B923" s="23" t="s">
        <v>249</v>
      </c>
      <c r="C923" s="23" t="s">
        <v>47</v>
      </c>
      <c r="D923" s="24" t="s">
        <v>9</v>
      </c>
      <c r="E923" s="134">
        <v>350</v>
      </c>
      <c r="F923" s="134">
        <v>350</v>
      </c>
      <c r="G923" s="134">
        <v>350</v>
      </c>
    </row>
    <row r="924" spans="1:7" s="16" customFormat="1" ht="47.25" customHeight="1">
      <c r="A924" s="31" t="s">
        <v>48</v>
      </c>
      <c r="B924" s="23" t="s">
        <v>249</v>
      </c>
      <c r="C924" s="23" t="s">
        <v>353</v>
      </c>
      <c r="D924" s="24" t="s">
        <v>9</v>
      </c>
      <c r="E924" s="134">
        <v>350</v>
      </c>
      <c r="F924" s="134">
        <v>350</v>
      </c>
      <c r="G924" s="134">
        <v>350</v>
      </c>
    </row>
    <row r="925" spans="1:7" s="16" customFormat="1" ht="31.5" customHeight="1">
      <c r="A925" s="31" t="s">
        <v>28</v>
      </c>
      <c r="B925" s="23" t="s">
        <v>249</v>
      </c>
      <c r="C925" s="23" t="s">
        <v>353</v>
      </c>
      <c r="D925" s="23" t="s">
        <v>29</v>
      </c>
      <c r="E925" s="134">
        <v>350</v>
      </c>
      <c r="F925" s="134">
        <v>350</v>
      </c>
      <c r="G925" s="134">
        <v>350</v>
      </c>
    </row>
    <row r="926" spans="1:7" s="16" customFormat="1" ht="31.5" customHeight="1">
      <c r="A926" s="22" t="s">
        <v>73</v>
      </c>
      <c r="B926" s="23" t="s">
        <v>249</v>
      </c>
      <c r="C926" s="23" t="s">
        <v>12</v>
      </c>
      <c r="D926" s="24" t="s">
        <v>9</v>
      </c>
      <c r="E926" s="134">
        <v>1600</v>
      </c>
      <c r="F926" s="134">
        <v>1600</v>
      </c>
      <c r="G926" s="134">
        <v>1600</v>
      </c>
    </row>
    <row r="927" spans="1:7" s="16" customFormat="1" ht="31.5" customHeight="1">
      <c r="A927" s="22" t="s">
        <v>74</v>
      </c>
      <c r="B927" s="23" t="s">
        <v>249</v>
      </c>
      <c r="C927" s="23" t="s">
        <v>75</v>
      </c>
      <c r="D927" s="24" t="s">
        <v>9</v>
      </c>
      <c r="E927" s="134">
        <v>1600</v>
      </c>
      <c r="F927" s="134">
        <v>1600</v>
      </c>
      <c r="G927" s="134">
        <v>1600</v>
      </c>
    </row>
    <row r="928" spans="1:7" s="16" customFormat="1" ht="47.25" customHeight="1">
      <c r="A928" s="22" t="s">
        <v>76</v>
      </c>
      <c r="B928" s="23" t="s">
        <v>249</v>
      </c>
      <c r="C928" s="23" t="s">
        <v>77</v>
      </c>
      <c r="D928" s="24" t="s">
        <v>9</v>
      </c>
      <c r="E928" s="134">
        <v>1600</v>
      </c>
      <c r="F928" s="134">
        <v>1600</v>
      </c>
      <c r="G928" s="134">
        <v>1600</v>
      </c>
    </row>
    <row r="929" spans="1:7" s="16" customFormat="1" ht="78.75" customHeight="1">
      <c r="A929" s="31" t="s">
        <v>453</v>
      </c>
      <c r="B929" s="23" t="s">
        <v>249</v>
      </c>
      <c r="C929" s="23" t="s">
        <v>78</v>
      </c>
      <c r="D929" s="24" t="s">
        <v>9</v>
      </c>
      <c r="E929" s="134">
        <v>1600</v>
      </c>
      <c r="F929" s="134">
        <v>1600</v>
      </c>
      <c r="G929" s="134">
        <v>1600</v>
      </c>
    </row>
    <row r="930" spans="1:7" s="16" customFormat="1" ht="31.5" customHeight="1">
      <c r="A930" s="31" t="s">
        <v>58</v>
      </c>
      <c r="B930" s="23" t="s">
        <v>249</v>
      </c>
      <c r="C930" s="23" t="s">
        <v>78</v>
      </c>
      <c r="D930" s="23" t="s">
        <v>59</v>
      </c>
      <c r="E930" s="134">
        <v>1600</v>
      </c>
      <c r="F930" s="134">
        <v>1600</v>
      </c>
      <c r="G930" s="134">
        <v>1600</v>
      </c>
    </row>
    <row r="931" spans="1:7" s="16" customFormat="1" ht="15.75" customHeight="1">
      <c r="A931" s="22" t="s">
        <v>23</v>
      </c>
      <c r="B931" s="23" t="s">
        <v>249</v>
      </c>
      <c r="C931" s="23" t="s">
        <v>11</v>
      </c>
      <c r="D931" s="24" t="s">
        <v>9</v>
      </c>
      <c r="E931" s="134">
        <v>150</v>
      </c>
      <c r="F931" s="134">
        <v>150</v>
      </c>
      <c r="G931" s="134">
        <v>150</v>
      </c>
    </row>
    <row r="932" spans="1:7" s="16" customFormat="1" ht="31.5" customHeight="1">
      <c r="A932" s="31" t="s">
        <v>345</v>
      </c>
      <c r="B932" s="23" t="s">
        <v>249</v>
      </c>
      <c r="C932" s="23" t="s">
        <v>347</v>
      </c>
      <c r="D932" s="24" t="s">
        <v>9</v>
      </c>
      <c r="E932" s="134">
        <v>150</v>
      </c>
      <c r="F932" s="134">
        <v>150</v>
      </c>
      <c r="G932" s="134">
        <v>150</v>
      </c>
    </row>
    <row r="933" spans="1:7" s="16" customFormat="1" ht="31.5" customHeight="1">
      <c r="A933" s="31" t="s">
        <v>28</v>
      </c>
      <c r="B933" s="23" t="s">
        <v>249</v>
      </c>
      <c r="C933" s="23" t="s">
        <v>347</v>
      </c>
      <c r="D933" s="23" t="s">
        <v>29</v>
      </c>
      <c r="E933" s="134">
        <v>150</v>
      </c>
      <c r="F933" s="134">
        <v>150</v>
      </c>
      <c r="G933" s="134">
        <v>150</v>
      </c>
    </row>
    <row r="934" spans="1:7" s="16" customFormat="1" ht="47.25" customHeight="1">
      <c r="A934" s="26" t="s">
        <v>281</v>
      </c>
      <c r="B934" s="24" t="s">
        <v>282</v>
      </c>
      <c r="C934" s="27" t="s">
        <v>9</v>
      </c>
      <c r="D934" s="27" t="s">
        <v>9</v>
      </c>
      <c r="E934" s="133">
        <v>5379664.4999999991</v>
      </c>
      <c r="F934" s="133">
        <v>4786660.3</v>
      </c>
      <c r="G934" s="133">
        <v>4672836.3</v>
      </c>
    </row>
    <row r="935" spans="1:7" s="16" customFormat="1" ht="15.75" customHeight="1">
      <c r="A935" s="22" t="s">
        <v>175</v>
      </c>
      <c r="B935" s="23" t="s">
        <v>282</v>
      </c>
      <c r="C935" s="23" t="s">
        <v>13</v>
      </c>
      <c r="D935" s="24" t="s">
        <v>9</v>
      </c>
      <c r="E935" s="134">
        <v>5362619.9999999991</v>
      </c>
      <c r="F935" s="134">
        <v>4770615.3</v>
      </c>
      <c r="G935" s="134">
        <v>4656791.3</v>
      </c>
    </row>
    <row r="936" spans="1:7" s="16" customFormat="1" ht="31.5" customHeight="1">
      <c r="A936" s="22" t="s">
        <v>236</v>
      </c>
      <c r="B936" s="23" t="s">
        <v>282</v>
      </c>
      <c r="C936" s="23" t="s">
        <v>237</v>
      </c>
      <c r="D936" s="24" t="s">
        <v>9</v>
      </c>
      <c r="E936" s="134">
        <v>5113687.0999999996</v>
      </c>
      <c r="F936" s="134">
        <v>4586895.7</v>
      </c>
      <c r="G936" s="134">
        <v>4472994.8</v>
      </c>
    </row>
    <row r="937" spans="1:7" s="16" customFormat="1" ht="31.5" customHeight="1">
      <c r="A937" s="22" t="s">
        <v>264</v>
      </c>
      <c r="B937" s="23" t="s">
        <v>282</v>
      </c>
      <c r="C937" s="23" t="s">
        <v>265</v>
      </c>
      <c r="D937" s="24" t="s">
        <v>9</v>
      </c>
      <c r="E937" s="134">
        <v>258864.2</v>
      </c>
      <c r="F937" s="134">
        <v>222403.4</v>
      </c>
      <c r="G937" s="134">
        <v>210995.1</v>
      </c>
    </row>
    <row r="938" spans="1:7" s="16" customFormat="1" ht="47.25" customHeight="1">
      <c r="A938" s="31" t="s">
        <v>531</v>
      </c>
      <c r="B938" s="23" t="s">
        <v>282</v>
      </c>
      <c r="C938" s="23" t="s">
        <v>267</v>
      </c>
      <c r="D938" s="24" t="s">
        <v>9</v>
      </c>
      <c r="E938" s="134">
        <v>230286.5</v>
      </c>
      <c r="F938" s="134">
        <v>195897.4</v>
      </c>
      <c r="G938" s="134">
        <v>184373.9</v>
      </c>
    </row>
    <row r="939" spans="1:7" s="16" customFormat="1" ht="31.5" customHeight="1">
      <c r="A939" s="31" t="s">
        <v>58</v>
      </c>
      <c r="B939" s="23" t="s">
        <v>282</v>
      </c>
      <c r="C939" s="23" t="s">
        <v>267</v>
      </c>
      <c r="D939" s="23" t="s">
        <v>59</v>
      </c>
      <c r="E939" s="134">
        <v>230286.5</v>
      </c>
      <c r="F939" s="134">
        <v>195897.4</v>
      </c>
      <c r="G939" s="134">
        <v>184373.9</v>
      </c>
    </row>
    <row r="940" spans="1:7" s="16" customFormat="1" ht="31.5" customHeight="1">
      <c r="A940" s="31" t="s">
        <v>266</v>
      </c>
      <c r="B940" s="23" t="s">
        <v>282</v>
      </c>
      <c r="C940" s="23" t="s">
        <v>433</v>
      </c>
      <c r="D940" s="24" t="s">
        <v>9</v>
      </c>
      <c r="E940" s="134">
        <v>28577.7</v>
      </c>
      <c r="F940" s="134">
        <v>26506</v>
      </c>
      <c r="G940" s="134">
        <v>26621.200000000001</v>
      </c>
    </row>
    <row r="941" spans="1:7" s="16" customFormat="1" ht="31.5" customHeight="1">
      <c r="A941" s="31" t="s">
        <v>58</v>
      </c>
      <c r="B941" s="23" t="s">
        <v>282</v>
      </c>
      <c r="C941" s="23" t="s">
        <v>433</v>
      </c>
      <c r="D941" s="23" t="s">
        <v>59</v>
      </c>
      <c r="E941" s="134">
        <v>28577.7</v>
      </c>
      <c r="F941" s="134">
        <v>26506</v>
      </c>
      <c r="G941" s="134">
        <v>26621.200000000001</v>
      </c>
    </row>
    <row r="942" spans="1:7" s="16" customFormat="1" ht="47.25" customHeight="1">
      <c r="A942" s="22" t="s">
        <v>283</v>
      </c>
      <c r="B942" s="23" t="s">
        <v>282</v>
      </c>
      <c r="C942" s="23" t="s">
        <v>284</v>
      </c>
      <c r="D942" s="24" t="s">
        <v>9</v>
      </c>
      <c r="E942" s="134">
        <v>19978.400000000001</v>
      </c>
      <c r="F942" s="134">
        <v>21317.5</v>
      </c>
      <c r="G942" s="134">
        <v>21317.5</v>
      </c>
    </row>
    <row r="943" spans="1:7" s="16" customFormat="1" ht="31.5" customHeight="1">
      <c r="A943" s="31" t="s">
        <v>285</v>
      </c>
      <c r="B943" s="23" t="s">
        <v>282</v>
      </c>
      <c r="C943" s="23" t="s">
        <v>434</v>
      </c>
      <c r="D943" s="24" t="s">
        <v>9</v>
      </c>
      <c r="E943" s="134">
        <v>19978.400000000001</v>
      </c>
      <c r="F943" s="134">
        <v>21317.5</v>
      </c>
      <c r="G943" s="134">
        <v>21317.5</v>
      </c>
    </row>
    <row r="944" spans="1:7" s="16" customFormat="1" ht="31.5" customHeight="1">
      <c r="A944" s="31" t="s">
        <v>58</v>
      </c>
      <c r="B944" s="23" t="s">
        <v>282</v>
      </c>
      <c r="C944" s="23" t="s">
        <v>434</v>
      </c>
      <c r="D944" s="23" t="s">
        <v>59</v>
      </c>
      <c r="E944" s="134">
        <v>11508.6</v>
      </c>
      <c r="F944" s="134">
        <v>12817.5</v>
      </c>
      <c r="G944" s="134">
        <v>12817.5</v>
      </c>
    </row>
    <row r="945" spans="1:7" s="16" customFormat="1" ht="15.75" customHeight="1">
      <c r="A945" s="31" t="s">
        <v>32</v>
      </c>
      <c r="B945" s="23" t="s">
        <v>282</v>
      </c>
      <c r="C945" s="23" t="s">
        <v>434</v>
      </c>
      <c r="D945" s="23" t="s">
        <v>33</v>
      </c>
      <c r="E945" s="134">
        <v>8469.7999999999993</v>
      </c>
      <c r="F945" s="134">
        <v>8500</v>
      </c>
      <c r="G945" s="134">
        <v>8500</v>
      </c>
    </row>
    <row r="946" spans="1:7" s="16" customFormat="1" ht="47.25" customHeight="1">
      <c r="A946" s="22" t="s">
        <v>55</v>
      </c>
      <c r="B946" s="23" t="s">
        <v>282</v>
      </c>
      <c r="C946" s="23" t="s">
        <v>268</v>
      </c>
      <c r="D946" s="24" t="s">
        <v>9</v>
      </c>
      <c r="E946" s="134">
        <v>660015.9</v>
      </c>
      <c r="F946" s="134">
        <v>678661.8</v>
      </c>
      <c r="G946" s="134">
        <v>704486.7</v>
      </c>
    </row>
    <row r="947" spans="1:7" s="16" customFormat="1" ht="31.5" customHeight="1">
      <c r="A947" s="31" t="s">
        <v>222</v>
      </c>
      <c r="B947" s="23" t="s">
        <v>282</v>
      </c>
      <c r="C947" s="23" t="s">
        <v>286</v>
      </c>
      <c r="D947" s="24" t="s">
        <v>9</v>
      </c>
      <c r="E947" s="134">
        <v>117753.1</v>
      </c>
      <c r="F947" s="134">
        <v>118539.7</v>
      </c>
      <c r="G947" s="134">
        <v>118539.7</v>
      </c>
    </row>
    <row r="948" spans="1:7" s="16" customFormat="1" ht="31.5" customHeight="1">
      <c r="A948" s="31" t="s">
        <v>58</v>
      </c>
      <c r="B948" s="23" t="s">
        <v>282</v>
      </c>
      <c r="C948" s="23" t="s">
        <v>286</v>
      </c>
      <c r="D948" s="23" t="s">
        <v>59</v>
      </c>
      <c r="E948" s="134">
        <v>117753.1</v>
      </c>
      <c r="F948" s="134">
        <v>118539.7</v>
      </c>
      <c r="G948" s="134">
        <v>118539.7</v>
      </c>
    </row>
    <row r="949" spans="1:7" s="16" customFormat="1" ht="63" customHeight="1">
      <c r="A949" s="31" t="s">
        <v>418</v>
      </c>
      <c r="B949" s="23" t="s">
        <v>282</v>
      </c>
      <c r="C949" s="23" t="s">
        <v>287</v>
      </c>
      <c r="D949" s="24" t="s">
        <v>9</v>
      </c>
      <c r="E949" s="134">
        <v>8382.2000000000007</v>
      </c>
      <c r="F949" s="134">
        <v>8382.2000000000007</v>
      </c>
      <c r="G949" s="134">
        <v>8382.2000000000007</v>
      </c>
    </row>
    <row r="950" spans="1:7" s="16" customFormat="1" ht="31.5" customHeight="1">
      <c r="A950" s="31" t="s">
        <v>58</v>
      </c>
      <c r="B950" s="23" t="s">
        <v>282</v>
      </c>
      <c r="C950" s="23" t="s">
        <v>287</v>
      </c>
      <c r="D950" s="23" t="s">
        <v>59</v>
      </c>
      <c r="E950" s="134">
        <v>8382.2000000000007</v>
      </c>
      <c r="F950" s="134">
        <v>8382.2000000000007</v>
      </c>
      <c r="G950" s="134">
        <v>8382.2000000000007</v>
      </c>
    </row>
    <row r="951" spans="1:7" s="16" customFormat="1" ht="31.5" customHeight="1">
      <c r="A951" s="31" t="s">
        <v>57</v>
      </c>
      <c r="B951" s="23" t="s">
        <v>282</v>
      </c>
      <c r="C951" s="23" t="s">
        <v>435</v>
      </c>
      <c r="D951" s="24" t="s">
        <v>9</v>
      </c>
      <c r="E951" s="134">
        <v>533880.6</v>
      </c>
      <c r="F951" s="134">
        <v>551739.9</v>
      </c>
      <c r="G951" s="134">
        <v>577564.79999999993</v>
      </c>
    </row>
    <row r="952" spans="1:7" s="16" customFormat="1" ht="31.5" customHeight="1">
      <c r="A952" s="31" t="s">
        <v>58</v>
      </c>
      <c r="B952" s="23" t="s">
        <v>282</v>
      </c>
      <c r="C952" s="23" t="s">
        <v>435</v>
      </c>
      <c r="D952" s="23" t="s">
        <v>59</v>
      </c>
      <c r="E952" s="134">
        <v>533880.6</v>
      </c>
      <c r="F952" s="134">
        <v>551739.9</v>
      </c>
      <c r="G952" s="134">
        <v>577564.79999999993</v>
      </c>
    </row>
    <row r="953" spans="1:7" s="16" customFormat="1" ht="47.25" customHeight="1">
      <c r="A953" s="22" t="s">
        <v>60</v>
      </c>
      <c r="B953" s="23" t="s">
        <v>282</v>
      </c>
      <c r="C953" s="23" t="s">
        <v>288</v>
      </c>
      <c r="D953" s="24" t="s">
        <v>9</v>
      </c>
      <c r="E953" s="134">
        <v>113241.69999999998</v>
      </c>
      <c r="F953" s="134">
        <v>74683.599999999991</v>
      </c>
      <c r="G953" s="134">
        <v>77322.600000000006</v>
      </c>
    </row>
    <row r="954" spans="1:7" s="16" customFormat="1" ht="31.5" customHeight="1">
      <c r="A954" s="22" t="s">
        <v>638</v>
      </c>
      <c r="B954" s="23" t="s">
        <v>282</v>
      </c>
      <c r="C954" s="23" t="s">
        <v>752</v>
      </c>
      <c r="D954" s="23" t="s">
        <v>9</v>
      </c>
      <c r="E954" s="134">
        <v>1200</v>
      </c>
      <c r="F954" s="134">
        <v>0</v>
      </c>
      <c r="G954" s="134">
        <v>0</v>
      </c>
    </row>
    <row r="955" spans="1:7" s="16" customFormat="1" ht="31.5" customHeight="1">
      <c r="A955" s="22" t="s">
        <v>58</v>
      </c>
      <c r="B955" s="23" t="s">
        <v>282</v>
      </c>
      <c r="C955" s="23" t="s">
        <v>752</v>
      </c>
      <c r="D955" s="23" t="s">
        <v>59</v>
      </c>
      <c r="E955" s="134">
        <v>1200</v>
      </c>
      <c r="F955" s="25">
        <v>0</v>
      </c>
      <c r="G955" s="25">
        <v>0</v>
      </c>
    </row>
    <row r="956" spans="1:7" s="16" customFormat="1" ht="31.5" customHeight="1">
      <c r="A956" s="31" t="s">
        <v>705</v>
      </c>
      <c r="B956" s="23" t="s">
        <v>282</v>
      </c>
      <c r="C956" s="23" t="s">
        <v>706</v>
      </c>
      <c r="D956" s="23" t="s">
        <v>9</v>
      </c>
      <c r="E956" s="134">
        <v>18705.599999999999</v>
      </c>
      <c r="F956" s="134">
        <v>18705.599999999999</v>
      </c>
      <c r="G956" s="134">
        <v>18705.599999999999</v>
      </c>
    </row>
    <row r="957" spans="1:7" s="16" customFormat="1" ht="31.5" customHeight="1">
      <c r="A957" s="31" t="s">
        <v>58</v>
      </c>
      <c r="B957" s="23" t="s">
        <v>282</v>
      </c>
      <c r="C957" s="23" t="s">
        <v>706</v>
      </c>
      <c r="D957" s="23" t="s">
        <v>59</v>
      </c>
      <c r="E957" s="134">
        <v>18705.599999999999</v>
      </c>
      <c r="F957" s="134">
        <v>18705.599999999999</v>
      </c>
      <c r="G957" s="134">
        <v>18705.599999999999</v>
      </c>
    </row>
    <row r="958" spans="1:7" s="16" customFormat="1" ht="31.5" customHeight="1">
      <c r="A958" s="31" t="s">
        <v>61</v>
      </c>
      <c r="B958" s="23" t="s">
        <v>282</v>
      </c>
      <c r="C958" s="23" t="s">
        <v>437</v>
      </c>
      <c r="D958" s="24" t="s">
        <v>9</v>
      </c>
      <c r="E958" s="134">
        <v>93336.099999999991</v>
      </c>
      <c r="F958" s="134">
        <v>55977.999999999993</v>
      </c>
      <c r="G958" s="134">
        <v>58617</v>
      </c>
    </row>
    <row r="959" spans="1:7" s="16" customFormat="1" ht="31.5" customHeight="1">
      <c r="A959" s="31" t="s">
        <v>58</v>
      </c>
      <c r="B959" s="23" t="s">
        <v>282</v>
      </c>
      <c r="C959" s="23" t="s">
        <v>437</v>
      </c>
      <c r="D959" s="23" t="s">
        <v>59</v>
      </c>
      <c r="E959" s="134">
        <v>93336.099999999991</v>
      </c>
      <c r="F959" s="134">
        <v>55977.999999999993</v>
      </c>
      <c r="G959" s="134">
        <v>58617</v>
      </c>
    </row>
    <row r="960" spans="1:7" s="16" customFormat="1" ht="15.75" customHeight="1">
      <c r="A960" s="31" t="s">
        <v>526</v>
      </c>
      <c r="B960" s="23" t="s">
        <v>282</v>
      </c>
      <c r="C960" s="23" t="s">
        <v>707</v>
      </c>
      <c r="D960" s="23" t="s">
        <v>9</v>
      </c>
      <c r="E960" s="134">
        <v>3780.2999999999997</v>
      </c>
      <c r="F960" s="134">
        <v>0</v>
      </c>
      <c r="G960" s="134">
        <v>0</v>
      </c>
    </row>
    <row r="961" spans="1:7" s="16" customFormat="1" ht="31.5" customHeight="1">
      <c r="A961" s="31" t="s">
        <v>638</v>
      </c>
      <c r="B961" s="23" t="s">
        <v>282</v>
      </c>
      <c r="C961" s="23" t="s">
        <v>790</v>
      </c>
      <c r="D961" s="23" t="s">
        <v>9</v>
      </c>
      <c r="E961" s="134">
        <v>450</v>
      </c>
      <c r="F961" s="134">
        <v>0</v>
      </c>
      <c r="G961" s="134">
        <v>0</v>
      </c>
    </row>
    <row r="962" spans="1:7" s="16" customFormat="1" ht="31.5" customHeight="1">
      <c r="A962" s="31" t="s">
        <v>58</v>
      </c>
      <c r="B962" s="23" t="s">
        <v>282</v>
      </c>
      <c r="C962" s="23" t="s">
        <v>790</v>
      </c>
      <c r="D962" s="23" t="s">
        <v>59</v>
      </c>
      <c r="E962" s="134">
        <v>450</v>
      </c>
      <c r="F962" s="134">
        <v>0</v>
      </c>
      <c r="G962" s="134">
        <v>0</v>
      </c>
    </row>
    <row r="963" spans="1:7" s="16" customFormat="1" ht="31.5" customHeight="1">
      <c r="A963" s="31" t="s">
        <v>708</v>
      </c>
      <c r="B963" s="23" t="s">
        <v>282</v>
      </c>
      <c r="C963" s="23" t="s">
        <v>709</v>
      </c>
      <c r="D963" s="23" t="s">
        <v>9</v>
      </c>
      <c r="E963" s="134">
        <v>803.5</v>
      </c>
      <c r="F963" s="134">
        <v>0</v>
      </c>
      <c r="G963" s="134">
        <v>0</v>
      </c>
    </row>
    <row r="964" spans="1:7" s="16" customFormat="1" ht="31.5" customHeight="1">
      <c r="A964" s="31" t="s">
        <v>58</v>
      </c>
      <c r="B964" s="23" t="s">
        <v>282</v>
      </c>
      <c r="C964" s="23" t="s">
        <v>709</v>
      </c>
      <c r="D964" s="23" t="s">
        <v>59</v>
      </c>
      <c r="E964" s="134">
        <v>803.5</v>
      </c>
      <c r="F964" s="25">
        <v>0</v>
      </c>
      <c r="G964" s="25">
        <v>0</v>
      </c>
    </row>
    <row r="965" spans="1:7" s="16" customFormat="1" ht="31.5" customHeight="1">
      <c r="A965" s="31" t="s">
        <v>708</v>
      </c>
      <c r="B965" s="23" t="s">
        <v>282</v>
      </c>
      <c r="C965" s="23" t="s">
        <v>710</v>
      </c>
      <c r="D965" s="23" t="s">
        <v>9</v>
      </c>
      <c r="E965" s="134">
        <v>1777.7</v>
      </c>
      <c r="F965" s="134">
        <v>0</v>
      </c>
      <c r="G965" s="134">
        <v>0</v>
      </c>
    </row>
    <row r="966" spans="1:7" s="16" customFormat="1" ht="31.5" customHeight="1">
      <c r="A966" s="31" t="s">
        <v>58</v>
      </c>
      <c r="B966" s="23" t="s">
        <v>282</v>
      </c>
      <c r="C966" s="23" t="s">
        <v>710</v>
      </c>
      <c r="D966" s="23" t="s">
        <v>59</v>
      </c>
      <c r="E966" s="134">
        <v>1777.7</v>
      </c>
      <c r="F966" s="25">
        <v>0</v>
      </c>
      <c r="G966" s="25">
        <v>0</v>
      </c>
    </row>
    <row r="967" spans="1:7" s="16" customFormat="1" ht="31.5" customHeight="1">
      <c r="A967" s="31" t="s">
        <v>711</v>
      </c>
      <c r="B967" s="23" t="s">
        <v>282</v>
      </c>
      <c r="C967" s="23" t="s">
        <v>712</v>
      </c>
      <c r="D967" s="23" t="s">
        <v>9</v>
      </c>
      <c r="E967" s="134">
        <v>495.2</v>
      </c>
      <c r="F967" s="134">
        <v>0</v>
      </c>
      <c r="G967" s="134">
        <v>0</v>
      </c>
    </row>
    <row r="968" spans="1:7" s="16" customFormat="1" ht="31.5" customHeight="1">
      <c r="A968" s="31" t="s">
        <v>58</v>
      </c>
      <c r="B968" s="23" t="s">
        <v>282</v>
      </c>
      <c r="C968" s="23" t="s">
        <v>712</v>
      </c>
      <c r="D968" s="23" t="s">
        <v>59</v>
      </c>
      <c r="E968" s="134">
        <v>495.2</v>
      </c>
      <c r="F968" s="25">
        <v>0</v>
      </c>
      <c r="G968" s="25">
        <v>0</v>
      </c>
    </row>
    <row r="969" spans="1:7" s="16" customFormat="1" ht="31.5" customHeight="1">
      <c r="A969" s="31" t="s">
        <v>713</v>
      </c>
      <c r="B969" s="23" t="s">
        <v>282</v>
      </c>
      <c r="C969" s="23" t="s">
        <v>714</v>
      </c>
      <c r="D969" s="23" t="s">
        <v>9</v>
      </c>
      <c r="E969" s="134">
        <v>253.9</v>
      </c>
      <c r="F969" s="134">
        <v>0</v>
      </c>
      <c r="G969" s="134">
        <v>0</v>
      </c>
    </row>
    <row r="970" spans="1:7" s="16" customFormat="1" ht="31.5" customHeight="1">
      <c r="A970" s="31" t="s">
        <v>58</v>
      </c>
      <c r="B970" s="23" t="s">
        <v>282</v>
      </c>
      <c r="C970" s="23" t="s">
        <v>714</v>
      </c>
      <c r="D970" s="23" t="s">
        <v>59</v>
      </c>
      <c r="E970" s="134">
        <v>253.9</v>
      </c>
      <c r="F970" s="25">
        <v>0</v>
      </c>
      <c r="G970" s="25">
        <v>0</v>
      </c>
    </row>
    <row r="971" spans="1:7" s="16" customFormat="1" ht="110.25" customHeight="1">
      <c r="A971" s="22" t="s">
        <v>225</v>
      </c>
      <c r="B971" s="23" t="s">
        <v>282</v>
      </c>
      <c r="C971" s="23" t="s">
        <v>289</v>
      </c>
      <c r="D971" s="24" t="s">
        <v>9</v>
      </c>
      <c r="E971" s="134">
        <v>2799.1</v>
      </c>
      <c r="F971" s="134">
        <v>3369.1</v>
      </c>
      <c r="G971" s="134">
        <v>3369.1</v>
      </c>
    </row>
    <row r="972" spans="1:7" s="16" customFormat="1" ht="94.5" customHeight="1">
      <c r="A972" s="31" t="s">
        <v>227</v>
      </c>
      <c r="B972" s="23" t="s">
        <v>282</v>
      </c>
      <c r="C972" s="23" t="s">
        <v>290</v>
      </c>
      <c r="D972" s="24" t="s">
        <v>9</v>
      </c>
      <c r="E972" s="134">
        <v>2799.1</v>
      </c>
      <c r="F972" s="134">
        <v>3369.1</v>
      </c>
      <c r="G972" s="134">
        <v>3369.1</v>
      </c>
    </row>
    <row r="973" spans="1:7" s="16" customFormat="1" ht="31.5" customHeight="1">
      <c r="A973" s="31" t="s">
        <v>58</v>
      </c>
      <c r="B973" s="23" t="s">
        <v>282</v>
      </c>
      <c r="C973" s="23" t="s">
        <v>290</v>
      </c>
      <c r="D973" s="23" t="s">
        <v>59</v>
      </c>
      <c r="E973" s="134">
        <v>2799.1</v>
      </c>
      <c r="F973" s="134">
        <v>3369.1</v>
      </c>
      <c r="G973" s="134">
        <v>3369.1</v>
      </c>
    </row>
    <row r="974" spans="1:7" s="16" customFormat="1" ht="47.25" customHeight="1">
      <c r="A974" s="22" t="s">
        <v>260</v>
      </c>
      <c r="B974" s="23" t="s">
        <v>282</v>
      </c>
      <c r="C974" s="23" t="s">
        <v>269</v>
      </c>
      <c r="D974" s="24" t="s">
        <v>9</v>
      </c>
      <c r="E974" s="134">
        <v>3226740.4</v>
      </c>
      <c r="F974" s="134">
        <v>3246606.3</v>
      </c>
      <c r="G974" s="134">
        <v>3246606.3</v>
      </c>
    </row>
    <row r="975" spans="1:7" s="16" customFormat="1" ht="47.25" customHeight="1">
      <c r="A975" s="31" t="s">
        <v>262</v>
      </c>
      <c r="B975" s="23" t="s">
        <v>282</v>
      </c>
      <c r="C975" s="23" t="s">
        <v>270</v>
      </c>
      <c r="D975" s="24" t="s">
        <v>9</v>
      </c>
      <c r="E975" s="134">
        <v>3226740.4</v>
      </c>
      <c r="F975" s="134">
        <v>3246606.3</v>
      </c>
      <c r="G975" s="134">
        <v>3246606.3</v>
      </c>
    </row>
    <row r="976" spans="1:7" s="16" customFormat="1" ht="31.5" customHeight="1">
      <c r="A976" s="31" t="s">
        <v>58</v>
      </c>
      <c r="B976" s="23" t="s">
        <v>282</v>
      </c>
      <c r="C976" s="23" t="s">
        <v>270</v>
      </c>
      <c r="D976" s="23" t="s">
        <v>59</v>
      </c>
      <c r="E976" s="134">
        <v>3226740.4</v>
      </c>
      <c r="F976" s="134">
        <v>3246606.3</v>
      </c>
      <c r="G976" s="134">
        <v>3246606.3</v>
      </c>
    </row>
    <row r="977" spans="1:7" s="16" customFormat="1" ht="31.5" customHeight="1">
      <c r="A977" s="31" t="s">
        <v>715</v>
      </c>
      <c r="B977" s="23" t="s">
        <v>282</v>
      </c>
      <c r="C977" s="23" t="s">
        <v>716</v>
      </c>
      <c r="D977" s="23" t="s">
        <v>9</v>
      </c>
      <c r="E977" s="134">
        <v>620936.6</v>
      </c>
      <c r="F977" s="134">
        <v>131950.1</v>
      </c>
      <c r="G977" s="134">
        <v>0</v>
      </c>
    </row>
    <row r="978" spans="1:7" s="16" customFormat="1" ht="47.25" customHeight="1">
      <c r="A978" s="31" t="s">
        <v>436</v>
      </c>
      <c r="B978" s="23" t="s">
        <v>282</v>
      </c>
      <c r="C978" s="23" t="s">
        <v>717</v>
      </c>
      <c r="D978" s="23" t="s">
        <v>9</v>
      </c>
      <c r="E978" s="134">
        <v>513084</v>
      </c>
      <c r="F978" s="134">
        <v>125228.8</v>
      </c>
      <c r="G978" s="134">
        <v>0</v>
      </c>
    </row>
    <row r="979" spans="1:7" s="16" customFormat="1" ht="31.5" customHeight="1">
      <c r="A979" s="31" t="s">
        <v>58</v>
      </c>
      <c r="B979" s="23" t="s">
        <v>282</v>
      </c>
      <c r="C979" s="23" t="s">
        <v>717</v>
      </c>
      <c r="D979" s="23" t="s">
        <v>59</v>
      </c>
      <c r="E979" s="134">
        <v>513084</v>
      </c>
      <c r="F979" s="134">
        <v>125228.8</v>
      </c>
      <c r="G979" s="134">
        <v>0</v>
      </c>
    </row>
    <row r="980" spans="1:7" s="16" customFormat="1" ht="47.25" customHeight="1">
      <c r="A980" s="31" t="s">
        <v>436</v>
      </c>
      <c r="B980" s="23" t="s">
        <v>282</v>
      </c>
      <c r="C980" s="23" t="s">
        <v>718</v>
      </c>
      <c r="D980" s="23" t="s">
        <v>9</v>
      </c>
      <c r="E980" s="134">
        <v>107852.59999999999</v>
      </c>
      <c r="F980" s="134">
        <v>6721.3</v>
      </c>
      <c r="G980" s="134">
        <v>0</v>
      </c>
    </row>
    <row r="981" spans="1:7" s="16" customFormat="1" ht="31.5" customHeight="1">
      <c r="A981" s="31" t="s">
        <v>58</v>
      </c>
      <c r="B981" s="23" t="s">
        <v>282</v>
      </c>
      <c r="C981" s="23" t="s">
        <v>718</v>
      </c>
      <c r="D981" s="23" t="s">
        <v>59</v>
      </c>
      <c r="E981" s="134">
        <v>107852.59999999999</v>
      </c>
      <c r="F981" s="134">
        <v>6721.3</v>
      </c>
      <c r="G981" s="134">
        <v>0</v>
      </c>
    </row>
    <row r="982" spans="1:7" s="16" customFormat="1" ht="31.5" customHeight="1">
      <c r="A982" s="31" t="s">
        <v>719</v>
      </c>
      <c r="B982" s="23" t="s">
        <v>282</v>
      </c>
      <c r="C982" s="23" t="s">
        <v>720</v>
      </c>
      <c r="D982" s="23" t="s">
        <v>9</v>
      </c>
      <c r="E982" s="134">
        <v>207330.5</v>
      </c>
      <c r="F982" s="134">
        <v>207903.9</v>
      </c>
      <c r="G982" s="134">
        <v>208897.5</v>
      </c>
    </row>
    <row r="983" spans="1:7" s="16" customFormat="1" ht="63" customHeight="1">
      <c r="A983" s="31" t="s">
        <v>721</v>
      </c>
      <c r="B983" s="23" t="s">
        <v>282</v>
      </c>
      <c r="C983" s="23" t="s">
        <v>722</v>
      </c>
      <c r="D983" s="23" t="s">
        <v>9</v>
      </c>
      <c r="E983" s="134">
        <v>4915.1000000000004</v>
      </c>
      <c r="F983" s="134">
        <v>4915.1000000000004</v>
      </c>
      <c r="G983" s="134">
        <v>4915.1000000000004</v>
      </c>
    </row>
    <row r="984" spans="1:7" s="16" customFormat="1" ht="31.5" customHeight="1">
      <c r="A984" s="31" t="s">
        <v>58</v>
      </c>
      <c r="B984" s="23" t="s">
        <v>282</v>
      </c>
      <c r="C984" s="23" t="s">
        <v>722</v>
      </c>
      <c r="D984" s="23" t="s">
        <v>59</v>
      </c>
      <c r="E984" s="134">
        <v>4915.1000000000004</v>
      </c>
      <c r="F984" s="134">
        <v>4915.1000000000004</v>
      </c>
      <c r="G984" s="134">
        <v>4915.1000000000004</v>
      </c>
    </row>
    <row r="985" spans="1:7" s="16" customFormat="1" ht="47.25" customHeight="1">
      <c r="A985" s="31" t="s">
        <v>723</v>
      </c>
      <c r="B985" s="23" t="s">
        <v>282</v>
      </c>
      <c r="C985" s="23" t="s">
        <v>724</v>
      </c>
      <c r="D985" s="23" t="s">
        <v>9</v>
      </c>
      <c r="E985" s="134">
        <v>14445.2</v>
      </c>
      <c r="F985" s="134">
        <v>14664.3</v>
      </c>
      <c r="G985" s="134">
        <v>14929.6</v>
      </c>
    </row>
    <row r="986" spans="1:7" s="16" customFormat="1" ht="31.5" customHeight="1">
      <c r="A986" s="31" t="s">
        <v>58</v>
      </c>
      <c r="B986" s="23" t="s">
        <v>282</v>
      </c>
      <c r="C986" s="23" t="s">
        <v>724</v>
      </c>
      <c r="D986" s="23" t="s">
        <v>59</v>
      </c>
      <c r="E986" s="134">
        <v>14445.2</v>
      </c>
      <c r="F986" s="134">
        <v>14664.3</v>
      </c>
      <c r="G986" s="134">
        <v>14929.6</v>
      </c>
    </row>
    <row r="987" spans="1:7" s="16" customFormat="1" ht="94.5" customHeight="1">
      <c r="A987" s="31" t="s">
        <v>725</v>
      </c>
      <c r="B987" s="23" t="s">
        <v>282</v>
      </c>
      <c r="C987" s="23" t="s">
        <v>726</v>
      </c>
      <c r="D987" s="23" t="s">
        <v>9</v>
      </c>
      <c r="E987" s="134">
        <v>187970.2</v>
      </c>
      <c r="F987" s="134">
        <v>188324.5</v>
      </c>
      <c r="G987" s="134">
        <v>189052.79999999999</v>
      </c>
    </row>
    <row r="988" spans="1:7" s="16" customFormat="1" ht="31.5" customHeight="1">
      <c r="A988" s="31" t="s">
        <v>58</v>
      </c>
      <c r="B988" s="23" t="s">
        <v>282</v>
      </c>
      <c r="C988" s="23" t="s">
        <v>726</v>
      </c>
      <c r="D988" s="23" t="s">
        <v>59</v>
      </c>
      <c r="E988" s="134">
        <v>187970.2</v>
      </c>
      <c r="F988" s="134">
        <v>188324.5</v>
      </c>
      <c r="G988" s="134">
        <v>189052.79999999999</v>
      </c>
    </row>
    <row r="989" spans="1:7" s="16" customFormat="1" ht="15.75" customHeight="1">
      <c r="A989" s="22" t="s">
        <v>214</v>
      </c>
      <c r="B989" s="23" t="s">
        <v>282</v>
      </c>
      <c r="C989" s="23" t="s">
        <v>215</v>
      </c>
      <c r="D989" s="24" t="s">
        <v>9</v>
      </c>
      <c r="E989" s="134">
        <v>99210.1</v>
      </c>
      <c r="F989" s="134">
        <v>43274.1</v>
      </c>
      <c r="G989" s="134">
        <v>43351</v>
      </c>
    </row>
    <row r="990" spans="1:7" s="16" customFormat="1" ht="31.5" customHeight="1">
      <c r="A990" s="22" t="s">
        <v>727</v>
      </c>
      <c r="B990" s="23" t="s">
        <v>282</v>
      </c>
      <c r="C990" s="23" t="s">
        <v>728</v>
      </c>
      <c r="D990" s="23" t="s">
        <v>9</v>
      </c>
      <c r="E990" s="134">
        <v>22935</v>
      </c>
      <c r="F990" s="134">
        <v>23000.400000000001</v>
      </c>
      <c r="G990" s="134">
        <v>23000.400000000001</v>
      </c>
    </row>
    <row r="991" spans="1:7" s="16" customFormat="1" ht="15.75" customHeight="1">
      <c r="A991" s="22" t="s">
        <v>729</v>
      </c>
      <c r="B991" s="23" t="s">
        <v>282</v>
      </c>
      <c r="C991" s="23" t="s">
        <v>730</v>
      </c>
      <c r="D991" s="23" t="s">
        <v>9</v>
      </c>
      <c r="E991" s="134">
        <v>22935</v>
      </c>
      <c r="F991" s="134">
        <v>23000.400000000001</v>
      </c>
      <c r="G991" s="134">
        <v>23000.400000000001</v>
      </c>
    </row>
    <row r="992" spans="1:7" s="16" customFormat="1" ht="31.5" customHeight="1">
      <c r="A992" s="22" t="s">
        <v>58</v>
      </c>
      <c r="B992" s="23" t="s">
        <v>282</v>
      </c>
      <c r="C992" s="23" t="s">
        <v>730</v>
      </c>
      <c r="D992" s="23" t="s">
        <v>59</v>
      </c>
      <c r="E992" s="134">
        <v>22935</v>
      </c>
      <c r="F992" s="134">
        <v>23000.400000000001</v>
      </c>
      <c r="G992" s="134">
        <v>23000.400000000001</v>
      </c>
    </row>
    <row r="993" spans="1:7" s="16" customFormat="1" ht="126" customHeight="1">
      <c r="A993" s="22" t="s">
        <v>539</v>
      </c>
      <c r="B993" s="23" t="s">
        <v>282</v>
      </c>
      <c r="C993" s="23" t="s">
        <v>291</v>
      </c>
      <c r="D993" s="24" t="s">
        <v>9</v>
      </c>
      <c r="E993" s="134">
        <v>646.79999999999995</v>
      </c>
      <c r="F993" s="134">
        <v>500</v>
      </c>
      <c r="G993" s="134">
        <v>500</v>
      </c>
    </row>
    <row r="994" spans="1:7" s="16" customFormat="1" ht="15.75" customHeight="1">
      <c r="A994" s="31" t="s">
        <v>772</v>
      </c>
      <c r="B994" s="23" t="s">
        <v>282</v>
      </c>
      <c r="C994" s="23" t="s">
        <v>773</v>
      </c>
      <c r="D994" s="24" t="s">
        <v>9</v>
      </c>
      <c r="E994" s="134">
        <v>274.2</v>
      </c>
      <c r="F994" s="134">
        <v>0</v>
      </c>
      <c r="G994" s="134">
        <v>0</v>
      </c>
    </row>
    <row r="995" spans="1:7" s="16" customFormat="1" ht="31.5" customHeight="1">
      <c r="A995" s="31" t="s">
        <v>58</v>
      </c>
      <c r="B995" s="23" t="s">
        <v>282</v>
      </c>
      <c r="C995" s="23" t="s">
        <v>773</v>
      </c>
      <c r="D995" s="23" t="s">
        <v>59</v>
      </c>
      <c r="E995" s="134">
        <v>274.2</v>
      </c>
      <c r="F995" s="134">
        <v>0</v>
      </c>
      <c r="G995" s="134">
        <v>0</v>
      </c>
    </row>
    <row r="996" spans="1:7" s="16" customFormat="1" ht="110.25" customHeight="1">
      <c r="A996" s="31" t="s">
        <v>540</v>
      </c>
      <c r="B996" s="23" t="s">
        <v>282</v>
      </c>
      <c r="C996" s="23" t="s">
        <v>438</v>
      </c>
      <c r="D996" s="24" t="s">
        <v>9</v>
      </c>
      <c r="E996" s="134">
        <v>372.6</v>
      </c>
      <c r="F996" s="134">
        <v>500</v>
      </c>
      <c r="G996" s="134">
        <v>500</v>
      </c>
    </row>
    <row r="997" spans="1:7" s="16" customFormat="1" ht="31.5" customHeight="1">
      <c r="A997" s="31" t="s">
        <v>58</v>
      </c>
      <c r="B997" s="23" t="s">
        <v>282</v>
      </c>
      <c r="C997" s="23" t="s">
        <v>438</v>
      </c>
      <c r="D997" s="23" t="s">
        <v>59</v>
      </c>
      <c r="E997" s="134">
        <v>372.6</v>
      </c>
      <c r="F997" s="134">
        <v>500</v>
      </c>
      <c r="G997" s="134">
        <v>500</v>
      </c>
    </row>
    <row r="998" spans="1:7" s="16" customFormat="1" ht="47.25" customHeight="1">
      <c r="A998" s="22" t="s">
        <v>292</v>
      </c>
      <c r="B998" s="23" t="s">
        <v>282</v>
      </c>
      <c r="C998" s="23" t="s">
        <v>293</v>
      </c>
      <c r="D998" s="24" t="s">
        <v>9</v>
      </c>
      <c r="E998" s="134">
        <v>17820.3</v>
      </c>
      <c r="F998" s="134">
        <v>19753.699999999997</v>
      </c>
      <c r="G998" s="134">
        <v>19830.599999999999</v>
      </c>
    </row>
    <row r="999" spans="1:7" s="16" customFormat="1" ht="31.5" customHeight="1">
      <c r="A999" s="31" t="s">
        <v>774</v>
      </c>
      <c r="B999" s="23" t="s">
        <v>282</v>
      </c>
      <c r="C999" s="23" t="s">
        <v>775</v>
      </c>
      <c r="D999" s="24" t="s">
        <v>9</v>
      </c>
      <c r="E999" s="134">
        <v>413.6</v>
      </c>
      <c r="F999" s="134">
        <v>0</v>
      </c>
      <c r="G999" s="134">
        <v>0</v>
      </c>
    </row>
    <row r="1000" spans="1:7" s="16" customFormat="1" ht="31.5" customHeight="1">
      <c r="A1000" s="31" t="s">
        <v>58</v>
      </c>
      <c r="B1000" s="23" t="s">
        <v>282</v>
      </c>
      <c r="C1000" s="23" t="s">
        <v>775</v>
      </c>
      <c r="D1000" s="23" t="s">
        <v>59</v>
      </c>
      <c r="E1000" s="134">
        <v>413.6</v>
      </c>
      <c r="F1000" s="134">
        <v>0</v>
      </c>
      <c r="G1000" s="134">
        <v>0</v>
      </c>
    </row>
    <row r="1001" spans="1:7" s="16" customFormat="1" ht="47.25" customHeight="1">
      <c r="A1001" s="31" t="s">
        <v>294</v>
      </c>
      <c r="B1001" s="23" t="s">
        <v>282</v>
      </c>
      <c r="C1001" s="23" t="s">
        <v>439</v>
      </c>
      <c r="D1001" s="24" t="s">
        <v>9</v>
      </c>
      <c r="E1001" s="134">
        <v>17406.7</v>
      </c>
      <c r="F1001" s="134">
        <v>19753.699999999997</v>
      </c>
      <c r="G1001" s="134">
        <v>19830.599999999999</v>
      </c>
    </row>
    <row r="1002" spans="1:7" s="16" customFormat="1" ht="31.5" customHeight="1">
      <c r="A1002" s="31" t="s">
        <v>58</v>
      </c>
      <c r="B1002" s="23" t="s">
        <v>282</v>
      </c>
      <c r="C1002" s="23" t="s">
        <v>439</v>
      </c>
      <c r="D1002" s="23" t="s">
        <v>59</v>
      </c>
      <c r="E1002" s="134">
        <v>17406.7</v>
      </c>
      <c r="F1002" s="134">
        <v>19753.699999999997</v>
      </c>
      <c r="G1002" s="134">
        <v>19830.599999999999</v>
      </c>
    </row>
    <row r="1003" spans="1:7" s="16" customFormat="1" ht="47.25" customHeight="1">
      <c r="A1003" s="22" t="s">
        <v>271</v>
      </c>
      <c r="B1003" s="23" t="s">
        <v>282</v>
      </c>
      <c r="C1003" s="23" t="s">
        <v>272</v>
      </c>
      <c r="D1003" s="24" t="s">
        <v>9</v>
      </c>
      <c r="E1003" s="134">
        <v>20</v>
      </c>
      <c r="F1003" s="134">
        <v>20</v>
      </c>
      <c r="G1003" s="134">
        <v>20</v>
      </c>
    </row>
    <row r="1004" spans="1:7" s="16" customFormat="1" ht="31.5" customHeight="1">
      <c r="A1004" s="31" t="s">
        <v>273</v>
      </c>
      <c r="B1004" s="23" t="s">
        <v>282</v>
      </c>
      <c r="C1004" s="23" t="s">
        <v>429</v>
      </c>
      <c r="D1004" s="24" t="s">
        <v>9</v>
      </c>
      <c r="E1004" s="134">
        <v>20</v>
      </c>
      <c r="F1004" s="134">
        <v>20</v>
      </c>
      <c r="G1004" s="134">
        <v>20</v>
      </c>
    </row>
    <row r="1005" spans="1:7" s="16" customFormat="1" ht="31.5" customHeight="1">
      <c r="A1005" s="31" t="s">
        <v>58</v>
      </c>
      <c r="B1005" s="23" t="s">
        <v>282</v>
      </c>
      <c r="C1005" s="23" t="s">
        <v>429</v>
      </c>
      <c r="D1005" s="23" t="s">
        <v>59</v>
      </c>
      <c r="E1005" s="134">
        <v>20</v>
      </c>
      <c r="F1005" s="134">
        <v>20</v>
      </c>
      <c r="G1005" s="134">
        <v>20</v>
      </c>
    </row>
    <row r="1006" spans="1:7" s="16" customFormat="1" ht="31.5" customHeight="1">
      <c r="A1006" s="31" t="s">
        <v>753</v>
      </c>
      <c r="B1006" s="23" t="s">
        <v>282</v>
      </c>
      <c r="C1006" s="23" t="s">
        <v>754</v>
      </c>
      <c r="D1006" s="23" t="s">
        <v>9</v>
      </c>
      <c r="E1006" s="134">
        <v>55092.600000000006</v>
      </c>
      <c r="F1006" s="134">
        <v>0</v>
      </c>
      <c r="G1006" s="134">
        <v>0</v>
      </c>
    </row>
    <row r="1007" spans="1:7" s="16" customFormat="1" ht="47.25" customHeight="1">
      <c r="A1007" s="31" t="s">
        <v>755</v>
      </c>
      <c r="B1007" s="23" t="s">
        <v>282</v>
      </c>
      <c r="C1007" s="23" t="s">
        <v>756</v>
      </c>
      <c r="D1007" s="23" t="s">
        <v>9</v>
      </c>
      <c r="E1007" s="134">
        <v>28186.9</v>
      </c>
      <c r="F1007" s="134">
        <v>0</v>
      </c>
      <c r="G1007" s="134">
        <v>0</v>
      </c>
    </row>
    <row r="1008" spans="1:7" s="16" customFormat="1" ht="31.5" customHeight="1">
      <c r="A1008" s="31" t="s">
        <v>58</v>
      </c>
      <c r="B1008" s="23" t="s">
        <v>282</v>
      </c>
      <c r="C1008" s="23" t="s">
        <v>756</v>
      </c>
      <c r="D1008" s="23" t="s">
        <v>59</v>
      </c>
      <c r="E1008" s="134">
        <v>28186.9</v>
      </c>
      <c r="F1008" s="25">
        <v>0</v>
      </c>
      <c r="G1008" s="25">
        <v>0</v>
      </c>
    </row>
    <row r="1009" spans="1:7" s="16" customFormat="1" ht="47.25" customHeight="1">
      <c r="A1009" s="31" t="s">
        <v>755</v>
      </c>
      <c r="B1009" s="23" t="s">
        <v>282</v>
      </c>
      <c r="C1009" s="23" t="s">
        <v>776</v>
      </c>
      <c r="D1009" s="23" t="s">
        <v>9</v>
      </c>
      <c r="E1009" s="134">
        <v>26905.7</v>
      </c>
      <c r="F1009" s="134">
        <v>0</v>
      </c>
      <c r="G1009" s="134">
        <v>0</v>
      </c>
    </row>
    <row r="1010" spans="1:7" s="16" customFormat="1" ht="31.5" customHeight="1">
      <c r="A1010" s="31" t="s">
        <v>58</v>
      </c>
      <c r="B1010" s="23" t="s">
        <v>282</v>
      </c>
      <c r="C1010" s="23" t="s">
        <v>776</v>
      </c>
      <c r="D1010" s="23" t="s">
        <v>59</v>
      </c>
      <c r="E1010" s="134">
        <v>26905.7</v>
      </c>
      <c r="F1010" s="134">
        <v>0</v>
      </c>
      <c r="G1010" s="134">
        <v>0</v>
      </c>
    </row>
    <row r="1011" spans="1:7" s="16" customFormat="1" ht="47.25" customHeight="1">
      <c r="A1011" s="31" t="s">
        <v>757</v>
      </c>
      <c r="B1011" s="23" t="s">
        <v>282</v>
      </c>
      <c r="C1011" s="23" t="s">
        <v>758</v>
      </c>
      <c r="D1011" s="23" t="s">
        <v>9</v>
      </c>
      <c r="E1011" s="134">
        <v>2695.4</v>
      </c>
      <c r="F1011" s="134">
        <v>0</v>
      </c>
      <c r="G1011" s="134">
        <v>0</v>
      </c>
    </row>
    <row r="1012" spans="1:7" s="16" customFormat="1" ht="78.75" customHeight="1">
      <c r="A1012" s="31" t="s">
        <v>759</v>
      </c>
      <c r="B1012" s="23" t="s">
        <v>282</v>
      </c>
      <c r="C1012" s="23" t="s">
        <v>760</v>
      </c>
      <c r="D1012" s="23" t="s">
        <v>9</v>
      </c>
      <c r="E1012" s="134">
        <v>2695.4</v>
      </c>
      <c r="F1012" s="134">
        <v>0</v>
      </c>
      <c r="G1012" s="134">
        <v>0</v>
      </c>
    </row>
    <row r="1013" spans="1:7" s="16" customFormat="1" ht="31.5" customHeight="1">
      <c r="A1013" s="31" t="s">
        <v>58</v>
      </c>
      <c r="B1013" s="23" t="s">
        <v>282</v>
      </c>
      <c r="C1013" s="23" t="s">
        <v>760</v>
      </c>
      <c r="D1013" s="23" t="s">
        <v>59</v>
      </c>
      <c r="E1013" s="134">
        <v>2695.4</v>
      </c>
      <c r="F1013" s="25">
        <v>0</v>
      </c>
      <c r="G1013" s="25">
        <v>0</v>
      </c>
    </row>
    <row r="1014" spans="1:7" s="16" customFormat="1" ht="31.5" customHeight="1">
      <c r="A1014" s="22" t="s">
        <v>74</v>
      </c>
      <c r="B1014" s="23" t="s">
        <v>282</v>
      </c>
      <c r="C1014" s="23" t="s">
        <v>274</v>
      </c>
      <c r="D1014" s="24" t="s">
        <v>9</v>
      </c>
      <c r="E1014" s="134">
        <v>149722.79999999999</v>
      </c>
      <c r="F1014" s="134">
        <v>140445.5</v>
      </c>
      <c r="G1014" s="134">
        <v>140445.5</v>
      </c>
    </row>
    <row r="1015" spans="1:7" s="16" customFormat="1" ht="47.25" customHeight="1">
      <c r="A1015" s="22" t="s">
        <v>55</v>
      </c>
      <c r="B1015" s="23" t="s">
        <v>282</v>
      </c>
      <c r="C1015" s="23" t="s">
        <v>275</v>
      </c>
      <c r="D1015" s="24" t="s">
        <v>9</v>
      </c>
      <c r="E1015" s="134">
        <v>82630.5</v>
      </c>
      <c r="F1015" s="134">
        <v>77918.2</v>
      </c>
      <c r="G1015" s="134">
        <v>77918.2</v>
      </c>
    </row>
    <row r="1016" spans="1:7" s="16" customFormat="1" ht="31.5" customHeight="1">
      <c r="A1016" s="22" t="s">
        <v>222</v>
      </c>
      <c r="B1016" s="23" t="s">
        <v>282</v>
      </c>
      <c r="C1016" s="23" t="s">
        <v>276</v>
      </c>
      <c r="D1016" s="23" t="s">
        <v>9</v>
      </c>
      <c r="E1016" s="134">
        <v>3400</v>
      </c>
      <c r="F1016" s="134">
        <v>3790</v>
      </c>
      <c r="G1016" s="134">
        <v>3790</v>
      </c>
    </row>
    <row r="1017" spans="1:7" s="16" customFormat="1" ht="31.5" customHeight="1">
      <c r="A1017" s="22" t="s">
        <v>58</v>
      </c>
      <c r="B1017" s="23" t="s">
        <v>282</v>
      </c>
      <c r="C1017" s="23" t="s">
        <v>276</v>
      </c>
      <c r="D1017" s="23" t="s">
        <v>59</v>
      </c>
      <c r="E1017" s="134">
        <v>3400</v>
      </c>
      <c r="F1017" s="134">
        <v>3790</v>
      </c>
      <c r="G1017" s="134">
        <v>3790</v>
      </c>
    </row>
    <row r="1018" spans="1:7" s="16" customFormat="1" ht="31.5" customHeight="1">
      <c r="A1018" s="31" t="s">
        <v>57</v>
      </c>
      <c r="B1018" s="23" t="s">
        <v>282</v>
      </c>
      <c r="C1018" s="23" t="s">
        <v>430</v>
      </c>
      <c r="D1018" s="24" t="s">
        <v>9</v>
      </c>
      <c r="E1018" s="134">
        <v>79230.5</v>
      </c>
      <c r="F1018" s="134">
        <v>74128.2</v>
      </c>
      <c r="G1018" s="134">
        <v>74128.2</v>
      </c>
    </row>
    <row r="1019" spans="1:7" s="16" customFormat="1" ht="63" customHeight="1">
      <c r="A1019" s="31" t="s">
        <v>26</v>
      </c>
      <c r="B1019" s="23" t="s">
        <v>282</v>
      </c>
      <c r="C1019" s="23" t="s">
        <v>430</v>
      </c>
      <c r="D1019" s="23" t="s">
        <v>27</v>
      </c>
      <c r="E1019" s="134">
        <v>15959</v>
      </c>
      <c r="F1019" s="134">
        <v>15959</v>
      </c>
      <c r="G1019" s="134">
        <v>15959</v>
      </c>
    </row>
    <row r="1020" spans="1:7" s="16" customFormat="1" ht="31.5" customHeight="1">
      <c r="A1020" s="31" t="s">
        <v>28</v>
      </c>
      <c r="B1020" s="23" t="s">
        <v>282</v>
      </c>
      <c r="C1020" s="23" t="s">
        <v>430</v>
      </c>
      <c r="D1020" s="23" t="s">
        <v>29</v>
      </c>
      <c r="E1020" s="134">
        <v>1042</v>
      </c>
      <c r="F1020" s="134">
        <v>1042</v>
      </c>
      <c r="G1020" s="134">
        <v>1042</v>
      </c>
    </row>
    <row r="1021" spans="1:7" s="16" customFormat="1" ht="31.5" customHeight="1">
      <c r="A1021" s="31" t="s">
        <v>58</v>
      </c>
      <c r="B1021" s="23" t="s">
        <v>282</v>
      </c>
      <c r="C1021" s="23" t="s">
        <v>430</v>
      </c>
      <c r="D1021" s="23" t="s">
        <v>59</v>
      </c>
      <c r="E1021" s="134">
        <v>62219.5</v>
      </c>
      <c r="F1021" s="134">
        <v>57117.2</v>
      </c>
      <c r="G1021" s="134">
        <v>57117.2</v>
      </c>
    </row>
    <row r="1022" spans="1:7" s="16" customFormat="1" ht="15.75" customHeight="1">
      <c r="A1022" s="31" t="s">
        <v>32</v>
      </c>
      <c r="B1022" s="23" t="s">
        <v>282</v>
      </c>
      <c r="C1022" s="23" t="s">
        <v>430</v>
      </c>
      <c r="D1022" s="23" t="s">
        <v>33</v>
      </c>
      <c r="E1022" s="134">
        <v>10</v>
      </c>
      <c r="F1022" s="134">
        <v>10</v>
      </c>
      <c r="G1022" s="134">
        <v>10</v>
      </c>
    </row>
    <row r="1023" spans="1:7" s="16" customFormat="1" ht="47.25" customHeight="1">
      <c r="A1023" s="22" t="s">
        <v>76</v>
      </c>
      <c r="B1023" s="23" t="s">
        <v>282</v>
      </c>
      <c r="C1023" s="23" t="s">
        <v>277</v>
      </c>
      <c r="D1023" s="24" t="s">
        <v>9</v>
      </c>
      <c r="E1023" s="134">
        <v>66791.5</v>
      </c>
      <c r="F1023" s="134">
        <v>62226.5</v>
      </c>
      <c r="G1023" s="134">
        <v>62226.5</v>
      </c>
    </row>
    <row r="1024" spans="1:7" s="16" customFormat="1" ht="31.5" customHeight="1">
      <c r="A1024" s="31" t="s">
        <v>25</v>
      </c>
      <c r="B1024" s="23" t="s">
        <v>282</v>
      </c>
      <c r="C1024" s="23" t="s">
        <v>431</v>
      </c>
      <c r="D1024" s="24" t="s">
        <v>9</v>
      </c>
      <c r="E1024" s="134">
        <v>66791.5</v>
      </c>
      <c r="F1024" s="134">
        <v>62226.5</v>
      </c>
      <c r="G1024" s="134">
        <v>62226.5</v>
      </c>
    </row>
    <row r="1025" spans="1:7" s="16" customFormat="1" ht="63" customHeight="1">
      <c r="A1025" s="31" t="s">
        <v>26</v>
      </c>
      <c r="B1025" s="23" t="s">
        <v>282</v>
      </c>
      <c r="C1025" s="23" t="s">
        <v>431</v>
      </c>
      <c r="D1025" s="23" t="s">
        <v>27</v>
      </c>
      <c r="E1025" s="134">
        <v>63814.6</v>
      </c>
      <c r="F1025" s="134">
        <v>58376.5</v>
      </c>
      <c r="G1025" s="134">
        <v>58376.5</v>
      </c>
    </row>
    <row r="1026" spans="1:7" s="16" customFormat="1" ht="31.5" customHeight="1">
      <c r="A1026" s="31" t="s">
        <v>28</v>
      </c>
      <c r="B1026" s="23" t="s">
        <v>282</v>
      </c>
      <c r="C1026" s="23" t="s">
        <v>431</v>
      </c>
      <c r="D1026" s="23" t="s">
        <v>29</v>
      </c>
      <c r="E1026" s="134">
        <v>2917.5</v>
      </c>
      <c r="F1026" s="134">
        <v>3310</v>
      </c>
      <c r="G1026" s="134">
        <v>3310</v>
      </c>
    </row>
    <row r="1027" spans="1:7" s="16" customFormat="1" ht="15.75" customHeight="1">
      <c r="A1027" s="31" t="s">
        <v>37</v>
      </c>
      <c r="B1027" s="23" t="s">
        <v>282</v>
      </c>
      <c r="C1027" s="23" t="s">
        <v>431</v>
      </c>
      <c r="D1027" s="23" t="s">
        <v>38</v>
      </c>
      <c r="E1027" s="134">
        <v>10</v>
      </c>
      <c r="F1027" s="134">
        <v>10</v>
      </c>
      <c r="G1027" s="134">
        <v>10</v>
      </c>
    </row>
    <row r="1028" spans="1:7" s="16" customFormat="1" ht="15.75" customHeight="1">
      <c r="A1028" s="31" t="s">
        <v>32</v>
      </c>
      <c r="B1028" s="23" t="s">
        <v>282</v>
      </c>
      <c r="C1028" s="23" t="s">
        <v>431</v>
      </c>
      <c r="D1028" s="23" t="s">
        <v>33</v>
      </c>
      <c r="E1028" s="134">
        <v>49.399999999999977</v>
      </c>
      <c r="F1028" s="134">
        <v>530</v>
      </c>
      <c r="G1028" s="134">
        <v>530</v>
      </c>
    </row>
    <row r="1029" spans="1:7" s="16" customFormat="1" ht="31.5" customHeight="1">
      <c r="A1029" s="22" t="s">
        <v>172</v>
      </c>
      <c r="B1029" s="23" t="s">
        <v>282</v>
      </c>
      <c r="C1029" s="23" t="s">
        <v>278</v>
      </c>
      <c r="D1029" s="24" t="s">
        <v>9</v>
      </c>
      <c r="E1029" s="134">
        <v>300</v>
      </c>
      <c r="F1029" s="134">
        <v>300</v>
      </c>
      <c r="G1029" s="134">
        <v>300</v>
      </c>
    </row>
    <row r="1030" spans="1:7" s="16" customFormat="1" ht="31.5" customHeight="1">
      <c r="A1030" s="31" t="s">
        <v>31</v>
      </c>
      <c r="B1030" s="23" t="s">
        <v>282</v>
      </c>
      <c r="C1030" s="23" t="s">
        <v>432</v>
      </c>
      <c r="D1030" s="24" t="s">
        <v>9</v>
      </c>
      <c r="E1030" s="134">
        <v>300</v>
      </c>
      <c r="F1030" s="134">
        <v>300</v>
      </c>
      <c r="G1030" s="134">
        <v>300</v>
      </c>
    </row>
    <row r="1031" spans="1:7" s="16" customFormat="1" ht="31.5" customHeight="1">
      <c r="A1031" s="31" t="s">
        <v>28</v>
      </c>
      <c r="B1031" s="23" t="s">
        <v>282</v>
      </c>
      <c r="C1031" s="23" t="s">
        <v>432</v>
      </c>
      <c r="D1031" s="23" t="s">
        <v>29</v>
      </c>
      <c r="E1031" s="134">
        <v>300</v>
      </c>
      <c r="F1031" s="134">
        <v>300</v>
      </c>
      <c r="G1031" s="134">
        <v>300</v>
      </c>
    </row>
    <row r="1032" spans="1:7" s="16" customFormat="1" ht="110.25" customHeight="1">
      <c r="A1032" s="22" t="s">
        <v>225</v>
      </c>
      <c r="B1032" s="23" t="s">
        <v>282</v>
      </c>
      <c r="C1032" s="23" t="s">
        <v>279</v>
      </c>
      <c r="D1032" s="24" t="s">
        <v>9</v>
      </c>
      <c r="E1032" s="134">
        <v>0.8</v>
      </c>
      <c r="F1032" s="134">
        <v>0.8</v>
      </c>
      <c r="G1032" s="134">
        <v>0.8</v>
      </c>
    </row>
    <row r="1033" spans="1:7" s="16" customFormat="1" ht="94.5" customHeight="1">
      <c r="A1033" s="31" t="s">
        <v>227</v>
      </c>
      <c r="B1033" s="23" t="s">
        <v>282</v>
      </c>
      <c r="C1033" s="23" t="s">
        <v>280</v>
      </c>
      <c r="D1033" s="24" t="s">
        <v>9</v>
      </c>
      <c r="E1033" s="134">
        <v>0.8</v>
      </c>
      <c r="F1033" s="134">
        <v>0.8</v>
      </c>
      <c r="G1033" s="134">
        <v>0.8</v>
      </c>
    </row>
    <row r="1034" spans="1:7" s="16" customFormat="1" ht="31.5" customHeight="1">
      <c r="A1034" s="31" t="s">
        <v>58</v>
      </c>
      <c r="B1034" s="23" t="s">
        <v>282</v>
      </c>
      <c r="C1034" s="23" t="s">
        <v>280</v>
      </c>
      <c r="D1034" s="23" t="s">
        <v>59</v>
      </c>
      <c r="E1034" s="134">
        <v>0.8</v>
      </c>
      <c r="F1034" s="134">
        <v>0.8</v>
      </c>
      <c r="G1034" s="134">
        <v>0.8</v>
      </c>
    </row>
    <row r="1035" spans="1:7" s="16" customFormat="1" ht="31.5" customHeight="1">
      <c r="A1035" s="22" t="s">
        <v>43</v>
      </c>
      <c r="B1035" s="23" t="s">
        <v>282</v>
      </c>
      <c r="C1035" s="23" t="s">
        <v>10</v>
      </c>
      <c r="D1035" s="24" t="s">
        <v>9</v>
      </c>
      <c r="E1035" s="134">
        <v>2404</v>
      </c>
      <c r="F1035" s="134">
        <v>1404</v>
      </c>
      <c r="G1035" s="134">
        <v>1404</v>
      </c>
    </row>
    <row r="1036" spans="1:7" s="16" customFormat="1" ht="31.5" customHeight="1">
      <c r="A1036" s="22" t="s">
        <v>44</v>
      </c>
      <c r="B1036" s="23" t="s">
        <v>282</v>
      </c>
      <c r="C1036" s="23" t="s">
        <v>45</v>
      </c>
      <c r="D1036" s="24" t="s">
        <v>9</v>
      </c>
      <c r="E1036" s="134">
        <v>2404</v>
      </c>
      <c r="F1036" s="134">
        <v>1404</v>
      </c>
      <c r="G1036" s="134">
        <v>1404</v>
      </c>
    </row>
    <row r="1037" spans="1:7" s="16" customFormat="1" ht="47.25" customHeight="1">
      <c r="A1037" s="22" t="s">
        <v>46</v>
      </c>
      <c r="B1037" s="23" t="s">
        <v>282</v>
      </c>
      <c r="C1037" s="23" t="s">
        <v>47</v>
      </c>
      <c r="D1037" s="24" t="s">
        <v>9</v>
      </c>
      <c r="E1037" s="134">
        <v>2404</v>
      </c>
      <c r="F1037" s="134">
        <v>1404</v>
      </c>
      <c r="G1037" s="134">
        <v>1404</v>
      </c>
    </row>
    <row r="1038" spans="1:7" s="16" customFormat="1" ht="47.25" customHeight="1">
      <c r="A1038" s="31" t="s">
        <v>48</v>
      </c>
      <c r="B1038" s="23" t="s">
        <v>282</v>
      </c>
      <c r="C1038" s="23" t="s">
        <v>353</v>
      </c>
      <c r="D1038" s="24" t="s">
        <v>9</v>
      </c>
      <c r="E1038" s="134">
        <v>2404</v>
      </c>
      <c r="F1038" s="134">
        <v>1404</v>
      </c>
      <c r="G1038" s="134">
        <v>1404</v>
      </c>
    </row>
    <row r="1039" spans="1:7" s="16" customFormat="1" ht="31.5" customHeight="1">
      <c r="A1039" s="31" t="s">
        <v>58</v>
      </c>
      <c r="B1039" s="23" t="s">
        <v>282</v>
      </c>
      <c r="C1039" s="23" t="s">
        <v>353</v>
      </c>
      <c r="D1039" s="23" t="s">
        <v>59</v>
      </c>
      <c r="E1039" s="134">
        <v>2404</v>
      </c>
      <c r="F1039" s="134">
        <v>1404</v>
      </c>
      <c r="G1039" s="134">
        <v>1404</v>
      </c>
    </row>
    <row r="1040" spans="1:7" s="16" customFormat="1" ht="31.5" customHeight="1">
      <c r="A1040" s="22" t="s">
        <v>49</v>
      </c>
      <c r="B1040" s="23" t="s">
        <v>282</v>
      </c>
      <c r="C1040" s="23" t="s">
        <v>14</v>
      </c>
      <c r="D1040" s="24" t="s">
        <v>9</v>
      </c>
      <c r="E1040" s="134">
        <v>14547.2</v>
      </c>
      <c r="F1040" s="134">
        <v>14521</v>
      </c>
      <c r="G1040" s="134">
        <v>14521</v>
      </c>
    </row>
    <row r="1041" spans="1:7" s="16" customFormat="1" ht="15.75" customHeight="1">
      <c r="A1041" s="22" t="s">
        <v>295</v>
      </c>
      <c r="B1041" s="23" t="s">
        <v>282</v>
      </c>
      <c r="C1041" s="23" t="s">
        <v>296</v>
      </c>
      <c r="D1041" s="24" t="s">
        <v>9</v>
      </c>
      <c r="E1041" s="134">
        <v>14547.2</v>
      </c>
      <c r="F1041" s="134">
        <v>14521</v>
      </c>
      <c r="G1041" s="134">
        <v>14521</v>
      </c>
    </row>
    <row r="1042" spans="1:7" s="16" customFormat="1" ht="63" customHeight="1">
      <c r="A1042" s="22" t="s">
        <v>297</v>
      </c>
      <c r="B1042" s="23" t="s">
        <v>282</v>
      </c>
      <c r="C1042" s="23" t="s">
        <v>298</v>
      </c>
      <c r="D1042" s="24" t="s">
        <v>9</v>
      </c>
      <c r="E1042" s="134">
        <v>14547.2</v>
      </c>
      <c r="F1042" s="134">
        <v>14521</v>
      </c>
      <c r="G1042" s="134">
        <v>14521</v>
      </c>
    </row>
    <row r="1043" spans="1:7" s="16" customFormat="1" ht="47.25" customHeight="1">
      <c r="A1043" s="31" t="s">
        <v>299</v>
      </c>
      <c r="B1043" s="23" t="s">
        <v>282</v>
      </c>
      <c r="C1043" s="23" t="s">
        <v>440</v>
      </c>
      <c r="D1043" s="24" t="s">
        <v>9</v>
      </c>
      <c r="E1043" s="134">
        <v>14547.2</v>
      </c>
      <c r="F1043" s="134">
        <v>14521</v>
      </c>
      <c r="G1043" s="134">
        <v>14521</v>
      </c>
    </row>
    <row r="1044" spans="1:7" s="16" customFormat="1" ht="31.5" customHeight="1">
      <c r="A1044" s="31" t="s">
        <v>58</v>
      </c>
      <c r="B1044" s="23" t="s">
        <v>282</v>
      </c>
      <c r="C1044" s="23" t="s">
        <v>440</v>
      </c>
      <c r="D1044" s="23" t="s">
        <v>59</v>
      </c>
      <c r="E1044" s="134">
        <v>14547.2</v>
      </c>
      <c r="F1044" s="134">
        <v>14521</v>
      </c>
      <c r="G1044" s="134">
        <v>14521</v>
      </c>
    </row>
    <row r="1045" spans="1:7" s="16" customFormat="1" ht="15.75" customHeight="1">
      <c r="A1045" s="22" t="s">
        <v>23</v>
      </c>
      <c r="B1045" s="23" t="s">
        <v>282</v>
      </c>
      <c r="C1045" s="23" t="s">
        <v>11</v>
      </c>
      <c r="D1045" s="24" t="s">
        <v>9</v>
      </c>
      <c r="E1045" s="134">
        <v>93.3</v>
      </c>
      <c r="F1045" s="134">
        <v>120</v>
      </c>
      <c r="G1045" s="134">
        <v>120</v>
      </c>
    </row>
    <row r="1046" spans="1:7" s="16" customFormat="1" ht="31.5" customHeight="1">
      <c r="A1046" s="31" t="s">
        <v>345</v>
      </c>
      <c r="B1046" s="23" t="s">
        <v>282</v>
      </c>
      <c r="C1046" s="23" t="s">
        <v>347</v>
      </c>
      <c r="D1046" s="24" t="s">
        <v>9</v>
      </c>
      <c r="E1046" s="134">
        <v>93.3</v>
      </c>
      <c r="F1046" s="134">
        <v>120</v>
      </c>
      <c r="G1046" s="134">
        <v>120</v>
      </c>
    </row>
    <row r="1047" spans="1:7" s="16" customFormat="1" ht="31.5" customHeight="1">
      <c r="A1047" s="31" t="s">
        <v>28</v>
      </c>
      <c r="B1047" s="23" t="s">
        <v>282</v>
      </c>
      <c r="C1047" s="23" t="s">
        <v>347</v>
      </c>
      <c r="D1047" s="23" t="s">
        <v>29</v>
      </c>
      <c r="E1047" s="134">
        <v>93.3</v>
      </c>
      <c r="F1047" s="134">
        <v>120</v>
      </c>
      <c r="G1047" s="134">
        <v>120</v>
      </c>
    </row>
    <row r="1048" spans="1:7" s="16" customFormat="1" ht="78.75" customHeight="1">
      <c r="A1048" s="26" t="s">
        <v>300</v>
      </c>
      <c r="B1048" s="24" t="s">
        <v>301</v>
      </c>
      <c r="C1048" s="27" t="s">
        <v>9</v>
      </c>
      <c r="D1048" s="27" t="s">
        <v>9</v>
      </c>
      <c r="E1048" s="133">
        <v>114792.00000000001</v>
      </c>
      <c r="F1048" s="133">
        <v>116521.69999999998</v>
      </c>
      <c r="G1048" s="133">
        <v>120846.89999999998</v>
      </c>
    </row>
    <row r="1049" spans="1:7" s="16" customFormat="1" ht="31.5" customHeight="1">
      <c r="A1049" s="22" t="s">
        <v>43</v>
      </c>
      <c r="B1049" s="23" t="s">
        <v>301</v>
      </c>
      <c r="C1049" s="23" t="s">
        <v>10</v>
      </c>
      <c r="D1049" s="24" t="s">
        <v>9</v>
      </c>
      <c r="E1049" s="134">
        <v>14.8</v>
      </c>
      <c r="F1049" s="134">
        <v>16.5</v>
      </c>
      <c r="G1049" s="134">
        <v>16.5</v>
      </c>
    </row>
    <row r="1050" spans="1:7" s="16" customFormat="1" ht="31.5" customHeight="1">
      <c r="A1050" s="22" t="s">
        <v>44</v>
      </c>
      <c r="B1050" s="23" t="s">
        <v>301</v>
      </c>
      <c r="C1050" s="23" t="s">
        <v>45</v>
      </c>
      <c r="D1050" s="24" t="s">
        <v>9</v>
      </c>
      <c r="E1050" s="134">
        <v>14.8</v>
      </c>
      <c r="F1050" s="134">
        <v>16.5</v>
      </c>
      <c r="G1050" s="134">
        <v>16.5</v>
      </c>
    </row>
    <row r="1051" spans="1:7" s="16" customFormat="1" ht="47.25" customHeight="1">
      <c r="A1051" s="22" t="s">
        <v>46</v>
      </c>
      <c r="B1051" s="23" t="s">
        <v>301</v>
      </c>
      <c r="C1051" s="23" t="s">
        <v>47</v>
      </c>
      <c r="D1051" s="24" t="s">
        <v>9</v>
      </c>
      <c r="E1051" s="134">
        <v>14.8</v>
      </c>
      <c r="F1051" s="134">
        <v>16.5</v>
      </c>
      <c r="G1051" s="134">
        <v>16.5</v>
      </c>
    </row>
    <row r="1052" spans="1:7" s="16" customFormat="1" ht="47.25" customHeight="1">
      <c r="A1052" s="31" t="s">
        <v>48</v>
      </c>
      <c r="B1052" s="23" t="s">
        <v>301</v>
      </c>
      <c r="C1052" s="23" t="s">
        <v>353</v>
      </c>
      <c r="D1052" s="24" t="s">
        <v>9</v>
      </c>
      <c r="E1052" s="134">
        <v>14.8</v>
      </c>
      <c r="F1052" s="134">
        <v>16.5</v>
      </c>
      <c r="G1052" s="134">
        <v>16.5</v>
      </c>
    </row>
    <row r="1053" spans="1:7" s="16" customFormat="1" ht="31.5" customHeight="1">
      <c r="A1053" s="31" t="s">
        <v>28</v>
      </c>
      <c r="B1053" s="23" t="s">
        <v>301</v>
      </c>
      <c r="C1053" s="23" t="s">
        <v>353</v>
      </c>
      <c r="D1053" s="23" t="s">
        <v>29</v>
      </c>
      <c r="E1053" s="134">
        <v>14.8</v>
      </c>
      <c r="F1053" s="134">
        <v>16.5</v>
      </c>
      <c r="G1053" s="134">
        <v>16.5</v>
      </c>
    </row>
    <row r="1054" spans="1:7" s="16" customFormat="1" ht="31.5" customHeight="1">
      <c r="A1054" s="22" t="s">
        <v>191</v>
      </c>
      <c r="B1054" s="23" t="s">
        <v>301</v>
      </c>
      <c r="C1054" s="23" t="s">
        <v>19</v>
      </c>
      <c r="D1054" s="24" t="s">
        <v>9</v>
      </c>
      <c r="E1054" s="134">
        <v>114707.6</v>
      </c>
      <c r="F1054" s="134">
        <v>116435.19999999998</v>
      </c>
      <c r="G1054" s="134">
        <v>120760.39999999998</v>
      </c>
    </row>
    <row r="1055" spans="1:7" s="16" customFormat="1" ht="47.25" customHeight="1">
      <c r="A1055" s="22" t="s">
        <v>302</v>
      </c>
      <c r="B1055" s="23" t="s">
        <v>301</v>
      </c>
      <c r="C1055" s="23" t="s">
        <v>303</v>
      </c>
      <c r="D1055" s="24" t="s">
        <v>9</v>
      </c>
      <c r="E1055" s="134">
        <v>6806.8000000000011</v>
      </c>
      <c r="F1055" s="134">
        <v>9893.5</v>
      </c>
      <c r="G1055" s="134">
        <v>9779.0999999999985</v>
      </c>
    </row>
    <row r="1056" spans="1:7" s="16" customFormat="1" ht="78.75" customHeight="1">
      <c r="A1056" s="22" t="s">
        <v>304</v>
      </c>
      <c r="B1056" s="23" t="s">
        <v>301</v>
      </c>
      <c r="C1056" s="23" t="s">
        <v>305</v>
      </c>
      <c r="D1056" s="24" t="s">
        <v>9</v>
      </c>
      <c r="E1056" s="134">
        <v>159.49999999999997</v>
      </c>
      <c r="F1056" s="134">
        <v>1253</v>
      </c>
      <c r="G1056" s="134">
        <v>1249</v>
      </c>
    </row>
    <row r="1057" spans="1:7" s="16" customFormat="1" ht="63" customHeight="1">
      <c r="A1057" s="31" t="s">
        <v>306</v>
      </c>
      <c r="B1057" s="23" t="s">
        <v>301</v>
      </c>
      <c r="C1057" s="23" t="s">
        <v>441</v>
      </c>
      <c r="D1057" s="24" t="s">
        <v>9</v>
      </c>
      <c r="E1057" s="134">
        <v>159.49999999999997</v>
      </c>
      <c r="F1057" s="134">
        <v>1253</v>
      </c>
      <c r="G1057" s="134">
        <v>1249</v>
      </c>
    </row>
    <row r="1058" spans="1:7" s="16" customFormat="1" ht="31.5" customHeight="1">
      <c r="A1058" s="31" t="s">
        <v>28</v>
      </c>
      <c r="B1058" s="23" t="s">
        <v>301</v>
      </c>
      <c r="C1058" s="23" t="s">
        <v>441</v>
      </c>
      <c r="D1058" s="23" t="s">
        <v>29</v>
      </c>
      <c r="E1058" s="134">
        <v>159.49999999999997</v>
      </c>
      <c r="F1058" s="134">
        <v>1253</v>
      </c>
      <c r="G1058" s="134">
        <v>1249</v>
      </c>
    </row>
    <row r="1059" spans="1:7" s="16" customFormat="1" ht="78.75" customHeight="1">
      <c r="A1059" s="22" t="s">
        <v>307</v>
      </c>
      <c r="B1059" s="23" t="s">
        <v>301</v>
      </c>
      <c r="C1059" s="23" t="s">
        <v>308</v>
      </c>
      <c r="D1059" s="24" t="s">
        <v>9</v>
      </c>
      <c r="E1059" s="134">
        <v>394.40000000000009</v>
      </c>
      <c r="F1059" s="134">
        <v>3552.5</v>
      </c>
      <c r="G1059" s="134">
        <v>3552.5</v>
      </c>
    </row>
    <row r="1060" spans="1:7" s="16" customFormat="1" ht="63" customHeight="1">
      <c r="A1060" s="31" t="s">
        <v>309</v>
      </c>
      <c r="B1060" s="23" t="s">
        <v>301</v>
      </c>
      <c r="C1060" s="23" t="s">
        <v>442</v>
      </c>
      <c r="D1060" s="24" t="s">
        <v>9</v>
      </c>
      <c r="E1060" s="134">
        <v>394.40000000000009</v>
      </c>
      <c r="F1060" s="134">
        <v>3552.5</v>
      </c>
      <c r="G1060" s="134">
        <v>3552.5</v>
      </c>
    </row>
    <row r="1061" spans="1:7" s="16" customFormat="1" ht="31.5" customHeight="1">
      <c r="A1061" s="31" t="s">
        <v>28</v>
      </c>
      <c r="B1061" s="23" t="s">
        <v>301</v>
      </c>
      <c r="C1061" s="23" t="s">
        <v>442</v>
      </c>
      <c r="D1061" s="23" t="s">
        <v>29</v>
      </c>
      <c r="E1061" s="134">
        <v>394.40000000000009</v>
      </c>
      <c r="F1061" s="134">
        <v>3552.5</v>
      </c>
      <c r="G1061" s="134">
        <v>3552.5</v>
      </c>
    </row>
    <row r="1062" spans="1:7" s="16" customFormat="1" ht="47.25" customHeight="1">
      <c r="A1062" s="22" t="s">
        <v>551</v>
      </c>
      <c r="B1062" s="23" t="s">
        <v>301</v>
      </c>
      <c r="C1062" s="23" t="s">
        <v>552</v>
      </c>
      <c r="D1062" s="24" t="s">
        <v>9</v>
      </c>
      <c r="E1062" s="134">
        <v>10</v>
      </c>
      <c r="F1062" s="134">
        <v>10</v>
      </c>
      <c r="G1062" s="134">
        <v>10</v>
      </c>
    </row>
    <row r="1063" spans="1:7" s="16" customFormat="1" ht="31.5" customHeight="1">
      <c r="A1063" s="31" t="s">
        <v>553</v>
      </c>
      <c r="B1063" s="23" t="s">
        <v>301</v>
      </c>
      <c r="C1063" s="23" t="s">
        <v>554</v>
      </c>
      <c r="D1063" s="24" t="s">
        <v>9</v>
      </c>
      <c r="E1063" s="134">
        <v>10</v>
      </c>
      <c r="F1063" s="134">
        <v>10</v>
      </c>
      <c r="G1063" s="134">
        <v>10</v>
      </c>
    </row>
    <row r="1064" spans="1:7" s="16" customFormat="1" ht="31.5" customHeight="1">
      <c r="A1064" s="31" t="s">
        <v>28</v>
      </c>
      <c r="B1064" s="23" t="s">
        <v>301</v>
      </c>
      <c r="C1064" s="23" t="s">
        <v>554</v>
      </c>
      <c r="D1064" s="23" t="s">
        <v>29</v>
      </c>
      <c r="E1064" s="134">
        <v>10</v>
      </c>
      <c r="F1064" s="134">
        <v>10</v>
      </c>
      <c r="G1064" s="134">
        <v>10</v>
      </c>
    </row>
    <row r="1065" spans="1:7" s="16" customFormat="1" ht="94.5" customHeight="1">
      <c r="A1065" s="22" t="s">
        <v>310</v>
      </c>
      <c r="B1065" s="23" t="s">
        <v>301</v>
      </c>
      <c r="C1065" s="23" t="s">
        <v>311</v>
      </c>
      <c r="D1065" s="24" t="s">
        <v>9</v>
      </c>
      <c r="E1065" s="134">
        <v>6242.9000000000005</v>
      </c>
      <c r="F1065" s="134">
        <v>5078</v>
      </c>
      <c r="G1065" s="134">
        <v>4967.5999999999995</v>
      </c>
    </row>
    <row r="1066" spans="1:7" s="16" customFormat="1" ht="47.25" customHeight="1">
      <c r="A1066" s="22" t="s">
        <v>777</v>
      </c>
      <c r="B1066" s="23" t="s">
        <v>301</v>
      </c>
      <c r="C1066" s="23" t="s">
        <v>778</v>
      </c>
      <c r="D1066" s="23" t="s">
        <v>9</v>
      </c>
      <c r="E1066" s="134">
        <v>222.2</v>
      </c>
      <c r="F1066" s="134">
        <v>0</v>
      </c>
      <c r="G1066" s="134">
        <v>0</v>
      </c>
    </row>
    <row r="1067" spans="1:7" s="16" customFormat="1" ht="31.5" customHeight="1">
      <c r="A1067" s="22" t="s">
        <v>28</v>
      </c>
      <c r="B1067" s="23" t="s">
        <v>301</v>
      </c>
      <c r="C1067" s="23" t="s">
        <v>778</v>
      </c>
      <c r="D1067" s="23" t="s">
        <v>29</v>
      </c>
      <c r="E1067" s="134">
        <v>222.2</v>
      </c>
      <c r="F1067" s="134">
        <v>0</v>
      </c>
      <c r="G1067" s="134">
        <v>0</v>
      </c>
    </row>
    <row r="1068" spans="1:7" s="16" customFormat="1" ht="94.5" customHeight="1">
      <c r="A1068" s="31" t="s">
        <v>312</v>
      </c>
      <c r="B1068" s="23" t="s">
        <v>301</v>
      </c>
      <c r="C1068" s="23" t="s">
        <v>443</v>
      </c>
      <c r="D1068" s="24" t="s">
        <v>9</v>
      </c>
      <c r="E1068" s="134">
        <v>6020.7000000000007</v>
      </c>
      <c r="F1068" s="134">
        <v>5078</v>
      </c>
      <c r="G1068" s="134">
        <v>4967.5999999999995</v>
      </c>
    </row>
    <row r="1069" spans="1:7" s="16" customFormat="1" ht="31.5" customHeight="1">
      <c r="A1069" s="31" t="s">
        <v>28</v>
      </c>
      <c r="B1069" s="23" t="s">
        <v>301</v>
      </c>
      <c r="C1069" s="23" t="s">
        <v>443</v>
      </c>
      <c r="D1069" s="23" t="s">
        <v>29</v>
      </c>
      <c r="E1069" s="134">
        <v>6018.7000000000007</v>
      </c>
      <c r="F1069" s="134">
        <v>5078</v>
      </c>
      <c r="G1069" s="134">
        <v>4967.5999999999995</v>
      </c>
    </row>
    <row r="1070" spans="1:7" s="16" customFormat="1" ht="15.75" customHeight="1">
      <c r="A1070" s="31" t="s">
        <v>32</v>
      </c>
      <c r="B1070" s="23" t="s">
        <v>301</v>
      </c>
      <c r="C1070" s="23" t="s">
        <v>443</v>
      </c>
      <c r="D1070" s="23" t="s">
        <v>33</v>
      </c>
      <c r="E1070" s="134">
        <v>2</v>
      </c>
      <c r="F1070" s="134">
        <v>0</v>
      </c>
      <c r="G1070" s="134">
        <v>0</v>
      </c>
    </row>
    <row r="1071" spans="1:7" s="16" customFormat="1" ht="15.75" customHeight="1">
      <c r="A1071" s="22" t="s">
        <v>192</v>
      </c>
      <c r="B1071" s="23" t="s">
        <v>301</v>
      </c>
      <c r="C1071" s="23" t="s">
        <v>193</v>
      </c>
      <c r="D1071" s="24" t="s">
        <v>9</v>
      </c>
      <c r="E1071" s="134">
        <v>8499.7000000000007</v>
      </c>
      <c r="F1071" s="134">
        <v>12844.1</v>
      </c>
      <c r="G1071" s="134">
        <v>17059.8</v>
      </c>
    </row>
    <row r="1072" spans="1:7" s="16" customFormat="1" ht="47.25" customHeight="1">
      <c r="A1072" s="22" t="s">
        <v>313</v>
      </c>
      <c r="B1072" s="23" t="s">
        <v>301</v>
      </c>
      <c r="C1072" s="23" t="s">
        <v>314</v>
      </c>
      <c r="D1072" s="24" t="s">
        <v>9</v>
      </c>
      <c r="E1072" s="134">
        <v>6358</v>
      </c>
      <c r="F1072" s="134">
        <v>6366.6</v>
      </c>
      <c r="G1072" s="134">
        <v>10569</v>
      </c>
    </row>
    <row r="1073" spans="1:7" s="16" customFormat="1" ht="94.5" customHeight="1">
      <c r="A1073" s="31" t="s">
        <v>523</v>
      </c>
      <c r="B1073" s="23" t="s">
        <v>301</v>
      </c>
      <c r="C1073" s="23" t="s">
        <v>524</v>
      </c>
      <c r="D1073" s="24" t="s">
        <v>9</v>
      </c>
      <c r="E1073" s="134">
        <v>700</v>
      </c>
      <c r="F1073" s="134">
        <v>0</v>
      </c>
      <c r="G1073" s="134">
        <v>4200</v>
      </c>
    </row>
    <row r="1074" spans="1:7" s="16" customFormat="1" ht="31.5" customHeight="1">
      <c r="A1074" s="31" t="s">
        <v>28</v>
      </c>
      <c r="B1074" s="23" t="s">
        <v>301</v>
      </c>
      <c r="C1074" s="23" t="s">
        <v>524</v>
      </c>
      <c r="D1074" s="23" t="s">
        <v>29</v>
      </c>
      <c r="E1074" s="134">
        <v>700</v>
      </c>
      <c r="F1074" s="134">
        <v>0</v>
      </c>
      <c r="G1074" s="134">
        <v>4200</v>
      </c>
    </row>
    <row r="1075" spans="1:7" s="16" customFormat="1" ht="47.25" customHeight="1">
      <c r="A1075" s="31" t="s">
        <v>315</v>
      </c>
      <c r="B1075" s="23" t="s">
        <v>301</v>
      </c>
      <c r="C1075" s="23" t="s">
        <v>444</v>
      </c>
      <c r="D1075" s="24" t="s">
        <v>9</v>
      </c>
      <c r="E1075" s="134">
        <v>5658</v>
      </c>
      <c r="F1075" s="134">
        <v>6366.6</v>
      </c>
      <c r="G1075" s="134">
        <v>6369</v>
      </c>
    </row>
    <row r="1076" spans="1:7" s="16" customFormat="1" ht="31.5" customHeight="1">
      <c r="A1076" s="31" t="s">
        <v>28</v>
      </c>
      <c r="B1076" s="23" t="s">
        <v>301</v>
      </c>
      <c r="C1076" s="23" t="s">
        <v>444</v>
      </c>
      <c r="D1076" s="23" t="s">
        <v>29</v>
      </c>
      <c r="E1076" s="134">
        <v>5658</v>
      </c>
      <c r="F1076" s="134">
        <v>6366.6</v>
      </c>
      <c r="G1076" s="134">
        <v>6369</v>
      </c>
    </row>
    <row r="1077" spans="1:7" s="16" customFormat="1" ht="31.5" customHeight="1">
      <c r="A1077" s="22" t="s">
        <v>194</v>
      </c>
      <c r="B1077" s="23" t="s">
        <v>301</v>
      </c>
      <c r="C1077" s="23" t="s">
        <v>195</v>
      </c>
      <c r="D1077" s="24" t="s">
        <v>9</v>
      </c>
      <c r="E1077" s="134">
        <v>0</v>
      </c>
      <c r="F1077" s="134">
        <v>4000</v>
      </c>
      <c r="G1077" s="134">
        <v>4000</v>
      </c>
    </row>
    <row r="1078" spans="1:7" s="16" customFormat="1" ht="31.5" customHeight="1">
      <c r="A1078" s="31" t="s">
        <v>196</v>
      </c>
      <c r="B1078" s="23" t="s">
        <v>301</v>
      </c>
      <c r="C1078" s="23" t="s">
        <v>402</v>
      </c>
      <c r="D1078" s="24" t="s">
        <v>9</v>
      </c>
      <c r="E1078" s="134">
        <v>0</v>
      </c>
      <c r="F1078" s="134">
        <v>4000</v>
      </c>
      <c r="G1078" s="134">
        <v>4000</v>
      </c>
    </row>
    <row r="1079" spans="1:7" s="16" customFormat="1" ht="31.5" customHeight="1">
      <c r="A1079" s="31" t="s">
        <v>119</v>
      </c>
      <c r="B1079" s="23" t="s">
        <v>301</v>
      </c>
      <c r="C1079" s="23" t="s">
        <v>402</v>
      </c>
      <c r="D1079" s="23" t="s">
        <v>120</v>
      </c>
      <c r="E1079" s="134">
        <v>0</v>
      </c>
      <c r="F1079" s="134">
        <v>4000</v>
      </c>
      <c r="G1079" s="134">
        <v>4000</v>
      </c>
    </row>
    <row r="1080" spans="1:7" s="16" customFormat="1" ht="47.25" customHeight="1">
      <c r="A1080" s="22" t="s">
        <v>316</v>
      </c>
      <c r="B1080" s="23" t="s">
        <v>301</v>
      </c>
      <c r="C1080" s="23" t="s">
        <v>317</v>
      </c>
      <c r="D1080" s="24" t="s">
        <v>9</v>
      </c>
      <c r="E1080" s="134">
        <v>1976.6999999999998</v>
      </c>
      <c r="F1080" s="134">
        <v>1835</v>
      </c>
      <c r="G1080" s="134">
        <v>1848.3</v>
      </c>
    </row>
    <row r="1081" spans="1:7" s="16" customFormat="1" ht="31.5" customHeight="1">
      <c r="A1081" s="31" t="s">
        <v>318</v>
      </c>
      <c r="B1081" s="23" t="s">
        <v>301</v>
      </c>
      <c r="C1081" s="23" t="s">
        <v>445</v>
      </c>
      <c r="D1081" s="24" t="s">
        <v>9</v>
      </c>
      <c r="E1081" s="134">
        <v>1976.6999999999998</v>
      </c>
      <c r="F1081" s="134">
        <v>1835</v>
      </c>
      <c r="G1081" s="134">
        <v>1848.3</v>
      </c>
    </row>
    <row r="1082" spans="1:7" s="16" customFormat="1" ht="31.5" customHeight="1">
      <c r="A1082" s="31" t="s">
        <v>28</v>
      </c>
      <c r="B1082" s="23" t="s">
        <v>301</v>
      </c>
      <c r="C1082" s="23" t="s">
        <v>445</v>
      </c>
      <c r="D1082" s="23" t="s">
        <v>29</v>
      </c>
      <c r="E1082" s="134">
        <v>1976.6999999999998</v>
      </c>
      <c r="F1082" s="134">
        <v>1835</v>
      </c>
      <c r="G1082" s="134">
        <v>1848.3</v>
      </c>
    </row>
    <row r="1083" spans="1:7" s="16" customFormat="1" ht="47.25" customHeight="1">
      <c r="A1083" s="22" t="s">
        <v>319</v>
      </c>
      <c r="B1083" s="23" t="s">
        <v>301</v>
      </c>
      <c r="C1083" s="23" t="s">
        <v>320</v>
      </c>
      <c r="D1083" s="24" t="s">
        <v>9</v>
      </c>
      <c r="E1083" s="134">
        <v>164.99999999999994</v>
      </c>
      <c r="F1083" s="134">
        <v>642.5</v>
      </c>
      <c r="G1083" s="134">
        <v>642.5</v>
      </c>
    </row>
    <row r="1084" spans="1:7" s="16" customFormat="1" ht="31.5" customHeight="1">
      <c r="A1084" s="31" t="s">
        <v>321</v>
      </c>
      <c r="B1084" s="23" t="s">
        <v>301</v>
      </c>
      <c r="C1084" s="23" t="s">
        <v>446</v>
      </c>
      <c r="D1084" s="24" t="s">
        <v>9</v>
      </c>
      <c r="E1084" s="134">
        <v>164.99999999999994</v>
      </c>
      <c r="F1084" s="134">
        <v>642.5</v>
      </c>
      <c r="G1084" s="134">
        <v>642.5</v>
      </c>
    </row>
    <row r="1085" spans="1:7" s="16" customFormat="1" ht="31.5" customHeight="1">
      <c r="A1085" s="31" t="s">
        <v>28</v>
      </c>
      <c r="B1085" s="23" t="s">
        <v>301</v>
      </c>
      <c r="C1085" s="23" t="s">
        <v>446</v>
      </c>
      <c r="D1085" s="23" t="s">
        <v>29</v>
      </c>
      <c r="E1085" s="134">
        <v>164.99999999999994</v>
      </c>
      <c r="F1085" s="134">
        <v>642.5</v>
      </c>
      <c r="G1085" s="134">
        <v>642.5</v>
      </c>
    </row>
    <row r="1086" spans="1:7" s="16" customFormat="1" ht="31.5" customHeight="1">
      <c r="A1086" s="22" t="s">
        <v>74</v>
      </c>
      <c r="B1086" s="23" t="s">
        <v>301</v>
      </c>
      <c r="C1086" s="23" t="s">
        <v>322</v>
      </c>
      <c r="D1086" s="24" t="s">
        <v>9</v>
      </c>
      <c r="E1086" s="134">
        <v>99401.1</v>
      </c>
      <c r="F1086" s="134">
        <v>93697.599999999991</v>
      </c>
      <c r="G1086" s="134">
        <v>93921.499999999985</v>
      </c>
    </row>
    <row r="1087" spans="1:7" s="16" customFormat="1" ht="47.25" customHeight="1">
      <c r="A1087" s="22" t="s">
        <v>55</v>
      </c>
      <c r="B1087" s="23" t="s">
        <v>301</v>
      </c>
      <c r="C1087" s="23" t="s">
        <v>323</v>
      </c>
      <c r="D1087" s="24" t="s">
        <v>9</v>
      </c>
      <c r="E1087" s="134">
        <v>47270.6</v>
      </c>
      <c r="F1087" s="134">
        <v>47849.7</v>
      </c>
      <c r="G1087" s="134">
        <v>47849.7</v>
      </c>
    </row>
    <row r="1088" spans="1:7" s="16" customFormat="1" ht="31.5" customHeight="1">
      <c r="A1088" s="31" t="s">
        <v>57</v>
      </c>
      <c r="B1088" s="23" t="s">
        <v>301</v>
      </c>
      <c r="C1088" s="23" t="s">
        <v>447</v>
      </c>
      <c r="D1088" s="24" t="s">
        <v>9</v>
      </c>
      <c r="E1088" s="134">
        <v>47270.6</v>
      </c>
      <c r="F1088" s="134">
        <v>47849.7</v>
      </c>
      <c r="G1088" s="134">
        <v>47849.7</v>
      </c>
    </row>
    <row r="1089" spans="1:7" s="16" customFormat="1" ht="63" customHeight="1">
      <c r="A1089" s="31" t="s">
        <v>26</v>
      </c>
      <c r="B1089" s="23" t="s">
        <v>301</v>
      </c>
      <c r="C1089" s="23" t="s">
        <v>447</v>
      </c>
      <c r="D1089" s="23" t="s">
        <v>27</v>
      </c>
      <c r="E1089" s="134">
        <v>45183.4</v>
      </c>
      <c r="F1089" s="134">
        <v>45832.2</v>
      </c>
      <c r="G1089" s="134">
        <v>45832.2</v>
      </c>
    </row>
    <row r="1090" spans="1:7" s="16" customFormat="1" ht="31.5" customHeight="1">
      <c r="A1090" s="31" t="s">
        <v>28</v>
      </c>
      <c r="B1090" s="23" t="s">
        <v>301</v>
      </c>
      <c r="C1090" s="23" t="s">
        <v>447</v>
      </c>
      <c r="D1090" s="23" t="s">
        <v>29</v>
      </c>
      <c r="E1090" s="134">
        <v>1952.1</v>
      </c>
      <c r="F1090" s="134">
        <v>1867.7</v>
      </c>
      <c r="G1090" s="134">
        <v>1867.7</v>
      </c>
    </row>
    <row r="1091" spans="1:7" s="16" customFormat="1" ht="15.75" customHeight="1">
      <c r="A1091" s="31" t="s">
        <v>32</v>
      </c>
      <c r="B1091" s="23" t="s">
        <v>301</v>
      </c>
      <c r="C1091" s="23" t="s">
        <v>447</v>
      </c>
      <c r="D1091" s="23" t="s">
        <v>33</v>
      </c>
      <c r="E1091" s="134">
        <v>135.10000000000002</v>
      </c>
      <c r="F1091" s="134">
        <v>149.80000000000001</v>
      </c>
      <c r="G1091" s="134">
        <v>149.80000000000001</v>
      </c>
    </row>
    <row r="1092" spans="1:7" s="16" customFormat="1" ht="47.25" customHeight="1">
      <c r="A1092" s="22" t="s">
        <v>76</v>
      </c>
      <c r="B1092" s="23" t="s">
        <v>301</v>
      </c>
      <c r="C1092" s="23" t="s">
        <v>324</v>
      </c>
      <c r="D1092" s="24" t="s">
        <v>9</v>
      </c>
      <c r="E1092" s="134">
        <v>50863.700000000004</v>
      </c>
      <c r="F1092" s="134">
        <v>44645.2</v>
      </c>
      <c r="G1092" s="134">
        <v>44869.1</v>
      </c>
    </row>
    <row r="1093" spans="1:7" s="16" customFormat="1" ht="31.5" customHeight="1">
      <c r="A1093" s="31" t="s">
        <v>25</v>
      </c>
      <c r="B1093" s="23" t="s">
        <v>301</v>
      </c>
      <c r="C1093" s="23" t="s">
        <v>448</v>
      </c>
      <c r="D1093" s="24" t="s">
        <v>9</v>
      </c>
      <c r="E1093" s="134">
        <v>50863.700000000004</v>
      </c>
      <c r="F1093" s="134">
        <v>44645.2</v>
      </c>
      <c r="G1093" s="134">
        <v>44869.1</v>
      </c>
    </row>
    <row r="1094" spans="1:7" s="16" customFormat="1" ht="63" customHeight="1">
      <c r="A1094" s="31" t="s">
        <v>26</v>
      </c>
      <c r="B1094" s="23" t="s">
        <v>301</v>
      </c>
      <c r="C1094" s="23" t="s">
        <v>448</v>
      </c>
      <c r="D1094" s="23" t="s">
        <v>27</v>
      </c>
      <c r="E1094" s="134">
        <v>48052.9</v>
      </c>
      <c r="F1094" s="134">
        <v>41369</v>
      </c>
      <c r="G1094" s="134">
        <v>41369</v>
      </c>
    </row>
    <row r="1095" spans="1:7" s="16" customFormat="1" ht="31.5" customHeight="1">
      <c r="A1095" s="31" t="s">
        <v>28</v>
      </c>
      <c r="B1095" s="23" t="s">
        <v>301</v>
      </c>
      <c r="C1095" s="23" t="s">
        <v>448</v>
      </c>
      <c r="D1095" s="23" t="s">
        <v>29</v>
      </c>
      <c r="E1095" s="134">
        <v>2807.8999999999996</v>
      </c>
      <c r="F1095" s="134">
        <v>3276.2000000000003</v>
      </c>
      <c r="G1095" s="134">
        <v>3500.1000000000004</v>
      </c>
    </row>
    <row r="1096" spans="1:7" s="16" customFormat="1" ht="15.75" customHeight="1">
      <c r="A1096" s="31" t="s">
        <v>37</v>
      </c>
      <c r="B1096" s="23" t="s">
        <v>301</v>
      </c>
      <c r="C1096" s="23" t="s">
        <v>448</v>
      </c>
      <c r="D1096" s="23" t="s">
        <v>38</v>
      </c>
      <c r="E1096" s="134">
        <v>2.9</v>
      </c>
      <c r="F1096" s="134">
        <v>0</v>
      </c>
      <c r="G1096" s="134">
        <v>0</v>
      </c>
    </row>
    <row r="1097" spans="1:7" s="16" customFormat="1" ht="31.5" customHeight="1">
      <c r="A1097" s="22" t="s">
        <v>172</v>
      </c>
      <c r="B1097" s="23" t="s">
        <v>301</v>
      </c>
      <c r="C1097" s="23" t="s">
        <v>325</v>
      </c>
      <c r="D1097" s="24" t="s">
        <v>9</v>
      </c>
      <c r="E1097" s="134">
        <v>1266.8</v>
      </c>
      <c r="F1097" s="134">
        <v>1202.7</v>
      </c>
      <c r="G1097" s="134">
        <v>1202.7</v>
      </c>
    </row>
    <row r="1098" spans="1:7" s="16" customFormat="1" ht="31.5" customHeight="1">
      <c r="A1098" s="31" t="s">
        <v>31</v>
      </c>
      <c r="B1098" s="23" t="s">
        <v>301</v>
      </c>
      <c r="C1098" s="23" t="s">
        <v>449</v>
      </c>
      <c r="D1098" s="24" t="s">
        <v>9</v>
      </c>
      <c r="E1098" s="134">
        <v>1266.8</v>
      </c>
      <c r="F1098" s="134">
        <v>1202.7</v>
      </c>
      <c r="G1098" s="134">
        <v>1202.7</v>
      </c>
    </row>
    <row r="1099" spans="1:7" s="16" customFormat="1" ht="15.75" customHeight="1">
      <c r="A1099" s="31" t="s">
        <v>32</v>
      </c>
      <c r="B1099" s="23" t="s">
        <v>301</v>
      </c>
      <c r="C1099" s="23" t="s">
        <v>449</v>
      </c>
      <c r="D1099" s="23" t="s">
        <v>33</v>
      </c>
      <c r="E1099" s="134">
        <v>1266.8</v>
      </c>
      <c r="F1099" s="134">
        <v>1202.7</v>
      </c>
      <c r="G1099" s="134">
        <v>1202.7</v>
      </c>
    </row>
    <row r="1100" spans="1:7" s="16" customFormat="1" ht="15.75" customHeight="1">
      <c r="A1100" s="22" t="s">
        <v>23</v>
      </c>
      <c r="B1100" s="23" t="s">
        <v>301</v>
      </c>
      <c r="C1100" s="23" t="s">
        <v>11</v>
      </c>
      <c r="D1100" s="24" t="s">
        <v>9</v>
      </c>
      <c r="E1100" s="134">
        <v>69.599999999999994</v>
      </c>
      <c r="F1100" s="134">
        <v>70</v>
      </c>
      <c r="G1100" s="134">
        <v>70</v>
      </c>
    </row>
    <row r="1101" spans="1:7" s="16" customFormat="1" ht="31.5" customHeight="1">
      <c r="A1101" s="31" t="s">
        <v>345</v>
      </c>
      <c r="B1101" s="23" t="s">
        <v>301</v>
      </c>
      <c r="C1101" s="23" t="s">
        <v>347</v>
      </c>
      <c r="D1101" s="24" t="s">
        <v>9</v>
      </c>
      <c r="E1101" s="134">
        <v>69.599999999999994</v>
      </c>
      <c r="F1101" s="134">
        <v>70</v>
      </c>
      <c r="G1101" s="134">
        <v>70</v>
      </c>
    </row>
    <row r="1102" spans="1:7" s="16" customFormat="1" ht="31.5" customHeight="1">
      <c r="A1102" s="31" t="s">
        <v>28</v>
      </c>
      <c r="B1102" s="23" t="s">
        <v>301</v>
      </c>
      <c r="C1102" s="23" t="s">
        <v>347</v>
      </c>
      <c r="D1102" s="23" t="s">
        <v>29</v>
      </c>
      <c r="E1102" s="134">
        <v>69.599999999999994</v>
      </c>
      <c r="F1102" s="134">
        <v>70</v>
      </c>
      <c r="G1102" s="134">
        <v>70</v>
      </c>
    </row>
    <row r="1103" spans="1:7" s="16" customFormat="1" ht="47.25" customHeight="1">
      <c r="A1103" s="26" t="s">
        <v>326</v>
      </c>
      <c r="B1103" s="24" t="s">
        <v>327</v>
      </c>
      <c r="C1103" s="27" t="s">
        <v>9</v>
      </c>
      <c r="D1103" s="27" t="s">
        <v>9</v>
      </c>
      <c r="E1103" s="133">
        <v>463583.6</v>
      </c>
      <c r="F1103" s="133">
        <v>1324740.7999999998</v>
      </c>
      <c r="G1103" s="133">
        <v>1470625.3</v>
      </c>
    </row>
    <row r="1104" spans="1:7" s="16" customFormat="1" ht="31.5" customHeight="1">
      <c r="A1104" s="22" t="s">
        <v>134</v>
      </c>
      <c r="B1104" s="23" t="s">
        <v>327</v>
      </c>
      <c r="C1104" s="23" t="s">
        <v>17</v>
      </c>
      <c r="D1104" s="24" t="s">
        <v>9</v>
      </c>
      <c r="E1104" s="134">
        <v>164885.20000000001</v>
      </c>
      <c r="F1104" s="134">
        <v>188314.1</v>
      </c>
      <c r="G1104" s="134">
        <v>200182.39999999999</v>
      </c>
    </row>
    <row r="1105" spans="1:7" s="16" customFormat="1" ht="15.75" customHeight="1">
      <c r="A1105" s="22" t="s">
        <v>135</v>
      </c>
      <c r="B1105" s="23" t="s">
        <v>327</v>
      </c>
      <c r="C1105" s="23" t="s">
        <v>136</v>
      </c>
      <c r="D1105" s="24" t="s">
        <v>9</v>
      </c>
      <c r="E1105" s="134">
        <v>522.20000000000005</v>
      </c>
      <c r="F1105" s="134">
        <v>792.2</v>
      </c>
      <c r="G1105" s="134">
        <v>702</v>
      </c>
    </row>
    <row r="1106" spans="1:7" s="16" customFormat="1" ht="63" customHeight="1">
      <c r="A1106" s="22" t="s">
        <v>328</v>
      </c>
      <c r="B1106" s="23" t="s">
        <v>327</v>
      </c>
      <c r="C1106" s="23" t="s">
        <v>329</v>
      </c>
      <c r="D1106" s="24" t="s">
        <v>9</v>
      </c>
      <c r="E1106" s="134">
        <v>522.20000000000005</v>
      </c>
      <c r="F1106" s="134">
        <v>792.2</v>
      </c>
      <c r="G1106" s="134">
        <v>702</v>
      </c>
    </row>
    <row r="1107" spans="1:7" s="16" customFormat="1" ht="63" customHeight="1">
      <c r="A1107" s="31" t="s">
        <v>330</v>
      </c>
      <c r="B1107" s="23" t="s">
        <v>327</v>
      </c>
      <c r="C1107" s="23" t="s">
        <v>450</v>
      </c>
      <c r="D1107" s="24" t="s">
        <v>9</v>
      </c>
      <c r="E1107" s="134">
        <v>522.20000000000005</v>
      </c>
      <c r="F1107" s="134">
        <v>792.2</v>
      </c>
      <c r="G1107" s="134">
        <v>702</v>
      </c>
    </row>
    <row r="1108" spans="1:7" s="16" customFormat="1" ht="31.5" customHeight="1">
      <c r="A1108" s="31" t="s">
        <v>28</v>
      </c>
      <c r="B1108" s="23" t="s">
        <v>327</v>
      </c>
      <c r="C1108" s="23" t="s">
        <v>450</v>
      </c>
      <c r="D1108" s="23" t="s">
        <v>29</v>
      </c>
      <c r="E1108" s="134">
        <v>522.20000000000005</v>
      </c>
      <c r="F1108" s="134">
        <v>792.2</v>
      </c>
      <c r="G1108" s="134">
        <v>702</v>
      </c>
    </row>
    <row r="1109" spans="1:7" s="16" customFormat="1" ht="15.75" customHeight="1">
      <c r="A1109" s="22" t="s">
        <v>331</v>
      </c>
      <c r="B1109" s="23" t="s">
        <v>327</v>
      </c>
      <c r="C1109" s="23" t="s">
        <v>332</v>
      </c>
      <c r="D1109" s="24" t="s">
        <v>9</v>
      </c>
      <c r="E1109" s="134">
        <v>96241.700000000012</v>
      </c>
      <c r="F1109" s="134">
        <v>128026</v>
      </c>
      <c r="G1109" s="134">
        <v>139880.4</v>
      </c>
    </row>
    <row r="1110" spans="1:7" s="16" customFormat="1" ht="31.5" customHeight="1">
      <c r="A1110" s="22" t="s">
        <v>333</v>
      </c>
      <c r="B1110" s="23" t="s">
        <v>327</v>
      </c>
      <c r="C1110" s="23" t="s">
        <v>334</v>
      </c>
      <c r="D1110" s="24" t="s">
        <v>9</v>
      </c>
      <c r="E1110" s="134">
        <v>96241.700000000012</v>
      </c>
      <c r="F1110" s="134">
        <v>128026</v>
      </c>
      <c r="G1110" s="134">
        <v>139880.4</v>
      </c>
    </row>
    <row r="1111" spans="1:7" s="16" customFormat="1" ht="31.5" customHeight="1">
      <c r="A1111" s="31" t="s">
        <v>335</v>
      </c>
      <c r="B1111" s="23" t="s">
        <v>327</v>
      </c>
      <c r="C1111" s="23" t="s">
        <v>451</v>
      </c>
      <c r="D1111" s="24" t="s">
        <v>9</v>
      </c>
      <c r="E1111" s="134">
        <v>96241.700000000012</v>
      </c>
      <c r="F1111" s="134">
        <v>128026</v>
      </c>
      <c r="G1111" s="134">
        <v>139880.4</v>
      </c>
    </row>
    <row r="1112" spans="1:7" s="16" customFormat="1" ht="15.75" customHeight="1">
      <c r="A1112" s="31" t="s">
        <v>336</v>
      </c>
      <c r="B1112" s="23" t="s">
        <v>327</v>
      </c>
      <c r="C1112" s="23" t="s">
        <v>451</v>
      </c>
      <c r="D1112" s="23" t="s">
        <v>337</v>
      </c>
      <c r="E1112" s="134">
        <v>96241.700000000012</v>
      </c>
      <c r="F1112" s="134">
        <v>128026</v>
      </c>
      <c r="G1112" s="134">
        <v>139880.4</v>
      </c>
    </row>
    <row r="1113" spans="1:7" s="16" customFormat="1" ht="31.5" customHeight="1">
      <c r="A1113" s="22" t="s">
        <v>74</v>
      </c>
      <c r="B1113" s="23" t="s">
        <v>327</v>
      </c>
      <c r="C1113" s="23" t="s">
        <v>239</v>
      </c>
      <c r="D1113" s="24" t="s">
        <v>9</v>
      </c>
      <c r="E1113" s="134">
        <v>68121.3</v>
      </c>
      <c r="F1113" s="134">
        <v>59495.9</v>
      </c>
      <c r="G1113" s="134">
        <v>59600</v>
      </c>
    </row>
    <row r="1114" spans="1:7" s="16" customFormat="1" ht="47.25" customHeight="1">
      <c r="A1114" s="22" t="s">
        <v>76</v>
      </c>
      <c r="B1114" s="23" t="s">
        <v>327</v>
      </c>
      <c r="C1114" s="23" t="s">
        <v>240</v>
      </c>
      <c r="D1114" s="24" t="s">
        <v>9</v>
      </c>
      <c r="E1114" s="134">
        <v>68048</v>
      </c>
      <c r="F1114" s="134">
        <v>59442.6</v>
      </c>
      <c r="G1114" s="134">
        <v>59546.7</v>
      </c>
    </row>
    <row r="1115" spans="1:7" s="16" customFormat="1" ht="31.5" customHeight="1">
      <c r="A1115" s="31" t="s">
        <v>25</v>
      </c>
      <c r="B1115" s="23" t="s">
        <v>327</v>
      </c>
      <c r="C1115" s="23" t="s">
        <v>423</v>
      </c>
      <c r="D1115" s="24" t="s">
        <v>9</v>
      </c>
      <c r="E1115" s="134">
        <v>68048</v>
      </c>
      <c r="F1115" s="134">
        <v>59442.6</v>
      </c>
      <c r="G1115" s="134">
        <v>59546.7</v>
      </c>
    </row>
    <row r="1116" spans="1:7" s="16" customFormat="1" ht="63" customHeight="1">
      <c r="A1116" s="31" t="s">
        <v>26</v>
      </c>
      <c r="B1116" s="23" t="s">
        <v>327</v>
      </c>
      <c r="C1116" s="23" t="s">
        <v>423</v>
      </c>
      <c r="D1116" s="23" t="s">
        <v>27</v>
      </c>
      <c r="E1116" s="134">
        <v>66957.3</v>
      </c>
      <c r="F1116" s="134">
        <v>58455.1</v>
      </c>
      <c r="G1116" s="134">
        <v>58455.1</v>
      </c>
    </row>
    <row r="1117" spans="1:7" s="16" customFormat="1" ht="31.5" customHeight="1">
      <c r="A1117" s="31" t="s">
        <v>28</v>
      </c>
      <c r="B1117" s="23" t="s">
        <v>327</v>
      </c>
      <c r="C1117" s="23" t="s">
        <v>423</v>
      </c>
      <c r="D1117" s="23" t="s">
        <v>29</v>
      </c>
      <c r="E1117" s="134">
        <v>1090.7</v>
      </c>
      <c r="F1117" s="134">
        <v>987.5</v>
      </c>
      <c r="G1117" s="134">
        <v>1091.5999999999999</v>
      </c>
    </row>
    <row r="1118" spans="1:7" s="16" customFormat="1" ht="31.5" customHeight="1">
      <c r="A1118" s="22" t="s">
        <v>172</v>
      </c>
      <c r="B1118" s="23" t="s">
        <v>327</v>
      </c>
      <c r="C1118" s="23" t="s">
        <v>241</v>
      </c>
      <c r="D1118" s="24" t="s">
        <v>9</v>
      </c>
      <c r="E1118" s="134">
        <v>73.3</v>
      </c>
      <c r="F1118" s="134">
        <v>53.3</v>
      </c>
      <c r="G1118" s="134">
        <v>53.3</v>
      </c>
    </row>
    <row r="1119" spans="1:7" s="16" customFormat="1" ht="31.5" customHeight="1">
      <c r="A1119" s="31" t="s">
        <v>31</v>
      </c>
      <c r="B1119" s="23" t="s">
        <v>327</v>
      </c>
      <c r="C1119" s="23" t="s">
        <v>424</v>
      </c>
      <c r="D1119" s="24" t="s">
        <v>9</v>
      </c>
      <c r="E1119" s="134">
        <v>73.3</v>
      </c>
      <c r="F1119" s="134">
        <v>53.3</v>
      </c>
      <c r="G1119" s="134">
        <v>53.3</v>
      </c>
    </row>
    <row r="1120" spans="1:7" s="16" customFormat="1" ht="15.75" customHeight="1">
      <c r="A1120" s="31" t="s">
        <v>32</v>
      </c>
      <c r="B1120" s="23" t="s">
        <v>327</v>
      </c>
      <c r="C1120" s="23" t="s">
        <v>424</v>
      </c>
      <c r="D1120" s="23" t="s">
        <v>33</v>
      </c>
      <c r="E1120" s="134">
        <v>73.3</v>
      </c>
      <c r="F1120" s="134">
        <v>53.3</v>
      </c>
      <c r="G1120" s="134">
        <v>53.3</v>
      </c>
    </row>
    <row r="1121" spans="1:7" s="16" customFormat="1" ht="31.5" customHeight="1">
      <c r="A1121" s="22" t="s">
        <v>454</v>
      </c>
      <c r="B1121" s="23" t="s">
        <v>327</v>
      </c>
      <c r="C1121" s="23" t="s">
        <v>15</v>
      </c>
      <c r="D1121" s="24" t="s">
        <v>9</v>
      </c>
      <c r="E1121" s="134">
        <v>260994.69999999998</v>
      </c>
      <c r="F1121" s="134">
        <v>397840</v>
      </c>
      <c r="G1121" s="134">
        <v>285000</v>
      </c>
    </row>
    <row r="1122" spans="1:7" s="16" customFormat="1" ht="47.25" customHeight="1">
      <c r="A1122" s="22" t="s">
        <v>503</v>
      </c>
      <c r="B1122" s="23" t="s">
        <v>327</v>
      </c>
      <c r="C1122" s="23" t="s">
        <v>210</v>
      </c>
      <c r="D1122" s="24" t="s">
        <v>9</v>
      </c>
      <c r="E1122" s="134">
        <v>260994.69999999998</v>
      </c>
      <c r="F1122" s="134">
        <v>397840</v>
      </c>
      <c r="G1122" s="134">
        <v>285000</v>
      </c>
    </row>
    <row r="1123" spans="1:7" s="16" customFormat="1" ht="47.25" customHeight="1">
      <c r="A1123" s="22" t="s">
        <v>508</v>
      </c>
      <c r="B1123" s="23" t="s">
        <v>327</v>
      </c>
      <c r="C1123" s="23" t="s">
        <v>509</v>
      </c>
      <c r="D1123" s="24" t="s">
        <v>9</v>
      </c>
      <c r="E1123" s="134">
        <v>245733.9</v>
      </c>
      <c r="F1123" s="134">
        <v>385000</v>
      </c>
      <c r="G1123" s="134">
        <v>285000</v>
      </c>
    </row>
    <row r="1124" spans="1:7" s="16" customFormat="1" ht="31.5" customHeight="1">
      <c r="A1124" s="31" t="s">
        <v>510</v>
      </c>
      <c r="B1124" s="23" t="s">
        <v>327</v>
      </c>
      <c r="C1124" s="23" t="s">
        <v>416</v>
      </c>
      <c r="D1124" s="24" t="s">
        <v>9</v>
      </c>
      <c r="E1124" s="134">
        <v>245733.9</v>
      </c>
      <c r="F1124" s="134">
        <v>385000</v>
      </c>
      <c r="G1124" s="134">
        <v>285000</v>
      </c>
    </row>
    <row r="1125" spans="1:7" s="16" customFormat="1" ht="15.75" customHeight="1">
      <c r="A1125" s="31" t="s">
        <v>32</v>
      </c>
      <c r="B1125" s="23" t="s">
        <v>327</v>
      </c>
      <c r="C1125" s="23" t="s">
        <v>416</v>
      </c>
      <c r="D1125" s="23" t="s">
        <v>33</v>
      </c>
      <c r="E1125" s="134">
        <v>245733.9</v>
      </c>
      <c r="F1125" s="134">
        <v>385000</v>
      </c>
      <c r="G1125" s="134">
        <v>285000</v>
      </c>
    </row>
    <row r="1126" spans="1:7" s="16" customFormat="1" ht="31.5" customHeight="1">
      <c r="A1126" s="22" t="s">
        <v>563</v>
      </c>
      <c r="B1126" s="23" t="s">
        <v>327</v>
      </c>
      <c r="C1126" s="23" t="s">
        <v>786</v>
      </c>
      <c r="D1126" s="24" t="s">
        <v>9</v>
      </c>
      <c r="E1126" s="134">
        <v>15260.8</v>
      </c>
      <c r="F1126" s="134">
        <v>12840</v>
      </c>
      <c r="G1126" s="134">
        <v>0</v>
      </c>
    </row>
    <row r="1127" spans="1:7" s="16" customFormat="1" ht="31.5" customHeight="1">
      <c r="A1127" s="31" t="s">
        <v>787</v>
      </c>
      <c r="B1127" s="23" t="s">
        <v>327</v>
      </c>
      <c r="C1127" s="23" t="s">
        <v>788</v>
      </c>
      <c r="D1127" s="24" t="s">
        <v>9</v>
      </c>
      <c r="E1127" s="134">
        <v>15260.8</v>
      </c>
      <c r="F1127" s="134">
        <v>12840</v>
      </c>
      <c r="G1127" s="134">
        <v>0</v>
      </c>
    </row>
    <row r="1128" spans="1:7" s="16" customFormat="1" ht="15.75" customHeight="1">
      <c r="A1128" s="31" t="s">
        <v>32</v>
      </c>
      <c r="B1128" s="23" t="s">
        <v>327</v>
      </c>
      <c r="C1128" s="23" t="s">
        <v>788</v>
      </c>
      <c r="D1128" s="23" t="s">
        <v>33</v>
      </c>
      <c r="E1128" s="134">
        <v>15260.8</v>
      </c>
      <c r="F1128" s="134">
        <v>12840</v>
      </c>
      <c r="G1128" s="134">
        <v>0</v>
      </c>
    </row>
    <row r="1129" spans="1:7" s="16" customFormat="1" ht="15.75" customHeight="1">
      <c r="A1129" s="22" t="s">
        <v>23</v>
      </c>
      <c r="B1129" s="23" t="s">
        <v>327</v>
      </c>
      <c r="C1129" s="23" t="s">
        <v>11</v>
      </c>
      <c r="D1129" s="24" t="s">
        <v>9</v>
      </c>
      <c r="E1129" s="134">
        <v>37703.699999999983</v>
      </c>
      <c r="F1129" s="134">
        <v>738586.7</v>
      </c>
      <c r="G1129" s="134">
        <v>985442.9</v>
      </c>
    </row>
    <row r="1130" spans="1:7" s="16" customFormat="1" ht="31.5" customHeight="1">
      <c r="A1130" s="31" t="s">
        <v>345</v>
      </c>
      <c r="B1130" s="23" t="s">
        <v>327</v>
      </c>
      <c r="C1130" s="23" t="s">
        <v>347</v>
      </c>
      <c r="D1130" s="24" t="s">
        <v>9</v>
      </c>
      <c r="E1130" s="134">
        <v>196.9</v>
      </c>
      <c r="F1130" s="134">
        <v>160</v>
      </c>
      <c r="G1130" s="134">
        <v>165.8</v>
      </c>
    </row>
    <row r="1131" spans="1:7" s="16" customFormat="1" ht="31.5" customHeight="1">
      <c r="A1131" s="31" t="s">
        <v>28</v>
      </c>
      <c r="B1131" s="23" t="s">
        <v>327</v>
      </c>
      <c r="C1131" s="23" t="s">
        <v>347</v>
      </c>
      <c r="D1131" s="23" t="s">
        <v>29</v>
      </c>
      <c r="E1131" s="134">
        <v>196.9</v>
      </c>
      <c r="F1131" s="134">
        <v>160</v>
      </c>
      <c r="G1131" s="134">
        <v>165.8</v>
      </c>
    </row>
    <row r="1132" spans="1:7" s="16" customFormat="1" ht="31.5" customHeight="1">
      <c r="A1132" s="31" t="s">
        <v>99</v>
      </c>
      <c r="B1132" s="23" t="s">
        <v>327</v>
      </c>
      <c r="C1132" s="23" t="s">
        <v>368</v>
      </c>
      <c r="D1132" s="24" t="s">
        <v>9</v>
      </c>
      <c r="E1132" s="134">
        <v>9649.3000000000011</v>
      </c>
      <c r="F1132" s="134">
        <v>15000</v>
      </c>
      <c r="G1132" s="134">
        <v>15000</v>
      </c>
    </row>
    <row r="1133" spans="1:7" s="16" customFormat="1" ht="15.75" customHeight="1">
      <c r="A1133" s="31" t="s">
        <v>32</v>
      </c>
      <c r="B1133" s="23" t="s">
        <v>327</v>
      </c>
      <c r="C1133" s="23" t="s">
        <v>368</v>
      </c>
      <c r="D1133" s="23" t="s">
        <v>33</v>
      </c>
      <c r="E1133" s="134">
        <v>9649.3000000000011</v>
      </c>
      <c r="F1133" s="134">
        <v>15000</v>
      </c>
      <c r="G1133" s="134">
        <v>15000</v>
      </c>
    </row>
    <row r="1134" spans="1:7" s="16" customFormat="1" ht="15.75" customHeight="1">
      <c r="A1134" s="31" t="s">
        <v>338</v>
      </c>
      <c r="B1134" s="23" t="s">
        <v>327</v>
      </c>
      <c r="C1134" s="23" t="s">
        <v>339</v>
      </c>
      <c r="D1134" s="24" t="s">
        <v>9</v>
      </c>
      <c r="E1134" s="134">
        <v>2960.7</v>
      </c>
      <c r="F1134" s="134">
        <v>10000</v>
      </c>
      <c r="G1134" s="134">
        <v>10000</v>
      </c>
    </row>
    <row r="1135" spans="1:7" s="16" customFormat="1" ht="15.75" customHeight="1">
      <c r="A1135" s="31" t="s">
        <v>32</v>
      </c>
      <c r="B1135" s="23" t="s">
        <v>327</v>
      </c>
      <c r="C1135" s="23" t="s">
        <v>339</v>
      </c>
      <c r="D1135" s="23" t="s">
        <v>33</v>
      </c>
      <c r="E1135" s="134">
        <v>2960.7</v>
      </c>
      <c r="F1135" s="134">
        <v>10000</v>
      </c>
      <c r="G1135" s="134">
        <v>10000</v>
      </c>
    </row>
    <row r="1136" spans="1:7" s="16" customFormat="1" ht="225" customHeight="1">
      <c r="A1136" s="31" t="s">
        <v>525</v>
      </c>
      <c r="B1136" s="23" t="s">
        <v>327</v>
      </c>
      <c r="C1136" s="23" t="s">
        <v>340</v>
      </c>
      <c r="D1136" s="24" t="s">
        <v>9</v>
      </c>
      <c r="E1136" s="134">
        <v>24896.799999999981</v>
      </c>
      <c r="F1136" s="134">
        <v>432090.69999999995</v>
      </c>
      <c r="G1136" s="134">
        <v>428941.10000000003</v>
      </c>
    </row>
    <row r="1137" spans="1:8" s="16" customFormat="1" ht="15.75" customHeight="1">
      <c r="A1137" s="31" t="s">
        <v>32</v>
      </c>
      <c r="B1137" s="23" t="s">
        <v>327</v>
      </c>
      <c r="C1137" s="23" t="s">
        <v>340</v>
      </c>
      <c r="D1137" s="23" t="s">
        <v>33</v>
      </c>
      <c r="E1137" s="134">
        <v>24896.799999999981</v>
      </c>
      <c r="F1137" s="134">
        <v>432090.69999999995</v>
      </c>
      <c r="G1137" s="134">
        <v>428941.10000000003</v>
      </c>
    </row>
    <row r="1138" spans="1:8" s="16" customFormat="1" ht="15.75" customHeight="1">
      <c r="A1138" s="31" t="s">
        <v>341</v>
      </c>
      <c r="B1138" s="23" t="s">
        <v>327</v>
      </c>
      <c r="C1138" s="23" t="s">
        <v>342</v>
      </c>
      <c r="D1138" s="24" t="s">
        <v>9</v>
      </c>
      <c r="E1138" s="134">
        <v>0</v>
      </c>
      <c r="F1138" s="134">
        <v>281336</v>
      </c>
      <c r="G1138" s="134">
        <v>531336</v>
      </c>
    </row>
    <row r="1139" spans="1:8" s="16" customFormat="1" ht="15.75" customHeight="1">
      <c r="A1139" s="31" t="s">
        <v>32</v>
      </c>
      <c r="B1139" s="23" t="s">
        <v>327</v>
      </c>
      <c r="C1139" s="23" t="s">
        <v>342</v>
      </c>
      <c r="D1139" s="23" t="s">
        <v>33</v>
      </c>
      <c r="E1139" s="134">
        <v>0</v>
      </c>
      <c r="F1139" s="134">
        <v>281336</v>
      </c>
      <c r="G1139" s="134">
        <v>531336</v>
      </c>
    </row>
    <row r="1140" spans="1:8" s="16" customFormat="1" ht="22.5" customHeight="1">
      <c r="A1140" s="17" t="s">
        <v>511</v>
      </c>
      <c r="B1140" s="18" t="s">
        <v>9</v>
      </c>
      <c r="C1140" s="18" t="s">
        <v>9</v>
      </c>
      <c r="D1140" s="18" t="s">
        <v>9</v>
      </c>
      <c r="E1140" s="15">
        <v>16084153.1</v>
      </c>
      <c r="F1140" s="15">
        <v>14839543.800000001</v>
      </c>
      <c r="G1140" s="15">
        <v>15068252.500000002</v>
      </c>
      <c r="H1140" s="135" t="s">
        <v>736</v>
      </c>
    </row>
    <row r="1141" spans="1:8" s="16" customFormat="1" ht="15.75" customHeight="1"/>
  </sheetData>
  <autoFilter ref="A13:G1141"/>
  <mergeCells count="10">
    <mergeCell ref="A9:G9"/>
    <mergeCell ref="A11:G11"/>
    <mergeCell ref="A12:D12"/>
    <mergeCell ref="A1:G1"/>
    <mergeCell ref="A2:G2"/>
    <mergeCell ref="A3:G3"/>
    <mergeCell ref="A4:G4"/>
    <mergeCell ref="A6:G6"/>
    <mergeCell ref="A7:G7"/>
    <mergeCell ref="A8:G8"/>
  </mergeCells>
  <printOptions horizontalCentered="1"/>
  <pageMargins left="0.39370078740157483" right="0.19685039370078741" top="0.39370078740157483" bottom="0.39370078740157483" header="0.19685039370078741" footer="0.19685039370078741"/>
  <pageSetup paperSize="9" scale="59" firstPageNumber="19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решение</vt:lpstr>
      <vt:lpstr>решение-проект март</vt:lpstr>
      <vt:lpstr>проект МАРТ</vt:lpstr>
      <vt:lpstr>решение март</vt:lpstr>
      <vt:lpstr>проект ДЕКАБРЬ</vt:lpstr>
      <vt:lpstr>'проект ДЕКАБРЬ'!Заголовки_для_печати</vt:lpstr>
      <vt:lpstr>'проект МАРТ'!Заголовки_для_печати</vt:lpstr>
      <vt:lpstr>решение!Заголовки_для_печати</vt:lpstr>
      <vt:lpstr>'решение март'!Заголовки_для_печати</vt:lpstr>
      <vt:lpstr>'решение-проект март'!Заголовки_для_печати</vt:lpstr>
      <vt:lpstr>'проект ДЕКАБРЬ'!Область_печати</vt:lpstr>
      <vt:lpstr>'проект МАРТ'!Область_печати</vt:lpstr>
      <vt:lpstr>решение!Область_печати</vt:lpstr>
      <vt:lpstr>'решение март'!Область_печати</vt:lpstr>
      <vt:lpstr>'решение-проект март'!Область_печати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Matelskaya-NA</dc:creator>
  <cp:lastModifiedBy>Kornyukhov-AV</cp:lastModifiedBy>
  <cp:lastPrinted>2025-12-01T10:34:55Z</cp:lastPrinted>
  <dcterms:created xsi:type="dcterms:W3CDTF">2020-11-10T09:26:05Z</dcterms:created>
  <dcterms:modified xsi:type="dcterms:W3CDTF">2025-12-03T14:29:37Z</dcterms:modified>
</cp:coreProperties>
</file>